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53414140-50AE-4EC8-8F68-1BAD9AA6C581}" xr6:coauthVersionLast="46" xr6:coauthVersionMax="46" xr10:uidLastSave="{00000000-0000-0000-0000-000000000000}"/>
  <bookViews>
    <workbookView xWindow="-108" yWindow="-108" windowWidth="23256" windowHeight="12576" tabRatio="753" activeTab="3" xr2:uid="{00000000-000D-0000-FFFF-FFFF00000000}"/>
  </bookViews>
  <sheets>
    <sheet name="Mode d'emploi" sheetId="7" r:id="rId1"/>
    <sheet name="VP Questions-réponses" sheetId="1" r:id="rId2"/>
    <sheet name="PR Questions-réponses" sheetId="5" r:id="rId3"/>
    <sheet name="Résultats" sheetId="4" r:id="rId4"/>
    <sheet name="VP Calculs" sheetId="3" r:id="rId5"/>
    <sheet name="PR Calcul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28" i="1"/>
  <c r="B5" i="1"/>
  <c r="D19" i="3" l="1"/>
  <c r="D18" i="3"/>
  <c r="E18" i="3" s="1"/>
  <c r="B7" i="4" l="1"/>
  <c r="B31" i="4" l="1"/>
  <c r="B11" i="4" l="1"/>
  <c r="B10" i="4"/>
  <c r="D15" i="3"/>
  <c r="E15" i="3" s="1"/>
  <c r="D32" i="6" l="1"/>
  <c r="D31" i="6"/>
  <c r="D30" i="6"/>
  <c r="D29" i="6"/>
  <c r="E29" i="6" s="1"/>
  <c r="B34" i="4" l="1"/>
  <c r="B32" i="4"/>
  <c r="B33" i="4"/>
  <c r="B29" i="4"/>
  <c r="D35" i="6"/>
  <c r="E35" i="6" s="1"/>
  <c r="D36" i="6"/>
  <c r="E36" i="6" s="1"/>
  <c r="D37" i="6"/>
  <c r="E37" i="6" s="1"/>
  <c r="E30" i="6"/>
  <c r="E31" i="6"/>
  <c r="D27" i="6"/>
  <c r="E27" i="6" s="1"/>
  <c r="D28" i="6"/>
  <c r="E28" i="6" s="1"/>
  <c r="D18" i="6"/>
  <c r="E18" i="6" s="1"/>
  <c r="F35" i="6" l="1"/>
  <c r="C34" i="4" s="1"/>
  <c r="D34" i="4" s="1"/>
  <c r="F29" i="6"/>
  <c r="C32" i="4" s="1"/>
  <c r="D32" i="4" s="1"/>
  <c r="B27" i="4"/>
  <c r="B30" i="4"/>
  <c r="B28" i="4"/>
  <c r="B8" i="4"/>
  <c r="C3" i="5"/>
  <c r="B5" i="5" s="1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E32" i="6"/>
  <c r="D33" i="6"/>
  <c r="E33" i="6" s="1"/>
  <c r="D34" i="6"/>
  <c r="E34" i="6" s="1"/>
  <c r="D4" i="6"/>
  <c r="E4" i="6" s="1"/>
  <c r="F32" i="6" l="1"/>
  <c r="C33" i="4" s="1"/>
  <c r="D33" i="4" s="1"/>
  <c r="F22" i="6"/>
  <c r="C31" i="4" s="1"/>
  <c r="F17" i="6"/>
  <c r="C30" i="4" s="1"/>
  <c r="D30" i="4" s="1"/>
  <c r="F13" i="6"/>
  <c r="C29" i="4" s="1"/>
  <c r="D29" i="4" s="1"/>
  <c r="F9" i="6"/>
  <c r="C28" i="4" s="1"/>
  <c r="D28" i="4" s="1"/>
  <c r="F4" i="6"/>
  <c r="C27" i="4" s="1"/>
  <c r="B25" i="3"/>
  <c r="B26" i="4"/>
  <c r="B23" i="4"/>
  <c r="B16" i="4"/>
  <c r="B15" i="4"/>
  <c r="B14" i="4"/>
  <c r="B13" i="4"/>
  <c r="B12" i="4"/>
  <c r="B9" i="4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27" i="3"/>
  <c r="E27" i="3" s="1"/>
  <c r="F27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F14" i="3" s="1"/>
  <c r="D16" i="3"/>
  <c r="E16" i="3" s="1"/>
  <c r="F16" i="3" s="1"/>
  <c r="D17" i="3"/>
  <c r="E17" i="3" s="1"/>
  <c r="F17" i="3" s="1"/>
  <c r="E19" i="3"/>
  <c r="D20" i="3"/>
  <c r="E20" i="3" s="1"/>
  <c r="D21" i="3"/>
  <c r="E21" i="3" s="1"/>
  <c r="D22" i="3"/>
  <c r="E22" i="3" s="1"/>
  <c r="D23" i="3"/>
  <c r="E23" i="3" s="1"/>
  <c r="D27" i="4" l="1"/>
  <c r="C37" i="4"/>
  <c r="D37" i="4" s="1"/>
  <c r="D31" i="4"/>
  <c r="C38" i="4"/>
  <c r="D38" i="4" s="1"/>
  <c r="F10" i="3"/>
  <c r="F4" i="3"/>
  <c r="F12" i="3"/>
  <c r="F35" i="3"/>
  <c r="F33" i="3"/>
  <c r="F31" i="3"/>
  <c r="F28" i="3"/>
  <c r="F21" i="3"/>
  <c r="F19" i="3"/>
  <c r="F7" i="3"/>
  <c r="C36" i="4"/>
  <c r="D36" i="4" s="1"/>
  <c r="F37" i="3" l="1"/>
  <c r="G16" i="3" l="1"/>
  <c r="C13" i="4" s="1"/>
  <c r="D13" i="4" s="1"/>
  <c r="G17" i="3"/>
  <c r="C14" i="4" s="1"/>
  <c r="D14" i="4" s="1"/>
  <c r="G12" i="3"/>
  <c r="C11" i="4" s="1"/>
  <c r="D11" i="4" s="1"/>
  <c r="G7" i="3"/>
  <c r="C9" i="4" s="1"/>
  <c r="D9" i="4" s="1"/>
  <c r="G19" i="3"/>
  <c r="C15" i="4" s="1"/>
  <c r="D15" i="4" s="1"/>
  <c r="G14" i="3"/>
  <c r="C12" i="4" s="1"/>
  <c r="D12" i="4" s="1"/>
  <c r="G4" i="3"/>
  <c r="C8" i="4" s="1"/>
  <c r="D8" i="4" s="1"/>
  <c r="G21" i="3"/>
  <c r="C16" i="4" s="1"/>
  <c r="D16" i="4" s="1"/>
  <c r="G10" i="3"/>
  <c r="C10" i="4" s="1"/>
  <c r="D10" i="4" s="1"/>
  <c r="C17" i="4" l="1"/>
  <c r="D17" i="4" s="1"/>
</calcChain>
</file>

<file path=xl/sharedStrings.xml><?xml version="1.0" encoding="utf-8"?>
<sst xmlns="http://schemas.openxmlformats.org/spreadsheetml/2006/main" count="536" uniqueCount="363">
  <si>
    <t>Rareté</t>
  </si>
  <si>
    <t>Objet d'analyse</t>
  </si>
  <si>
    <t>Questionnement et variables</t>
  </si>
  <si>
    <t>Paramètres</t>
  </si>
  <si>
    <t>Thématique</t>
  </si>
  <si>
    <t>Exécution et matériaux</t>
  </si>
  <si>
    <t xml:space="preserve">Intérêt technique </t>
  </si>
  <si>
    <t>Intérêt paysager</t>
  </si>
  <si>
    <t>Evolution technique</t>
  </si>
  <si>
    <t>Particularité de la forme bâtie</t>
  </si>
  <si>
    <t>Impact esthétique</t>
  </si>
  <si>
    <t xml:space="preserve">Intérêt social </t>
  </si>
  <si>
    <t>Intérêt savoir-faire</t>
  </si>
  <si>
    <t>Savoir-faire ouvrier</t>
  </si>
  <si>
    <t>Développement social</t>
  </si>
  <si>
    <t>Sous-objet d'analyse</t>
  </si>
  <si>
    <t>Niveau de rareté</t>
  </si>
  <si>
    <t>Authenticité</t>
  </si>
  <si>
    <t>Intégrité</t>
  </si>
  <si>
    <t>Intérêt historique</t>
  </si>
  <si>
    <t>Représentatif typologie</t>
  </si>
  <si>
    <t xml:space="preserve">Représentativité </t>
  </si>
  <si>
    <t>Niveau de modification</t>
  </si>
  <si>
    <t>Mémoire collective</t>
  </si>
  <si>
    <t>Fortement - E
Moyennement - TB
Faiblement - B 
Non applicable - F</t>
  </si>
  <si>
    <t>Fortement - E 
Moyennement - TB  
Faiblement - B 
Non applicable - F</t>
  </si>
  <si>
    <t>Dans quelle mesure le bâtiment illustre-t-il ce thème?
Fortement, E
Moyennement, TB
Faiblement, B</t>
  </si>
  <si>
    <t>Le bâtiment témoigne-t-il d'évolutions techniques et/ou technologiques au cours du temps?
Si non, F
Si oui, passer au stade suivant</t>
  </si>
  <si>
    <t>Dans quelle mesure le bâtiment illustre-t-il cette évolution?
Fortement, E
Moyennement, TB
Faiblement, B</t>
  </si>
  <si>
    <t>Dans quelle mesure le bâtiment témoigne-t-il d'évolutions techniques et/ou technologiques au cours du temps?</t>
  </si>
  <si>
    <t xml:space="preserve">Fortement -  E 
Moyennement - TB          
Faiblement - B       
Non applicable - F </t>
  </si>
  <si>
    <t>Le bâtiment fait-il partie d'un ensemble technique cohérent? 
Si non, F
Si oui, passer au stade suivant</t>
  </si>
  <si>
    <t>Quelle est l'importance de ce bâtiment dans l'ensemble technique?
Partie principale de l'ensemble technique, E
Partie secondaire de l'ensemble technique, TB
Partie de l'ensemble technique, B</t>
  </si>
  <si>
    <t>Partie d'un ensemble technique</t>
  </si>
  <si>
    <t>Quelle est l'importance du bâtiment dans un ensemble technique cohérent?</t>
  </si>
  <si>
    <t>Fort - E    
Moyen - TB           
Faible - B                                                          Pas d'impact - F</t>
  </si>
  <si>
    <t>Le bâtiment a-t-il une forme bâtie industrielle?
Si non, F
Si oui, passer au stade suivant</t>
  </si>
  <si>
    <t>Dans quelle mesure le bâtiment a-t-il une forme industrielle bâtie particulière?</t>
  </si>
  <si>
    <t>Dans quelle mesure cette forme bâtie industrielle est-elle particulière?
Fortement, E
Moyennement, TB
Faiblement, B</t>
  </si>
  <si>
    <t>Fortement - E                    
Moyennement - TB
Faiblement - B 
Non applicable - F</t>
  </si>
  <si>
    <t>Style architectural</t>
  </si>
  <si>
    <t>Le bâtiment est-il représentatif d'un style architectural?
Si non, F
Si oui, passer au stade suivant</t>
  </si>
  <si>
    <t xml:space="preserve">Dans quelle mesure le bâtiment représente-t-il ce style?
Exemple fort, E
Exemple moyen, TB
Exemple faible, B
</t>
  </si>
  <si>
    <t>Groupe social</t>
  </si>
  <si>
    <t>Intérêt urbanistique</t>
  </si>
  <si>
    <t>Forte - E    
Moyenne - TB               
Faible - B  
Non applicable - F</t>
  </si>
  <si>
    <t>Exemple fort, E
Exemple moyen, TB
Exemple faible, B
Non applicable, F</t>
  </si>
  <si>
    <t>Partie principale d'un ensemble technique - E     
Partie secondaire d'un ensemble technique - TB        
Partie d'un ensemble technique - B               
Non applicable  - F</t>
  </si>
  <si>
    <t>Le bâtiment est-il lié directement à un groupe social?
Si non, F
Si oui, passer au stade suivant</t>
  </si>
  <si>
    <t>Dans quelle mesure le savoir-faire ouvrier auquel le bâtiment est directement lié est-il reconnu?</t>
  </si>
  <si>
    <t>Fortement - E   
Moyennement - TB 
Faiblement - B
Non applicable - F</t>
  </si>
  <si>
    <t>Influence du secteur</t>
  </si>
  <si>
    <t>Point d'intérêt dans le paysage</t>
  </si>
  <si>
    <t>Conservation du paysage initial</t>
  </si>
  <si>
    <t>Dans quelle mesure le bâtiment constitue-t-il un point d'intérêt dans le paysage?</t>
  </si>
  <si>
    <t>Evènement</t>
  </si>
  <si>
    <t>Quelle a été la portée des personnages/groupes/organisations directement associés au bâtiment?</t>
  </si>
  <si>
    <t>Quelle a été la portée des évènements directement associés au bâtiment?</t>
  </si>
  <si>
    <t>Y a-t-il des évènements connus directement associés au bâtiment?
Si non, F 
Si oui, passer au stade suivant</t>
  </si>
  <si>
    <t>Ces évènements ont-il eu un impact historique?
Si non, F
Si oui, passer au stade suivant</t>
  </si>
  <si>
    <t>Y a-t-il des personnages/groupes/organisations connus directement associés au bâtiment?
Si non, F 
Si oui, passer au stade suivant</t>
  </si>
  <si>
    <t>Ces personnages/groupes/organisations ont-il eu un impact historique?
Si non, F
Si oui, passer au stade suivant</t>
  </si>
  <si>
    <t>Site</t>
  </si>
  <si>
    <t>N'a pas été déplacé - E   
A été replacé à la position initiale - TB       
A été déplacé au sein du site - B    
A été déplacé dans un nouveau site - F</t>
  </si>
  <si>
    <t xml:space="preserve">Dans quelle mesure le bâtiment a-t-il été déplacé?
</t>
  </si>
  <si>
    <t>Fonctions premières</t>
  </si>
  <si>
    <t>A quel niveau géographique le bâtiment fait-il partie de la mémoire collective ou est-il associé à des idées-croyances?</t>
  </si>
  <si>
    <t>Le bâtiment fait-il partie d'une mémoire collective ou est-il associé à des idées/croyances?
Si non, F
Si oui, passer au stade suivant</t>
  </si>
  <si>
    <t>Individuel</t>
  </si>
  <si>
    <t>Ensemble</t>
  </si>
  <si>
    <t>Etat d'origine</t>
  </si>
  <si>
    <t>La bâtiment a-t-il subi des modifications importantes depuis sa construction?</t>
  </si>
  <si>
    <t>Caractère complet</t>
  </si>
  <si>
    <t>Dans quelle mesure le bien considéré individuellement présente-t-il un intérêt particulier par sa position dans la trame bâtie?</t>
  </si>
  <si>
    <t>Représentatif évolution</t>
  </si>
  <si>
    <t>Documentation</t>
  </si>
  <si>
    <t>Connaissance de l'histoire</t>
  </si>
  <si>
    <t>Existence d'archives</t>
  </si>
  <si>
    <t>Dans quelle mesure l'histoire du bâtiment est-elle connue?</t>
  </si>
  <si>
    <t>Réponses</t>
  </si>
  <si>
    <t>Personnage, groupe, organisation</t>
  </si>
  <si>
    <t>Technologie, technique nouvelle</t>
  </si>
  <si>
    <t>Scores sous-objets</t>
  </si>
  <si>
    <t>Coefficient de pondération</t>
  </si>
  <si>
    <t>Nom de l'infrastructure</t>
  </si>
  <si>
    <t>Scores intérêts initiaux (/10)</t>
  </si>
  <si>
    <t>Scores critères (/10)</t>
  </si>
  <si>
    <t>Accessibilité routière</t>
  </si>
  <si>
    <t>Voies ferrées</t>
  </si>
  <si>
    <t>Voie d'eau</t>
  </si>
  <si>
    <t>Le site dispose-t-il d'une connexion à une voie d'eau navigable?</t>
  </si>
  <si>
    <t>Connexion directe - E 
Connexion indirecte (via grue par exemple) - TB 
Rapidement accessible via le réseau routier - B 
Pas de connexions à proximité - F</t>
  </si>
  <si>
    <t>Modes doux</t>
  </si>
  <si>
    <t>Dans quelle mesure le site est-il accessible aux modes doux?</t>
  </si>
  <si>
    <t>Transports en commun</t>
  </si>
  <si>
    <t>Localisation de la ville</t>
  </si>
  <si>
    <t>Etat économique de la ville</t>
  </si>
  <si>
    <t>Quel est l'état de développement économique de la ville?</t>
  </si>
  <si>
    <t>Etat population de la ville</t>
  </si>
  <si>
    <t>Pôles urbains</t>
  </si>
  <si>
    <t>Pôles économiques</t>
  </si>
  <si>
    <t>Localisation de la zone</t>
  </si>
  <si>
    <t>Etat économique de la zone</t>
  </si>
  <si>
    <t>Zone fortement développée - E
Zone moyennement développée - TB
Zone faiblement développée - B
Zone non développée - F</t>
  </si>
  <si>
    <t>Etat population de la zone</t>
  </si>
  <si>
    <t>Quelle est l'importance des pôles urbains se situant à proximité directe du site?</t>
  </si>
  <si>
    <t>Accessibilité du bâtiment</t>
  </si>
  <si>
    <t>Dans quelle mesure le bâtiment est-il accessible au sein du site?</t>
  </si>
  <si>
    <t>Réserve foncière</t>
  </si>
  <si>
    <t>Possibilité de parking</t>
  </si>
  <si>
    <t>Possibilité d'espaces verts</t>
  </si>
  <si>
    <t>Caractéristiques physiques</t>
  </si>
  <si>
    <t>Etat structure portante</t>
  </si>
  <si>
    <t>Quel est l'état général de la structure portante?</t>
  </si>
  <si>
    <t>Etat structure non portante</t>
  </si>
  <si>
    <t>Etat toitures et zingueries</t>
  </si>
  <si>
    <t>Quel est l'état général des toitures et zingueries?</t>
  </si>
  <si>
    <t>Etat façades</t>
  </si>
  <si>
    <t>Etat menuiseries</t>
  </si>
  <si>
    <t>Quel est l'état général des menuiseries?</t>
  </si>
  <si>
    <t>Systèmes électriques, plomberie, ascenseurs, sanitaires</t>
  </si>
  <si>
    <t>Systèmes réutilisables tels quels - E 
Systèmes en grande partie réutilisables - TB
Systèmes en parties réutilisables - B
Systèmes non récupérables/absents - F</t>
  </si>
  <si>
    <t>Caractéristiques fonctionnelles</t>
  </si>
  <si>
    <t>Flexibilité de l'espace</t>
  </si>
  <si>
    <t>Surface totale</t>
  </si>
  <si>
    <t>Hauteur sous plafond</t>
  </si>
  <si>
    <t>Dans quelle mesure la hauteur sous plafond permet-elle des réutilisations diversifiées?</t>
  </si>
  <si>
    <t>Dans quelle mesure la configuration du bâtiment permet-elle l'accès à la lumière naturelle?</t>
  </si>
  <si>
    <t>Etude du potentiel de reconversion de l'infrastructure</t>
  </si>
  <si>
    <t>Objets d'analyse</t>
  </si>
  <si>
    <t>Sous-objets d'analyse</t>
  </si>
  <si>
    <t>ENJEUX POTENTIEL DE RECONVERSION</t>
  </si>
  <si>
    <t>Aide au questionnement</t>
  </si>
  <si>
    <t>Scores enjeux (/10)</t>
  </si>
  <si>
    <t>Accessibilité du site</t>
  </si>
  <si>
    <t>Configuration au sein du site</t>
  </si>
  <si>
    <t xml:space="preserve">Excellent - E 
Très bon - TB
Moyen - B
Mauvais - F                                 </t>
  </si>
  <si>
    <t>Questionnements</t>
  </si>
  <si>
    <t>Choix de réponses</t>
  </si>
  <si>
    <t>Visibilité du bâtiment</t>
  </si>
  <si>
    <t>Durabilité des matériaux</t>
  </si>
  <si>
    <t xml:space="preserve">Excellente - E 
Très bonne - TB
Moyenne - B
Mauvaise - F                                 </t>
  </si>
  <si>
    <t>Quelle est la qualité de mise en œuvre des matériaux?</t>
  </si>
  <si>
    <t>Qualité de mise en œuvre</t>
  </si>
  <si>
    <t>Caractéristiques techniques</t>
  </si>
  <si>
    <t>Accès à la lumière naturelle</t>
  </si>
  <si>
    <t>Isolation</t>
  </si>
  <si>
    <t>Protection incendie</t>
  </si>
  <si>
    <t>Sécurité</t>
  </si>
  <si>
    <t>Règlements urbanistiques</t>
  </si>
  <si>
    <t xml:space="preserve">Localisation de la ville </t>
  </si>
  <si>
    <t>Scores intérêts finaux (/10)</t>
  </si>
  <si>
    <t>Quelle est la capacité de résistance au feu du bâtiment</t>
  </si>
  <si>
    <t>Quel est le niveau de sécurité du bâtiment?</t>
  </si>
  <si>
    <t xml:space="preserve">Nulle - E 
Faible - TB
Moyenne - B
Forte - F                                 </t>
  </si>
  <si>
    <t xml:space="preserve">Dans quelle mesure le bâtiment est-il représentatif d'un style architectural reconnu? </t>
  </si>
  <si>
    <t>Intérêt esthétique</t>
  </si>
  <si>
    <t>Intérêt architectural</t>
  </si>
  <si>
    <t>Forte - E           
Moyenne - TB    
Faible - B 
Non applicable - F</t>
  </si>
  <si>
    <t>Quelle est la qualité ou la particularité des matériaux et de leur mise en œuvre?</t>
  </si>
  <si>
    <t>A quel niveau se situe le groupe social auquel le bâtiment est lié?</t>
  </si>
  <si>
    <t>INTERETS</t>
  </si>
  <si>
    <t>Dans quelle mesure cet intérêt urbanistique est-il particulier?
Fortement, E
Moyennement, TB
Faiblement, B</t>
  </si>
  <si>
    <t>Quelle est l'importance de ce point d'intérêt dans le paysage?
Perçu comme un symbole de la ville/région, E
Bien en vue ou familier dans le ville/région, B
Bien en vue ou familier dans le voisinage, B</t>
  </si>
  <si>
    <t>Dans quelle mesure existe-t-il des archives et documents fournis et facilement accessibles concernant le bâtiment?</t>
  </si>
  <si>
    <t>Dans quelle mesure ces archives et documents sont-ils fournis et facilement accessibles?
Fortement, E
Moyennement, TB
Faiblement, B</t>
  </si>
  <si>
    <t>Fortement - E   
Moyennement - TB 
Faiblement - B
Pas du tout - F</t>
  </si>
  <si>
    <t>Dans quelle mesure l'histoire du bâtiment est-elle connue?
Fortement, E
Moyennement, TB
Faiblement, B</t>
  </si>
  <si>
    <t>Dans quelle mesure le bâtiment est-il un bon représentant de cette typologie particulière?
Fortement, E
Moyennement, TB
Faiblement, B</t>
  </si>
  <si>
    <t>Dans quelle mesure les fonctions premières du bâtiment sont-elles  clairement  identifiables ?</t>
  </si>
  <si>
    <t>Dans quelle mesure les fonctions première sont-elles clairement identifiables?
Fortement, E
Moyennement, TB
Faiblement, B</t>
  </si>
  <si>
    <t>Dans quelle mesure le bien incomplet est-il toujours homogène, lisible et cohérent?
Moyennement, TB
Faiblement, B
Pas du tout, F</t>
  </si>
  <si>
    <t>Quelle est l'importance des modifications subies?
Modifications sans changer le caractère, TB
Modifications changeant partiellement le caractère, B
Modifications importantes, F</t>
  </si>
  <si>
    <t>Le bâtiment est-il constitué de matériaux de qualité ou particuliers et/ou a-t-il fait l'objet d'une mise en œuvre de qualité ou particulière?
Si non, F
Si oui, passer au stade suivant</t>
  </si>
  <si>
    <t>Dans quelle mesure l’édifice est-il représentatif d'une typologie architecturale industrielle particulière?</t>
  </si>
  <si>
    <t>Caractéristiques réglementaires</t>
  </si>
  <si>
    <t>Quelle est la qualité ou la particularité des matériaux et/ou de leur mise en œuvre?
Forte, E
Moyenne, TB
Faible, B</t>
  </si>
  <si>
    <t>Le bâtiment est-il directement lié à un savoir-faire ouvrier?
Si non, F
Si oui, passer au stade suivant</t>
  </si>
  <si>
    <t>Dans quelle mesure ce savoir-faire ouvrier est-il reconnu?
Fortement, E
Moyennement, TB
Faiblement, B</t>
  </si>
  <si>
    <t>Quelle est l'importance du déplacement subi?
A été replacé à la position initiale, TB       
A été déplacé au sein du site, B    
A été déplacé dans un nouveau site, F</t>
  </si>
  <si>
    <t>&gt; 4 m - E 
&gt; 3 à 4 m - TB
2, 4 à 3 m  - B 
&lt; 2,4 - F</t>
  </si>
  <si>
    <t>Le site est-il directement accessible depuis le réseau routier?
Si non, F
Si oui, passer au stade suivant</t>
  </si>
  <si>
    <t>Le site peut-il être desservi par les voies ferrées?
Si non, F
Si oui, passer au stade suivant</t>
  </si>
  <si>
    <t>Desserte directe - E    
Desserte à proximité - TB    
Desserte rapidement accessible via le réseau routier - B      
Non applicable - F</t>
  </si>
  <si>
    <t>Quelle est le type de connexion?
Connexion directe, E
Connexion indirecte, TB
Rapidement accessible via le réseau routier, B</t>
  </si>
  <si>
    <t>Le site est-il facilement accessible aux modes doux?
Si non, F
Si oui, passer au stade suivant</t>
  </si>
  <si>
    <t>Quelle est l'importance de ce développement économique?
Ville fortement développée, E
Ville moyennement développée, TB
Ville faiblement développée, B</t>
  </si>
  <si>
    <t>Le bâtiment est-il accessible depuis la voirie?
Si non, F
Si oui, passer au stade suivant</t>
  </si>
  <si>
    <t>Le bâtiment est-il visible au sein du territoire? 
Si non, F
Si oui, passer au stade suivant</t>
  </si>
  <si>
    <t>Directement accessible via le réseau de voies douces - E  
Accessible via des aménagements réservés aux modes doux - TB
Facilement accessible via des trottoirs - B   
Difficilement accessible aux modes doux - F</t>
  </si>
  <si>
    <t>Quelle est la possibilité d'extension?
Possible dans plus d'une direction, E
Possible dans une direction, TB
Possible mais faible, B</t>
  </si>
  <si>
    <t>Possible dans plus d'une direction - E  
Possible dans une direction - TB
Possible mais faible - B
Pas de possibilité - F</t>
  </si>
  <si>
    <t>Existe-t-il des systèmes réutilisables au sein du bâtiment?
Si non, F
Si oui, passer au stade suivant</t>
  </si>
  <si>
    <t>Dans quelle mesure les systèmes présents sont-ils réutilisables?
Systèmes réutilisables tels quels, E
Systèmes en grande partie réutilisables, TB
Systèmes en partie réutilisables, B</t>
  </si>
  <si>
    <t>L'accès à la lumière naturelle est-il possible pour un partie des espaces?
Si non, F
Si oui, passer au stade suivant</t>
  </si>
  <si>
    <t xml:space="preserve">Excellent - E 
Très bon - TB
Moyen - B
Mauvais ou non applicable - F                                 </t>
  </si>
  <si>
    <t xml:space="preserve">Excellent - E 
Très bon - TB
Moyen - B
Mauvais ou non applicable- F                                 </t>
  </si>
  <si>
    <t xml:space="preserve">Excellent - E
Très bon - TB
Moyen - B
Mauvais ou non applicable - F                                 </t>
  </si>
  <si>
    <t xml:space="preserve">Excellent - E
Très bon - TB
Moyen - B
Mauvais ou non applicable- F                                 </t>
  </si>
  <si>
    <t xml:space="preserve">Excellente - E 
Très bonne - TB
Moyenne - B
Mauvais ou non applicable - F                                 </t>
  </si>
  <si>
    <t>Façades : parois verticales extérieures fermant le bâtiment</t>
  </si>
  <si>
    <t>Le site est-il connecté à une voie d'eau navigable?
Si non, F
Si oui, passer au stade suivant</t>
  </si>
  <si>
    <t>Remarque : la capacité de résistance au feu du bâtiment est principalement liée à la résistance de la structure (liée notamment au temps de conservation des propriétés de stabilité) et également à la réaction au feu des autres matériaux (liée au comportement des matériaux soumis à de hautes températures) et à leur résistance (stabilité, étanchéité aux flammes, isolation thermique)</t>
  </si>
  <si>
    <t>La ville où se trouve le site est-elle développée du point de vue économique?
Si non, F
Si oui, passer au stade suivant</t>
  </si>
  <si>
    <t>Score global et appréciation associée</t>
  </si>
  <si>
    <t>Score et appréciation liés aux caractéristiques extrinsèques</t>
  </si>
  <si>
    <t>&gt; 110 - E
&gt; 90 à 110 - TB
80 à 90 - B
&lt; 80 - F</t>
  </si>
  <si>
    <t>Etat structures portantes</t>
  </si>
  <si>
    <t>La ville se situe-t-elle à proximité de pôles urbains (points de convergence de l'urbanisation)?
Si non, F
Si oui, passer au stade suivant</t>
  </si>
  <si>
    <t>La ville se situe-t-elle à proximité de pôles économiques (points de convergence d'activités économiques)?
Si non, F
Si oui, passer au stade suivant</t>
  </si>
  <si>
    <t>La zone se situe-t-elle à proximité de pôles urbains (points de convergence de l'urbanisation)?
Si non, F
Si oui, passer au stade suivant</t>
  </si>
  <si>
    <t>La zone se situe-t-elle à proximité de pôles économiques (points de convergence d'activités économiques)?
Si non, F
Si oui, passer au stade suivant</t>
  </si>
  <si>
    <t>Résultats de la valeur patrimoniale de l'infrastructure</t>
  </si>
  <si>
    <t>Résultats du potentiel de reconversion de l'infrastructure</t>
  </si>
  <si>
    <t>graphique radar</t>
  </si>
  <si>
    <t>Scores (/10) et appréciations des intérêts patrimoniaux de l'infrastructure</t>
  </si>
  <si>
    <t>Scores (/10) et appréciations des objets d'analyse du potentiel de reconversion de l'infrastructure</t>
  </si>
  <si>
    <t>Scores (/10) des critères de l'infrastructure</t>
  </si>
  <si>
    <t>Diagramme radar de la valeur patrimoniale de l'infrastructure</t>
  </si>
  <si>
    <t>Diagramme radar du potentiel de reconversion de l'infrastructure</t>
  </si>
  <si>
    <t>Intérêt mémoriel et affectif</t>
  </si>
  <si>
    <t>Attachement de la population</t>
  </si>
  <si>
    <t>Dans quelle mesure les actions de la population traduisent-elles un attachement affectif au bâtiment?</t>
  </si>
  <si>
    <t>Actions concrètes et organisées - E
Marques d'attachement ponctuelles - TB
Marques d'attachement rares - B
Actions inexistantes - F</t>
  </si>
  <si>
    <t>Le bâtiment fait-il l'objet d'actions et de marques d'attachement de la part de la population?
Si non, F
Si oui, passer au stade suivant</t>
  </si>
  <si>
    <t>Quelle est l'ampleur de ces actions ou marques d'attachement?
Actions concrètes et organisées, E
Marques d'attachement ponctuelles, TB
Marques d'attachement rares, B</t>
  </si>
  <si>
    <t>Etude de la valeur patrimoniale de l'infrastructure</t>
  </si>
  <si>
    <t>Score et appréciation liés aux caractéristiques intrinsèques</t>
  </si>
  <si>
    <t>Remarque : concerne les règlements en vigueur, les possibilités de dérogation et de modification</t>
  </si>
  <si>
    <t>Le bâtiment est-il isolé thermiquement?
Si non, F
Si oui, passer au stade suivant</t>
  </si>
  <si>
    <t>Remarque : considérer le hauteur sous plafond représentative de la majorité des espaces</t>
  </si>
  <si>
    <t>Le bâtiment est-il peu courant?
Si non, F
Si oui, passer au stade suivant</t>
  </si>
  <si>
    <t>Le bâtiment a-t-il été déplacé?
Si non, E
Si oui, passer au stade suivant</t>
  </si>
  <si>
    <t>Le bâtiment appartient-il à une typologie architecturale industrielle particulière?
Si non, F
Si oui, passer au stade suivant</t>
  </si>
  <si>
    <t>L'histoire du bâtiment est-elle connue?
Si non, F
Si oui, passer au stade suivant</t>
  </si>
  <si>
    <t>Existe-t-il des archives et documents concernant le bâtiment?
Si non, F
Si oui, passer au stade suivant</t>
  </si>
  <si>
    <t>Le bâtiment présente-t-il un intérêt urbanistique par sa position dans la trame bâtie?
Si non, F
Si oui, passer au stade suivant</t>
  </si>
  <si>
    <t>Le bâtiment fait-il partie d'un ensemble bâti?
Si non, F
Si oui, passer au stade suivant</t>
  </si>
  <si>
    <t>Le bâtiment constitue-t-il un point d'intérêt dans le paysage?
Si non, F
Si oui, passer au stade suivant</t>
  </si>
  <si>
    <t>L'ensemble bâti présente-t-il un intérêt urbanistique au niveau du tracé viaire, des espaces non bâtis ou de l'articulation de l'architecture?
Si non, F
Si oui, passer au stade suivant</t>
  </si>
  <si>
    <t>Les fonctions premières du bâtiment sont-elles identifiables?
Si non, F
Si oui, passer au stade suivant</t>
  </si>
  <si>
    <t>SALLE A TRACER</t>
  </si>
  <si>
    <t>Méthodes constructives et techniques architecturales</t>
  </si>
  <si>
    <t>CASES A REMPLIR</t>
  </si>
  <si>
    <t>Typologie</t>
  </si>
  <si>
    <t>Évolution</t>
  </si>
  <si>
    <t>Réseau ferré</t>
  </si>
  <si>
    <t>Quelle est l'importance de la desserte du site en transports en commun?</t>
  </si>
  <si>
    <t>Existe-t-il des lignes de transports en commun rapidement accessibles à pied depuis le site?
Si non, F
Si oui, passer au stade suivant</t>
  </si>
  <si>
    <t>Niveau économique des habitants</t>
  </si>
  <si>
    <t>Quel est le rapport entre revenu mensuel moyen par foyer fiscal de la commune et celui du pays ?</t>
  </si>
  <si>
    <t>Réponse : Quel est le rapport entre revenu mensuel moyen par foyer fiscal de la commune et celui du pays ?
&gt; (2 415 € / 2 318 €) * 100 = 104 (TB)</t>
  </si>
  <si>
    <t>La zone où se situe le bâtiment est-elle développée du point de vue économique?
Si non, F
Si oui, passer au stade suivant</t>
  </si>
  <si>
    <t>Quelle est l'importance des pôles économiques se situant à proximité de la ville?</t>
  </si>
  <si>
    <t>Quelle est l'importance des pôles urbains se situant à proximité de la ville?</t>
  </si>
  <si>
    <t>Y a-t-il une possibilité de se garer dans un parking desservant le bâtiment?</t>
  </si>
  <si>
    <t>Structure portante : élément permettant la stabilité du bâtiment et de sa toiture</t>
  </si>
  <si>
    <t>Quel est l'état général des façades?</t>
  </si>
  <si>
    <t>Matériaux</t>
  </si>
  <si>
    <t>Dans quelle mesure les systèmes présents sont-ils réutilisables?</t>
  </si>
  <si>
    <t>Beaucoup d'espaces ouverts totalement adaptables - E
Espaces facilement adaptables à une nouvelle fonction - TB  
Beaucoup d'espaces difficilement adaptables - B   
Beaucoup d'espaces inadaptables à des fonctions nouvelles - F</t>
  </si>
  <si>
    <t>&gt; 80% - E 
60 % - 80 % - TB  
40% - 60% - B
&lt;40 % - F</t>
  </si>
  <si>
    <t>Quelle est le niveau de contrainte des règlements urbanistiques concernant la reconversion du bâtiment?</t>
  </si>
  <si>
    <t>Ville fortement développée - E
Ville moyennement développée - TB
Ville faiblement développée - B
Non applicable - F</t>
  </si>
  <si>
    <t>Développement socio-économique</t>
  </si>
  <si>
    <t>Quelle est l'importance du développement socio-économique dans lequel s'incrivent les activités du bâtiment?</t>
  </si>
  <si>
    <t>TB</t>
  </si>
  <si>
    <t xml:space="preserve"> </t>
  </si>
  <si>
    <t>Influence sur le quartier / la zone d'implantation</t>
  </si>
  <si>
    <t>Dans quelle mesure le bâtiment illustre-t-il un thème important de l'histoire industrielle régionale ?</t>
  </si>
  <si>
    <t>Portée Nationale / Régionale - E  
Portée Départementale - TB                                         Portée Locale - B      
Non applicable - F</t>
  </si>
  <si>
    <t>Dans quelle mesure des méthodes constructives ou des techniques architecturales novatrices ont-elles démarqué le bâtiment lors de sa construction ou de ses évolutions ?</t>
  </si>
  <si>
    <t>Quel est l'impact esthétique du bâtiment dans son environnement?</t>
  </si>
  <si>
    <t>National / Régional - E    
Départemental - TB     
Local - B                           
Non applicable - F</t>
  </si>
  <si>
    <t>National / Régional - E         
Départemental - TB           
Local - B           
Non applicable - F</t>
  </si>
  <si>
    <t>Fort intérêt - E
Intérêt moyen - TB
Faible intérêt - B 
Non applicable - F</t>
  </si>
  <si>
    <t>Dans quelle mesure l'ensemble bâti dont fait partie la bâtiment présente-il un intérêt particulier par son tracé viaire, ses espaces non bâtis et/ou l'articulation de leur architecture?</t>
  </si>
  <si>
    <t>Dans quelle mesure le contexte paysager du bâtiment a-t-il été conservé?</t>
  </si>
  <si>
    <t>Inchangé - E     
Partiellement conservé - TB      
Fortement altéré - B         
Entièrement modifié - F</t>
  </si>
  <si>
    <t>Dans quelle mesure le bâtiment influe-t-il sur le caractère du quartier / de la zone dans lequel il se trouve?</t>
  </si>
  <si>
    <t>Élément principal contribuant au caractère - E    
Renforce le caractère - TB 
Assimilable au caractère - B 
Pas d'influence - F</t>
  </si>
  <si>
    <t>Perçu comment un symbole de la ville/ région - E  
Bien visible ou familier  dans la ville/région  - TB  
Bien visible ou familier dans le voisinage - B   
N'est ni bien visible ni familier - F</t>
  </si>
  <si>
    <t xml:space="preserve">Le bâtiment représente-t-il un thème de l'histoire industrielle régionale ? 
Si non, F 
Si oui, passer au stade suivant </t>
  </si>
  <si>
    <t>Ce thème est-il significatif dans l'histoire industrielle régionale ?
Si non, F 
Si oui, passer au stade suivant</t>
  </si>
  <si>
    <t>Quelle a été la portée de ces personnages/évènements/groupes?
Nationale / Régionale, E
Départementale, TB
Locale, B</t>
  </si>
  <si>
    <t>Quelle a été la portée de ces évènement?
Nationale / Régionale, E
Départementale, TB
Locale, B</t>
  </si>
  <si>
    <t xml:space="preserve">Le bâtiment témoigne-t-il de méthodes constructives ou de techniques architecturales novatrices qui l'ont démarqué lors de sa construction ou de ses évolutions?
Si non, F
Si oui, passer au stade suivant
</t>
  </si>
  <si>
    <t>Dans quelle mesure ces méthodes constructives ou techniques architecturales novatrices ont-elles démarqué le bâtiment?
Fortement, E
Moyennement, TB
Faiblement, B</t>
  </si>
  <si>
    <t xml:space="preserve">Remarque : l'impact esthétique d'un bâtiment dans son environnement peut être une émotion positive mais également négative. </t>
  </si>
  <si>
    <t>A quel niveau se situe ce groupe social?
National / Régional, E
Départemental, TB
Local, B</t>
  </si>
  <si>
    <t>Les activités du bâtiment ont-elles contribué à un développement socio-économique?
Si non, F
Si oui, passer au stade suivant</t>
  </si>
  <si>
    <t>Quelle est l'importance de ce développement socio-économiquel?
Forte, E
Moyenne, TB
Faible, B</t>
  </si>
  <si>
    <t>A quel niveau géographique le bâtiment fait-il partie de la mémoire collective ou est-il associé à des idées/croyances?
National / Régional, E
Départemental, TB
Local, B</t>
  </si>
  <si>
    <t xml:space="preserve">Dans quelle mesure cette intérêt urbanistique est-il particulier?
Fort intérêt - E
Intérêt moyen - TB
Faible intérêt - B </t>
  </si>
  <si>
    <t>Le contexte paysager actuel du bâtiment est-il similaire à ce qu'il était durant l'activité du bâtiment ?
Si non, F
Si oui, passer au stade suivant</t>
  </si>
  <si>
    <t>Dans quelle mesure le contexte paysager présent lors de l'activité du bâtiment a-t-il été conservé?
Inchangé, E
Partiellement conservé, TB
Fortment altéré, B</t>
  </si>
  <si>
    <t>Le bâtiment exerce-t-il une influence sur le caractère de la zone dans laquelle il s'implante?
Si non, F
Si oui, passer au stade suivant</t>
  </si>
  <si>
    <t>Dans quelle mesure le bâtiment influence-t-il ce caractère?
Élément principal contribuant au caractère, E
Renforce le caractère, TB
Assimilable au caractère, B</t>
  </si>
  <si>
    <t>Connaissance historique</t>
  </si>
  <si>
    <t>A quel niveau se situe la rareté des intérêts (cf 1ère partie du questionnaire) du bâtiment?</t>
  </si>
  <si>
    <t>National / Régional - E   
Départemental - TB
Local - B
Très courant - F</t>
  </si>
  <si>
    <t>Aucune modification ou modifications mineures - E    
Modifications sans changer le caractère - TB 
Modifications changeant partiellement le caractère - B  
Modifications importantes - F</t>
  </si>
  <si>
    <t>La bâtiment a-t-il subi des modifications importantes depuis sa période d'activité industrielle?</t>
  </si>
  <si>
    <t>Aucune modification ou modifications mineures - E    
Modifications  sans changer le caractère - TB 
Modifications changeant partiellement le caractère - B  
Modifications importantes - F</t>
  </si>
  <si>
    <t xml:space="preserve">Dans quelle mesure le bien conserve-t-il un caractère complet, une homogénéité, une lisibilité et une cohérence par rapport à l'édifice initial?
</t>
  </si>
  <si>
    <t>Dans quelle mesure le bâtiment s'inscrit-il dans l'évolution de la construction industrielle de sa région et a-t-il influencé la construction de biens similaires?</t>
  </si>
  <si>
    <t>A quel niveau peut-on dire que le bâtiment est rare?
National / Régional, E
Départemental, TB
Local, B</t>
  </si>
  <si>
    <t>Le bâtiment a-t-il subi des modifications non mineures depuis sa construction?
Si non, E
Si oui, passer au stade suivant</t>
  </si>
  <si>
    <t>Le bâtiment a-t-il subi des modifications non mineures depuis sa dernière utilisation?
Si non, E
Si oui, passer au stade suivant</t>
  </si>
  <si>
    <t>Le bâtiment est-il complet par rapport au bâtiment initial?
Si oui, E
Si non, passer au stade suivant</t>
  </si>
  <si>
    <t>Le bâtiment s'inscrit-til dans l'évolution de l'architecture industrielle de sa région?
Si non, F
Si oui, passer au stade suivant</t>
  </si>
  <si>
    <t>Dans quelle mesure ce bâtiment a-t-il influencé la construction de biens similaires?
Fortement, E
Moyennement, TB
Faiblement, B</t>
  </si>
  <si>
    <t>Implantation d'espaces verts</t>
  </si>
  <si>
    <t>Etat des éléments non porteurs</t>
  </si>
  <si>
    <t>Flexibilité spatiale</t>
  </si>
  <si>
    <t>Quelle est le type du réseau routier directement accessible depuis le site?</t>
  </si>
  <si>
    <t>National - E      
Départemantal - TB  
Communal - B  
Non applicable - F</t>
  </si>
  <si>
    <t>Dans quelle mesure le site est-il desservi par le réseau ferré?</t>
  </si>
  <si>
    <t>Multiples lignes directement accessibles - E
Multiples lignes rapidement accessibles à pied - TB
Au moins une ligne rapidement accessible à pied - B
Pas de lignes rapidement accessibles - F</t>
  </si>
  <si>
    <t>Nationale / Régionale - E
Départementale - TB
Locale - B 
Pas de pôle urbain à proximité - F</t>
  </si>
  <si>
    <t>Nationale / Régionale - E
Départementale - TB 
Locale - B 
Pas de pôle économique à proximité de la ville - F</t>
  </si>
  <si>
    <t>Quel est l'état de développement économique de la zone où s'implante le bâtiment ?</t>
  </si>
  <si>
    <t>Quelle est l'importance des pôles économiques se situant à proximité directe du site d'étude?</t>
  </si>
  <si>
    <t>En bordure de voirie - E 
A proximité de voirie - TB
En cœur de site complexe, éloigné de toute voirie - B 
Non accessible - F</t>
  </si>
  <si>
    <t>Dans quelle mesure le bâtiment est-il visible depuis le territoire au sein duquel il se trouve?</t>
  </si>
  <si>
    <t>Facilement repérable dans la ville - E  
Facilement repérable dans le voisinage - TB
Facilement repérable depuis le site - B
Peu visible - F</t>
  </si>
  <si>
    <t>Quelle est la possibilité d'extension du bâti?</t>
  </si>
  <si>
    <t>Parking directement adjacent au bâtiment - E
Parking à proximité du bâtiment, dans son site - TB   
Parking à proximité du site - B     
Pas de possibilités de se garer - F</t>
  </si>
  <si>
    <t>Y a-t-il possibilité dimplanter des espaces verts dans la parcelle?</t>
  </si>
  <si>
    <t>Sur plus de 50% de la parcelle - E
Sur plus de 25% de la parcelle - TB   
Sur plus de 10% de la parcelle - B     
Pas de possibilité sur la parcelle - F</t>
  </si>
  <si>
    <t>Quel est l'état général des éléments non porteurs?</t>
  </si>
  <si>
    <t>Quelle est la qualité et l'état des matériaux utilisés?</t>
  </si>
  <si>
    <t>Accès à la lumière existant pour la majorité des espaces - E 
Accès à la lumière possible pour la majorité des espaces - TB 
Accès à la lumière possible pour une grande partie des espaces - B  
Accès à la lumière impossible pour une grande partie des espaces - F</t>
  </si>
  <si>
    <t>Quelle est la qualité de l'isolation thermique du bâtiment ?</t>
  </si>
  <si>
    <t>Dans quelle mesure la configuration du bâtiment est  elle flexible à de nouveaux agencements?</t>
  </si>
  <si>
    <t>Quelle est la proportion des surfaces permettant des réutilisations diversifiées?</t>
  </si>
  <si>
    <t>Quelle est l'importance de ce réseau routier?
National, E
Départemental, TB
Communal, F</t>
  </si>
  <si>
    <t>Quelle est l'importance de cette desserte?
Desserte directe (périmètre 500m), E
Desserte à proximité (périmètre 1 km), TB
Desserte rapidement accessible via le réseau routier, B</t>
  </si>
  <si>
    <t xml:space="preserve">Quelle est le niveau de cette accessibilité?
Directement accessible via le réseau de voies douces, E  
Accessible via des aménagements réservés aux modes doux, TB
Accessible via des trottoirs, B   </t>
  </si>
  <si>
    <t>Quelle est le niveau de cette desserte?
Multiples lignes  directement accessibles, E
Multiples lignes rapidement accessibles à pied, TB
Au moins une ligne rapidement accessible à pied, B</t>
  </si>
  <si>
    <t>Quelle est l'importance de ces pôles urbains?
Nationale / Régionale, E
Départementale, TB
Locale, B</t>
  </si>
  <si>
    <t>Quelle est l'importance de ces pôles économiques?
Nationale / Régionale, E
Départementale, TB
Locale, B</t>
  </si>
  <si>
    <t>Quelle est l'importance de ce développement économique?
Zone fortement développée, E
Zone moyennement développée, TB
Zone faiblement développée, B</t>
  </si>
  <si>
    <t>Dans quelle mesure le bâtiment est-il accessible?
En bordure de voirie, E
A proximité de voirie, TB
En cœur de site complexe, éloigné de toute voirie, B</t>
  </si>
  <si>
    <t>Dans quelle mesure le bâtiment est-il visible?
Facilement repérable dans la ville, E  
Facilement repérable dans le voisinage, TB
Facilement repérable depuis le site, B</t>
  </si>
  <si>
    <t>Existe-t-il des possibilités d'extension du bâtiment? 
Si non, F
Si oui, passer au stade suivant</t>
  </si>
  <si>
    <t>Y a-t-il une possibilité de se garer dans un parking desservant le bâtiment?
Si non, F
Si oui, passer au stade suivant</t>
  </si>
  <si>
    <t xml:space="preserve">Quelle est la possibilité de se garer?
Parking directement adjacent au bâtiment, E
Parking à proximité du bâtiment, dans son site, TB   
Parking à proximité du site, B     </t>
  </si>
  <si>
    <t>Y a-t-il possibilité dimplanter des espaces verts dans la parcelle?
Si non, F
Si oui, passer au stade suivant</t>
  </si>
  <si>
    <t xml:space="preserve">Quelle est la proportion d'espaces verts intégrables au site?
Sur plus de 50% de la parcelle, E
Sur plus de 25% de la parcelle, TB   
Sur plus de 10% de la parcelle, B  </t>
  </si>
  <si>
    <t>Cloisons, éléments de remplissage non structurels, structures secondaires non indispensables à la stabilité du bâtiment et de sa toiture</t>
  </si>
  <si>
    <t>Toitures et zingueries : comprend l'ensemble des éléments permettant la couverture, l'isolation et la descente des eaux pluviales.</t>
  </si>
  <si>
    <t>Menuiseries : fenêtres, portes, volets, parquets, intérieurs ou extérieurs, en PVC, métal ou bois.</t>
  </si>
  <si>
    <t xml:space="preserve">Dans quelle mesure la configuration du bâtiment permet-elle l'accès à la lumière naturelle?
Accès à la lumière existant pour la majorité des espaces, E 
Accès à la lumière possible pour la majorité des espaces , TB 
Accès à la lumière possible pour une grande partie des espaces, B  </t>
  </si>
  <si>
    <t>Quelle est la qualité de l'isolation thermique du bâtiment?
Excellente, E
Très bonne, TB
Moyenne, B</t>
  </si>
  <si>
    <t>Le bâtiment beaucoup d'espaces inadaptables à une fonction nouvelle ?
Si oui, F
Si non, passer au stade suivant</t>
  </si>
  <si>
    <t xml:space="preserve">Dans quelle mesure la configuration du bâtiment est  elle flexible à de nouveaux agencements?
Open-space totalement adaptable, E
Espace facilement adaptable à une fonction commune avec de faibles restrictions, TB  
Espace difficilement adaptable, B   </t>
  </si>
  <si>
    <t>Le bâtiment dispose-t-il de plus de 40% de surface réutilisable ?
Si non, F
SI oui, passer au stade suivant</t>
  </si>
  <si>
    <t>Quelle est la proportion des surfaces permettant des réutilisations diversifiées?
&gt; 80%, E 
60 % - 80 %, TB  
40% - 60%, B</t>
  </si>
  <si>
    <t>Remarque : la sécurité inclut notamment les dangers de chutes dans le vide, les risques de ruines de matériaux , la sécurité incendie, les risques toxicologiques et chimiques liés au matériaux employés</t>
  </si>
  <si>
    <t>E</t>
  </si>
  <si>
    <t>B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</si>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</sst>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4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0" fillId="4" borderId="1" xfId="0" applyFill="1" applyBorder="1"/>
    <xf numFmtId="0" fontId="0" fillId="4" borderId="2" xfId="0" applyFill="1" applyBorder="1"/>
    <xf numFmtId="0" fontId="0" fillId="3" borderId="7" xfId="0" applyFill="1" applyBorder="1" applyAlignment="1">
      <alignment horizontal="left" vertical="top"/>
    </xf>
    <xf numFmtId="0" fontId="0" fillId="4" borderId="3" xfId="0" applyFill="1" applyBorder="1" applyAlignment="1" applyProtection="1">
      <alignment horizontal="left" vertical="top" wrapText="1"/>
    </xf>
    <xf numFmtId="0" fontId="0" fillId="4" borderId="6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2" borderId="13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 wrapText="1"/>
    </xf>
    <xf numFmtId="0" fontId="0" fillId="6" borderId="7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1" xfId="0" applyFill="1" applyBorder="1" applyAlignment="1">
      <alignment vertical="top" wrapText="1"/>
    </xf>
    <xf numFmtId="0" fontId="0" fillId="7" borderId="9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10" xfId="0" applyFill="1" applyBorder="1" applyAlignment="1">
      <alignment horizontal="left" vertical="top" wrapText="1"/>
    </xf>
    <xf numFmtId="0" fontId="0" fillId="8" borderId="3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9" borderId="12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6" borderId="2" xfId="0" applyFill="1" applyBorder="1"/>
    <xf numFmtId="0" fontId="0" fillId="4" borderId="3" xfId="0" applyFill="1" applyBorder="1"/>
    <xf numFmtId="0" fontId="0" fillId="7" borderId="1" xfId="0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16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left" vertical="top" wrapText="1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2" fontId="0" fillId="3" borderId="1" xfId="0" applyNumberFormat="1" applyFill="1" applyBorder="1" applyAlignment="1">
      <alignment horizontal="center" vertical="top" wrapText="1"/>
    </xf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/>
    <xf numFmtId="164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4" fontId="0" fillId="10" borderId="4" xfId="0" applyNumberFormat="1" applyFill="1" applyBorder="1" applyAlignment="1">
      <alignment horizontal="center"/>
    </xf>
    <xf numFmtId="0" fontId="0" fillId="8" borderId="1" xfId="0" applyFill="1" applyBorder="1" applyAlignment="1">
      <alignment wrapText="1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wrapText="1"/>
    </xf>
    <xf numFmtId="16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/>
    </xf>
    <xf numFmtId="0" fontId="0" fillId="2" borderId="23" xfId="0" applyFill="1" applyBorder="1" applyAlignment="1">
      <alignment horizontal="left" vertical="top"/>
    </xf>
    <xf numFmtId="0" fontId="0" fillId="0" borderId="13" xfId="0" applyFill="1" applyBorder="1" applyAlignment="1">
      <alignment horizontal="center" vertical="top"/>
    </xf>
    <xf numFmtId="0" fontId="0" fillId="5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5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7" borderId="9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5" borderId="2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0" borderId="22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7" borderId="2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top"/>
    </xf>
    <xf numFmtId="164" fontId="0" fillId="0" borderId="3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64" fontId="0" fillId="0" borderId="5" xfId="0" applyNumberFormat="1" applyFill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D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Diagramme radar de la valeur patrimoniale de l'infrastructure SALLE A TRACER : Acteur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Résultats!$B$4</c:f>
              <c:strCache>
                <c:ptCount val="1"/>
                <c:pt idx="0">
                  <c:v>Diagramme radar de la valeur patrimoniale de l'infrastructure SALLE A TRACER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Résultats!$B$8:$B$16</c:f>
              <c:strCache>
                <c:ptCount val="9"/>
                <c:pt idx="0">
                  <c:v>Intérêt historique</c:v>
                </c:pt>
                <c:pt idx="1">
                  <c:v>Intérêt technique </c:v>
                </c:pt>
                <c:pt idx="2">
                  <c:v>Intérêt esthétique</c:v>
                </c:pt>
                <c:pt idx="3">
                  <c:v>Intérêt architectural</c:v>
                </c:pt>
                <c:pt idx="4">
                  <c:v>Intérêt social </c:v>
                </c:pt>
                <c:pt idx="5">
                  <c:v>Intérêt savoir-faire</c:v>
                </c:pt>
                <c:pt idx="6">
                  <c:v>Intérêt mémoriel et affectif</c:v>
                </c:pt>
                <c:pt idx="7">
                  <c:v>Intérêt urbanistique</c:v>
                </c:pt>
                <c:pt idx="8">
                  <c:v>Intérêt paysager</c:v>
                </c:pt>
              </c:strCache>
            </c:strRef>
          </c:cat>
          <c:val>
            <c:numRef>
              <c:f>Résultats!$C$8:$C$16</c:f>
              <c:numCache>
                <c:formatCode>0.0</c:formatCode>
                <c:ptCount val="9"/>
                <c:pt idx="0">
                  <c:v>5.7901234567901234</c:v>
                </c:pt>
                <c:pt idx="1">
                  <c:v>3.308641975308642</c:v>
                </c:pt>
                <c:pt idx="2">
                  <c:v>2.4814814814814818</c:v>
                </c:pt>
                <c:pt idx="3">
                  <c:v>2.4814814814814818</c:v>
                </c:pt>
                <c:pt idx="4">
                  <c:v>3.7222222222222223</c:v>
                </c:pt>
                <c:pt idx="5">
                  <c:v>7.4444444444444446</c:v>
                </c:pt>
                <c:pt idx="6">
                  <c:v>6.2037037037037042</c:v>
                </c:pt>
                <c:pt idx="7">
                  <c:v>4.9629629629629637</c:v>
                </c:pt>
                <c:pt idx="8">
                  <c:v>4.9629629629629637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27F-B495-3A1A9CD9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3056"/>
        <c:axId val="-1934082512"/>
      </c:radarChart>
      <c:catAx>
        <c:axId val="-193408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2512"/>
        <c:crosses val="autoZero"/>
        <c:auto val="1"/>
        <c:lblAlgn val="ctr"/>
        <c:lblOffset val="100"/>
        <c:noMultiLvlLbl val="0"/>
      </c:catAx>
      <c:valAx>
        <c:axId val="-193408251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3056"/>
        <c:crosses val="autoZero"/>
        <c:crossBetween val="between"/>
        <c:majorUnit val="3.33333300000000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  <a:alpha val="7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/>
              <a:t>Diagramme radar du potentiel de reconversion de l'infrastructure SALLE A TRACER : Acteur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Résultats!$B$23</c:f>
              <c:strCache>
                <c:ptCount val="1"/>
                <c:pt idx="0">
                  <c:v>Diagramme radar du potentiel de reconversion de l'infrastructure SALLE A TRACER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Résultats!$B$27:$B$34</c:f>
              <c:strCache>
                <c:ptCount val="8"/>
                <c:pt idx="0">
                  <c:v>Accessibilité du site</c:v>
                </c:pt>
                <c:pt idx="1">
                  <c:v>Localisation de la ville </c:v>
                </c:pt>
                <c:pt idx="2">
                  <c:v>Localisation de la zone</c:v>
                </c:pt>
                <c:pt idx="3">
                  <c:v>Configuration au sein du site</c:v>
                </c:pt>
                <c:pt idx="4">
                  <c:v>Caractéristiques physiques</c:v>
                </c:pt>
                <c:pt idx="5">
                  <c:v>Caractéristiques techniques</c:v>
                </c:pt>
                <c:pt idx="6">
                  <c:v>Caractéristiques fonctionnelles</c:v>
                </c:pt>
                <c:pt idx="7">
                  <c:v>Caractéristiques réglementaires</c:v>
                </c:pt>
              </c:strCache>
            </c:strRef>
          </c:cat>
          <c:val>
            <c:numRef>
              <c:f>Résultats!$C$27:$C$34</c:f>
              <c:numCache>
                <c:formatCode>0.0</c:formatCode>
                <c:ptCount val="8"/>
                <c:pt idx="0">
                  <c:v>6.666666666666667</c:v>
                </c:pt>
                <c:pt idx="1">
                  <c:v>9.1666666666666661</c:v>
                </c:pt>
                <c:pt idx="2">
                  <c:v>5.833333333333333</c:v>
                </c:pt>
                <c:pt idx="3">
                  <c:v>4.666666666666667</c:v>
                </c:pt>
                <c:pt idx="4">
                  <c:v>4.2857142857142856</c:v>
                </c:pt>
                <c:pt idx="5">
                  <c:v>4.4444444444444446</c:v>
                </c:pt>
                <c:pt idx="6">
                  <c:v>8.8888888888888893</c:v>
                </c:pt>
                <c:pt idx="7">
                  <c:v>1.1111111111111112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527-8DE3-50C1D9F3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081424"/>
        <c:axId val="-1963225920"/>
      </c:radarChart>
      <c:catAx>
        <c:axId val="-193408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63225920"/>
        <c:crosses val="autoZero"/>
        <c:auto val="1"/>
        <c:lblAlgn val="ctr"/>
        <c:lblOffset val="100"/>
        <c:noMultiLvlLbl val="0"/>
      </c:catAx>
      <c:valAx>
        <c:axId val="-1963225920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cross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34081424"/>
        <c:crosses val="autoZero"/>
        <c:crossBetween val="between"/>
        <c:majorUnit val="3.3333333299999999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30480</xdr:rowOff>
    </xdr:from>
    <xdr:to>
      <xdr:col>4</xdr:col>
      <xdr:colOff>30480</xdr:colOff>
      <xdr:row>34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91BF1B6-6239-4122-A504-B336407170EA}"/>
            </a:ext>
          </a:extLst>
        </xdr:cNvPr>
        <xdr:cNvSpPr txBox="1"/>
      </xdr:nvSpPr>
      <xdr:spPr>
        <a:xfrm>
          <a:off x="599440" y="213360"/>
          <a:ext cx="9408160" cy="6035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CONSIGNES DE REMPLISSAGE DU QUESTIONNAIRE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Dans le présent questionnaire, on considère le bâtiment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l’état dans lequel il se trouvait avant sa reconversion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La plupart des questions sont écrites au présent, mais le bâtiment à évaluer est bien la Salle à Tracer dans sa situation avant reconversion par l’agence AIA life Designers.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Deux onglets sont à compléter dans le présent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questionnaire : 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l'onglet n°2 "VP Questions-réponses" et l'onglet n°3 "PR Questions-Réponses"</a:t>
          </a:r>
          <a:r>
            <a:rPr lang="fr-BE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est demandé de remplir uniquement les cases jaunes de ces deux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onglets avec les appréciations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/ TB / B/ F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 vous n’avez pas de réponse à apporter à une des questions,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laissez la case correspondante vide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deux cases concernant le revenu des foyers fiscaux  (onglet n°3 "PR Questions-réponses") ont été pré-remplies, vous ne devez donc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 y apporter de réponse</a:t>
          </a:r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fr-BE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Une </a:t>
          </a:r>
          <a:r>
            <a:rPr lang="fr-BE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aide</a:t>
          </a:r>
          <a:r>
            <a:rPr lang="fr-BE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 questionnement </a:t>
          </a:r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disponible en vis-à-vis de chaque question.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Les résultats du questionnaire sont disponibles dans l'onglet "résultats" (onglet 4), les résultats intermédiaires dans les onglets 5 et 6.</a:t>
          </a:r>
        </a:p>
        <a:p>
          <a:endParaRPr lang="fr-BE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 questionnaire !</a:t>
          </a:r>
          <a:endParaRPr lang="fr-BE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250557</xdr:colOff>
      <xdr:row>2</xdr:row>
      <xdr:rowOff>187260</xdr:rowOff>
    </xdr:from>
    <xdr:to>
      <xdr:col>9</xdr:col>
      <xdr:colOff>760557</xdr:colOff>
      <xdr:row>17</xdr:row>
      <xdr:rowOff>128928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263257</xdr:colOff>
      <xdr:row>22</xdr:row>
      <xdr:rowOff>1085</xdr:rowOff>
    </xdr:from>
    <xdr:to>
      <xdr:col>10</xdr:col>
      <xdr:colOff>11257</xdr:colOff>
      <xdr:row>36</xdr:row>
      <xdr:rowOff>134885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0.53382</cdr:x>
      <cdr:y>0.29081</cdr:y>
    </cdr:from>
    <cdr:to>
      <cdr:x>0.62991</cdr:x>
      <cdr:y>0.37679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301230" y="822015"/>
          <a:ext cx="414228" cy="24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0.50838</cdr:x>
      <cdr:y>0.37115</cdr:y>
    </cdr:from>
    <cdr:to>
      <cdr:x>0.60446</cdr:x>
      <cdr:y>0.45714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91566" y="1049108"/>
          <a:ext cx="414186" cy="24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0.49612</cdr:x>
      <cdr:y>0.45176</cdr:y>
    </cdr:from>
    <cdr:to>
      <cdr:x>0.59219</cdr:x>
      <cdr:y>0.53773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38715" y="1276962"/>
          <a:ext cx="414143" cy="243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0.47477</cdr:x>
      <cdr:y>0.54981</cdr:y>
    </cdr:from>
    <cdr:to>
      <cdr:x>0.57086</cdr:x>
      <cdr:y>0.63579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054886" y="1525467"/>
          <a:ext cx="415897" cy="23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0.53763</cdr:x>
      <cdr:y>0.2941</cdr:y>
    </cdr:from>
    <cdr:to>
      <cdr:x>0.63369</cdr:x>
      <cdr:y>0.38006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16673" y="831251"/>
          <a:ext cx="413923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E</a:t>
          </a:r>
        </a:p>
      </cdr:txBody>
    </cdr:sp>
  </cdr:relSizeAnchor>
  <cdr:relSizeAnchor xmlns:cdr="http://schemas.openxmlformats.org/drawingml/2006/chartDrawing">
    <cdr:from>
      <cdr:x>0.51113</cdr:x>
      <cdr:y>0.37442</cdr:y>
    </cdr:from>
    <cdr:to>
      <cdr:x>0.60719</cdr:x>
      <cdr:y>0.46039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202468" y="1058271"/>
          <a:ext cx="413923" cy="242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TB</a:t>
          </a:r>
        </a:p>
      </cdr:txBody>
    </cdr:sp>
  </cdr:relSizeAnchor>
  <cdr:relSizeAnchor xmlns:cdr="http://schemas.openxmlformats.org/drawingml/2006/chartDrawing">
    <cdr:from>
      <cdr:x>0.49781</cdr:x>
      <cdr:y>0.45825</cdr:y>
    </cdr:from>
    <cdr:to>
      <cdr:x>0.59386</cdr:x>
      <cdr:y>0.54421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145061" y="1295214"/>
          <a:ext cx="413880" cy="242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B</a:t>
          </a:r>
        </a:p>
      </cdr:txBody>
    </cdr:sp>
  </cdr:relSizeAnchor>
  <cdr:relSizeAnchor xmlns:cdr="http://schemas.openxmlformats.org/drawingml/2006/chartDrawing">
    <cdr:from>
      <cdr:x>0.47438</cdr:x>
      <cdr:y>0.54915</cdr:y>
    </cdr:from>
    <cdr:to>
      <cdr:x>0.57044</cdr:x>
      <cdr:y>0.63511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053984" y="1525433"/>
          <a:ext cx="415926" cy="238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BE" sz="700"/>
            <a:t>F</a:t>
          </a:r>
        </a:p>
      </cdr:txBody>
    </cdr:sp>
  </cdr:relSizeAnchor>
  <cdr:relSizeAnchor xmlns:cdr="http://schemas.openxmlformats.org/drawingml/2006/chartDrawing">
    <cdr:from>
      <cdr:x>0.1674</cdr:x>
      <cdr:y>0.74654</cdr:y>
    </cdr:from>
    <cdr:to>
      <cdr:x>0.1829</cdr:x>
      <cdr:y>0.77998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23159" y="2090915"/>
          <a:ext cx="66960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0.11189</cdr:x>
      <cdr:y>0.54318</cdr:y>
    </cdr:from>
    <cdr:to>
      <cdr:x>0.12848</cdr:x>
      <cdr:y>0.57662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83352" y="1521351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0.38642</cdr:x>
      <cdr:y>0.88155</cdr:y>
    </cdr:from>
    <cdr:to>
      <cdr:x>0.40437</cdr:x>
      <cdr:y>0.91679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673136" y="2448765"/>
          <a:ext cx="77721" cy="978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0.64927</cdr:x>
      <cdr:y>0.89146</cdr:y>
    </cdr:from>
    <cdr:to>
      <cdr:x>0.66812</cdr:x>
      <cdr:y>0.92845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2798848" y="2515975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0.82555</cdr:x>
      <cdr:y>0.34311</cdr:y>
    </cdr:from>
    <cdr:to>
      <cdr:x>0.84217</cdr:x>
      <cdr:y>0.37703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566387" y="960992"/>
          <a:ext cx="71799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0.87896</cdr:x>
      <cdr:y>0.54624</cdr:y>
    </cdr:from>
    <cdr:to>
      <cdr:x>0.89557</cdr:x>
      <cdr:y>0.58016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3797104" y="1529902"/>
          <a:ext cx="71755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0.87162</cdr:x>
      <cdr:y>0.7477</cdr:y>
    </cdr:from>
    <cdr:to>
      <cdr:x>0.88824</cdr:x>
      <cdr:y>0.78162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3765406" y="2094153"/>
          <a:ext cx="71798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0.61102</cdr:x>
      <cdr:y>0.25487</cdr:y>
    </cdr:from>
    <cdr:to>
      <cdr:x>0.62763</cdr:x>
      <cdr:y>0.28879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2639612" y="713829"/>
          <a:ext cx="71754" cy="95003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40000"/>
            <a:lumOff val="60000"/>
          </a:schemeClr>
        </a:solidFill>
        <a:ln xmlns:a="http://schemas.openxmlformats.org/drawingml/2006/main">
          <a:solidFill>
            <a:schemeClr val="tx2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0.65373</cdr:x>
      <cdr:y>0.86859</cdr:y>
    </cdr:from>
    <cdr:to>
      <cdr:x>0.98848</cdr:x>
      <cdr:y>0.96936</cdr:y>
    </cdr:to>
    <cdr:sp macro="" textlink="">
      <cdr:nvSpPr>
        <cdr:cNvPr id="16" name="ZoneTexte 15"/>
        <cdr:cNvSpPr txBox="1"/>
      </cdr:nvSpPr>
      <cdr:spPr>
        <a:xfrm xmlns:a="http://schemas.openxmlformats.org/drawingml/2006/main">
          <a:off x="2818092" y="2451424"/>
          <a:ext cx="1443026" cy="2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extrinsèques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0.65373</cdr:x>
      <cdr:y>0.92532</cdr:y>
    </cdr:from>
    <cdr:to>
      <cdr:x>1</cdr:x>
      <cdr:y>0.99728</cdr:y>
    </cdr:to>
    <cdr:sp macro="" textlink="">
      <cdr:nvSpPr>
        <cdr:cNvPr id="17" name="ZoneTexte 1"/>
        <cdr:cNvSpPr txBox="1"/>
      </cdr:nvSpPr>
      <cdr:spPr>
        <a:xfrm xmlns:a="http://schemas.openxmlformats.org/drawingml/2006/main">
          <a:off x="2818092" y="2611534"/>
          <a:ext cx="1492691" cy="20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BE" sz="800"/>
            <a:t>Caractéristiques</a:t>
          </a:r>
          <a:r>
            <a:rPr lang="fr-BE" sz="800" baseline="0"/>
            <a:t> intrinsèques</a:t>
          </a:r>
        </a:p>
        <a:p xmlns:a="http://schemas.openxmlformats.org/drawingml/2006/main">
          <a:pPr algn="l"/>
          <a:endParaRPr lang="fr-BE" sz="800"/>
        </a:p>
      </cdr:txBody>
    </cdr:sp>
  </cdr:relSizeAnchor>
  <cdr:relSizeAnchor xmlns:cdr="http://schemas.openxmlformats.org/drawingml/2006/chartDrawing">
    <cdr:from>
      <cdr:x>0.6497</cdr:x>
      <cdr:y>0.94727</cdr:y>
    </cdr:from>
    <cdr:to>
      <cdr:x>0.66855</cdr:x>
      <cdr:y>0.98426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2800702" y="2673488"/>
          <a:ext cx="81258" cy="1043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fr-FR" sz="5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0.1683</cdr:x>
      <cdr:y>0.34462</cdr:y>
    </cdr:from>
    <cdr:to>
      <cdr:x>0.18489</cdr:x>
      <cdr:y>0.37806</cdr:y>
    </cdr:to>
    <cdr:sp macro="" textlink="">
      <cdr:nvSpPr>
        <cdr:cNvPr id="19" name="Rectangle 18"/>
        <cdr:cNvSpPr/>
      </cdr:nvSpPr>
      <cdr:spPr>
        <a:xfrm xmlns:a="http://schemas.openxmlformats.org/drawingml/2006/main">
          <a:off x="727075" y="965200"/>
          <a:ext cx="71668" cy="9365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solidFill>
            <a:schemeClr val="accent1">
              <a:lumMod val="20000"/>
              <a:lumOff val="8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="75" zoomScaleNormal="75" workbookViewId="0">
      <selection activeCell="E16" sqref="E16"/>
    </sheetView>
  </sheetViews>
  <sheetFormatPr baseColWidth="10" defaultColWidth="107.109375" defaultRowHeight="14.4" x14ac:dyDescent="0.3"/>
  <cols>
    <col min="1" max="1" width="8.6640625" style="62" customWidth="1"/>
    <col min="2" max="2" width="9" style="62" bestFit="1" customWidth="1"/>
    <col min="3" max="3" width="44.33203125" style="62" bestFit="1" customWidth="1"/>
    <col min="4" max="4" width="83.33203125" style="62" customWidth="1"/>
    <col min="5" max="16384" width="107.109375" style="62"/>
  </cols>
  <sheetData>
    <row r="1" spans="1:6" x14ac:dyDescent="0.3">
      <c r="A1" s="60"/>
      <c r="B1" s="60"/>
      <c r="C1" s="60"/>
      <c r="D1" s="60"/>
    </row>
    <row r="2" spans="1:6" x14ac:dyDescent="0.3">
      <c r="A2" s="60"/>
      <c r="B2" s="95"/>
      <c r="C2" s="95"/>
      <c r="D2" s="95"/>
    </row>
    <row r="3" spans="1:6" x14ac:dyDescent="0.3">
      <c r="A3" s="60"/>
      <c r="B3" s="60"/>
      <c r="C3" s="60"/>
      <c r="D3" s="60"/>
    </row>
    <row r="4" spans="1:6" x14ac:dyDescent="0.3">
      <c r="A4" s="60"/>
      <c r="B4" s="60"/>
      <c r="C4" s="60"/>
      <c r="D4" s="60"/>
    </row>
    <row r="5" spans="1:6" x14ac:dyDescent="0.3">
      <c r="A5" s="60"/>
      <c r="B5" s="60"/>
      <c r="C5" s="60"/>
      <c r="D5" s="60"/>
    </row>
    <row r="6" spans="1:6" x14ac:dyDescent="0.3">
      <c r="A6" s="60"/>
      <c r="B6" s="60"/>
      <c r="C6" s="60"/>
      <c r="D6" s="60"/>
    </row>
    <row r="7" spans="1:6" x14ac:dyDescent="0.3">
      <c r="A7" s="60"/>
      <c r="B7" s="60"/>
      <c r="C7" s="60"/>
      <c r="D7" s="60"/>
      <c r="F7" s="62" t="s">
        <v>267</v>
      </c>
    </row>
    <row r="8" spans="1:6" x14ac:dyDescent="0.3">
      <c r="A8" s="60"/>
      <c r="B8" s="60"/>
      <c r="C8" s="60"/>
      <c r="D8" s="60"/>
    </row>
    <row r="9" spans="1:6" x14ac:dyDescent="0.3">
      <c r="A9" s="60"/>
      <c r="B9" s="60"/>
      <c r="C9" s="60"/>
      <c r="D9" s="60"/>
    </row>
    <row r="10" spans="1:6" x14ac:dyDescent="0.3">
      <c r="A10" s="60"/>
      <c r="B10" s="60"/>
      <c r="C10" s="60"/>
      <c r="D10" s="60"/>
    </row>
    <row r="11" spans="1:6" x14ac:dyDescent="0.3">
      <c r="A11" s="60"/>
      <c r="B11" s="60"/>
      <c r="C11" s="60"/>
      <c r="D11" s="60"/>
    </row>
    <row r="12" spans="1:6" x14ac:dyDescent="0.3">
      <c r="A12" s="60"/>
      <c r="B12" s="60"/>
      <c r="C12" s="60"/>
      <c r="D12" s="60"/>
    </row>
    <row r="13" spans="1:6" x14ac:dyDescent="0.3">
      <c r="A13" s="60"/>
      <c r="B13" s="60"/>
      <c r="C13" s="60"/>
      <c r="D13" s="60"/>
    </row>
    <row r="14" spans="1:6" x14ac:dyDescent="0.3">
      <c r="A14" s="60"/>
      <c r="B14" s="60"/>
      <c r="C14" s="60"/>
      <c r="D14" s="60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80"/>
  <sheetViews>
    <sheetView topLeftCell="A31" zoomScale="75" zoomScaleNormal="75" workbookViewId="0">
      <selection activeCell="F39" sqref="F39"/>
    </sheetView>
  </sheetViews>
  <sheetFormatPr baseColWidth="10" defaultColWidth="9.109375" defaultRowHeight="14.4" x14ac:dyDescent="0.3"/>
  <cols>
    <col min="1" max="1" width="7.88671875" style="1" customWidth="1"/>
    <col min="2" max="2" width="36.33203125" style="1" customWidth="1"/>
    <col min="3" max="3" width="27.33203125" style="1" customWidth="1"/>
    <col min="4" max="4" width="44.44140625" style="1" bestFit="1" customWidth="1"/>
    <col min="5" max="5" width="33.44140625" style="1" bestFit="1" customWidth="1"/>
    <col min="6" max="7" width="11.109375" style="1" customWidth="1"/>
    <col min="8" max="8" width="61.109375" style="1" customWidth="1"/>
    <col min="9" max="9" width="58.88671875" style="1" customWidth="1"/>
    <col min="10" max="10" width="50.88671875" style="1" bestFit="1" customWidth="1"/>
    <col min="11" max="11" width="39.5546875" style="1" customWidth="1"/>
    <col min="12" max="12" width="45" style="1" customWidth="1"/>
    <col min="13" max="13" width="33.5546875" style="1" customWidth="1"/>
    <col min="14" max="14" width="27.6640625" style="1" customWidth="1"/>
    <col min="15" max="15" width="31.5546875" style="1" customWidth="1"/>
    <col min="16" max="16384" width="9.109375" style="1"/>
  </cols>
  <sheetData>
    <row r="1" spans="2:15" ht="15" thickBot="1" x14ac:dyDescent="0.35"/>
    <row r="2" spans="2:15" ht="15" thickBot="1" x14ac:dyDescent="0.35">
      <c r="C2" s="98" t="s">
        <v>226</v>
      </c>
      <c r="D2" s="98"/>
      <c r="E2" s="98"/>
      <c r="F2" s="98"/>
      <c r="H2" s="80" t="s">
        <v>243</v>
      </c>
    </row>
    <row r="3" spans="2:15" ht="15" thickBot="1" x14ac:dyDescent="0.35">
      <c r="B3" s="19" t="s">
        <v>84</v>
      </c>
      <c r="C3" s="99" t="s">
        <v>241</v>
      </c>
      <c r="D3" s="100"/>
      <c r="E3" s="100"/>
      <c r="F3" s="101"/>
    </row>
    <row r="5" spans="2:15" ht="15" thickBot="1" x14ac:dyDescent="0.35">
      <c r="B5" s="102" t="str">
        <f>C2&amp;" "&amp;C3&amp;" (intérêts)"</f>
        <v>Etude de la valeur patrimoniale de l'infrastructure SALLE A TRACER (intérêts)</v>
      </c>
      <c r="C5" s="102"/>
      <c r="D5" s="102"/>
      <c r="E5" s="102"/>
      <c r="F5" s="103"/>
      <c r="G5" s="96"/>
      <c r="H5" s="105" t="s">
        <v>132</v>
      </c>
      <c r="I5" s="105"/>
      <c r="J5" s="105"/>
    </row>
    <row r="6" spans="2:15" x14ac:dyDescent="0.3">
      <c r="B6" s="11" t="s">
        <v>129</v>
      </c>
      <c r="C6" s="11" t="s">
        <v>130</v>
      </c>
      <c r="D6" s="11" t="s">
        <v>137</v>
      </c>
      <c r="E6" s="21" t="s">
        <v>138</v>
      </c>
      <c r="F6" s="22" t="s">
        <v>79</v>
      </c>
      <c r="G6" s="96"/>
      <c r="H6" s="105"/>
      <c r="I6" s="105"/>
      <c r="J6" s="105"/>
      <c r="K6" s="3"/>
      <c r="L6" s="3"/>
      <c r="M6" s="3"/>
      <c r="N6" s="3"/>
      <c r="O6" s="3"/>
    </row>
    <row r="7" spans="2:15" ht="57.6" x14ac:dyDescent="0.3">
      <c r="B7" s="111" t="s">
        <v>19</v>
      </c>
      <c r="C7" s="6" t="s">
        <v>4</v>
      </c>
      <c r="D7" s="83" t="s">
        <v>269</v>
      </c>
      <c r="E7" s="84" t="s">
        <v>24</v>
      </c>
      <c r="F7" s="24" t="s">
        <v>360</v>
      </c>
      <c r="G7" s="96"/>
      <c r="H7" s="83" t="s">
        <v>282</v>
      </c>
      <c r="I7" s="83" t="s">
        <v>283</v>
      </c>
      <c r="J7" s="83" t="s">
        <v>26</v>
      </c>
    </row>
    <row r="8" spans="2:15" ht="72" x14ac:dyDescent="0.3">
      <c r="B8" s="111"/>
      <c r="C8" s="82" t="s">
        <v>80</v>
      </c>
      <c r="D8" s="83" t="s">
        <v>56</v>
      </c>
      <c r="E8" s="84" t="s">
        <v>270</v>
      </c>
      <c r="F8" s="24" t="s">
        <v>360</v>
      </c>
      <c r="G8" s="96"/>
      <c r="H8" s="83" t="s">
        <v>60</v>
      </c>
      <c r="I8" s="83" t="s">
        <v>61</v>
      </c>
      <c r="J8" s="83" t="s">
        <v>284</v>
      </c>
    </row>
    <row r="9" spans="2:15" ht="57.6" x14ac:dyDescent="0.3">
      <c r="B9" s="111"/>
      <c r="C9" s="82" t="s">
        <v>55</v>
      </c>
      <c r="D9" s="83" t="s">
        <v>57</v>
      </c>
      <c r="E9" s="84" t="s">
        <v>270</v>
      </c>
      <c r="F9" s="24" t="s">
        <v>361</v>
      </c>
      <c r="G9" s="96"/>
      <c r="H9" s="83" t="s">
        <v>58</v>
      </c>
      <c r="I9" s="83" t="s">
        <v>59</v>
      </c>
      <c r="J9" s="83" t="s">
        <v>285</v>
      </c>
    </row>
    <row r="10" spans="2:15" ht="57.6" x14ac:dyDescent="0.3">
      <c r="B10" s="111" t="s">
        <v>6</v>
      </c>
      <c r="C10" s="82" t="s">
        <v>8</v>
      </c>
      <c r="D10" s="83" t="s">
        <v>29</v>
      </c>
      <c r="E10" s="84" t="s">
        <v>25</v>
      </c>
      <c r="F10" s="24" t="s">
        <v>266</v>
      </c>
      <c r="G10" s="96"/>
      <c r="H10" s="83" t="s">
        <v>27</v>
      </c>
      <c r="I10" s="83" t="s">
        <v>28</v>
      </c>
      <c r="J10" s="87"/>
    </row>
    <row r="11" spans="2:15" ht="86.4" x14ac:dyDescent="0.3">
      <c r="B11" s="111"/>
      <c r="C11" s="82" t="s">
        <v>242</v>
      </c>
      <c r="D11" s="83" t="s">
        <v>271</v>
      </c>
      <c r="E11" s="84" t="s">
        <v>30</v>
      </c>
      <c r="F11" s="24" t="s">
        <v>361</v>
      </c>
      <c r="G11" s="96"/>
      <c r="H11" s="83" t="s">
        <v>286</v>
      </c>
      <c r="I11" s="83" t="s">
        <v>287</v>
      </c>
      <c r="J11" s="87"/>
    </row>
    <row r="12" spans="2:15" ht="86.4" x14ac:dyDescent="0.3">
      <c r="B12" s="111"/>
      <c r="C12" s="82" t="s">
        <v>33</v>
      </c>
      <c r="D12" s="83" t="s">
        <v>34</v>
      </c>
      <c r="E12" s="84" t="s">
        <v>47</v>
      </c>
      <c r="F12" s="24" t="s">
        <v>361</v>
      </c>
      <c r="G12" s="96"/>
      <c r="H12" s="83" t="s">
        <v>31</v>
      </c>
      <c r="I12" s="83" t="s">
        <v>32</v>
      </c>
      <c r="J12" s="87"/>
    </row>
    <row r="13" spans="2:15" ht="57.6" x14ac:dyDescent="0.3">
      <c r="B13" s="106" t="s">
        <v>156</v>
      </c>
      <c r="C13" s="82" t="s">
        <v>10</v>
      </c>
      <c r="D13" s="83" t="s">
        <v>272</v>
      </c>
      <c r="E13" s="84" t="s">
        <v>35</v>
      </c>
      <c r="F13" s="24" t="s">
        <v>361</v>
      </c>
      <c r="G13" s="96"/>
      <c r="H13" s="83" t="s">
        <v>288</v>
      </c>
      <c r="I13" s="87"/>
      <c r="J13" s="87"/>
    </row>
    <row r="14" spans="2:15" ht="57.6" x14ac:dyDescent="0.3">
      <c r="B14" s="108"/>
      <c r="C14" s="82" t="s">
        <v>9</v>
      </c>
      <c r="D14" s="83" t="s">
        <v>37</v>
      </c>
      <c r="E14" s="84" t="s">
        <v>39</v>
      </c>
      <c r="F14" s="24" t="s">
        <v>361</v>
      </c>
      <c r="G14" s="96"/>
      <c r="H14" s="83" t="s">
        <v>36</v>
      </c>
      <c r="I14" s="83" t="s">
        <v>38</v>
      </c>
      <c r="J14" s="87"/>
    </row>
    <row r="15" spans="2:15" ht="86.4" x14ac:dyDescent="0.3">
      <c r="B15" s="106" t="s">
        <v>157</v>
      </c>
      <c r="C15" s="82" t="s">
        <v>40</v>
      </c>
      <c r="D15" s="83" t="s">
        <v>155</v>
      </c>
      <c r="E15" s="84" t="s">
        <v>46</v>
      </c>
      <c r="F15" s="24" t="s">
        <v>362</v>
      </c>
      <c r="G15" s="96"/>
      <c r="H15" s="83" t="s">
        <v>41</v>
      </c>
      <c r="I15" s="83" t="s">
        <v>42</v>
      </c>
      <c r="J15" s="87"/>
    </row>
    <row r="16" spans="2:15" ht="72" x14ac:dyDescent="0.3">
      <c r="B16" s="108"/>
      <c r="C16" s="82" t="s">
        <v>5</v>
      </c>
      <c r="D16" s="83" t="s">
        <v>159</v>
      </c>
      <c r="E16" s="84" t="s">
        <v>158</v>
      </c>
      <c r="F16" s="24" t="s">
        <v>266</v>
      </c>
      <c r="G16" s="96"/>
      <c r="H16" s="83" t="s">
        <v>173</v>
      </c>
      <c r="I16" s="83" t="s">
        <v>176</v>
      </c>
      <c r="J16" s="87"/>
    </row>
    <row r="17" spans="2:10" ht="57.6" x14ac:dyDescent="0.3">
      <c r="B17" s="111" t="s">
        <v>11</v>
      </c>
      <c r="C17" s="82" t="s">
        <v>43</v>
      </c>
      <c r="D17" s="83" t="s">
        <v>160</v>
      </c>
      <c r="E17" s="84" t="s">
        <v>273</v>
      </c>
      <c r="F17" s="24" t="s">
        <v>361</v>
      </c>
      <c r="G17" s="96"/>
      <c r="H17" s="83" t="s">
        <v>48</v>
      </c>
      <c r="I17" s="83" t="s">
        <v>289</v>
      </c>
      <c r="J17" s="87"/>
    </row>
    <row r="18" spans="2:10" ht="57.6" x14ac:dyDescent="0.3">
      <c r="B18" s="111"/>
      <c r="C18" s="82" t="s">
        <v>264</v>
      </c>
      <c r="D18" s="83" t="s">
        <v>265</v>
      </c>
      <c r="E18" s="84" t="s">
        <v>45</v>
      </c>
      <c r="F18" s="24" t="s">
        <v>266</v>
      </c>
      <c r="G18" s="96"/>
      <c r="H18" s="83" t="s">
        <v>290</v>
      </c>
      <c r="I18" s="83" t="s">
        <v>291</v>
      </c>
      <c r="J18" s="87"/>
    </row>
    <row r="19" spans="2:10" ht="57.6" x14ac:dyDescent="0.3">
      <c r="B19" s="6" t="s">
        <v>12</v>
      </c>
      <c r="C19" s="82" t="s">
        <v>13</v>
      </c>
      <c r="D19" s="83" t="s">
        <v>49</v>
      </c>
      <c r="E19" s="84" t="s">
        <v>50</v>
      </c>
      <c r="F19" s="24" t="s">
        <v>360</v>
      </c>
      <c r="G19" s="96"/>
      <c r="H19" s="83" t="s">
        <v>177</v>
      </c>
      <c r="I19" s="83" t="s">
        <v>178</v>
      </c>
      <c r="J19" s="87"/>
    </row>
    <row r="20" spans="2:10" ht="72" x14ac:dyDescent="0.3">
      <c r="B20" s="106" t="s">
        <v>220</v>
      </c>
      <c r="C20" s="82" t="s">
        <v>23</v>
      </c>
      <c r="D20" s="83" t="s">
        <v>66</v>
      </c>
      <c r="E20" s="84" t="s">
        <v>274</v>
      </c>
      <c r="F20" s="24" t="s">
        <v>360</v>
      </c>
      <c r="G20" s="96"/>
      <c r="H20" s="83" t="s">
        <v>67</v>
      </c>
      <c r="I20" s="83" t="s">
        <v>292</v>
      </c>
      <c r="J20" s="87"/>
    </row>
    <row r="21" spans="2:10" ht="72" x14ac:dyDescent="0.3">
      <c r="B21" s="108"/>
      <c r="C21" s="82" t="s">
        <v>221</v>
      </c>
      <c r="D21" s="83" t="s">
        <v>222</v>
      </c>
      <c r="E21" s="84" t="s">
        <v>223</v>
      </c>
      <c r="F21" s="24" t="s">
        <v>266</v>
      </c>
      <c r="G21" s="96"/>
      <c r="H21" s="83" t="s">
        <v>224</v>
      </c>
      <c r="I21" s="83" t="s">
        <v>225</v>
      </c>
      <c r="J21" s="87"/>
    </row>
    <row r="22" spans="2:10" ht="57.6" x14ac:dyDescent="0.3">
      <c r="B22" s="106" t="s">
        <v>44</v>
      </c>
      <c r="C22" s="82" t="s">
        <v>68</v>
      </c>
      <c r="D22" s="83" t="s">
        <v>73</v>
      </c>
      <c r="E22" s="84" t="s">
        <v>275</v>
      </c>
      <c r="F22" s="24" t="s">
        <v>266</v>
      </c>
      <c r="G22" s="96"/>
      <c r="H22" s="83" t="s">
        <v>236</v>
      </c>
      <c r="I22" s="83" t="s">
        <v>293</v>
      </c>
      <c r="J22" s="87"/>
    </row>
    <row r="23" spans="2:10" ht="72" x14ac:dyDescent="0.3">
      <c r="B23" s="108"/>
      <c r="C23" s="82" t="s">
        <v>69</v>
      </c>
      <c r="D23" s="83" t="s">
        <v>276</v>
      </c>
      <c r="E23" s="84" t="s">
        <v>24</v>
      </c>
      <c r="F23" s="24" t="s">
        <v>266</v>
      </c>
      <c r="G23" s="96"/>
      <c r="H23" s="83" t="s">
        <v>237</v>
      </c>
      <c r="I23" s="83" t="s">
        <v>239</v>
      </c>
      <c r="J23" s="83" t="s">
        <v>162</v>
      </c>
    </row>
    <row r="24" spans="2:10" ht="72" x14ac:dyDescent="0.3">
      <c r="B24" s="111" t="s">
        <v>7</v>
      </c>
      <c r="C24" s="82" t="s">
        <v>53</v>
      </c>
      <c r="D24" s="83" t="s">
        <v>277</v>
      </c>
      <c r="E24" s="84" t="s">
        <v>278</v>
      </c>
      <c r="F24" s="24" t="s">
        <v>266</v>
      </c>
      <c r="G24" s="97"/>
      <c r="H24" s="83" t="s">
        <v>294</v>
      </c>
      <c r="I24" s="83" t="s">
        <v>295</v>
      </c>
      <c r="J24" s="87"/>
    </row>
    <row r="25" spans="2:10" ht="72" x14ac:dyDescent="0.3">
      <c r="B25" s="111"/>
      <c r="C25" s="82" t="s">
        <v>268</v>
      </c>
      <c r="D25" s="83" t="s">
        <v>279</v>
      </c>
      <c r="E25" s="84" t="s">
        <v>280</v>
      </c>
      <c r="F25" s="24" t="s">
        <v>266</v>
      </c>
      <c r="G25" s="97"/>
      <c r="H25" s="83" t="s">
        <v>296</v>
      </c>
      <c r="I25" s="83" t="s">
        <v>297</v>
      </c>
      <c r="J25" s="87"/>
    </row>
    <row r="26" spans="2:10" ht="101.4" thickBot="1" x14ac:dyDescent="0.35">
      <c r="B26" s="106"/>
      <c r="C26" s="82" t="s">
        <v>52</v>
      </c>
      <c r="D26" s="85" t="s">
        <v>54</v>
      </c>
      <c r="E26" s="86" t="s">
        <v>281</v>
      </c>
      <c r="F26" s="79" t="s">
        <v>266</v>
      </c>
      <c r="G26" s="97"/>
      <c r="H26" s="83" t="s">
        <v>238</v>
      </c>
      <c r="I26" s="83" t="s">
        <v>163</v>
      </c>
      <c r="J26" s="87"/>
    </row>
    <row r="27" spans="2:10" x14ac:dyDescent="0.3">
      <c r="B27" s="4"/>
      <c r="C27" s="4"/>
      <c r="D27" s="4"/>
      <c r="E27" s="4"/>
    </row>
    <row r="28" spans="2:10" ht="15" thickBot="1" x14ac:dyDescent="0.35">
      <c r="B28" s="112" t="str">
        <f>C2&amp;" "&amp;C3&amp;" (critères)"</f>
        <v>Etude de la valeur patrimoniale de l'infrastructure SALLE A TRACER (critères)</v>
      </c>
      <c r="C28" s="113"/>
      <c r="D28" s="113"/>
      <c r="E28" s="113"/>
      <c r="F28" s="114"/>
      <c r="G28" s="104"/>
      <c r="H28" s="105" t="s">
        <v>132</v>
      </c>
      <c r="I28" s="105"/>
      <c r="J28" s="105"/>
    </row>
    <row r="29" spans="2:10" x14ac:dyDescent="0.3">
      <c r="B29" s="12" t="s">
        <v>1</v>
      </c>
      <c r="C29" s="12" t="s">
        <v>15</v>
      </c>
      <c r="D29" s="12" t="s">
        <v>2</v>
      </c>
      <c r="E29" s="23" t="s">
        <v>3</v>
      </c>
      <c r="F29" s="22" t="s">
        <v>79</v>
      </c>
      <c r="G29" s="104"/>
      <c r="H29" s="105"/>
      <c r="I29" s="105"/>
      <c r="J29" s="105"/>
    </row>
    <row r="30" spans="2:10" ht="57.6" x14ac:dyDescent="0.3">
      <c r="B30" s="10" t="s">
        <v>0</v>
      </c>
      <c r="C30" s="10" t="s">
        <v>16</v>
      </c>
      <c r="D30" s="89" t="s">
        <v>299</v>
      </c>
      <c r="E30" s="90" t="s">
        <v>300</v>
      </c>
      <c r="F30" s="24" t="s">
        <v>360</v>
      </c>
      <c r="G30" s="104"/>
      <c r="H30" s="83" t="s">
        <v>231</v>
      </c>
      <c r="I30" s="83" t="s">
        <v>306</v>
      </c>
      <c r="J30" s="87"/>
    </row>
    <row r="31" spans="2:10" ht="57.6" x14ac:dyDescent="0.3">
      <c r="B31" s="106" t="s">
        <v>17</v>
      </c>
      <c r="C31" s="88" t="s">
        <v>62</v>
      </c>
      <c r="D31" s="83" t="s">
        <v>64</v>
      </c>
      <c r="E31" s="84" t="s">
        <v>63</v>
      </c>
      <c r="F31" s="24" t="s">
        <v>360</v>
      </c>
      <c r="G31" s="104"/>
      <c r="H31" s="83" t="s">
        <v>232</v>
      </c>
      <c r="I31" s="83" t="s">
        <v>179</v>
      </c>
      <c r="J31" s="87"/>
    </row>
    <row r="32" spans="2:10" ht="100.8" x14ac:dyDescent="0.3">
      <c r="B32" s="107"/>
      <c r="C32" s="88" t="s">
        <v>70</v>
      </c>
      <c r="D32" s="83" t="s">
        <v>71</v>
      </c>
      <c r="E32" s="84" t="s">
        <v>301</v>
      </c>
      <c r="F32" s="24" t="s">
        <v>361</v>
      </c>
      <c r="G32" s="104"/>
      <c r="H32" s="83" t="s">
        <v>307</v>
      </c>
      <c r="I32" s="83" t="s">
        <v>172</v>
      </c>
      <c r="J32" s="87"/>
    </row>
    <row r="33" spans="2:10" ht="100.8" x14ac:dyDescent="0.3">
      <c r="B33" s="108"/>
      <c r="C33" s="88" t="s">
        <v>22</v>
      </c>
      <c r="D33" s="83" t="s">
        <v>302</v>
      </c>
      <c r="E33" s="84" t="s">
        <v>303</v>
      </c>
      <c r="F33" s="24" t="s">
        <v>361</v>
      </c>
      <c r="G33" s="104"/>
      <c r="H33" s="83" t="s">
        <v>308</v>
      </c>
      <c r="I33" s="83" t="s">
        <v>172</v>
      </c>
      <c r="J33" s="87"/>
    </row>
    <row r="34" spans="2:10" ht="72" x14ac:dyDescent="0.3">
      <c r="B34" s="106" t="s">
        <v>18</v>
      </c>
      <c r="C34" s="88" t="s">
        <v>72</v>
      </c>
      <c r="D34" s="83" t="s">
        <v>304</v>
      </c>
      <c r="E34" s="84" t="s">
        <v>166</v>
      </c>
      <c r="F34" s="24" t="s">
        <v>360</v>
      </c>
      <c r="G34" s="104"/>
      <c r="H34" s="83" t="s">
        <v>309</v>
      </c>
      <c r="I34" s="83" t="s">
        <v>171</v>
      </c>
      <c r="J34" s="87"/>
    </row>
    <row r="35" spans="2:10" ht="72" x14ac:dyDescent="0.3">
      <c r="B35" s="108"/>
      <c r="C35" s="88" t="s">
        <v>65</v>
      </c>
      <c r="D35" s="83" t="s">
        <v>169</v>
      </c>
      <c r="E35" s="84" t="s">
        <v>166</v>
      </c>
      <c r="F35" s="24" t="s">
        <v>360</v>
      </c>
      <c r="G35" s="104"/>
      <c r="H35" s="83" t="s">
        <v>240</v>
      </c>
      <c r="I35" s="83" t="s">
        <v>170</v>
      </c>
      <c r="J35" s="87"/>
    </row>
    <row r="36" spans="2:10" ht="72" x14ac:dyDescent="0.3">
      <c r="B36" s="109" t="s">
        <v>21</v>
      </c>
      <c r="C36" s="88" t="s">
        <v>244</v>
      </c>
      <c r="D36" s="83" t="s">
        <v>174</v>
      </c>
      <c r="E36" s="84" t="s">
        <v>50</v>
      </c>
      <c r="F36" s="24" t="s">
        <v>361</v>
      </c>
      <c r="G36" s="104"/>
      <c r="H36" s="83" t="s">
        <v>233</v>
      </c>
      <c r="I36" s="83" t="s">
        <v>168</v>
      </c>
      <c r="J36" s="87"/>
    </row>
    <row r="37" spans="2:10" ht="72" x14ac:dyDescent="0.3">
      <c r="B37" s="110"/>
      <c r="C37" s="88" t="s">
        <v>245</v>
      </c>
      <c r="D37" s="83" t="s">
        <v>305</v>
      </c>
      <c r="E37" s="84" t="s">
        <v>166</v>
      </c>
      <c r="F37" s="24" t="s">
        <v>361</v>
      </c>
      <c r="G37" s="104"/>
      <c r="H37" s="83" t="s">
        <v>310</v>
      </c>
      <c r="I37" s="83" t="s">
        <v>311</v>
      </c>
      <c r="J37" s="87"/>
    </row>
    <row r="38" spans="2:10" ht="57.6" x14ac:dyDescent="0.3">
      <c r="B38" s="109" t="s">
        <v>75</v>
      </c>
      <c r="C38" s="88" t="s">
        <v>298</v>
      </c>
      <c r="D38" s="83" t="s">
        <v>78</v>
      </c>
      <c r="E38" s="84" t="s">
        <v>166</v>
      </c>
      <c r="F38" s="24" t="s">
        <v>266</v>
      </c>
      <c r="G38" s="104"/>
      <c r="H38" s="83" t="s">
        <v>234</v>
      </c>
      <c r="I38" s="83" t="s">
        <v>167</v>
      </c>
      <c r="J38" s="87"/>
    </row>
    <row r="39" spans="2:10" ht="72.599999999999994" thickBot="1" x14ac:dyDescent="0.35">
      <c r="B39" s="110"/>
      <c r="C39" s="88" t="s">
        <v>77</v>
      </c>
      <c r="D39" s="83" t="s">
        <v>164</v>
      </c>
      <c r="E39" s="84" t="s">
        <v>166</v>
      </c>
      <c r="F39" s="79" t="s">
        <v>360</v>
      </c>
      <c r="G39" s="104"/>
      <c r="H39" s="83" t="s">
        <v>235</v>
      </c>
      <c r="I39" s="83" t="s">
        <v>165</v>
      </c>
      <c r="J39" s="87"/>
    </row>
    <row r="80" spans="2:3" x14ac:dyDescent="0.3">
      <c r="B80" s="2"/>
      <c r="C80" s="2"/>
    </row>
  </sheetData>
  <mergeCells count="21">
    <mergeCell ref="G28:G39"/>
    <mergeCell ref="H28:J29"/>
    <mergeCell ref="H5:J6"/>
    <mergeCell ref="B31:B33"/>
    <mergeCell ref="B34:B35"/>
    <mergeCell ref="B22:B23"/>
    <mergeCell ref="B38:B39"/>
    <mergeCell ref="B36:B37"/>
    <mergeCell ref="B24:B26"/>
    <mergeCell ref="B28:F28"/>
    <mergeCell ref="B7:B9"/>
    <mergeCell ref="B10:B12"/>
    <mergeCell ref="B17:B18"/>
    <mergeCell ref="B13:B14"/>
    <mergeCell ref="B15:B16"/>
    <mergeCell ref="B20:B21"/>
    <mergeCell ref="G5:G23"/>
    <mergeCell ref="G24:G26"/>
    <mergeCell ref="C2:F2"/>
    <mergeCell ref="C3:F3"/>
    <mergeCell ref="B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0"/>
  <sheetViews>
    <sheetView topLeftCell="A32" zoomScale="70" zoomScaleNormal="70" workbookViewId="0">
      <selection activeCell="F40" sqref="F40"/>
    </sheetView>
  </sheetViews>
  <sheetFormatPr baseColWidth="10" defaultColWidth="24.6640625" defaultRowHeight="14.4" x14ac:dyDescent="0.3"/>
  <cols>
    <col min="1" max="1" width="8.33203125" style="35" customWidth="1"/>
    <col min="2" max="2" width="32.6640625" style="35" bestFit="1" customWidth="1"/>
    <col min="3" max="3" width="21.33203125" style="35" customWidth="1"/>
    <col min="4" max="4" width="28.6640625" style="35" customWidth="1"/>
    <col min="5" max="5" width="58.109375" style="35" customWidth="1"/>
    <col min="6" max="6" width="11" style="35" customWidth="1"/>
    <col min="7" max="7" width="13.109375" style="35" customWidth="1"/>
    <col min="8" max="8" width="85.33203125" style="35" bestFit="1" customWidth="1"/>
    <col min="9" max="9" width="60.33203125" style="35" bestFit="1" customWidth="1"/>
    <col min="10" max="10" width="49.33203125" style="35" customWidth="1"/>
    <col min="11" max="16384" width="24.6640625" style="35"/>
  </cols>
  <sheetData>
    <row r="2" spans="2:11" x14ac:dyDescent="0.3">
      <c r="B2" s="1"/>
      <c r="C2" s="121" t="s">
        <v>128</v>
      </c>
      <c r="D2" s="121"/>
      <c r="E2" s="121"/>
      <c r="F2" s="121"/>
    </row>
    <row r="3" spans="2:11" x14ac:dyDescent="0.3">
      <c r="B3" s="26" t="s">
        <v>84</v>
      </c>
      <c r="C3" s="122" t="str">
        <f>'VP Questions-réponses'!C3</f>
        <v>SALLE A TRACER</v>
      </c>
      <c r="D3" s="122"/>
      <c r="E3" s="122"/>
      <c r="F3" s="122"/>
    </row>
    <row r="5" spans="2:11" ht="15" thickBot="1" x14ac:dyDescent="0.35">
      <c r="B5" s="124" t="str">
        <f>C2&amp;" "&amp;C3</f>
        <v>Etude du potentiel de reconversion de l'infrastructure SALLE A TRACER</v>
      </c>
      <c r="C5" s="124"/>
      <c r="D5" s="124"/>
      <c r="E5" s="124"/>
      <c r="F5" s="125"/>
      <c r="G5" s="116"/>
      <c r="H5" s="115" t="s">
        <v>132</v>
      </c>
      <c r="I5" s="115"/>
    </row>
    <row r="6" spans="2:11" x14ac:dyDescent="0.3">
      <c r="B6" s="27" t="s">
        <v>129</v>
      </c>
      <c r="C6" s="32" t="s">
        <v>130</v>
      </c>
      <c r="D6" s="32" t="s">
        <v>137</v>
      </c>
      <c r="E6" s="33" t="s">
        <v>138</v>
      </c>
      <c r="F6" s="37" t="s">
        <v>79</v>
      </c>
      <c r="G6" s="116"/>
      <c r="H6" s="115"/>
      <c r="I6" s="115"/>
      <c r="J6" s="3"/>
    </row>
    <row r="7" spans="2:11" ht="57.6" x14ac:dyDescent="0.3">
      <c r="B7" s="118" t="s">
        <v>134</v>
      </c>
      <c r="C7" s="29" t="s">
        <v>87</v>
      </c>
      <c r="D7" s="83" t="s">
        <v>315</v>
      </c>
      <c r="E7" s="92" t="s">
        <v>316</v>
      </c>
      <c r="F7" s="24" t="s">
        <v>266</v>
      </c>
      <c r="G7" s="116"/>
      <c r="H7" s="83" t="s">
        <v>181</v>
      </c>
      <c r="I7" s="83" t="s">
        <v>336</v>
      </c>
      <c r="J7" s="60"/>
      <c r="K7" s="38"/>
    </row>
    <row r="8" spans="2:11" ht="57.6" x14ac:dyDescent="0.3">
      <c r="B8" s="119"/>
      <c r="C8" s="91" t="s">
        <v>246</v>
      </c>
      <c r="D8" s="83" t="s">
        <v>317</v>
      </c>
      <c r="E8" s="92" t="s">
        <v>183</v>
      </c>
      <c r="F8" s="24" t="s">
        <v>266</v>
      </c>
      <c r="G8" s="116"/>
      <c r="H8" s="83" t="s">
        <v>182</v>
      </c>
      <c r="I8" s="83" t="s">
        <v>337</v>
      </c>
      <c r="J8" s="60"/>
      <c r="K8" s="38"/>
    </row>
    <row r="9" spans="2:11" ht="57.6" x14ac:dyDescent="0.3">
      <c r="B9" s="119"/>
      <c r="C9" s="91" t="s">
        <v>89</v>
      </c>
      <c r="D9" s="83" t="s">
        <v>90</v>
      </c>
      <c r="E9" s="84" t="s">
        <v>91</v>
      </c>
      <c r="F9" s="24" t="s">
        <v>360</v>
      </c>
      <c r="G9" s="116"/>
      <c r="H9" s="83" t="s">
        <v>201</v>
      </c>
      <c r="I9" s="83" t="s">
        <v>184</v>
      </c>
      <c r="J9" s="60"/>
      <c r="K9" s="38"/>
    </row>
    <row r="10" spans="2:11" ht="57.6" x14ac:dyDescent="0.3">
      <c r="B10" s="119"/>
      <c r="C10" s="91" t="s">
        <v>92</v>
      </c>
      <c r="D10" s="83" t="s">
        <v>93</v>
      </c>
      <c r="E10" s="92" t="s">
        <v>189</v>
      </c>
      <c r="F10" s="24" t="s">
        <v>361</v>
      </c>
      <c r="G10" s="116"/>
      <c r="H10" s="83" t="s">
        <v>185</v>
      </c>
      <c r="I10" s="83" t="s">
        <v>338</v>
      </c>
      <c r="J10" s="2"/>
      <c r="K10" s="38"/>
    </row>
    <row r="11" spans="2:11" ht="57.6" x14ac:dyDescent="0.3">
      <c r="B11" s="120"/>
      <c r="C11" s="91" t="s">
        <v>94</v>
      </c>
      <c r="D11" s="83" t="s">
        <v>247</v>
      </c>
      <c r="E11" s="92" t="s">
        <v>318</v>
      </c>
      <c r="F11" s="24" t="s">
        <v>266</v>
      </c>
      <c r="G11" s="116"/>
      <c r="H11" s="83" t="s">
        <v>248</v>
      </c>
      <c r="I11" s="83" t="s">
        <v>339</v>
      </c>
      <c r="J11" s="2"/>
      <c r="K11" s="38"/>
    </row>
    <row r="12" spans="2:11" ht="57.6" x14ac:dyDescent="0.3">
      <c r="B12" s="42" t="s">
        <v>95</v>
      </c>
      <c r="C12" s="91" t="s">
        <v>96</v>
      </c>
      <c r="D12" s="83" t="s">
        <v>97</v>
      </c>
      <c r="E12" s="92" t="s">
        <v>263</v>
      </c>
      <c r="F12" s="24" t="s">
        <v>360</v>
      </c>
      <c r="G12" s="116"/>
      <c r="H12" s="83" t="s">
        <v>203</v>
      </c>
      <c r="I12" s="83" t="s">
        <v>186</v>
      </c>
      <c r="J12" s="2"/>
    </row>
    <row r="13" spans="2:11" ht="57.6" x14ac:dyDescent="0.3">
      <c r="B13" s="43"/>
      <c r="C13" s="91" t="s">
        <v>249</v>
      </c>
      <c r="D13" s="83" t="s">
        <v>250</v>
      </c>
      <c r="E13" s="92" t="s">
        <v>206</v>
      </c>
      <c r="F13" s="81" t="s">
        <v>266</v>
      </c>
      <c r="G13" s="116"/>
      <c r="H13" s="83" t="s">
        <v>251</v>
      </c>
      <c r="I13" s="87"/>
      <c r="J13" s="2"/>
    </row>
    <row r="14" spans="2:11" ht="57.6" x14ac:dyDescent="0.3">
      <c r="B14" s="43"/>
      <c r="C14" s="91" t="s">
        <v>99</v>
      </c>
      <c r="D14" s="83" t="s">
        <v>254</v>
      </c>
      <c r="E14" s="92" t="s">
        <v>319</v>
      </c>
      <c r="F14" s="24" t="s">
        <v>360</v>
      </c>
      <c r="G14" s="116"/>
      <c r="H14" s="83" t="s">
        <v>208</v>
      </c>
      <c r="I14" s="83" t="s">
        <v>340</v>
      </c>
      <c r="J14" s="2"/>
    </row>
    <row r="15" spans="2:11" ht="57.6" x14ac:dyDescent="0.3">
      <c r="B15" s="44"/>
      <c r="C15" s="91" t="s">
        <v>100</v>
      </c>
      <c r="D15" s="83" t="s">
        <v>253</v>
      </c>
      <c r="E15" s="92" t="s">
        <v>320</v>
      </c>
      <c r="F15" s="24" t="s">
        <v>360</v>
      </c>
      <c r="G15" s="116"/>
      <c r="H15" s="83" t="s">
        <v>209</v>
      </c>
      <c r="I15" s="83" t="s">
        <v>341</v>
      </c>
      <c r="J15" s="2"/>
    </row>
    <row r="16" spans="2:11" ht="57.6" x14ac:dyDescent="0.3">
      <c r="B16" s="42" t="s">
        <v>101</v>
      </c>
      <c r="C16" s="91" t="s">
        <v>102</v>
      </c>
      <c r="D16" s="83" t="s">
        <v>321</v>
      </c>
      <c r="E16" s="92" t="s">
        <v>103</v>
      </c>
      <c r="F16" s="24" t="s">
        <v>266</v>
      </c>
      <c r="G16" s="116"/>
      <c r="H16" s="83" t="s">
        <v>252</v>
      </c>
      <c r="I16" s="83" t="s">
        <v>342</v>
      </c>
      <c r="J16" s="2"/>
    </row>
    <row r="17" spans="2:10" ht="57.6" x14ac:dyDescent="0.3">
      <c r="B17" s="43"/>
      <c r="C17" s="91" t="s">
        <v>249</v>
      </c>
      <c r="D17" s="83" t="s">
        <v>250</v>
      </c>
      <c r="E17" s="92" t="s">
        <v>206</v>
      </c>
      <c r="F17" s="81" t="s">
        <v>266</v>
      </c>
      <c r="G17" s="116"/>
      <c r="H17" s="83" t="s">
        <v>251</v>
      </c>
      <c r="I17" s="87"/>
      <c r="J17" s="2"/>
    </row>
    <row r="18" spans="2:10" ht="57.6" x14ac:dyDescent="0.3">
      <c r="B18" s="43"/>
      <c r="C18" s="91" t="s">
        <v>99</v>
      </c>
      <c r="D18" s="83" t="s">
        <v>105</v>
      </c>
      <c r="E18" s="92" t="s">
        <v>319</v>
      </c>
      <c r="F18" s="24" t="s">
        <v>266</v>
      </c>
      <c r="G18" s="116"/>
      <c r="H18" s="83" t="s">
        <v>210</v>
      </c>
      <c r="I18" s="83" t="s">
        <v>340</v>
      </c>
      <c r="J18" s="2"/>
    </row>
    <row r="19" spans="2:10" ht="57.6" x14ac:dyDescent="0.3">
      <c r="B19" s="44"/>
      <c r="C19" s="91" t="s">
        <v>100</v>
      </c>
      <c r="D19" s="83" t="s">
        <v>322</v>
      </c>
      <c r="E19" s="92" t="s">
        <v>320</v>
      </c>
      <c r="F19" s="24" t="s">
        <v>361</v>
      </c>
      <c r="G19" s="116"/>
      <c r="H19" s="83" t="s">
        <v>211</v>
      </c>
      <c r="I19" s="83" t="s">
        <v>341</v>
      </c>
      <c r="J19" s="2"/>
    </row>
    <row r="20" spans="2:10" ht="57.6" x14ac:dyDescent="0.3">
      <c r="B20" s="118" t="s">
        <v>135</v>
      </c>
      <c r="C20" s="91" t="s">
        <v>106</v>
      </c>
      <c r="D20" s="83" t="s">
        <v>107</v>
      </c>
      <c r="E20" s="84" t="s">
        <v>323</v>
      </c>
      <c r="F20" s="24" t="s">
        <v>361</v>
      </c>
      <c r="G20" s="116"/>
      <c r="H20" s="83" t="s">
        <v>187</v>
      </c>
      <c r="I20" s="83" t="s">
        <v>343</v>
      </c>
      <c r="J20" s="2"/>
    </row>
    <row r="21" spans="2:10" ht="57.6" x14ac:dyDescent="0.3">
      <c r="B21" s="119"/>
      <c r="C21" s="91" t="s">
        <v>139</v>
      </c>
      <c r="D21" s="83" t="s">
        <v>324</v>
      </c>
      <c r="E21" s="84" t="s">
        <v>325</v>
      </c>
      <c r="F21" s="24" t="s">
        <v>266</v>
      </c>
      <c r="G21" s="116"/>
      <c r="H21" s="83" t="s">
        <v>188</v>
      </c>
      <c r="I21" s="83" t="s">
        <v>344</v>
      </c>
      <c r="J21" s="2"/>
    </row>
    <row r="22" spans="2:10" ht="57.6" x14ac:dyDescent="0.3">
      <c r="B22" s="119"/>
      <c r="C22" s="91" t="s">
        <v>108</v>
      </c>
      <c r="D22" s="83" t="s">
        <v>326</v>
      </c>
      <c r="E22" s="84" t="s">
        <v>191</v>
      </c>
      <c r="F22" s="24" t="s">
        <v>361</v>
      </c>
      <c r="G22" s="116"/>
      <c r="H22" s="83" t="s">
        <v>345</v>
      </c>
      <c r="I22" s="83" t="s">
        <v>190</v>
      </c>
      <c r="J22" s="60"/>
    </row>
    <row r="23" spans="2:10" ht="57.6" x14ac:dyDescent="0.3">
      <c r="B23" s="119"/>
      <c r="C23" s="91" t="s">
        <v>109</v>
      </c>
      <c r="D23" s="83" t="s">
        <v>255</v>
      </c>
      <c r="E23" s="84" t="s">
        <v>327</v>
      </c>
      <c r="F23" s="24" t="s">
        <v>266</v>
      </c>
      <c r="G23" s="116"/>
      <c r="H23" s="83" t="s">
        <v>346</v>
      </c>
      <c r="I23" s="83" t="s">
        <v>347</v>
      </c>
      <c r="J23" s="2"/>
    </row>
    <row r="24" spans="2:10" ht="57.6" x14ac:dyDescent="0.3">
      <c r="B24" s="120"/>
      <c r="C24" s="91" t="s">
        <v>312</v>
      </c>
      <c r="D24" s="83" t="s">
        <v>328</v>
      </c>
      <c r="E24" s="84" t="s">
        <v>329</v>
      </c>
      <c r="F24" s="24" t="s">
        <v>361</v>
      </c>
      <c r="G24" s="116"/>
      <c r="H24" s="83" t="s">
        <v>348</v>
      </c>
      <c r="I24" s="83" t="s">
        <v>349</v>
      </c>
      <c r="J24" s="2"/>
    </row>
    <row r="25" spans="2:10" ht="57.6" x14ac:dyDescent="0.3">
      <c r="B25" s="118" t="s">
        <v>111</v>
      </c>
      <c r="C25" s="91" t="s">
        <v>207</v>
      </c>
      <c r="D25" s="83" t="s">
        <v>113</v>
      </c>
      <c r="E25" s="84" t="s">
        <v>197</v>
      </c>
      <c r="F25" s="24" t="s">
        <v>361</v>
      </c>
      <c r="G25" s="117"/>
      <c r="H25" s="93" t="s">
        <v>256</v>
      </c>
      <c r="I25" s="93"/>
      <c r="J25" s="2"/>
    </row>
    <row r="26" spans="2:10" ht="57.6" x14ac:dyDescent="0.3">
      <c r="B26" s="119"/>
      <c r="C26" s="91" t="s">
        <v>313</v>
      </c>
      <c r="D26" s="83" t="s">
        <v>330</v>
      </c>
      <c r="E26" s="84" t="s">
        <v>198</v>
      </c>
      <c r="F26" s="24" t="s">
        <v>361</v>
      </c>
      <c r="G26" s="117"/>
      <c r="H26" s="93" t="s">
        <v>350</v>
      </c>
      <c r="I26" s="93"/>
      <c r="J26" s="61"/>
    </row>
    <row r="27" spans="2:10" ht="57.6" x14ac:dyDescent="0.3">
      <c r="B27" s="119"/>
      <c r="C27" s="91" t="s">
        <v>115</v>
      </c>
      <c r="D27" s="83" t="s">
        <v>116</v>
      </c>
      <c r="E27" s="84" t="s">
        <v>195</v>
      </c>
      <c r="F27" s="24" t="s">
        <v>266</v>
      </c>
      <c r="G27" s="117"/>
      <c r="H27" s="93" t="s">
        <v>351</v>
      </c>
      <c r="I27" s="93"/>
      <c r="J27" s="61"/>
    </row>
    <row r="28" spans="2:10" ht="57.6" x14ac:dyDescent="0.3">
      <c r="B28" s="119"/>
      <c r="C28" s="91" t="s">
        <v>117</v>
      </c>
      <c r="D28" s="83" t="s">
        <v>257</v>
      </c>
      <c r="E28" s="84" t="s">
        <v>196</v>
      </c>
      <c r="F28" s="24" t="s">
        <v>361</v>
      </c>
      <c r="G28" s="117"/>
      <c r="H28" s="93" t="s">
        <v>200</v>
      </c>
      <c r="I28" s="93"/>
      <c r="J28" s="61"/>
    </row>
    <row r="29" spans="2:10" ht="57.6" x14ac:dyDescent="0.3">
      <c r="B29" s="119"/>
      <c r="C29" s="91" t="s">
        <v>118</v>
      </c>
      <c r="D29" s="83" t="s">
        <v>119</v>
      </c>
      <c r="E29" s="84" t="s">
        <v>195</v>
      </c>
      <c r="F29" s="24" t="s">
        <v>361</v>
      </c>
      <c r="G29" s="117"/>
      <c r="H29" s="93" t="s">
        <v>352</v>
      </c>
      <c r="I29" s="93"/>
      <c r="J29" s="61"/>
    </row>
    <row r="30" spans="2:10" ht="57.6" x14ac:dyDescent="0.3">
      <c r="B30" s="119"/>
      <c r="C30" s="91" t="s">
        <v>258</v>
      </c>
      <c r="D30" s="83" t="s">
        <v>331</v>
      </c>
      <c r="E30" s="84" t="s">
        <v>195</v>
      </c>
      <c r="F30" s="24" t="s">
        <v>361</v>
      </c>
      <c r="G30" s="117"/>
      <c r="H30" s="93"/>
      <c r="I30" s="93"/>
      <c r="J30" s="61"/>
    </row>
    <row r="31" spans="2:10" ht="57.6" x14ac:dyDescent="0.3">
      <c r="B31" s="120"/>
      <c r="C31" s="91" t="s">
        <v>143</v>
      </c>
      <c r="D31" s="83" t="s">
        <v>142</v>
      </c>
      <c r="E31" s="84" t="s">
        <v>199</v>
      </c>
      <c r="F31" s="24" t="s">
        <v>266</v>
      </c>
      <c r="G31" s="117"/>
      <c r="H31" s="93"/>
      <c r="I31" s="93"/>
      <c r="J31" s="61"/>
    </row>
    <row r="32" spans="2:10" ht="57.6" x14ac:dyDescent="0.3">
      <c r="B32" s="118" t="s">
        <v>144</v>
      </c>
      <c r="C32" s="91" t="s">
        <v>120</v>
      </c>
      <c r="D32" s="83" t="s">
        <v>259</v>
      </c>
      <c r="E32" s="84" t="s">
        <v>121</v>
      </c>
      <c r="F32" s="24" t="s">
        <v>361</v>
      </c>
      <c r="G32" s="117"/>
      <c r="H32" s="93" t="s">
        <v>192</v>
      </c>
      <c r="I32" s="93" t="s">
        <v>193</v>
      </c>
    </row>
    <row r="33" spans="2:9" ht="72" x14ac:dyDescent="0.3">
      <c r="B33" s="119"/>
      <c r="C33" s="91" t="s">
        <v>145</v>
      </c>
      <c r="D33" s="83" t="s">
        <v>127</v>
      </c>
      <c r="E33" s="84" t="s">
        <v>332</v>
      </c>
      <c r="F33" s="24" t="s">
        <v>360</v>
      </c>
      <c r="G33" s="117"/>
      <c r="H33" s="93" t="s">
        <v>194</v>
      </c>
      <c r="I33" s="93" t="s">
        <v>353</v>
      </c>
    </row>
    <row r="34" spans="2:9" ht="57.6" x14ac:dyDescent="0.3">
      <c r="B34" s="120"/>
      <c r="C34" s="91" t="s">
        <v>146</v>
      </c>
      <c r="D34" s="93" t="s">
        <v>333</v>
      </c>
      <c r="E34" s="84" t="s">
        <v>141</v>
      </c>
      <c r="F34" s="24" t="s">
        <v>362</v>
      </c>
      <c r="G34" s="117"/>
      <c r="H34" s="93" t="s">
        <v>229</v>
      </c>
      <c r="I34" s="93" t="s">
        <v>354</v>
      </c>
    </row>
    <row r="35" spans="2:9" ht="86.4" x14ac:dyDescent="0.3">
      <c r="B35" s="123" t="s">
        <v>122</v>
      </c>
      <c r="C35" s="91" t="s">
        <v>314</v>
      </c>
      <c r="D35" s="83" t="s">
        <v>334</v>
      </c>
      <c r="E35" s="84" t="s">
        <v>260</v>
      </c>
      <c r="F35" s="24" t="s">
        <v>360</v>
      </c>
      <c r="G35" s="117"/>
      <c r="H35" s="93" t="s">
        <v>355</v>
      </c>
      <c r="I35" s="93" t="s">
        <v>356</v>
      </c>
    </row>
    <row r="36" spans="2:9" ht="72" x14ac:dyDescent="0.3">
      <c r="B36" s="123"/>
      <c r="C36" s="91" t="s">
        <v>124</v>
      </c>
      <c r="D36" s="83" t="s">
        <v>335</v>
      </c>
      <c r="E36" s="84" t="s">
        <v>261</v>
      </c>
      <c r="F36" s="24" t="s">
        <v>360</v>
      </c>
      <c r="G36" s="117"/>
      <c r="H36" s="93" t="s">
        <v>357</v>
      </c>
      <c r="I36" s="93" t="s">
        <v>358</v>
      </c>
    </row>
    <row r="37" spans="2:9" ht="57.6" x14ac:dyDescent="0.3">
      <c r="B37" s="123"/>
      <c r="C37" s="91" t="s">
        <v>125</v>
      </c>
      <c r="D37" s="83" t="s">
        <v>126</v>
      </c>
      <c r="E37" s="84" t="s">
        <v>180</v>
      </c>
      <c r="F37" s="24" t="s">
        <v>266</v>
      </c>
      <c r="G37" s="117"/>
      <c r="H37" s="93" t="s">
        <v>230</v>
      </c>
      <c r="I37" s="93"/>
    </row>
    <row r="38" spans="2:9" ht="81.599999999999994" customHeight="1" x14ac:dyDescent="0.3">
      <c r="B38" s="123" t="s">
        <v>175</v>
      </c>
      <c r="C38" s="91" t="s">
        <v>147</v>
      </c>
      <c r="D38" s="93" t="s">
        <v>152</v>
      </c>
      <c r="E38" s="84" t="s">
        <v>141</v>
      </c>
      <c r="F38" s="24" t="s">
        <v>362</v>
      </c>
      <c r="G38" s="117"/>
      <c r="H38" s="93" t="s">
        <v>202</v>
      </c>
      <c r="I38" s="93"/>
    </row>
    <row r="39" spans="2:9" ht="57.6" x14ac:dyDescent="0.3">
      <c r="B39" s="123"/>
      <c r="C39" s="91" t="s">
        <v>148</v>
      </c>
      <c r="D39" s="93" t="s">
        <v>153</v>
      </c>
      <c r="E39" s="84" t="s">
        <v>136</v>
      </c>
      <c r="F39" s="24" t="s">
        <v>362</v>
      </c>
      <c r="G39" s="117"/>
      <c r="H39" s="93" t="s">
        <v>359</v>
      </c>
      <c r="I39" s="93"/>
    </row>
    <row r="40" spans="2:9" ht="58.2" thickBot="1" x14ac:dyDescent="0.35">
      <c r="B40" s="123"/>
      <c r="C40" s="91" t="s">
        <v>149</v>
      </c>
      <c r="D40" s="93" t="s">
        <v>262</v>
      </c>
      <c r="E40" s="84" t="s">
        <v>154</v>
      </c>
      <c r="F40" s="79" t="s">
        <v>361</v>
      </c>
      <c r="G40" s="117"/>
      <c r="H40" s="93" t="s">
        <v>228</v>
      </c>
      <c r="I40" s="93"/>
    </row>
  </sheetData>
  <mergeCells count="12">
    <mergeCell ref="H5:I6"/>
    <mergeCell ref="G5:G24"/>
    <mergeCell ref="G25:G40"/>
    <mergeCell ref="B7:B11"/>
    <mergeCell ref="C2:F2"/>
    <mergeCell ref="C3:F3"/>
    <mergeCell ref="B38:B40"/>
    <mergeCell ref="B35:B37"/>
    <mergeCell ref="B5:F5"/>
    <mergeCell ref="B20:B24"/>
    <mergeCell ref="B25:B31"/>
    <mergeCell ref="B32:B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E38"/>
  <sheetViews>
    <sheetView tabSelected="1" topLeftCell="D1" zoomScale="75" zoomScaleNormal="75" workbookViewId="0">
      <selection activeCell="M28" sqref="M28"/>
    </sheetView>
  </sheetViews>
  <sheetFormatPr baseColWidth="10" defaultRowHeight="14.4" x14ac:dyDescent="0.3"/>
  <cols>
    <col min="1" max="1" width="9.5546875" customWidth="1"/>
    <col min="2" max="2" width="47.109375" customWidth="1"/>
    <col min="3" max="3" width="41.44140625" customWidth="1"/>
    <col min="4" max="4" width="41.33203125" customWidth="1"/>
    <col min="13" max="13" width="48.5546875" customWidth="1"/>
    <col min="18" max="18" width="11.33203125" customWidth="1"/>
    <col min="19" max="19" width="21.88671875" hidden="1" customWidth="1"/>
    <col min="30" max="30" width="11.44140625" customWidth="1"/>
    <col min="31" max="31" width="11.44140625" hidden="1" customWidth="1"/>
    <col min="32" max="33" width="11.44140625" customWidth="1"/>
    <col min="34" max="34" width="8.5546875" customWidth="1"/>
  </cols>
  <sheetData>
    <row r="2" spans="2:31" x14ac:dyDescent="0.3">
      <c r="B2" s="133" t="s">
        <v>212</v>
      </c>
      <c r="C2" s="134"/>
      <c r="D2" s="134"/>
      <c r="E2" s="134"/>
      <c r="F2" s="134"/>
      <c r="G2" s="134"/>
      <c r="H2" s="134"/>
      <c r="I2" s="134"/>
      <c r="J2" s="134"/>
      <c r="K2" s="135"/>
    </row>
    <row r="4" spans="2:31" x14ac:dyDescent="0.3">
      <c r="B4" s="139" t="str">
        <f>S4&amp;" "&amp;'VP Questions-réponses'!C3</f>
        <v>Diagramme radar de la valeur patrimoniale de l'infrastructure SALLE A TRACER</v>
      </c>
      <c r="C4" s="139"/>
      <c r="D4" s="139"/>
      <c r="S4" t="s">
        <v>218</v>
      </c>
      <c r="AE4" t="s">
        <v>214</v>
      </c>
    </row>
    <row r="5" spans="2:31" x14ac:dyDescent="0.3">
      <c r="B5" s="140"/>
      <c r="C5" s="140"/>
      <c r="D5" s="140"/>
    </row>
    <row r="6" spans="2:31" x14ac:dyDescent="0.3">
      <c r="B6" s="132"/>
      <c r="C6" s="132"/>
      <c r="D6" s="132"/>
    </row>
    <row r="7" spans="2:31" x14ac:dyDescent="0.3">
      <c r="B7" s="143" t="str">
        <f>S7&amp;" "&amp;'VP Questions-réponses'!C3</f>
        <v>Scores (/10) et appréciations des intérêts patrimoniaux de l'infrastructure SALLE A TRACER</v>
      </c>
      <c r="C7" s="144"/>
      <c r="D7" s="145"/>
      <c r="S7" t="s">
        <v>215</v>
      </c>
    </row>
    <row r="8" spans="2:31" x14ac:dyDescent="0.3">
      <c r="B8" s="40" t="str">
        <f>'VP Calculs'!B4</f>
        <v>Intérêt historique</v>
      </c>
      <c r="C8" s="49">
        <f>'VP Calculs'!G4</f>
        <v>5.7901234567901234</v>
      </c>
      <c r="D8" s="50" t="str">
        <f>IF(C8&gt;8.33333,"E",IF(C8&gt;5,"TB",IF(C8&gt;1.66666,"B",IF(C8&gt;=0,"F"))))</f>
        <v>TB</v>
      </c>
    </row>
    <row r="9" spans="2:31" x14ac:dyDescent="0.3">
      <c r="B9" s="17" t="str">
        <f>'VP Calculs'!B7</f>
        <v xml:space="preserve">Intérêt technique </v>
      </c>
      <c r="C9" s="51">
        <f>'VP Calculs'!G7</f>
        <v>3.308641975308642</v>
      </c>
      <c r="D9" s="50" t="str">
        <f t="shared" ref="D9:D16" si="0">IF(C9&gt;8.33333,"E",IF(C9&gt;5,"TB",IF(C9&gt;1.66666,"B",IF(C9&gt;=0,"F"))))</f>
        <v>B</v>
      </c>
    </row>
    <row r="10" spans="2:31" x14ac:dyDescent="0.3">
      <c r="B10" s="17" t="str">
        <f>'VP Calculs'!B10</f>
        <v>Intérêt esthétique</v>
      </c>
      <c r="C10" s="51">
        <f>'VP Calculs'!G10</f>
        <v>2.4814814814814818</v>
      </c>
      <c r="D10" s="50" t="str">
        <f t="shared" si="0"/>
        <v>B</v>
      </c>
    </row>
    <row r="11" spans="2:31" x14ac:dyDescent="0.3">
      <c r="B11" s="17" t="str">
        <f>'VP Calculs'!B12</f>
        <v>Intérêt architectural</v>
      </c>
      <c r="C11" s="51">
        <f>'VP Calculs'!G12</f>
        <v>2.4814814814814818</v>
      </c>
      <c r="D11" s="50" t="str">
        <f t="shared" si="0"/>
        <v>B</v>
      </c>
    </row>
    <row r="12" spans="2:31" x14ac:dyDescent="0.3">
      <c r="B12" s="17" t="str">
        <f>'VP Calculs'!B14</f>
        <v xml:space="preserve">Intérêt social </v>
      </c>
      <c r="C12" s="51">
        <f>'VP Calculs'!G14</f>
        <v>3.7222222222222223</v>
      </c>
      <c r="D12" s="50" t="str">
        <f t="shared" si="0"/>
        <v>B</v>
      </c>
    </row>
    <row r="13" spans="2:31" x14ac:dyDescent="0.3">
      <c r="B13" s="17" t="str">
        <f>'VP Calculs'!B16</f>
        <v>Intérêt savoir-faire</v>
      </c>
      <c r="C13" s="51">
        <f>'VP Calculs'!G16</f>
        <v>7.4444444444444446</v>
      </c>
      <c r="D13" s="50" t="str">
        <f t="shared" si="0"/>
        <v>TB</v>
      </c>
    </row>
    <row r="14" spans="2:31" x14ac:dyDescent="0.3">
      <c r="B14" s="17" t="str">
        <f>'VP Calculs'!B17</f>
        <v>Intérêt mémoriel et affectif</v>
      </c>
      <c r="C14" s="51">
        <f>'VP Calculs'!G17</f>
        <v>6.2037037037037042</v>
      </c>
      <c r="D14" s="50" t="str">
        <f t="shared" si="0"/>
        <v>TB</v>
      </c>
    </row>
    <row r="15" spans="2:31" x14ac:dyDescent="0.3">
      <c r="B15" s="17" t="str">
        <f>'VP Calculs'!B19</f>
        <v>Intérêt urbanistique</v>
      </c>
      <c r="C15" s="51">
        <f>'VP Calculs'!G19</f>
        <v>4.9629629629629637</v>
      </c>
      <c r="D15" s="50" t="str">
        <f t="shared" si="0"/>
        <v>B</v>
      </c>
    </row>
    <row r="16" spans="2:31" x14ac:dyDescent="0.3">
      <c r="B16" s="18" t="str">
        <f>'VP Calculs'!B21</f>
        <v>Intérêt paysager</v>
      </c>
      <c r="C16" s="52">
        <f>'VP Calculs'!G21</f>
        <v>4.9629629629629637</v>
      </c>
      <c r="D16" s="50" t="str">
        <f t="shared" si="0"/>
        <v>B</v>
      </c>
    </row>
    <row r="17" spans="2:19" x14ac:dyDescent="0.3">
      <c r="B17" s="56" t="s">
        <v>204</v>
      </c>
      <c r="C17" s="57">
        <f>SUM(C8:C16)/9</f>
        <v>4.5953360768175573</v>
      </c>
      <c r="D17" s="46" t="str">
        <f>IF(C17&gt;8.33333,"E",IF(C17&gt;5,"TB",IF(C17&gt;1.66666,"B",IF(C17&gt;=0,"F"))))</f>
        <v>B</v>
      </c>
    </row>
    <row r="21" spans="2:19" ht="15" customHeight="1" x14ac:dyDescent="0.3">
      <c r="B21" s="136" t="s">
        <v>213</v>
      </c>
      <c r="C21" s="137"/>
      <c r="D21" s="137"/>
      <c r="E21" s="137"/>
      <c r="F21" s="137"/>
      <c r="G21" s="137"/>
      <c r="H21" s="137"/>
      <c r="I21" s="137"/>
      <c r="J21" s="137"/>
      <c r="K21" s="138"/>
      <c r="M21" s="94"/>
    </row>
    <row r="22" spans="2:19" ht="14.4" customHeight="1" x14ac:dyDescent="0.3">
      <c r="M22" s="94"/>
    </row>
    <row r="23" spans="2:19" ht="14.4" customHeight="1" x14ac:dyDescent="0.3">
      <c r="B23" s="141" t="str">
        <f>S23&amp;" "&amp;'PR Questions-réponses'!C3</f>
        <v>Diagramme radar du potentiel de reconversion de l'infrastructure SALLE A TRACER</v>
      </c>
      <c r="C23" s="141"/>
      <c r="D23" s="141"/>
      <c r="M23" s="94"/>
      <c r="S23" t="s">
        <v>219</v>
      </c>
    </row>
    <row r="24" spans="2:19" ht="14.4" customHeight="1" x14ac:dyDescent="0.3">
      <c r="B24" s="142"/>
      <c r="C24" s="142"/>
      <c r="D24" s="142"/>
      <c r="M24" s="94"/>
    </row>
    <row r="25" spans="2:19" ht="14.4" customHeight="1" x14ac:dyDescent="0.3">
      <c r="B25" s="132"/>
      <c r="C25" s="132"/>
      <c r="D25" s="132"/>
      <c r="M25" s="94"/>
    </row>
    <row r="26" spans="2:19" ht="14.4" customHeight="1" x14ac:dyDescent="0.3">
      <c r="B26" s="129" t="str">
        <f>S26&amp;" "&amp;'PR Questions-réponses'!C3</f>
        <v>Scores (/10) et appréciations des objets d'analyse du potentiel de reconversion de l'infrastructure SALLE A TRACER</v>
      </c>
      <c r="C26" s="130"/>
      <c r="D26" s="131"/>
      <c r="M26" s="94"/>
      <c r="S26" t="s">
        <v>216</v>
      </c>
    </row>
    <row r="27" spans="2:19" ht="14.4" customHeight="1" x14ac:dyDescent="0.3">
      <c r="B27" s="64" t="str">
        <f>'PR Calculs'!B4</f>
        <v>Accessibilité du site</v>
      </c>
      <c r="C27" s="65">
        <f>'PR Calculs'!F4</f>
        <v>6.666666666666667</v>
      </c>
      <c r="D27" s="66" t="str">
        <f>IF(C27&gt;8.33333,"E",IF(C27&gt;5,"TB",IF(C27&gt;1.66666,"B",IF(C27&gt;=0,"F"))))</f>
        <v>TB</v>
      </c>
      <c r="M27" s="94"/>
    </row>
    <row r="28" spans="2:19" ht="14.4" customHeight="1" x14ac:dyDescent="0.3">
      <c r="B28" s="64" t="str">
        <f>'PR Calculs'!B9</f>
        <v xml:space="preserve">Localisation de la ville </v>
      </c>
      <c r="C28" s="65">
        <f>'PR Calculs'!F9</f>
        <v>9.1666666666666661</v>
      </c>
      <c r="D28" s="66" t="str">
        <f t="shared" ref="D28:D33" si="1">IF(C28&gt;8.33333,"E",IF(C28&gt;5,"TB",IF(C28&gt;1.66666,"B",IF(C28&gt;=0,"F"))))</f>
        <v>E</v>
      </c>
      <c r="M28" s="94"/>
    </row>
    <row r="29" spans="2:19" ht="14.4" customHeight="1" x14ac:dyDescent="0.3">
      <c r="B29" s="64" t="str">
        <f>'PR Calculs'!B13</f>
        <v>Localisation de la zone</v>
      </c>
      <c r="C29" s="65">
        <f>'PR Calculs'!F13</f>
        <v>5.833333333333333</v>
      </c>
      <c r="D29" s="66" t="str">
        <f t="shared" si="1"/>
        <v>TB</v>
      </c>
      <c r="M29" s="94"/>
    </row>
    <row r="30" spans="2:19" ht="14.4" customHeight="1" x14ac:dyDescent="0.3">
      <c r="B30" s="64" t="str">
        <f>'PR Calculs'!B17</f>
        <v>Configuration au sein du site</v>
      </c>
      <c r="C30" s="65">
        <f>'PR Calculs'!F17</f>
        <v>4.666666666666667</v>
      </c>
      <c r="D30" s="66" t="str">
        <f t="shared" si="1"/>
        <v>B</v>
      </c>
      <c r="M30" s="94"/>
    </row>
    <row r="31" spans="2:19" ht="14.4" customHeight="1" x14ac:dyDescent="0.3">
      <c r="B31" s="67" t="str">
        <f>'PR Calculs'!B22</f>
        <v>Caractéristiques physiques</v>
      </c>
      <c r="C31" s="68">
        <f>'PR Calculs'!F22</f>
        <v>4.2857142857142856</v>
      </c>
      <c r="D31" s="69" t="str">
        <f t="shared" si="1"/>
        <v>B</v>
      </c>
      <c r="M31" s="94"/>
    </row>
    <row r="32" spans="2:19" ht="14.4" customHeight="1" x14ac:dyDescent="0.3">
      <c r="B32" s="67" t="str">
        <f>'PR Calculs'!B29</f>
        <v>Caractéristiques techniques</v>
      </c>
      <c r="C32" s="68">
        <f>'PR Calculs'!F29</f>
        <v>4.4444444444444446</v>
      </c>
      <c r="D32" s="69" t="str">
        <f t="shared" si="1"/>
        <v>B</v>
      </c>
      <c r="M32" s="94"/>
    </row>
    <row r="33" spans="1:13" ht="14.4" customHeight="1" x14ac:dyDescent="0.3">
      <c r="B33" s="67" t="str">
        <f>'PR Calculs'!B32</f>
        <v>Caractéristiques fonctionnelles</v>
      </c>
      <c r="C33" s="68">
        <f>'PR Calculs'!F32</f>
        <v>8.8888888888888893</v>
      </c>
      <c r="D33" s="69" t="str">
        <f t="shared" si="1"/>
        <v>E</v>
      </c>
      <c r="M33" s="94"/>
    </row>
    <row r="34" spans="1:13" ht="14.4" customHeight="1" x14ac:dyDescent="0.3">
      <c r="B34" s="67" t="str">
        <f>'PR Calculs'!B35</f>
        <v>Caractéristiques réglementaires</v>
      </c>
      <c r="C34" s="70">
        <f>'PR Calculs'!F35</f>
        <v>1.1111111111111112</v>
      </c>
      <c r="D34" s="69" t="str">
        <f>IF(C34&gt;8.33333,"E",IF(C34&gt;5,"TB",IF(C34&gt;1.66666,"B",IF(C34&gt;=0,"F"))))</f>
        <v>F</v>
      </c>
      <c r="M34" s="94"/>
    </row>
    <row r="35" spans="1:13" ht="14.4" customHeight="1" x14ac:dyDescent="0.3">
      <c r="B35" s="126"/>
      <c r="C35" s="127"/>
      <c r="D35" s="128"/>
      <c r="M35" s="94"/>
    </row>
    <row r="36" spans="1:13" ht="14.4" customHeight="1" x14ac:dyDescent="0.3">
      <c r="B36" s="39" t="s">
        <v>204</v>
      </c>
      <c r="C36" s="53">
        <f>SUM(C27:C34)/8</f>
        <v>5.6329365079365079</v>
      </c>
      <c r="D36" s="54" t="str">
        <f>IF(C36&gt;8.33333,"E",IF(C36&gt;5,"TB",IF(C36&gt;1.66666,"B",IF(C36&gt;=0,"F"))))</f>
        <v>TB</v>
      </c>
      <c r="M36" s="94"/>
    </row>
    <row r="37" spans="1:13" ht="28.8" x14ac:dyDescent="0.3">
      <c r="A37" s="13"/>
      <c r="B37" s="71" t="s">
        <v>205</v>
      </c>
      <c r="C37" s="72">
        <f>SUM(C27:C30)/4</f>
        <v>6.583333333333333</v>
      </c>
      <c r="D37" s="73" t="str">
        <f t="shared" ref="D37:D38" si="2">IF(C37&gt;8.33333,"E",IF(C37&gt;5,"TB",IF(C37&gt;1.66666,"B",IF(C37&gt;=0,"F"))))</f>
        <v>TB</v>
      </c>
      <c r="M37" s="94"/>
    </row>
    <row r="38" spans="1:13" ht="28.8" x14ac:dyDescent="0.3">
      <c r="A38" s="13"/>
      <c r="B38" s="74" t="s">
        <v>227</v>
      </c>
      <c r="C38" s="75">
        <f>SUM(C31:C34)/4</f>
        <v>4.6825396825396828</v>
      </c>
      <c r="D38" s="76" t="str">
        <f t="shared" si="2"/>
        <v>B</v>
      </c>
      <c r="M38" s="94"/>
    </row>
  </sheetData>
  <mergeCells count="9">
    <mergeCell ref="B35:D35"/>
    <mergeCell ref="B26:D26"/>
    <mergeCell ref="B6:D6"/>
    <mergeCell ref="B25:D25"/>
    <mergeCell ref="B2:K2"/>
    <mergeCell ref="B21:K21"/>
    <mergeCell ref="B4:D5"/>
    <mergeCell ref="B23:D24"/>
    <mergeCell ref="B7:D7"/>
  </mergeCell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="75" zoomScaleNormal="75" workbookViewId="0"/>
  </sheetViews>
  <sheetFormatPr baseColWidth="10" defaultColWidth="28.109375" defaultRowHeight="14.4" x14ac:dyDescent="0.3"/>
  <cols>
    <col min="1" max="1" width="11.5546875" style="13" customWidth="1"/>
    <col min="2" max="2" width="20" style="13" bestFit="1" customWidth="1"/>
    <col min="3" max="3" width="28.109375" style="13"/>
    <col min="4" max="4" width="10" style="13" bestFit="1" customWidth="1"/>
    <col min="5" max="5" width="20.88671875" style="13" customWidth="1"/>
    <col min="6" max="6" width="19" style="13" customWidth="1"/>
    <col min="7" max="7" width="20.33203125" style="13" bestFit="1" customWidth="1"/>
    <col min="8" max="8" width="15.109375" style="13" customWidth="1"/>
    <col min="9" max="9" width="0.109375" style="13" customWidth="1"/>
    <col min="10" max="16384" width="28.109375" style="13"/>
  </cols>
  <sheetData>
    <row r="2" spans="2:7" x14ac:dyDescent="0.3">
      <c r="B2" s="156" t="s">
        <v>161</v>
      </c>
      <c r="C2" s="157"/>
      <c r="D2" s="157"/>
      <c r="E2" s="157"/>
      <c r="F2" s="157"/>
      <c r="G2" s="158"/>
    </row>
    <row r="3" spans="2:7" ht="28.8" x14ac:dyDescent="0.3">
      <c r="B3" s="20" t="s">
        <v>1</v>
      </c>
      <c r="C3" s="9" t="s">
        <v>15</v>
      </c>
      <c r="D3" s="9" t="s">
        <v>79</v>
      </c>
      <c r="E3" s="5" t="s">
        <v>82</v>
      </c>
      <c r="F3" s="5" t="s">
        <v>85</v>
      </c>
      <c r="G3" s="5" t="s">
        <v>151</v>
      </c>
    </row>
    <row r="4" spans="2:7" x14ac:dyDescent="0.3">
      <c r="B4" s="111" t="s">
        <v>19</v>
      </c>
      <c r="C4" s="6" t="s">
        <v>4</v>
      </c>
      <c r="D4" s="16" t="str">
        <f>'VP Questions-réponses'!F7</f>
        <v>E</v>
      </c>
      <c r="E4" s="15">
        <f>IF(D4="E",3,IF(D4="TB",2,IF(D4="B",1,IF(D4="F",0,))))</f>
        <v>3</v>
      </c>
      <c r="F4" s="152">
        <f>SUM(E4:E6)*10/9</f>
        <v>7.7777777777777777</v>
      </c>
      <c r="G4" s="148">
        <f>F4*F$37</f>
        <v>5.7901234567901234</v>
      </c>
    </row>
    <row r="5" spans="2:7" ht="28.8" x14ac:dyDescent="0.3">
      <c r="B5" s="111"/>
      <c r="C5" s="6" t="s">
        <v>80</v>
      </c>
      <c r="D5" s="16" t="str">
        <f>'VP Questions-réponses'!F8</f>
        <v>E</v>
      </c>
      <c r="E5" s="45">
        <f t="shared" ref="E5:E23" si="0">IF(D5="E",3,IF(D5="TB",2,IF(D5="B",1,IF(D5="F",0,))))</f>
        <v>3</v>
      </c>
      <c r="F5" s="148"/>
      <c r="G5" s="148"/>
    </row>
    <row r="6" spans="2:7" x14ac:dyDescent="0.3">
      <c r="B6" s="111"/>
      <c r="C6" s="6" t="s">
        <v>55</v>
      </c>
      <c r="D6" s="16" t="str">
        <f>'VP Questions-réponses'!F9</f>
        <v>B</v>
      </c>
      <c r="E6" s="45">
        <f t="shared" si="0"/>
        <v>1</v>
      </c>
      <c r="F6" s="148"/>
      <c r="G6" s="148"/>
    </row>
    <row r="7" spans="2:7" x14ac:dyDescent="0.3">
      <c r="B7" s="111" t="s">
        <v>6</v>
      </c>
      <c r="C7" s="6" t="s">
        <v>8</v>
      </c>
      <c r="D7" s="16" t="str">
        <f>'VP Questions-réponses'!F10</f>
        <v>TB</v>
      </c>
      <c r="E7" s="45">
        <f t="shared" si="0"/>
        <v>2</v>
      </c>
      <c r="F7" s="152">
        <f>SUM(E7:E9)*10/9</f>
        <v>4.4444444444444446</v>
      </c>
      <c r="G7" s="148">
        <f>F7*F$37</f>
        <v>3.308641975308642</v>
      </c>
    </row>
    <row r="8" spans="2:7" x14ac:dyDescent="0.3">
      <c r="B8" s="111"/>
      <c r="C8" s="6" t="s">
        <v>81</v>
      </c>
      <c r="D8" s="16" t="str">
        <f>'VP Questions-réponses'!F11</f>
        <v>B</v>
      </c>
      <c r="E8" s="45">
        <f t="shared" si="0"/>
        <v>1</v>
      </c>
      <c r="F8" s="148"/>
      <c r="G8" s="148"/>
    </row>
    <row r="9" spans="2:7" x14ac:dyDescent="0.3">
      <c r="B9" s="111"/>
      <c r="C9" s="6" t="s">
        <v>33</v>
      </c>
      <c r="D9" s="16" t="str">
        <f>'VP Questions-réponses'!F12</f>
        <v>B</v>
      </c>
      <c r="E9" s="45">
        <f t="shared" si="0"/>
        <v>1</v>
      </c>
      <c r="F9" s="148"/>
      <c r="G9" s="148"/>
    </row>
    <row r="10" spans="2:7" x14ac:dyDescent="0.3">
      <c r="B10" s="106" t="s">
        <v>156</v>
      </c>
      <c r="C10" s="55" t="s">
        <v>10</v>
      </c>
      <c r="D10" s="16" t="str">
        <f>'VP Questions-réponses'!F13</f>
        <v>B</v>
      </c>
      <c r="E10" s="45">
        <f t="shared" si="0"/>
        <v>1</v>
      </c>
      <c r="F10" s="151">
        <f>SUM(E10:E11)*10/6</f>
        <v>3.3333333333333335</v>
      </c>
      <c r="G10" s="151">
        <f>F10*F$37</f>
        <v>2.4814814814814818</v>
      </c>
    </row>
    <row r="11" spans="2:7" x14ac:dyDescent="0.3">
      <c r="B11" s="108"/>
      <c r="C11" s="55" t="s">
        <v>9</v>
      </c>
      <c r="D11" s="16" t="str">
        <f>'VP Questions-réponses'!F14</f>
        <v>B</v>
      </c>
      <c r="E11" s="45">
        <f t="shared" si="0"/>
        <v>1</v>
      </c>
      <c r="F11" s="152"/>
      <c r="G11" s="152"/>
    </row>
    <row r="12" spans="2:7" x14ac:dyDescent="0.3">
      <c r="B12" s="106" t="s">
        <v>157</v>
      </c>
      <c r="C12" s="55" t="s">
        <v>40</v>
      </c>
      <c r="D12" s="16" t="str">
        <f>'VP Questions-réponses'!F15</f>
        <v>F</v>
      </c>
      <c r="E12" s="45">
        <f t="shared" si="0"/>
        <v>0</v>
      </c>
      <c r="F12" s="151">
        <f>SUM(E12:E13)*10/6</f>
        <v>3.3333333333333335</v>
      </c>
      <c r="G12" s="151">
        <f>F12*F$37</f>
        <v>2.4814814814814818</v>
      </c>
    </row>
    <row r="13" spans="2:7" x14ac:dyDescent="0.3">
      <c r="B13" s="108"/>
      <c r="C13" s="55" t="s">
        <v>5</v>
      </c>
      <c r="D13" s="16" t="str">
        <f>'VP Questions-réponses'!F16</f>
        <v>TB</v>
      </c>
      <c r="E13" s="45">
        <f t="shared" si="0"/>
        <v>2</v>
      </c>
      <c r="F13" s="152"/>
      <c r="G13" s="152"/>
    </row>
    <row r="14" spans="2:7" x14ac:dyDescent="0.3">
      <c r="B14" s="111" t="s">
        <v>11</v>
      </c>
      <c r="C14" s="6" t="s">
        <v>43</v>
      </c>
      <c r="D14" s="16" t="str">
        <f>'VP Questions-réponses'!F17</f>
        <v>B</v>
      </c>
      <c r="E14" s="45">
        <f t="shared" si="0"/>
        <v>1</v>
      </c>
      <c r="F14" s="148">
        <f>SUM(E14:E15)*10/6</f>
        <v>5</v>
      </c>
      <c r="G14" s="148">
        <f>F14*F$37</f>
        <v>3.7222222222222223</v>
      </c>
    </row>
    <row r="15" spans="2:7" x14ac:dyDescent="0.3">
      <c r="B15" s="111"/>
      <c r="C15" s="6" t="s">
        <v>14</v>
      </c>
      <c r="D15" s="16" t="str">
        <f>'VP Questions-réponses'!F18</f>
        <v>TB</v>
      </c>
      <c r="E15" s="45">
        <f>IF(D15="E",3,IF(D15="TB",2,IF(D15="B",1,IF(D15="F",0,))))</f>
        <v>2</v>
      </c>
      <c r="F15" s="148"/>
      <c r="G15" s="148"/>
    </row>
    <row r="16" spans="2:7" x14ac:dyDescent="0.3">
      <c r="B16" s="6" t="s">
        <v>12</v>
      </c>
      <c r="C16" s="6" t="s">
        <v>13</v>
      </c>
      <c r="D16" s="16" t="str">
        <f>'VP Questions-réponses'!F19</f>
        <v>E</v>
      </c>
      <c r="E16" s="45">
        <f t="shared" si="0"/>
        <v>3</v>
      </c>
      <c r="F16" s="58">
        <f>E16*10/3</f>
        <v>10</v>
      </c>
      <c r="G16" s="58">
        <f>F16*F$37</f>
        <v>7.4444444444444446</v>
      </c>
    </row>
    <row r="17" spans="2:9" x14ac:dyDescent="0.3">
      <c r="B17" s="106" t="s">
        <v>220</v>
      </c>
      <c r="C17" s="6" t="s">
        <v>23</v>
      </c>
      <c r="D17" s="16" t="str">
        <f>'VP Questions-réponses'!F20</f>
        <v>E</v>
      </c>
      <c r="E17" s="45">
        <f>IF(D17="E",3,IF(D17="TB",2,IF(D17="B",1,IF(D17="F",0,))))</f>
        <v>3</v>
      </c>
      <c r="F17" s="151">
        <f>SUM(E17:E18)*10/6</f>
        <v>8.3333333333333339</v>
      </c>
      <c r="G17" s="151">
        <f>F17*F$37</f>
        <v>6.2037037037037042</v>
      </c>
    </row>
    <row r="18" spans="2:9" x14ac:dyDescent="0.3">
      <c r="B18" s="108"/>
      <c r="C18" s="77" t="s">
        <v>221</v>
      </c>
      <c r="D18" s="16" t="str">
        <f>'VP Questions-réponses'!F21</f>
        <v>TB</v>
      </c>
      <c r="E18" s="78">
        <f>IF(D18="E",3,IF(D18="TB",2,IF(D18="B",1,IF(D18="F",0,))))</f>
        <v>2</v>
      </c>
      <c r="F18" s="152"/>
      <c r="G18" s="152"/>
    </row>
    <row r="19" spans="2:9" x14ac:dyDescent="0.3">
      <c r="B19" s="111" t="s">
        <v>44</v>
      </c>
      <c r="C19" s="6" t="s">
        <v>68</v>
      </c>
      <c r="D19" s="16" t="str">
        <f>'VP Questions-réponses'!F22</f>
        <v>TB</v>
      </c>
      <c r="E19" s="45">
        <f t="shared" si="0"/>
        <v>2</v>
      </c>
      <c r="F19" s="148">
        <f>SUM(E19:E20)*10/6</f>
        <v>6.666666666666667</v>
      </c>
      <c r="G19" s="148">
        <f>F19*F$37</f>
        <v>4.9629629629629637</v>
      </c>
    </row>
    <row r="20" spans="2:9" x14ac:dyDescent="0.3">
      <c r="B20" s="111"/>
      <c r="C20" s="6" t="s">
        <v>69</v>
      </c>
      <c r="D20" s="16" t="str">
        <f>'VP Questions-réponses'!F23</f>
        <v>TB</v>
      </c>
      <c r="E20" s="45">
        <f t="shared" si="0"/>
        <v>2</v>
      </c>
      <c r="F20" s="148"/>
      <c r="G20" s="148"/>
    </row>
    <row r="21" spans="2:9" x14ac:dyDescent="0.3">
      <c r="B21" s="111" t="s">
        <v>7</v>
      </c>
      <c r="C21" s="6" t="s">
        <v>53</v>
      </c>
      <c r="D21" s="16" t="str">
        <f>'VP Questions-réponses'!F24</f>
        <v>TB</v>
      </c>
      <c r="E21" s="45">
        <f t="shared" si="0"/>
        <v>2</v>
      </c>
      <c r="F21" s="148">
        <f>SUM(E21:E23)*10/9</f>
        <v>6.666666666666667</v>
      </c>
      <c r="G21" s="148">
        <f>F21*F$37</f>
        <v>4.9629629629629637</v>
      </c>
    </row>
    <row r="22" spans="2:9" x14ac:dyDescent="0.3">
      <c r="B22" s="111"/>
      <c r="C22" s="6" t="s">
        <v>51</v>
      </c>
      <c r="D22" s="16" t="str">
        <f>'VP Questions-réponses'!F25</f>
        <v>TB</v>
      </c>
      <c r="E22" s="45">
        <f t="shared" si="0"/>
        <v>2</v>
      </c>
      <c r="F22" s="148"/>
      <c r="G22" s="148"/>
    </row>
    <row r="23" spans="2:9" x14ac:dyDescent="0.3">
      <c r="B23" s="111"/>
      <c r="C23" s="6" t="s">
        <v>52</v>
      </c>
      <c r="D23" s="16" t="str">
        <f>'VP Questions-réponses'!F26</f>
        <v>TB</v>
      </c>
      <c r="E23" s="45">
        <f t="shared" si="0"/>
        <v>2</v>
      </c>
      <c r="F23" s="148"/>
      <c r="G23" s="148"/>
    </row>
    <row r="25" spans="2:9" ht="16.5" customHeight="1" x14ac:dyDescent="0.3">
      <c r="B25" s="112" t="str">
        <f>I25&amp;" "&amp;'PR Questions-réponses'!C3</f>
        <v>Scores (/10) des critères de l'infrastructure SALLE A TRACER</v>
      </c>
      <c r="C25" s="113"/>
      <c r="D25" s="113"/>
      <c r="E25" s="113"/>
      <c r="F25" s="149"/>
      <c r="I25" s="13" t="s">
        <v>217</v>
      </c>
    </row>
    <row r="26" spans="2:9" x14ac:dyDescent="0.3">
      <c r="B26" s="12" t="s">
        <v>1</v>
      </c>
      <c r="C26" s="12" t="s">
        <v>15</v>
      </c>
      <c r="D26" s="8" t="s">
        <v>79</v>
      </c>
      <c r="E26" s="12" t="s">
        <v>82</v>
      </c>
      <c r="F26" s="14" t="s">
        <v>86</v>
      </c>
    </row>
    <row r="27" spans="2:9" x14ac:dyDescent="0.3">
      <c r="B27" s="10" t="s">
        <v>0</v>
      </c>
      <c r="C27" s="10" t="s">
        <v>16</v>
      </c>
      <c r="D27" s="16" t="str">
        <f>'VP Questions-réponses'!F30</f>
        <v>E</v>
      </c>
      <c r="E27" s="45">
        <f>IF(D27="E",3,IF(D27="TB",2,IF(D27="B",1,IF(D27="F",0,))))</f>
        <v>3</v>
      </c>
      <c r="F27" s="59">
        <f>E27*10/3</f>
        <v>10</v>
      </c>
    </row>
    <row r="28" spans="2:9" x14ac:dyDescent="0.3">
      <c r="B28" s="106" t="s">
        <v>17</v>
      </c>
      <c r="C28" s="6" t="s">
        <v>62</v>
      </c>
      <c r="D28" s="16" t="str">
        <f>'VP Questions-réponses'!F31</f>
        <v>E</v>
      </c>
      <c r="E28" s="45">
        <f t="shared" ref="E28:E36" si="1">IF(D28="E",3,IF(D28="TB",2,IF(D28="B",1,IF(D28="F",0,))))</f>
        <v>3</v>
      </c>
      <c r="F28" s="146">
        <f>SUM(E28:E30)*10/9</f>
        <v>5.5555555555555554</v>
      </c>
    </row>
    <row r="29" spans="2:9" x14ac:dyDescent="0.3">
      <c r="B29" s="107"/>
      <c r="C29" s="6" t="s">
        <v>70</v>
      </c>
      <c r="D29" s="16" t="str">
        <f>'VP Questions-réponses'!F32</f>
        <v>B</v>
      </c>
      <c r="E29" s="45">
        <f t="shared" si="1"/>
        <v>1</v>
      </c>
      <c r="F29" s="150"/>
    </row>
    <row r="30" spans="2:9" x14ac:dyDescent="0.3">
      <c r="B30" s="108"/>
      <c r="C30" s="6" t="s">
        <v>22</v>
      </c>
      <c r="D30" s="16" t="str">
        <f>'VP Questions-réponses'!F33</f>
        <v>B</v>
      </c>
      <c r="E30" s="45">
        <f t="shared" si="1"/>
        <v>1</v>
      </c>
      <c r="F30" s="147"/>
    </row>
    <row r="31" spans="2:9" x14ac:dyDescent="0.3">
      <c r="B31" s="106" t="s">
        <v>18</v>
      </c>
      <c r="C31" s="6" t="s">
        <v>72</v>
      </c>
      <c r="D31" s="16" t="str">
        <f>'VP Questions-réponses'!F34</f>
        <v>E</v>
      </c>
      <c r="E31" s="45">
        <f t="shared" si="1"/>
        <v>3</v>
      </c>
      <c r="F31" s="146">
        <f>SUM(E31:E32)*10/6</f>
        <v>10</v>
      </c>
    </row>
    <row r="32" spans="2:9" x14ac:dyDescent="0.3">
      <c r="B32" s="108"/>
      <c r="C32" s="6" t="s">
        <v>65</v>
      </c>
      <c r="D32" s="16" t="str">
        <f>'VP Questions-réponses'!F35</f>
        <v>E</v>
      </c>
      <c r="E32" s="45">
        <f t="shared" si="1"/>
        <v>3</v>
      </c>
      <c r="F32" s="147"/>
    </row>
    <row r="33" spans="2:6" x14ac:dyDescent="0.3">
      <c r="B33" s="109" t="s">
        <v>21</v>
      </c>
      <c r="C33" s="7" t="s">
        <v>20</v>
      </c>
      <c r="D33" s="16" t="str">
        <f>'VP Questions-réponses'!F36</f>
        <v>B</v>
      </c>
      <c r="E33" s="45">
        <f t="shared" si="1"/>
        <v>1</v>
      </c>
      <c r="F33" s="146">
        <f>SUM(E33:E34)*10/6</f>
        <v>3.3333333333333335</v>
      </c>
    </row>
    <row r="34" spans="2:6" x14ac:dyDescent="0.3">
      <c r="B34" s="110"/>
      <c r="C34" s="6" t="s">
        <v>74</v>
      </c>
      <c r="D34" s="16" t="str">
        <f>'VP Questions-réponses'!F37</f>
        <v>B</v>
      </c>
      <c r="E34" s="45">
        <f t="shared" si="1"/>
        <v>1</v>
      </c>
      <c r="F34" s="147"/>
    </row>
    <row r="35" spans="2:6" x14ac:dyDescent="0.3">
      <c r="B35" s="109" t="s">
        <v>75</v>
      </c>
      <c r="C35" s="7" t="s">
        <v>76</v>
      </c>
      <c r="D35" s="16" t="str">
        <f>'VP Questions-réponses'!F38</f>
        <v>TB</v>
      </c>
      <c r="E35" s="45">
        <f t="shared" si="1"/>
        <v>2</v>
      </c>
      <c r="F35" s="146">
        <f>SUM(E35:E36)*10/6</f>
        <v>8.3333333333333339</v>
      </c>
    </row>
    <row r="36" spans="2:6" x14ac:dyDescent="0.3">
      <c r="B36" s="110"/>
      <c r="C36" s="6" t="s">
        <v>77</v>
      </c>
      <c r="D36" s="16" t="str">
        <f>'VP Questions-réponses'!F39</f>
        <v>E</v>
      </c>
      <c r="E36" s="45">
        <f t="shared" si="1"/>
        <v>3</v>
      </c>
      <c r="F36" s="147"/>
    </row>
    <row r="37" spans="2:6" x14ac:dyDescent="0.3">
      <c r="B37" s="153" t="s">
        <v>83</v>
      </c>
      <c r="C37" s="154"/>
      <c r="D37" s="154"/>
      <c r="E37" s="155"/>
      <c r="F37" s="63">
        <f>SUM(F27:F36)/50</f>
        <v>0.74444444444444446</v>
      </c>
    </row>
  </sheetData>
  <mergeCells count="35">
    <mergeCell ref="G17:G18"/>
    <mergeCell ref="B37:E37"/>
    <mergeCell ref="B2:G2"/>
    <mergeCell ref="G4:G6"/>
    <mergeCell ref="G7:G9"/>
    <mergeCell ref="G14:G15"/>
    <mergeCell ref="F4:F6"/>
    <mergeCell ref="B10:B11"/>
    <mergeCell ref="B12:B13"/>
    <mergeCell ref="F10:F11"/>
    <mergeCell ref="F12:F13"/>
    <mergeCell ref="G10:G11"/>
    <mergeCell ref="G12:G13"/>
    <mergeCell ref="G19:G20"/>
    <mergeCell ref="F7:F9"/>
    <mergeCell ref="F14:F15"/>
    <mergeCell ref="B4:B6"/>
    <mergeCell ref="B7:B9"/>
    <mergeCell ref="B14:B15"/>
    <mergeCell ref="B19:B20"/>
    <mergeCell ref="F19:F20"/>
    <mergeCell ref="B17:B18"/>
    <mergeCell ref="F17:F18"/>
    <mergeCell ref="F33:F34"/>
    <mergeCell ref="F35:F36"/>
    <mergeCell ref="B35:B36"/>
    <mergeCell ref="G21:G23"/>
    <mergeCell ref="B25:F25"/>
    <mergeCell ref="B28:B30"/>
    <mergeCell ref="B31:B32"/>
    <mergeCell ref="B33:B34"/>
    <mergeCell ref="F28:F30"/>
    <mergeCell ref="B21:B23"/>
    <mergeCell ref="F21:F23"/>
    <mergeCell ref="F31:F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7"/>
  <sheetViews>
    <sheetView zoomScale="75" zoomScaleNormal="75" workbookViewId="0"/>
  </sheetViews>
  <sheetFormatPr baseColWidth="10" defaultColWidth="11.44140625" defaultRowHeight="14.4" x14ac:dyDescent="0.3"/>
  <cols>
    <col min="1" max="1" width="11.44140625" style="35"/>
    <col min="2" max="2" width="26.33203125" style="35" bestFit="1" customWidth="1"/>
    <col min="3" max="3" width="32" style="35" bestFit="1" customWidth="1"/>
    <col min="4" max="4" width="10" style="35" bestFit="1" customWidth="1"/>
    <col min="5" max="5" width="18.44140625" style="35" customWidth="1"/>
    <col min="6" max="6" width="18.33203125" style="35" bestFit="1" customWidth="1"/>
    <col min="7" max="16384" width="11.44140625" style="35"/>
  </cols>
  <sheetData>
    <row r="2" spans="2:6" ht="15" customHeight="1" x14ac:dyDescent="0.3">
      <c r="B2" s="160" t="s">
        <v>131</v>
      </c>
      <c r="C2" s="161"/>
      <c r="D2" s="161"/>
      <c r="E2" s="161"/>
      <c r="F2" s="162"/>
    </row>
    <row r="3" spans="2:6" x14ac:dyDescent="0.3">
      <c r="B3" s="27" t="s">
        <v>129</v>
      </c>
      <c r="C3" s="32" t="s">
        <v>130</v>
      </c>
      <c r="D3" s="34" t="s">
        <v>79</v>
      </c>
      <c r="E3" s="28" t="s">
        <v>82</v>
      </c>
      <c r="F3" s="28" t="s">
        <v>133</v>
      </c>
    </row>
    <row r="4" spans="2:6" x14ac:dyDescent="0.3">
      <c r="B4" s="118" t="s">
        <v>134</v>
      </c>
      <c r="C4" s="29" t="s">
        <v>87</v>
      </c>
      <c r="D4" s="36" t="str">
        <f>'PR Questions-réponses'!F7</f>
        <v>TB</v>
      </c>
      <c r="E4" s="36">
        <f>IF(D4="E",3,IF(D4="TB",2,IF(D4="B",1,IF(D4="F",0,))))</f>
        <v>2</v>
      </c>
      <c r="F4" s="98">
        <f>SUM(E4:E8)*10/15</f>
        <v>6.666666666666667</v>
      </c>
    </row>
    <row r="5" spans="2:6" x14ac:dyDescent="0.3">
      <c r="B5" s="119"/>
      <c r="C5" s="29" t="s">
        <v>88</v>
      </c>
      <c r="D5" s="36" t="str">
        <f>'PR Questions-réponses'!F8</f>
        <v>TB</v>
      </c>
      <c r="E5" s="36">
        <f t="shared" ref="E5:E37" si="0">IF(D5="E",3,IF(D5="TB",2,IF(D5="B",1,IF(D5="F",0,))))</f>
        <v>2</v>
      </c>
      <c r="F5" s="159"/>
    </row>
    <row r="6" spans="2:6" x14ac:dyDescent="0.3">
      <c r="B6" s="119"/>
      <c r="C6" s="29" t="s">
        <v>89</v>
      </c>
      <c r="D6" s="36" t="str">
        <f>'PR Questions-réponses'!F9</f>
        <v>E</v>
      </c>
      <c r="E6" s="36">
        <f t="shared" si="0"/>
        <v>3</v>
      </c>
      <c r="F6" s="159"/>
    </row>
    <row r="7" spans="2:6" x14ac:dyDescent="0.3">
      <c r="B7" s="119"/>
      <c r="C7" s="29" t="s">
        <v>92</v>
      </c>
      <c r="D7" s="36" t="str">
        <f>'PR Questions-réponses'!F10</f>
        <v>B</v>
      </c>
      <c r="E7" s="36">
        <f t="shared" si="0"/>
        <v>1</v>
      </c>
      <c r="F7" s="159"/>
    </row>
    <row r="8" spans="2:6" x14ac:dyDescent="0.3">
      <c r="B8" s="120"/>
      <c r="C8" s="29" t="s">
        <v>94</v>
      </c>
      <c r="D8" s="36" t="str">
        <f>'PR Questions-réponses'!F11</f>
        <v>TB</v>
      </c>
      <c r="E8" s="36">
        <f t="shared" si="0"/>
        <v>2</v>
      </c>
      <c r="F8" s="163"/>
    </row>
    <row r="9" spans="2:6" ht="15" customHeight="1" x14ac:dyDescent="0.3">
      <c r="B9" s="118" t="s">
        <v>150</v>
      </c>
      <c r="C9" s="29" t="s">
        <v>96</v>
      </c>
      <c r="D9" s="36" t="str">
        <f>'PR Questions-réponses'!F12</f>
        <v>E</v>
      </c>
      <c r="E9" s="36">
        <f t="shared" si="0"/>
        <v>3</v>
      </c>
      <c r="F9" s="98">
        <f>SUM(E9:E12)*10/12</f>
        <v>9.1666666666666661</v>
      </c>
    </row>
    <row r="10" spans="2:6" x14ac:dyDescent="0.3">
      <c r="B10" s="119"/>
      <c r="C10" s="29" t="s">
        <v>98</v>
      </c>
      <c r="D10" s="36" t="str">
        <f>'PR Questions-réponses'!F13</f>
        <v>TB</v>
      </c>
      <c r="E10" s="36">
        <f t="shared" si="0"/>
        <v>2</v>
      </c>
      <c r="F10" s="159"/>
    </row>
    <row r="11" spans="2:6" x14ac:dyDescent="0.3">
      <c r="B11" s="119"/>
      <c r="C11" s="29" t="s">
        <v>99</v>
      </c>
      <c r="D11" s="36" t="str">
        <f>'PR Questions-réponses'!F14</f>
        <v>E</v>
      </c>
      <c r="E11" s="36">
        <f t="shared" si="0"/>
        <v>3</v>
      </c>
      <c r="F11" s="159"/>
    </row>
    <row r="12" spans="2:6" x14ac:dyDescent="0.3">
      <c r="B12" s="119"/>
      <c r="C12" s="25" t="s">
        <v>100</v>
      </c>
      <c r="D12" s="36" t="str">
        <f>'PR Questions-réponses'!F15</f>
        <v>E</v>
      </c>
      <c r="E12" s="36">
        <f t="shared" si="0"/>
        <v>3</v>
      </c>
      <c r="F12" s="159"/>
    </row>
    <row r="13" spans="2:6" x14ac:dyDescent="0.3">
      <c r="B13" s="123" t="s">
        <v>101</v>
      </c>
      <c r="C13" s="29" t="s">
        <v>102</v>
      </c>
      <c r="D13" s="36" t="str">
        <f>'PR Questions-réponses'!F16</f>
        <v>TB</v>
      </c>
      <c r="E13" s="36">
        <f t="shared" si="0"/>
        <v>2</v>
      </c>
      <c r="F13" s="98">
        <f>SUM(E13:E16)*10/12</f>
        <v>5.833333333333333</v>
      </c>
    </row>
    <row r="14" spans="2:6" x14ac:dyDescent="0.3">
      <c r="B14" s="123"/>
      <c r="C14" s="29" t="s">
        <v>104</v>
      </c>
      <c r="D14" s="36" t="str">
        <f>'PR Questions-réponses'!F17</f>
        <v>TB</v>
      </c>
      <c r="E14" s="36">
        <f t="shared" si="0"/>
        <v>2</v>
      </c>
      <c r="F14" s="159"/>
    </row>
    <row r="15" spans="2:6" x14ac:dyDescent="0.3">
      <c r="B15" s="123"/>
      <c r="C15" s="29" t="s">
        <v>99</v>
      </c>
      <c r="D15" s="36" t="str">
        <f>'PR Questions-réponses'!F18</f>
        <v>TB</v>
      </c>
      <c r="E15" s="36">
        <f t="shared" si="0"/>
        <v>2</v>
      </c>
      <c r="F15" s="159"/>
    </row>
    <row r="16" spans="2:6" x14ac:dyDescent="0.3">
      <c r="B16" s="123"/>
      <c r="C16" s="25" t="s">
        <v>100</v>
      </c>
      <c r="D16" s="36" t="str">
        <f>'PR Questions-réponses'!F19</f>
        <v>B</v>
      </c>
      <c r="E16" s="36">
        <f t="shared" si="0"/>
        <v>1</v>
      </c>
      <c r="F16" s="159"/>
    </row>
    <row r="17" spans="2:6" x14ac:dyDescent="0.3">
      <c r="B17" s="118" t="s">
        <v>135</v>
      </c>
      <c r="C17" s="25" t="s">
        <v>106</v>
      </c>
      <c r="D17" s="36" t="str">
        <f>'PR Questions-réponses'!F20</f>
        <v>B</v>
      </c>
      <c r="E17" s="36">
        <f t="shared" si="0"/>
        <v>1</v>
      </c>
      <c r="F17" s="98">
        <f>SUM(E17:E21)*10/15</f>
        <v>4.666666666666667</v>
      </c>
    </row>
    <row r="18" spans="2:6" x14ac:dyDescent="0.3">
      <c r="B18" s="119"/>
      <c r="C18" s="41" t="s">
        <v>139</v>
      </c>
      <c r="D18" s="36" t="str">
        <f>'PR Questions-réponses'!F21</f>
        <v>TB</v>
      </c>
      <c r="E18" s="36">
        <f t="shared" si="0"/>
        <v>2</v>
      </c>
      <c r="F18" s="159"/>
    </row>
    <row r="19" spans="2:6" x14ac:dyDescent="0.3">
      <c r="B19" s="119"/>
      <c r="C19" s="25" t="s">
        <v>108</v>
      </c>
      <c r="D19" s="36" t="str">
        <f>'PR Questions-réponses'!F22</f>
        <v>B</v>
      </c>
      <c r="E19" s="36">
        <f t="shared" si="0"/>
        <v>1</v>
      </c>
      <c r="F19" s="159"/>
    </row>
    <row r="20" spans="2:6" x14ac:dyDescent="0.3">
      <c r="B20" s="119"/>
      <c r="C20" s="25" t="s">
        <v>109</v>
      </c>
      <c r="D20" s="36" t="str">
        <f>'PR Questions-réponses'!F23</f>
        <v>TB</v>
      </c>
      <c r="E20" s="36">
        <f t="shared" si="0"/>
        <v>2</v>
      </c>
      <c r="F20" s="159"/>
    </row>
    <row r="21" spans="2:6" x14ac:dyDescent="0.3">
      <c r="B21" s="120"/>
      <c r="C21" s="30" t="s">
        <v>110</v>
      </c>
      <c r="D21" s="36" t="str">
        <f>'PR Questions-réponses'!F24</f>
        <v>B</v>
      </c>
      <c r="E21" s="36">
        <f t="shared" si="0"/>
        <v>1</v>
      </c>
      <c r="F21" s="163"/>
    </row>
    <row r="22" spans="2:6" x14ac:dyDescent="0.3">
      <c r="B22" s="118" t="s">
        <v>111</v>
      </c>
      <c r="C22" s="31" t="s">
        <v>112</v>
      </c>
      <c r="D22" s="36" t="str">
        <f>'PR Questions-réponses'!F25</f>
        <v>B</v>
      </c>
      <c r="E22" s="36">
        <f t="shared" si="0"/>
        <v>1</v>
      </c>
      <c r="F22" s="98">
        <f>SUM(E22:E28)*10/21</f>
        <v>4.2857142857142856</v>
      </c>
    </row>
    <row r="23" spans="2:6" x14ac:dyDescent="0.3">
      <c r="B23" s="119"/>
      <c r="C23" s="31" t="s">
        <v>114</v>
      </c>
      <c r="D23" s="36" t="str">
        <f>'PR Questions-réponses'!F26</f>
        <v>B</v>
      </c>
      <c r="E23" s="36">
        <f t="shared" si="0"/>
        <v>1</v>
      </c>
      <c r="F23" s="159"/>
    </row>
    <row r="24" spans="2:6" x14ac:dyDescent="0.3">
      <c r="B24" s="119"/>
      <c r="C24" s="31" t="s">
        <v>115</v>
      </c>
      <c r="D24" s="36" t="str">
        <f>'PR Questions-réponses'!F27</f>
        <v>TB</v>
      </c>
      <c r="E24" s="36">
        <f t="shared" si="0"/>
        <v>2</v>
      </c>
      <c r="F24" s="159"/>
    </row>
    <row r="25" spans="2:6" x14ac:dyDescent="0.3">
      <c r="B25" s="119"/>
      <c r="C25" s="31" t="s">
        <v>117</v>
      </c>
      <c r="D25" s="36" t="str">
        <f>'PR Questions-réponses'!F28</f>
        <v>B</v>
      </c>
      <c r="E25" s="36">
        <f t="shared" si="0"/>
        <v>1</v>
      </c>
      <c r="F25" s="159"/>
    </row>
    <row r="26" spans="2:6" x14ac:dyDescent="0.3">
      <c r="B26" s="119"/>
      <c r="C26" s="31" t="s">
        <v>118</v>
      </c>
      <c r="D26" s="36" t="str">
        <f>'PR Questions-réponses'!F29</f>
        <v>B</v>
      </c>
      <c r="E26" s="36">
        <f t="shared" si="0"/>
        <v>1</v>
      </c>
      <c r="F26" s="159"/>
    </row>
    <row r="27" spans="2:6" x14ac:dyDescent="0.3">
      <c r="B27" s="119"/>
      <c r="C27" s="31" t="s">
        <v>140</v>
      </c>
      <c r="D27" s="36" t="str">
        <f>'PR Questions-réponses'!F30</f>
        <v>B</v>
      </c>
      <c r="E27" s="36">
        <f t="shared" si="0"/>
        <v>1</v>
      </c>
      <c r="F27" s="159"/>
    </row>
    <row r="28" spans="2:6" x14ac:dyDescent="0.3">
      <c r="B28" s="120"/>
      <c r="C28" s="31" t="s">
        <v>143</v>
      </c>
      <c r="D28" s="36" t="str">
        <f>'PR Questions-réponses'!F31</f>
        <v>TB</v>
      </c>
      <c r="E28" s="36">
        <f t="shared" si="0"/>
        <v>2</v>
      </c>
      <c r="F28" s="163"/>
    </row>
    <row r="29" spans="2:6" ht="28.8" x14ac:dyDescent="0.3">
      <c r="B29" s="118" t="s">
        <v>144</v>
      </c>
      <c r="C29" s="25" t="s">
        <v>120</v>
      </c>
      <c r="D29" s="36" t="str">
        <f>'PR Questions-réponses'!F32</f>
        <v>B</v>
      </c>
      <c r="E29" s="36">
        <f>IF(D29="E",3,IF(D29="TB",2,IF(D29="B",1,IF(D29="F",0,))))</f>
        <v>1</v>
      </c>
      <c r="F29" s="98">
        <f>SUM(E29:E31)*10/9</f>
        <v>4.4444444444444446</v>
      </c>
    </row>
    <row r="30" spans="2:6" x14ac:dyDescent="0.3">
      <c r="B30" s="119"/>
      <c r="C30" s="41" t="s">
        <v>145</v>
      </c>
      <c r="D30" s="36" t="str">
        <f>'PR Questions-réponses'!F33</f>
        <v>E</v>
      </c>
      <c r="E30" s="36">
        <f t="shared" si="0"/>
        <v>3</v>
      </c>
      <c r="F30" s="159"/>
    </row>
    <row r="31" spans="2:6" x14ac:dyDescent="0.3">
      <c r="B31" s="120"/>
      <c r="C31" s="41" t="s">
        <v>146</v>
      </c>
      <c r="D31" s="36" t="str">
        <f>'PR Questions-réponses'!F34</f>
        <v>F</v>
      </c>
      <c r="E31" s="36">
        <f t="shared" si="0"/>
        <v>0</v>
      </c>
      <c r="F31" s="163"/>
    </row>
    <row r="32" spans="2:6" x14ac:dyDescent="0.3">
      <c r="B32" s="123" t="s">
        <v>122</v>
      </c>
      <c r="C32" s="25" t="s">
        <v>123</v>
      </c>
      <c r="D32" s="36" t="str">
        <f>'PR Questions-réponses'!F35</f>
        <v>E</v>
      </c>
      <c r="E32" s="36">
        <f t="shared" si="0"/>
        <v>3</v>
      </c>
      <c r="F32" s="98">
        <f>SUM(E32:E34)*10/9</f>
        <v>8.8888888888888893</v>
      </c>
    </row>
    <row r="33" spans="2:6" x14ac:dyDescent="0.3">
      <c r="B33" s="123"/>
      <c r="C33" s="25" t="s">
        <v>124</v>
      </c>
      <c r="D33" s="36" t="str">
        <f>'PR Questions-réponses'!F36</f>
        <v>E</v>
      </c>
      <c r="E33" s="36">
        <f t="shared" si="0"/>
        <v>3</v>
      </c>
      <c r="F33" s="159"/>
    </row>
    <row r="34" spans="2:6" x14ac:dyDescent="0.3">
      <c r="B34" s="123"/>
      <c r="C34" s="25" t="s">
        <v>125</v>
      </c>
      <c r="D34" s="48" t="str">
        <f>'PR Questions-réponses'!F37</f>
        <v>TB</v>
      </c>
      <c r="E34" s="48">
        <f t="shared" si="0"/>
        <v>2</v>
      </c>
      <c r="F34" s="159"/>
    </row>
    <row r="35" spans="2:6" x14ac:dyDescent="0.3">
      <c r="B35" s="123" t="s">
        <v>175</v>
      </c>
      <c r="C35" s="47" t="s">
        <v>147</v>
      </c>
      <c r="D35" s="36" t="str">
        <f>'PR Questions-réponses'!F38</f>
        <v>F</v>
      </c>
      <c r="E35" s="36">
        <f t="shared" si="0"/>
        <v>0</v>
      </c>
      <c r="F35" s="121">
        <f>SUM(E35:E37)*10/9</f>
        <v>1.1111111111111112</v>
      </c>
    </row>
    <row r="36" spans="2:6" x14ac:dyDescent="0.3">
      <c r="B36" s="123"/>
      <c r="C36" s="47" t="s">
        <v>148</v>
      </c>
      <c r="D36" s="36" t="str">
        <f>'PR Questions-réponses'!F39</f>
        <v>F</v>
      </c>
      <c r="E36" s="36">
        <f t="shared" si="0"/>
        <v>0</v>
      </c>
      <c r="F36" s="121"/>
    </row>
    <row r="37" spans="2:6" x14ac:dyDescent="0.3">
      <c r="B37" s="123"/>
      <c r="C37" s="47" t="s">
        <v>149</v>
      </c>
      <c r="D37" s="36" t="str">
        <f>'PR Questions-réponses'!F40</f>
        <v>B</v>
      </c>
      <c r="E37" s="36">
        <f t="shared" si="0"/>
        <v>1</v>
      </c>
      <c r="F37" s="121"/>
    </row>
  </sheetData>
  <mergeCells count="17">
    <mergeCell ref="B2:F2"/>
    <mergeCell ref="F4:F8"/>
    <mergeCell ref="F17:F21"/>
    <mergeCell ref="F32:F34"/>
    <mergeCell ref="B4:B8"/>
    <mergeCell ref="B17:B21"/>
    <mergeCell ref="B22:B28"/>
    <mergeCell ref="F22:F28"/>
    <mergeCell ref="B29:B31"/>
    <mergeCell ref="F29:F31"/>
    <mergeCell ref="B35:B37"/>
    <mergeCell ref="F35:F37"/>
    <mergeCell ref="B9:B12"/>
    <mergeCell ref="B13:B16"/>
    <mergeCell ref="F9:F12"/>
    <mergeCell ref="F13:F16"/>
    <mergeCell ref="B32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Mode d'emploi</vt:lpstr>
      <vt:lpstr>VP Questions-réponses</vt:lpstr>
      <vt:lpstr>PR Questions-réponses</vt:lpstr>
      <vt:lpstr>Résultats</vt:lpstr>
      <vt:lpstr>VP Calculs</vt:lpstr>
      <vt:lpstr>PR Calculs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2021-03-16T21:51:19Z</dcterms:modified>
</cp:coreProperties>
</file>