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3"/>
  <workbookPr/>
  <mc:AlternateContent xmlns:mc="http://schemas.openxmlformats.org/markup-compatibility/2006">
    <mc:Choice Requires="x15">
      <x15ac:absPath xmlns:x15ac="http://schemas.microsoft.com/office/spreadsheetml/2010/11/ac" url="/Users/paulsimon/Documents/Université/master2/TFE/"/>
    </mc:Choice>
  </mc:AlternateContent>
  <xr:revisionPtr revIDLastSave="0" documentId="8_{894FAD97-14EF-2D4F-BF61-03529A5F7878}" xr6:coauthVersionLast="47" xr6:coauthVersionMax="47" xr10:uidLastSave="{00000000-0000-0000-0000-000000000000}"/>
  <bookViews>
    <workbookView xWindow="0" yWindow="460" windowWidth="27280" windowHeight="14080" tabRatio="591" xr2:uid="{00000000-000D-0000-FFFF-FFFF00000000}"/>
  </bookViews>
  <sheets>
    <sheet name="Réponses au formulaire 1" sheetId="1" r:id="rId1"/>
    <sheet name="%" sheetId="2" r:id="rId2"/>
    <sheet name="Sheet1"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12" i="2" l="1"/>
  <c r="AF12" i="2" s="1"/>
  <c r="AE13" i="2"/>
  <c r="AF13" i="2" s="1"/>
  <c r="B10" i="2"/>
  <c r="C10" i="2" s="1"/>
  <c r="B11" i="2"/>
  <c r="C11" i="2" s="1"/>
  <c r="B12" i="2"/>
  <c r="C12" i="2" s="1"/>
  <c r="B13" i="2"/>
  <c r="C13" i="2" s="1"/>
  <c r="B14" i="2"/>
  <c r="C14" i="2" s="1"/>
  <c r="BM45" i="2"/>
  <c r="BM46" i="2"/>
  <c r="BM47" i="2"/>
  <c r="BM38" i="2"/>
  <c r="BM39" i="2"/>
  <c r="BM40" i="2"/>
  <c r="BM31" i="2"/>
  <c r="BM32" i="2"/>
  <c r="BM33" i="2"/>
  <c r="BN33" i="2" s="1"/>
  <c r="BM24" i="2"/>
  <c r="BM25" i="2"/>
  <c r="BM26" i="2"/>
  <c r="BM17" i="2"/>
  <c r="BN16" i="2" s="1"/>
  <c r="BM18" i="2"/>
  <c r="BM19" i="2"/>
  <c r="BM10" i="2"/>
  <c r="BM11" i="2"/>
  <c r="BM12" i="2"/>
  <c r="BM3" i="2"/>
  <c r="BM4" i="2"/>
  <c r="BM5" i="2"/>
  <c r="BN5" i="2" s="1"/>
  <c r="BH45" i="2"/>
  <c r="BH46" i="2"/>
  <c r="BH47" i="2"/>
  <c r="BH38" i="2"/>
  <c r="BH39" i="2"/>
  <c r="BH40" i="2"/>
  <c r="BH31" i="2"/>
  <c r="BI31" i="2" s="1"/>
  <c r="BH32" i="2"/>
  <c r="BH33" i="2"/>
  <c r="AX45" i="2"/>
  <c r="AX46" i="2"/>
  <c r="AY46" i="2" s="1"/>
  <c r="AX47" i="2"/>
  <c r="AX38" i="2"/>
  <c r="AX39" i="2"/>
  <c r="AX40" i="2"/>
  <c r="AY40" i="2" s="1"/>
  <c r="AX31" i="2"/>
  <c r="AX32" i="2"/>
  <c r="AX33" i="2"/>
  <c r="AX24" i="2"/>
  <c r="AY24" i="2" s="1"/>
  <c r="AX25" i="2"/>
  <c r="AX26" i="2"/>
  <c r="AX17" i="2"/>
  <c r="AX18" i="2"/>
  <c r="AY18" i="2" s="1"/>
  <c r="AX19" i="2"/>
  <c r="AX44" i="2"/>
  <c r="AX37" i="2"/>
  <c r="AX30" i="2"/>
  <c r="AY32" i="2" s="1"/>
  <c r="AX23" i="2"/>
  <c r="AX16" i="2"/>
  <c r="BH24" i="2"/>
  <c r="BH25" i="2"/>
  <c r="BI25" i="2" s="1"/>
  <c r="BH26" i="2"/>
  <c r="BH17" i="2"/>
  <c r="BH18" i="2"/>
  <c r="BH19" i="2"/>
  <c r="BM44" i="2"/>
  <c r="BM37" i="2"/>
  <c r="BM30" i="2"/>
  <c r="BM23" i="2"/>
  <c r="BN25" i="2" s="1"/>
  <c r="BM16" i="2"/>
  <c r="BM9" i="2"/>
  <c r="BM2" i="2"/>
  <c r="BH44" i="2"/>
  <c r="BI46" i="2" s="1"/>
  <c r="BH37" i="2"/>
  <c r="BH30" i="2"/>
  <c r="BI33" i="2" s="1"/>
  <c r="BH23" i="2"/>
  <c r="BH16" i="2"/>
  <c r="BH10" i="2"/>
  <c r="BH11" i="2"/>
  <c r="BH12" i="2"/>
  <c r="BH9" i="2"/>
  <c r="BH3" i="2"/>
  <c r="BH4" i="2"/>
  <c r="BH5" i="2"/>
  <c r="BH2" i="2"/>
  <c r="BC45" i="2"/>
  <c r="BC46" i="2"/>
  <c r="BC47" i="2"/>
  <c r="BC44" i="2"/>
  <c r="BC31" i="2"/>
  <c r="BC32" i="2"/>
  <c r="BC33" i="2"/>
  <c r="BC30" i="2"/>
  <c r="BC24" i="2"/>
  <c r="BC25" i="2"/>
  <c r="BC26" i="2"/>
  <c r="BC23" i="2"/>
  <c r="BD23" i="2" s="1"/>
  <c r="BC17" i="2"/>
  <c r="BC18" i="2"/>
  <c r="BC19" i="2"/>
  <c r="BC16" i="2"/>
  <c r="BD16" i="2" s="1"/>
  <c r="BC10" i="2"/>
  <c r="BC11" i="2"/>
  <c r="BC12" i="2"/>
  <c r="BC9" i="2"/>
  <c r="BD9" i="2" s="1"/>
  <c r="BC3" i="2"/>
  <c r="BC4" i="2"/>
  <c r="BC5" i="2"/>
  <c r="BC2" i="2"/>
  <c r="BD2" i="2" s="1"/>
  <c r="BC38" i="2"/>
  <c r="BC39" i="2"/>
  <c r="BC40" i="2"/>
  <c r="BC37" i="2"/>
  <c r="BD37" i="2" s="1"/>
  <c r="AL26" i="2"/>
  <c r="AL21" i="2"/>
  <c r="AK15" i="2"/>
  <c r="AL15" i="2" s="1"/>
  <c r="AK14" i="2"/>
  <c r="AL14" i="2" s="1"/>
  <c r="AL3" i="2"/>
  <c r="AM3" i="2"/>
  <c r="AN3" i="2"/>
  <c r="AL4" i="2"/>
  <c r="AM4" i="2"/>
  <c r="AN4" i="2"/>
  <c r="AL5" i="2"/>
  <c r="AM5" i="2"/>
  <c r="AN5" i="2"/>
  <c r="AL6" i="2"/>
  <c r="AM6" i="2"/>
  <c r="AN6" i="2"/>
  <c r="AO6" i="2" s="1"/>
  <c r="AL7" i="2"/>
  <c r="AM7" i="2"/>
  <c r="AN7" i="2"/>
  <c r="AL8" i="2"/>
  <c r="AM8" i="2"/>
  <c r="AN8" i="2"/>
  <c r="AL9" i="2"/>
  <c r="AL10" i="2" s="1"/>
  <c r="AM9" i="2"/>
  <c r="AM10" i="2" s="1"/>
  <c r="AN9" i="2"/>
  <c r="AK7" i="2"/>
  <c r="AK5" i="2"/>
  <c r="AK8" i="2"/>
  <c r="AK9" i="2"/>
  <c r="AK10" i="2" s="1"/>
  <c r="AK6" i="2"/>
  <c r="AK4" i="2"/>
  <c r="AK3" i="2"/>
  <c r="AE28" i="2"/>
  <c r="AF28" i="2" s="1"/>
  <c r="AE27" i="2"/>
  <c r="AF27" i="2" s="1"/>
  <c r="Y38" i="2"/>
  <c r="Z38" i="2" s="1"/>
  <c r="Y37" i="2"/>
  <c r="Z37" i="2" s="1"/>
  <c r="Z16" i="2"/>
  <c r="Y23" i="2"/>
  <c r="Z23" i="2" s="1"/>
  <c r="Y22" i="2"/>
  <c r="Z22" i="2" s="1"/>
  <c r="Y12" i="2"/>
  <c r="Z12" i="2" s="1"/>
  <c r="Y11" i="2"/>
  <c r="Z11" i="2" s="1"/>
  <c r="Y10" i="2"/>
  <c r="Z10" i="2" s="1"/>
  <c r="Y9" i="2"/>
  <c r="Z9" i="2" s="1"/>
  <c r="Y8" i="2"/>
  <c r="Z8" i="2" s="1"/>
  <c r="Y7" i="2"/>
  <c r="Z7" i="2" s="1"/>
  <c r="Y3" i="2"/>
  <c r="Z3" i="2" s="1"/>
  <c r="Y2" i="2"/>
  <c r="Z2" i="2" s="1"/>
  <c r="F7" i="2"/>
  <c r="G7" i="2" s="1"/>
  <c r="F5" i="2"/>
  <c r="G5" i="2" s="1"/>
  <c r="F6" i="2"/>
  <c r="G6" i="2" s="1"/>
  <c r="F3" i="2"/>
  <c r="G3" i="2" s="1"/>
  <c r="F2" i="2"/>
  <c r="G2" i="2" s="1"/>
  <c r="F4" i="2"/>
  <c r="G4" i="2" s="1"/>
  <c r="B18" i="2"/>
  <c r="C18" i="2" s="1"/>
  <c r="B22" i="2"/>
  <c r="C22" i="2" s="1"/>
  <c r="B24" i="2"/>
  <c r="C24" i="2" s="1"/>
  <c r="B20" i="2"/>
  <c r="C20" i="2" s="1"/>
  <c r="B19" i="2"/>
  <c r="C19" i="2" s="1"/>
  <c r="B21" i="2"/>
  <c r="C21" i="2" s="1"/>
  <c r="B38" i="2"/>
  <c r="C38" i="2" s="1"/>
  <c r="B37" i="2"/>
  <c r="C37" i="2" s="1"/>
  <c r="B34" i="2"/>
  <c r="C34" i="2" s="1"/>
  <c r="B33" i="2"/>
  <c r="C33" i="2" s="1"/>
  <c r="B32" i="2"/>
  <c r="C32" i="2" s="1"/>
  <c r="B31" i="2"/>
  <c r="C31" i="2" s="1"/>
  <c r="B30" i="2"/>
  <c r="C30" i="2" s="1"/>
  <c r="B29" i="2"/>
  <c r="C29" i="2" s="1"/>
  <c r="B39" i="2"/>
  <c r="C39" i="2" s="1"/>
  <c r="B36" i="2"/>
  <c r="C36" i="2" s="1"/>
  <c r="B28" i="2"/>
  <c r="C28" i="2" s="1"/>
  <c r="B35" i="2"/>
  <c r="C35" i="2" s="1"/>
  <c r="B3" i="2"/>
  <c r="C3" i="2" s="1"/>
  <c r="B6" i="2"/>
  <c r="C6" i="2" s="1"/>
  <c r="B5" i="2"/>
  <c r="C5" i="2" s="1"/>
  <c r="B4" i="2"/>
  <c r="C4" i="2" s="1"/>
  <c r="B2" i="2"/>
  <c r="C2" i="2" s="1"/>
  <c r="B23" i="2"/>
  <c r="C23" i="2" s="1"/>
  <c r="BD40" i="2" l="1"/>
  <c r="BD5" i="2"/>
  <c r="BD12" i="2"/>
  <c r="BD19" i="2"/>
  <c r="BD26" i="2"/>
  <c r="BI26" i="2"/>
  <c r="AY38" i="2"/>
  <c r="BI47" i="2"/>
  <c r="BN4" i="2"/>
  <c r="BN10" i="2"/>
  <c r="BN26" i="2"/>
  <c r="BN32" i="2"/>
  <c r="BN38" i="2"/>
  <c r="BI32" i="2"/>
  <c r="BI40" i="2"/>
  <c r="BN3" i="2"/>
  <c r="BN19" i="2"/>
  <c r="BN31" i="2"/>
  <c r="BN47" i="2"/>
  <c r="AO8" i="2"/>
  <c r="AO7" i="2"/>
  <c r="BD39" i="2"/>
  <c r="BD4" i="2"/>
  <c r="BD11" i="2"/>
  <c r="BD18" i="2"/>
  <c r="BD25" i="2"/>
  <c r="AO9" i="2"/>
  <c r="AO5" i="2"/>
  <c r="BD38" i="2"/>
  <c r="BD3" i="2"/>
  <c r="BD10" i="2"/>
  <c r="BD17" i="2"/>
  <c r="BD24" i="2"/>
  <c r="AY19" i="2"/>
  <c r="AY25" i="2"/>
  <c r="AY31" i="2"/>
  <c r="AY47" i="2"/>
  <c r="BI39" i="2"/>
  <c r="BI45" i="2"/>
  <c r="BN11" i="2"/>
  <c r="BN18" i="2"/>
  <c r="BN24" i="2"/>
  <c r="BN40" i="2"/>
  <c r="BN45" i="2"/>
  <c r="AO4" i="2"/>
  <c r="BI19" i="2"/>
  <c r="AY17" i="2"/>
  <c r="AY33" i="2"/>
  <c r="AY39" i="2"/>
  <c r="AO3" i="2"/>
  <c r="BI16" i="2"/>
  <c r="BI23" i="2"/>
  <c r="BI24" i="2"/>
  <c r="AY45" i="2"/>
  <c r="BI18" i="2"/>
  <c r="AY26" i="2"/>
  <c r="BI37" i="2"/>
  <c r="BN39" i="2"/>
  <c r="BI30" i="2"/>
  <c r="BI44" i="2"/>
  <c r="BN9" i="2"/>
  <c r="BN23" i="2"/>
  <c r="BN37" i="2"/>
  <c r="BN46" i="2"/>
  <c r="BI38" i="2"/>
  <c r="BN12" i="2"/>
  <c r="BN17" i="2"/>
  <c r="BN2" i="2"/>
  <c r="BN30" i="2"/>
  <c r="BN44" i="2"/>
  <c r="AY44" i="2"/>
  <c r="AY37" i="2"/>
  <c r="AY30" i="2"/>
  <c r="AY23" i="2"/>
  <c r="AY16" i="2"/>
  <c r="BI17" i="2"/>
  <c r="BI10" i="2"/>
  <c r="BI9" i="2"/>
  <c r="BI12" i="2"/>
  <c r="BI11" i="2"/>
  <c r="BI4" i="2"/>
  <c r="BI2" i="2"/>
  <c r="BI3" i="2"/>
  <c r="BI5" i="2"/>
  <c r="BD45" i="2"/>
  <c r="BD44" i="2"/>
  <c r="BD47" i="2"/>
  <c r="BD46" i="2"/>
  <c r="BD32" i="2"/>
  <c r="BD33" i="2"/>
  <c r="BD30" i="2"/>
  <c r="BD31" i="2"/>
</calcChain>
</file>

<file path=xl/sharedStrings.xml><?xml version="1.0" encoding="utf-8"?>
<sst xmlns="http://schemas.openxmlformats.org/spreadsheetml/2006/main" count="2735" uniqueCount="383">
  <si>
    <t>Horodateur</t>
  </si>
  <si>
    <t>Depuis combien d'années enseignez-vous? (une seule réponse possible)</t>
  </si>
  <si>
    <t>Dans quel(s) réseau(x) enseignez-vous? (plusieurs réponses possibles)</t>
  </si>
  <si>
    <t>A quel niveau(x)/degré(s) enseignez-vous? (plusieurs réponses possibles)</t>
  </si>
  <si>
    <t>Dans quel(s) type(s) d'enseignement enseignez-vous ? (plusieurs réponses possibles)</t>
  </si>
  <si>
    <t>Quelle(s) langue(s) enseignez-vous ? (plusieurs réponses possibles)</t>
  </si>
  <si>
    <t>Cette année, j'enseigne à des élèves de ... dans le cadre d'un cours de ... (plusieurs réponses possibles, un curseur est disponible au bas du tableau pour faire apparaître les autres langues) [5e primaire]</t>
  </si>
  <si>
    <t>Cette année, j'enseigne à des élèves de ... dans le cadre d'un cours de ... (plusieurs réponses possibles, un curseur est disponible au bas du tableau pour faire apparaître les autres langues) [6e primaire]</t>
  </si>
  <si>
    <t>Cette année, j'enseigne à des élèves de ... dans le cadre d'un cours de ... (plusieurs réponses possibles, un curseur est disponible au bas du tableau pour faire apparaître les autres langues) [1ere secondaire]</t>
  </si>
  <si>
    <t>Cette année, j'enseigne à des élèves de ... dans le cadre d'un cours de ... (plusieurs réponses possibles, un curseur est disponible au bas du tableau pour faire apparaître les autres langues) [2e secondaire]</t>
  </si>
  <si>
    <t>Cette année, j'enseigne à des élèves de ... dans le cadre d'un cours de ... (plusieurs réponses possibles, un curseur est disponible au bas du tableau pour faire apparaître les autres langues) [3e secondaire]</t>
  </si>
  <si>
    <t>Cette année, j'enseigne à des élèves de ... dans le cadre d'un cours de ... (plusieurs réponses possibles, un curseur est disponible au bas du tableau pour faire apparaître les autres langues) [4e secondaire]</t>
  </si>
  <si>
    <t>Cette année, j'enseigne à des élèves de ... dans le cadre d'un cours de ... (plusieurs réponses possibles, un curseur est disponible au bas du tableau pour faire apparaître les autres langues) [5e secondaire]</t>
  </si>
  <si>
    <t>Cette année, j'enseigne à des élèves de ... dans le cadre d'un cours de ... (plusieurs réponses possibles, un curseur est disponible au bas du tableau pour faire apparaître les autres langues) [6e secondaire]</t>
  </si>
  <si>
    <t>Cette année, j'enseigne à des élèves de ... dans le cadre d'un cours de ... (plusieurs réponses possibles, un curseur est disponible au bas du tableau pour faire apparaître les autres langues) [7e secondaire]</t>
  </si>
  <si>
    <t>Si vous enseignez en haute école, vous donnez cours de ... à des élèves de ... (plusieurs réponses possibles) [Allemand]</t>
  </si>
  <si>
    <t>Si vous enseignez en haute école, vous donnez cours de ... à des élèves de ... (plusieurs réponses possibles) [Anglais]</t>
  </si>
  <si>
    <t>Si vous enseignez en haute école, vous donnez cours de ... à des élèves de ... (plusieurs réponses possibles) [Espagnol]</t>
  </si>
  <si>
    <t>Si vous enseignez en haute école, vous donnez cours de ... à des élèves de ... (plusieurs réponses possibles) [Italien]</t>
  </si>
  <si>
    <t>Si vous enseignez en haute école, vous donnez cours de ... à des élèves de ... (plusieurs réponses possibles) [Néerlandais]</t>
  </si>
  <si>
    <t>Si vous enseignez à l'université, vous donnez cours de ... à des élèves de ...? (plusieurs réponses possibles) [Allemand]</t>
  </si>
  <si>
    <t>Si vous enseignez à l'université, vous donnez cours de ... à des élèves de ...? (plusieurs réponses possibles) [Anglais]</t>
  </si>
  <si>
    <t>Si vous enseignez à l'université, vous donnez cours de ... à des élèves de ...? (plusieurs réponses possibles) [Espagnol]</t>
  </si>
  <si>
    <t>Si vous enseignez à l'université, vous donnez cours de ... à des élèves de ...? (plusieurs réponses possibles) [Italien]</t>
  </si>
  <si>
    <t>Si vous enseignez à l'université, vous donnez cours de ... à des élèves de ...? (plusieurs réponses possibles) [Néerlandais]</t>
  </si>
  <si>
    <t>Si vous enseignez en promotion sociale, vous donnez cours de ... à des élèves du niveau ... ? (plusieurs réponses possibles, un curseur est disponible au bas du tableau pour faire apparaître les autres niveaux) [Allemand]</t>
  </si>
  <si>
    <t>Si vous enseignez en promotion sociale, vous donnez cours de ... à des élèves du niveau ... ? (plusieurs réponses possibles, un curseur est disponible au bas du tableau pour faire apparaître les autres niveaux) [Anglais]</t>
  </si>
  <si>
    <t>Si vous enseignez en promotion sociale, vous donnez cours de ... à des élèves du niveau ... ? (plusieurs réponses possibles, un curseur est disponible au bas du tableau pour faire apparaître les autres niveaux) [Espagnol]</t>
  </si>
  <si>
    <t>Si vous enseignez en promotion sociale, vous donnez cours de ... à des élèves du niveau ... ? (plusieurs réponses possibles, un curseur est disponible au bas du tableau pour faire apparaître les autres niveaux) [Italien]</t>
  </si>
  <si>
    <t>Si vous enseignez en promotion sociale, vous donnez cours de ... à des élèves du niveau ... ? (plusieurs réponses possibles, un curseur est disponible au bas du tableau pour faire apparaître les autres niveaux) [Néerlandais]</t>
  </si>
  <si>
    <t>Ce questionnaire s'adresse aux enseignants du fondamental et du secondaire, enseignez-vous à ces niveaux ?</t>
  </si>
  <si>
    <t>Sur quelle langue vous basez-vous pour répondre à mon questionnaire? (une langue à choisir)</t>
  </si>
  <si>
    <t>Comment décririez-vous la vidéopoésie ?</t>
  </si>
  <si>
    <t xml:space="preserve">Utilisez-vous des vidéopoèmes originaux (des poèmes parus exclusivement sous format audiovisuel) en classe ? </t>
  </si>
  <si>
    <t>Si oui, pour quelle(s) classe(s) et quel(s) niveau(x) ? [Langue 1]</t>
  </si>
  <si>
    <t>Si oui, pour quelle(s) classe(s) et quel(s) niveau(x) ? [Langue 2]</t>
  </si>
  <si>
    <t>Si oui, pour quelle(s) classe(s) et quel(s) niveau(x) ? [Langue 3]</t>
  </si>
  <si>
    <t>Utilisez-vous en classe des adaptations audiovisuelles de poèmes déjà existants ?</t>
  </si>
  <si>
    <t>Utilisez-vous le slam en classe ?</t>
  </si>
  <si>
    <t xml:space="preserve">Utilisez-vous des clips musicaux en classe ? </t>
  </si>
  <si>
    <t>5)	A quelle fréquence utilisez-vous ces formats vidéo ? Cochez la case correspondante pour chaque catégorie. [Vidéopoèmes originaux]</t>
  </si>
  <si>
    <t>5)	A quelle fréquence utilisez-vous ces formats vidéo ? Cochez la case correspondante pour chaque catégorie. [Adaptations audiovisuelles de poèmes existants]</t>
  </si>
  <si>
    <t>5)	A quelle fréquence utilisez-vous ces formats vidéo ? Cochez la case correspondante pour chaque catégorie. [Slam]</t>
  </si>
  <si>
    <t>5)	A quelle fréquence utilisez-vous ces formats vidéo ? Cochez la case correspondante pour chaque catégorie. [Clips musicaux]</t>
  </si>
  <si>
    <t>Travaillez-vous la vidéopoésie de façon réceptive ? (si non, passez à la page suivante)</t>
  </si>
  <si>
    <t>Pour travailler la compréhension à l'audition.</t>
  </si>
  <si>
    <t>Pour présenter/illustrer un point de grammaire.</t>
  </si>
  <si>
    <t>Pour présenter/illustrer un champ lexical.</t>
  </si>
  <si>
    <t>Pour injecter une dimension culturelle au cours de langue.</t>
  </si>
  <si>
    <t>Pour aborder la poésie sous un autre angle.</t>
  </si>
  <si>
    <t>Pour amener les élèves à réfléchir sur la relation texte-image.</t>
  </si>
  <si>
    <t xml:space="preserve">Pour comprendre le sens de certains procédés cinématographiques (ex : gros plan, plongée, contreplongée, etc.) </t>
  </si>
  <si>
    <t>Pour le développement personnel des élèves.</t>
  </si>
  <si>
    <t>Pour le plaisir.</t>
  </si>
  <si>
    <t>Pour une autre raison :</t>
  </si>
  <si>
    <t>À partir de quel niveau abordez-vous la vidéopoésie de façon réceptive ? [Langue 1]</t>
  </si>
  <si>
    <t>À partir de quel niveau abordez-vous la vidéopoésie de façon réceptive ? [Langue 2]</t>
  </si>
  <si>
    <t>À partir de quel niveau abordez-vous la vidéopoésie de façon réceptive ? [Langue 3]</t>
  </si>
  <si>
    <t xml:space="preserve">La réception de vidéopoèmes est-elle évaluée dans (l'une de) vos classes ? </t>
  </si>
  <si>
    <t>Si oui, préciser la/les classes : [Langue 1]</t>
  </si>
  <si>
    <t>Si oui, préciser la/les classes : [Langue 2]</t>
  </si>
  <si>
    <t>Si oui, préciser la/les classes : [Langue 3]</t>
  </si>
  <si>
    <t>Faites-vous produire des vidéopoèmes à vos élèves ? (Si non, passez à la page suivante)</t>
  </si>
  <si>
    <t>Pour travailler l'expression orale sans interaction.</t>
  </si>
  <si>
    <t>Pour travailler la prononciation.</t>
  </si>
  <si>
    <t>Pour travailler l'intonation.</t>
  </si>
  <si>
    <t>Pour amener les élèves à interpréter un objet poétique.</t>
  </si>
  <si>
    <t>Pour amener les élèves à s'approprier un objet culturel.</t>
  </si>
  <si>
    <t>Pour travailler l'expression poétique.</t>
  </si>
  <si>
    <t xml:space="preserve">Pour acquérir des techniques liées à l'outil vidéo (filmer, monter, etc.) </t>
  </si>
  <si>
    <t>Pour amener les élèves à s'approprier des procédés cinématographiques (gros plan, plongée, contreplongée, etc.)</t>
  </si>
  <si>
    <t xml:space="preserve">Pour une autre raison: </t>
  </si>
  <si>
    <t>À partir de quand les élèves construisent-ils eux-mêmes un vidéopoème ? [Langue 1]</t>
  </si>
  <si>
    <t>À partir de quand les élèves construisent-ils eux-mêmes un vidéopoème ? [Langue 2]</t>
  </si>
  <si>
    <t>À partir de quand les élèves construisent-ils eux-mêmes un vidéopoème ? [Langue 3]</t>
  </si>
  <si>
    <t>La production de vidéopoèmes est-elle évaluée dans (l'une de) vos classes ?</t>
  </si>
  <si>
    <t>Si oui, préciser la/les classes: [Langue 1]</t>
  </si>
  <si>
    <t>Si oui, préciser la/les classes: [Langue 2]</t>
  </si>
  <si>
    <t>Si oui, préciser la/les classes: [Langue 3]</t>
  </si>
  <si>
    <t xml:space="preserve">Comment enseignez-vous la vidéopoésie ? </t>
  </si>
  <si>
    <t>La maitrise des caractéristiques du genre de la vidéopoésie doit être au centre de l'évaluation.</t>
  </si>
  <si>
    <t>La vidéopoésie est un outil efficace pour travailler la compréhension à l'audition.</t>
  </si>
  <si>
    <t>La vidéopoésie est un outil efficace pour travailler l'expression orale.</t>
  </si>
  <si>
    <t>La vidéopoésie est un outil efficace pour rendre la poésie accessible.</t>
  </si>
  <si>
    <t xml:space="preserve">Le médium vidéo est un moyen d'amener les élèves à découvrir la poésie sans vidéo. </t>
  </si>
  <si>
    <t>Cela ne fait pas partie du programme.</t>
  </si>
  <si>
    <t>La vidéopoésie demande trop de travail aux élèves par rapport à ce qu'elle apporte à l'apprentissage de la langue étrangère.</t>
  </si>
  <si>
    <t>La vidéopoésie me demande trop de travail par rapport à ce qu'elle apporte à l'apprentissage de la langue étrangère.</t>
  </si>
  <si>
    <t xml:space="preserve">La vidéopoésie ne convient pas pour mes élèves. </t>
  </si>
  <si>
    <t xml:space="preserve">Si d'accord ou tout à fait d'accord, précisez pour quelle(s) raison(s): </t>
  </si>
  <si>
    <t>La vidéopoésie n'est pas utile pour l'emploi futur de la langue étrangère dans la société.</t>
  </si>
  <si>
    <t>Je n'ai pas été familiarisé avec la vidéopoésie dans ma formation initiale.</t>
  </si>
  <si>
    <t>Je n'ai pas été familiarisé avec la vidéopoésie dans ma formation continue.</t>
  </si>
  <si>
    <t xml:space="preserve">Le matériel à ma disposition ne me permet pas de travailler la vidéopoésie. </t>
  </si>
  <si>
    <t>Autre(s) raison(s). Si oui, préciser:</t>
  </si>
  <si>
    <t>La vidéopoésie ne convient pas pour mes élèves.</t>
  </si>
  <si>
    <t>Si oui, précisez pour quelle(s) raison(s) :</t>
  </si>
  <si>
    <t xml:space="preserve">La vidéopoésie n'est pas utile pour l'emploi futur de la langue étrangère dans la société. </t>
  </si>
  <si>
    <t>Que la vidéopoésie fasse l'objet d'un module de cours dans la formation initiale.</t>
  </si>
  <si>
    <t>Que la vidéopoésie soit abordée en formation continue.</t>
  </si>
  <si>
    <t>Que la vidéopoésie soit mentionnée dans les programmes.</t>
  </si>
  <si>
    <t>Que les manuels de langues intègrent la vidéopoésie.</t>
  </si>
  <si>
    <t xml:space="preserve">L'intervention en classe d'artistes qui pratiquent la vidéopoésie. </t>
  </si>
  <si>
    <t>Autre(s) raison(s). Si oui, préciser :</t>
  </si>
  <si>
    <t>Si vous avez des commentaires à propos du questionnaire ou de la thématique, cet espace vous est dédié.</t>
  </si>
  <si>
    <t/>
  </si>
  <si>
    <t>5 ans ou moins</t>
  </si>
  <si>
    <t>Officiel subventionné (PO: Provinces, communes)</t>
  </si>
  <si>
    <t>Promotion sociale</t>
  </si>
  <si>
    <t>Général</t>
  </si>
  <si>
    <t>Allemand</t>
  </si>
  <si>
    <t>A1</t>
  </si>
  <si>
    <t>Pas d'accord</t>
  </si>
  <si>
    <t>Pas du tout d'accord</t>
  </si>
  <si>
    <t>D'accord</t>
  </si>
  <si>
    <t>Oui</t>
  </si>
  <si>
    <t>Tout à fait d'accord</t>
  </si>
  <si>
    <t>Jamais</t>
  </si>
  <si>
    <t>Non</t>
  </si>
  <si>
    <t>1ère secondaire</t>
  </si>
  <si>
    <t>Pas du tout.</t>
  </si>
  <si>
    <t>Entre 11 et 20 ans</t>
  </si>
  <si>
    <t>Officiel organisé par Wallonie-Bruxelles Enseignement (exemple: Athénée)</t>
  </si>
  <si>
    <t>Secondaire supérieur</t>
  </si>
  <si>
    <t>Général, Technique de transition</t>
  </si>
  <si>
    <t>Anglais, Néerlandais</t>
  </si>
  <si>
    <t>N1</t>
  </si>
  <si>
    <t>Néerlandais</t>
  </si>
  <si>
    <t>Anglais</t>
  </si>
  <si>
    <t>4ème secondaire</t>
  </si>
  <si>
    <t>+/- une fois par an</t>
  </si>
  <si>
    <t>Libre subventionné confessionnel</t>
  </si>
  <si>
    <t>Anglais, Espagnol</t>
  </si>
  <si>
    <t>Espagnol</t>
  </si>
  <si>
    <t>Ni</t>
  </si>
  <si>
    <t>4ème secondaire, 5ème secondaire, 6ème secondaire</t>
  </si>
  <si>
    <t>+/- une fois tous les 15 jours</t>
  </si>
  <si>
    <t>Secondaire inférieur</t>
  </si>
  <si>
    <t>A1, N1</t>
  </si>
  <si>
    <t>1ère secondaire, 2ème secondaire, 3ème secondaire</t>
  </si>
  <si>
    <t>+/- une fois par semestre</t>
  </si>
  <si>
    <t>De façon implicite en exposant les élèves directement à de nombreux exemples de vidéopoèmes mais sans explicitation des caractéristiques du genre textuel.</t>
  </si>
  <si>
    <t>Entre 6 et 10 ans</t>
  </si>
  <si>
    <t>Secondaire inférieur, Secondaire supérieur</t>
  </si>
  <si>
    <t>Technique de qualification, Professionnel</t>
  </si>
  <si>
    <t>?</t>
  </si>
  <si>
    <t>Entre 31 et 40 ans</t>
  </si>
  <si>
    <t>Haute école</t>
  </si>
  <si>
    <t xml:space="preserve">Marketing </t>
  </si>
  <si>
    <t>1er bachelier</t>
  </si>
  <si>
    <t xml:space="preserve">Connaît pas </t>
  </si>
  <si>
    <t xml:space="preserve">Perte de temps et pas au programme </t>
  </si>
  <si>
    <t xml:space="preserve">Perte de temps par rapport aux objectifs à atteindre </t>
  </si>
  <si>
    <t>Ai</t>
  </si>
  <si>
    <t>N/a</t>
  </si>
  <si>
    <t>3ème secondaire</t>
  </si>
  <si>
    <t>Moins d'une fois par période</t>
  </si>
  <si>
    <t>Entre 21 et 30 ans</t>
  </si>
  <si>
    <t>unité d'enseignement  1, UE 2, UE 3, UE 4, UE 5, UE 6, UE 7, UE 8, UE 9, UE 10, UE 11, UE 12</t>
  </si>
  <si>
    <t>unité d'enseignement  1</t>
  </si>
  <si>
    <t>???</t>
  </si>
  <si>
    <t>Technique de transition, Technique de qualification, Professionnel</t>
  </si>
  <si>
    <t xml:space="preserve">Poésie par vidéo </t>
  </si>
  <si>
    <t>4ème secondaire, 5ème secondaire</t>
  </si>
  <si>
    <t>Général, Technique de transition, Technique de qualification</t>
  </si>
  <si>
    <t>A2</t>
  </si>
  <si>
    <t>Idk</t>
  </si>
  <si>
    <t>Moi même je ne connais pas assez</t>
  </si>
  <si>
    <t xml:space="preserve">Formation des enseignants </t>
  </si>
  <si>
    <t>2e bachelier, 3e bachelier</t>
  </si>
  <si>
    <t>Poésie des mots et des images</t>
  </si>
  <si>
    <t>+/- une fois par période</t>
  </si>
  <si>
    <t>Libre subventionné non-confessionnel</t>
  </si>
  <si>
    <t>A1, A2</t>
  </si>
  <si>
    <t>Secondaire supérieur, Promotion sociale</t>
  </si>
  <si>
    <t>Général, Promotion sociale</t>
  </si>
  <si>
    <t>A1, E2, E3</t>
  </si>
  <si>
    <t>UE 3</t>
  </si>
  <si>
    <t xml:space="preserve">Aucune idée </t>
  </si>
  <si>
    <t>5ème secondaire, 6ème secondaire</t>
  </si>
  <si>
    <t>N2</t>
  </si>
  <si>
    <t>/</t>
  </si>
  <si>
    <t>De la poésie en vidéo (?)</t>
  </si>
  <si>
    <t>La plupart des élèves ont déjà des difficultés à utiliser des supports plus traditionnels (journaux, blogs, autos, etc.), mais aussi à accrocher au cours de néerlandais. De plus, ma formation initiale ayant été davantage axée sur la pratique de la langue, je ne me sens pas en mesure d'enseigner cette matière.</t>
  </si>
  <si>
    <t>Les élèves axent leurs apprentissages sur ce qu'ils estiment eux-mêmes être utile. Je ne pense pas que cette activité en ferait partie.</t>
  </si>
  <si>
    <t>Je n'utilise pas de manuel, car je ne les trouve pas toujours en phase avec ce que je veux aborder et le contexte du moment. Toutefois, s'il existait une plateforme numérique dédiée à la vidéopoésie, cela pourrait être un incitant.</t>
  </si>
  <si>
    <t>N1, N2</t>
  </si>
  <si>
    <t>L'art d'utiliser la langue dans son aspect plus littéraire et imagé.</t>
  </si>
  <si>
    <t>Les élèves ne maîtrisent pas toujours suffisamment la langue (native ou cible) et n'y voit pas toujours d'intérêt.</t>
  </si>
  <si>
    <t>Général, Technique de qualification, CEFA</t>
  </si>
  <si>
    <t>Allemand, Néerlandais</t>
  </si>
  <si>
    <t>Aucune idée</t>
  </si>
  <si>
    <t xml:space="preserve">Je n'ai pas de connaissances suffisantes à ce sujet... </t>
  </si>
  <si>
    <t>Cours orientés (commerciaux) ou pas prévu dans mes chapitres ou élèves trop faibles (6Q ou 4N2)</t>
  </si>
  <si>
    <t>Wat?</t>
  </si>
  <si>
    <t>Technique de transition, Technique de qualification</t>
  </si>
  <si>
    <t>Video dans laquelle qqn se fimme en train de lire un poème ????</t>
  </si>
  <si>
    <t>A2, N3</t>
  </si>
  <si>
    <t>A1, N3</t>
  </si>
  <si>
    <t>Vous allez m'apprendre quelque chose ! Je ne sais pas du tout de quoi il s'agit (et je mne sens vieille pas la même occasion. J'y survivrai !).</t>
  </si>
  <si>
    <t>6ème secondaire</t>
  </si>
  <si>
    <t>Je ne le fais qu'avec une seule séquence : celle sur les Amish où je leur montre d'abord le clip de Coolio, puis la parodie de Weird Al Yankovic, tout cela après avoir étudié les us et coutumes de cette communauté. Je compare les 2 vidéos et je pointe dans la vidéo également les choses que nous avons apprises dans le texte et représentées dans la vidéo de Weird Al Yankovic. Un bijou !</t>
  </si>
  <si>
    <t>5ème secondaire</t>
  </si>
  <si>
    <t>Euh... je déteste la poésie. Je trouve l'idée intéressante, mais elle n'est pas pour moi (sauf pour des clips vidéos de chansons, comme mentionné plus haut). Et franchement, je vois mal mes élèves intéressés par ce genre d'activité. Peut-être me trompé-je...</t>
  </si>
  <si>
    <t>Les ados restent des ados. Peut-être serait-ce à moi de les motiver. Mais l'activité en elle-même ne m'intéresse pas. Sorry...</t>
  </si>
  <si>
    <t>Merci pour cet intéressant sujet. Vous m'avez appris des choses. Bon travail !</t>
  </si>
  <si>
    <t>A2, N1</t>
  </si>
  <si>
    <t xml:space="preserve">? </t>
  </si>
  <si>
    <t>+/- une fois par mois</t>
  </si>
  <si>
    <t>Général, Technique de qualification</t>
  </si>
  <si>
    <t xml:space="preserve">Une sorte de rap ??? </t>
  </si>
  <si>
    <t>Ils sont trop jeunes en secondaire inf  et en 3 et 4 gênés</t>
  </si>
  <si>
    <t>3ème secondaire, 4ème secondaire</t>
  </si>
  <si>
    <t>Ils ne sont pas réceptifs à la poésie de manière générale.</t>
  </si>
  <si>
    <t>Je ne sais pas</t>
  </si>
  <si>
    <t>Je ne connais pas</t>
  </si>
  <si>
    <t>1ère secondaire, 3ème secondaire</t>
  </si>
  <si>
    <t>Aucune idée!</t>
  </si>
  <si>
    <t>Allemand, Anglais</t>
  </si>
  <si>
    <t>D1</t>
  </si>
  <si>
    <t>D1, D2</t>
  </si>
  <si>
    <t>A2, D1</t>
  </si>
  <si>
    <t>D2</t>
  </si>
  <si>
    <t>Poésie déclamée et filmée ??</t>
  </si>
  <si>
    <t>poésie visuelle</t>
  </si>
  <si>
    <t>Ils ont besoin de matières plus concrètes.</t>
  </si>
  <si>
    <t>Aucune idée (ce questionnaire devient fort long !), je ne sais pas ce que c 'est. Si je dois deviner je dirais qu'il s'agit d'écrire des poèmes et de les illustrer avec des images et de filmer le tout ?</t>
  </si>
  <si>
    <t>Ils ont l'impression que cela ne "sert" à rien, et pour certains ado ça n'est peut-être pas assez "cool" (ou alors c'est juste ma perception personnelle et mon opinion est biaisée par mes préférences ?)</t>
  </si>
  <si>
    <t>Je n'ai jamais pensé à le faire parce que ça n'est pas un style qui me "parle" mais je peux y voir un intérêt. Je devrais analyser la question pour voir si je pourrais adopter cette pratique mais n'ai pas le temps ou les connaissances nécessaires sur le sujet. Peut-être qu'en suivant une formation à ce sujet cela me permettrait de le considérer plus concrètement.</t>
  </si>
  <si>
    <t>idem réponse ci-dessus :
(Je n'ai jamais pensé à le faire parce que ça n'est pas un style qui me "parle" mais je peux y voir un intérêt. Je devrais analyser la question pour voir si je pourrais adopter cette pratique mais n'ai pas le temps ou les connaissances nécessaires sur le sujet. Peut-être qu'en suivant une formation à ce sujet cela me permettrait de le considérer plus concrètement.)</t>
  </si>
  <si>
    <t>Sujet original, je me demande quels arguments vous proposeriez pour promouvoir les activités incorporant la vidéopoésie.</t>
  </si>
  <si>
    <t>E3</t>
  </si>
  <si>
    <t xml:space="preserve">Mots et images </t>
  </si>
  <si>
    <t xml:space="preserve">En LM3, sur deux ans, ce n’est pas un essentiel </t>
  </si>
  <si>
    <t>Même remarque : LM3</t>
  </si>
  <si>
    <t>une certaine approche culturelle avec un autre support que le papier et la lecture</t>
  </si>
  <si>
    <t xml:space="preserve">j'estime que l'actualité et les thèmes que mes élèves choisissent passent avant la "littérature" que j'adore mais que je ne parviens plus à enseigner faute de temps (les élèves sont bien plus lents qu'il y a 20 ans ! ) </t>
  </si>
  <si>
    <t xml:space="preserve">tout simplement pas le temps par rapport aux thématiques obligatoires ! (élèves plus lents qu'avant ! )
</t>
  </si>
  <si>
    <t xml:space="preserve">plus de liberté accordée au prof, tout simplement ! </t>
  </si>
  <si>
    <t xml:space="preserve">il est débile de devoir faire plusieurs fois dans un cursus "naar het postkantoor" alors qu'il y a tellement de manières originales d'apprendre une langue ! </t>
  </si>
  <si>
    <t>+/- une fois par période, Jamais</t>
  </si>
  <si>
    <t xml:space="preserve">Cela dépend du genre musical et de la sensibilité de chacun. Certains détestent le slam et le hip hop malheureusement </t>
  </si>
  <si>
    <t xml:space="preserve">Accès aux ordinateurs </t>
  </si>
  <si>
    <t>Général, Technique de qualification, Professionnel</t>
  </si>
  <si>
    <t>aucune idée</t>
  </si>
  <si>
    <t>E2</t>
  </si>
  <si>
    <t xml:space="preserve">Je ne sais pas ce qu'est la vidéopoésie. </t>
  </si>
  <si>
    <t>3ème secondaire, 4ème secondaire, 5ème secondaire</t>
  </si>
  <si>
    <t>A2, Ni</t>
  </si>
  <si>
    <t xml:space="preserve">Aucune idée. Je ne connais pas ce concept. </t>
  </si>
  <si>
    <t xml:space="preserve">Je n’ai jamais apprécié la poésie et je ne me sens pas à l’aise avec le côté créatif derrière les poèmes. Je n’ose donc pas‘ proposer un exercice que je ne saurais pas réalisé moi-même à mes élèves. </t>
  </si>
  <si>
    <t>A1, N2</t>
  </si>
  <si>
    <t>une poésie filmée</t>
  </si>
  <si>
    <t>De la poésie en images, à l'aide d'effets particuliers.</t>
  </si>
  <si>
    <t>Il s'agit, selon moi, de poésie mise en scène sous format vidéo. Je n'en sais pas plus.</t>
  </si>
  <si>
    <t>A1, E3</t>
  </si>
  <si>
    <t>Je ne sais pas ce que c'est</t>
  </si>
  <si>
    <t>Mes élèves de technique ont besoin de concret</t>
  </si>
  <si>
    <t>Mes élèves de TQ ont besoin de concret</t>
  </si>
  <si>
    <t>Primaire</t>
  </si>
  <si>
    <t>primaire</t>
  </si>
  <si>
    <t>J'imagine que c'est faire de la poésie, mais en utilisant en plus le son, les images, les montages, ...</t>
  </si>
  <si>
    <t>Je donne cours dans le primaire à des élèves qui débutent. Mais j'utilise parfois des vidéos pour apprendre une chanson (exemple : the lion sleeps tonight)</t>
  </si>
  <si>
    <t>lié au niveau des élèves, débutants</t>
  </si>
  <si>
    <t>débutants en primaire</t>
  </si>
  <si>
    <t>primaire pour des débutants en langues peu concerné</t>
  </si>
  <si>
    <t>DASPA (classe passerelle)</t>
  </si>
  <si>
    <t>Français langue étrangère (FLE)</t>
  </si>
  <si>
    <t>De la poésie libre, filmée lors d'une déclamation par l'auteur</t>
  </si>
  <si>
    <t>Officiel organisé par Wallonie-Bruxelles Enseignement (exemple: Athénée), Officiel subventionné (PO: Provinces, communes)</t>
  </si>
  <si>
    <t>J'ai eu l'occasion de donner 40 heures de cours en deux ans en tant que stagiaire</t>
  </si>
  <si>
    <t>Général, Technique de transition, Technique de qualification, Artistique de transition, Artistique de qualification, Promotion sociale</t>
  </si>
  <si>
    <t>Italien, Néerlandais</t>
  </si>
  <si>
    <t>I3</t>
  </si>
  <si>
    <t>UE 2, UE 3, UE 4</t>
  </si>
  <si>
    <t>Cela dépend des classes et des gouts musicaux. Difficile de contenter 25 élèves par classe</t>
  </si>
  <si>
    <t>Ca dépend des classes et des goûts de chacun. Puis, je ne suis pas très familiariser avec les nouveaux types de poésie: slam, rap, ...</t>
  </si>
  <si>
    <t>Ca dépend des écoles et des classes. Toutes ne sont pas toujours équipées de matériel(s) (opérationnel(s))</t>
  </si>
  <si>
    <t>A1, E2</t>
  </si>
  <si>
    <t>Se filmer récitant un poème / Créer une video poétique</t>
  </si>
  <si>
    <t>A1, Ai</t>
  </si>
  <si>
    <t>Qu'est-ce ?</t>
  </si>
  <si>
    <t>2ème secondaire</t>
  </si>
  <si>
    <t>No idea....</t>
  </si>
  <si>
    <t>Bonne question?</t>
  </si>
  <si>
    <t>Allemand, Anglais, Néerlandais</t>
  </si>
  <si>
    <t>A1, D1</t>
  </si>
  <si>
    <t>A1, N2, D3</t>
  </si>
  <si>
    <t>aucune idée de ce que c'est</t>
  </si>
  <si>
    <t>A1, Ai, N2</t>
  </si>
  <si>
    <t xml:space="preserve">De la poesie par vidéo ? </t>
  </si>
  <si>
    <t xml:space="preserve">Honnêtement je ne comprends pas vraiment l'utilité. La poésie est déjà très complexe dans la langue maternelle alors l'utiliser en langue étrangère... </t>
  </si>
  <si>
    <t>Mes élèves ne sont pas intéressés par ce type de production. Seuls les clips musicaux (surtout s'ils connaissent la chanson) les intéressent.</t>
  </si>
  <si>
    <t>Pas adapté au public de mes élèves</t>
  </si>
  <si>
    <t>Général, Technique de transition, Professionnel</t>
  </si>
  <si>
    <t>poésie en video??</t>
  </si>
  <si>
    <t>Secondaire supérieur, entreprises</t>
  </si>
  <si>
    <t>Général, adultes en entreprises</t>
  </si>
  <si>
    <t>poésie diffusée via une vidéo?</t>
  </si>
  <si>
    <t>la poésie est déjà très compliquée pour eux en français, alors en langue étrangère, ils ont parfois besoin de choses plus terre à terre, du moins les classes plus faibles.</t>
  </si>
  <si>
    <t>1ère secondaire, 2ème secondaire</t>
  </si>
  <si>
    <t>Trop jeunes</t>
  </si>
  <si>
    <t>Etre filmé quand on récite une poésie ?</t>
  </si>
  <si>
    <t>Il faut tout le temps adapter parce que le vocabulaire et les thèmes pas nécessairement
adaptés au primaire.</t>
  </si>
  <si>
    <t>Depuis combien d'années enseignez-vous?</t>
  </si>
  <si>
    <t>Dans quel(s) réseau(x) enseignez-vous?</t>
  </si>
  <si>
    <t>Libre non-subventionné</t>
  </si>
  <si>
    <t xml:space="preserve">A quel niveau(x)/degré(s) enseignez-vous? </t>
  </si>
  <si>
    <t>Université</t>
  </si>
  <si>
    <t>Dans quel(s) type(s) d'enseignement enseignez-vous ?</t>
  </si>
  <si>
    <t>Technique de transition</t>
  </si>
  <si>
    <t>Technique de qualification</t>
  </si>
  <si>
    <t>Artistique de transition</t>
  </si>
  <si>
    <t>Artistique de qualification</t>
  </si>
  <si>
    <t>Professionnel</t>
  </si>
  <si>
    <t>CEFA</t>
  </si>
  <si>
    <t>Adultes en entreprise</t>
  </si>
  <si>
    <t>Entreprise</t>
  </si>
  <si>
    <t>Quelle(s) langue(s) enseignez-vous ?</t>
  </si>
  <si>
    <t>Italien</t>
  </si>
  <si>
    <t xml:space="preserve">Cette année, j'enseigne à des élèves de ... dans le cadre d'un cours de ... </t>
  </si>
  <si>
    <t>5e primaire</t>
  </si>
  <si>
    <t>6e primaire</t>
  </si>
  <si>
    <t>1ere secondaire</t>
  </si>
  <si>
    <t>2e secondaire</t>
  </si>
  <si>
    <t>3e secondaire</t>
  </si>
  <si>
    <t>4e secondaire</t>
  </si>
  <si>
    <t>5e secondaire</t>
  </si>
  <si>
    <t>6e secondaire</t>
  </si>
  <si>
    <t>7e secondaire</t>
  </si>
  <si>
    <t>A3</t>
  </si>
  <si>
    <t>N3</t>
  </si>
  <si>
    <t>D3</t>
  </si>
  <si>
    <t>Di</t>
  </si>
  <si>
    <t>I2</t>
  </si>
  <si>
    <t>1er master</t>
  </si>
  <si>
    <t>2e master</t>
  </si>
  <si>
    <t>2e bachelier</t>
  </si>
  <si>
    <t>3e bachelier</t>
  </si>
  <si>
    <t>Si vous enseignez en haute école, vous donnez cours de ... à des élèves de ...</t>
  </si>
  <si>
    <t xml:space="preserve">Si vous enseignez à l'université, vous donnez cours de ... à des élèves de ...? </t>
  </si>
  <si>
    <t>UE1</t>
  </si>
  <si>
    <t>UE2</t>
  </si>
  <si>
    <t>UE3</t>
  </si>
  <si>
    <t>UE4</t>
  </si>
  <si>
    <t>UE5</t>
  </si>
  <si>
    <t>UE6</t>
  </si>
  <si>
    <t>UE7</t>
  </si>
  <si>
    <t>UE8</t>
  </si>
  <si>
    <t>UE9</t>
  </si>
  <si>
    <t>UE10</t>
  </si>
  <si>
    <t>UE11</t>
  </si>
  <si>
    <t>UE12</t>
  </si>
  <si>
    <t>Si vous enseignez en promotion sociale, vous donnez cours de ... à des élèves du niveau ... ?</t>
  </si>
  <si>
    <t>Sur quelle langue vous basez-vous pour répondre à mon questionnaire?</t>
  </si>
  <si>
    <t xml:space="preserve">Si oui, pour quelle(s) classe(s) et quel(s) niveau(x) ? </t>
  </si>
  <si>
    <t>Langue 1</t>
  </si>
  <si>
    <t>Langue 2</t>
  </si>
  <si>
    <t>Langue 3</t>
  </si>
  <si>
    <t>Si oui, pour quelle(s) classe(s) et quel(s) niveau(x) ?</t>
  </si>
  <si>
    <t xml:space="preserve">  </t>
  </si>
  <si>
    <t xml:space="preserve"> </t>
  </si>
  <si>
    <t>A quelle fréquence utilisez-vous ces formats vidéo ?</t>
  </si>
  <si>
    <t>Vidéopoèmes</t>
  </si>
  <si>
    <t>Adaptations</t>
  </si>
  <si>
    <t>Slam</t>
  </si>
  <si>
    <t>Clips</t>
  </si>
  <si>
    <t>une fois par semaine</t>
  </si>
  <si>
    <t>une fois tous les 15 jours</t>
  </si>
  <si>
    <t>une fois par mois</t>
  </si>
  <si>
    <t>une fois par semestre</t>
  </si>
  <si>
    <t>une fois par an</t>
  </si>
  <si>
    <t>jamais</t>
  </si>
  <si>
    <t>moins d'une fois par période</t>
  </si>
  <si>
    <t>Travaillez-vous la vidéopoésie de façon réceptive ?</t>
  </si>
  <si>
    <t>Si oui, Pour travailler la compréhension à l'audition.</t>
  </si>
  <si>
    <t>À partir de quel niveau abordez-vous la vidéopoésie de façon réceptive ?</t>
  </si>
  <si>
    <t xml:space="preserve">Langue 1 </t>
  </si>
  <si>
    <t xml:space="preserve">4e secondaire </t>
  </si>
  <si>
    <t>Pas du tout</t>
  </si>
  <si>
    <t>Explicite</t>
  </si>
  <si>
    <t>Implicite</t>
  </si>
  <si>
    <t>Production vidéo po. Cela ne fait pas partie du programme.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</si>
</sst>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m/d/yyyy\ h:mm:ss"/>
  </numFmts>
  <fonts count="7" x14ac:knownFonts="1">
    <font>
      <sz val="10"/>
      <color rgb="FF000000"/>
      <name val="Arial"/>
    </font>
    <font>
      <sz val="10"/>
      <color theme="1"/>
      <name val="Arial"/>
    </font>
    <font>
      <sz val="10"/>
      <color theme="1"/>
      <name val="Arial"/>
      <family val="2"/>
    </font>
    <font>
      <b/>
      <sz val="10"/>
      <color rgb="FF000000"/>
      <name val="Arial"/>
      <family val="2"/>
    </font>
    <font>
      <sz val="10"/>
      <color rgb="FF000000"/>
      <name val="Arial"/>
      <family val="2"/>
    </font>
    <font>
      <b/>
      <sz val="10"/>
      <color theme="1"/>
      <name val="Arial"/>
      <family val="2"/>
    </font>
    <font>
      <sz val="8"/>
      <name val="Arial"/>
      <family val="2"/>
    </font>
  </fonts>
  <fills count="3">
    <fill>
      <patternFill patternType="none"/>
    </fill>
    <fill>
      <patternFill patternType="gray125"/>
    </fill>
    <fill>
      <patternFill patternType="solid">
        <fgColor theme="9"/>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38">
    <xf numFmtId="0" fontId="0" fillId="0" borderId="0" xfId="0" applyFont="1" applyAlignment="1"/>
    <xf numFmtId="0" fontId="1" fillId="0" borderId="0" xfId="0" applyFont="1"/>
    <xf numFmtId="0" fontId="1" fillId="0" borderId="0" xfId="0" applyFont="1" applyAlignment="1"/>
    <xf numFmtId="164" fontId="1" fillId="0" borderId="0" xfId="0" applyNumberFormat="1" applyFont="1" applyAlignment="1"/>
    <xf numFmtId="0" fontId="4" fillId="0" borderId="0" xfId="0" applyFont="1" applyAlignment="1"/>
    <xf numFmtId="0" fontId="2" fillId="0" borderId="0" xfId="0" applyFont="1" applyAlignment="1"/>
    <xf numFmtId="0" fontId="2" fillId="0" borderId="0" xfId="0" applyFont="1"/>
    <xf numFmtId="0" fontId="3" fillId="0" borderId="1" xfId="0" applyFont="1" applyBorder="1" applyAlignment="1"/>
    <xf numFmtId="0" fontId="0" fillId="0" borderId="2" xfId="0" applyFont="1" applyBorder="1" applyAlignment="1"/>
    <xf numFmtId="0" fontId="0" fillId="0" borderId="3" xfId="0" applyFont="1" applyBorder="1" applyAlignment="1"/>
    <xf numFmtId="0" fontId="0" fillId="0" borderId="4" xfId="0" applyFont="1" applyBorder="1" applyAlignment="1"/>
    <xf numFmtId="0" fontId="4" fillId="0" borderId="0" xfId="0" applyFont="1" applyBorder="1" applyAlignment="1"/>
    <xf numFmtId="0" fontId="4" fillId="0" borderId="5" xfId="0" applyFont="1" applyBorder="1" applyAlignment="1"/>
    <xf numFmtId="0" fontId="4" fillId="0" borderId="4" xfId="0" applyFont="1" applyBorder="1" applyAlignment="1"/>
    <xf numFmtId="0" fontId="0" fillId="0" borderId="0" xfId="0" applyFont="1" applyBorder="1" applyAlignment="1"/>
    <xf numFmtId="0" fontId="0" fillId="0" borderId="5" xfId="0" applyFont="1" applyBorder="1" applyAlignment="1"/>
    <xf numFmtId="0" fontId="4" fillId="0" borderId="6" xfId="0" applyFont="1" applyBorder="1" applyAlignment="1"/>
    <xf numFmtId="0" fontId="0" fillId="0" borderId="7" xfId="0" applyFont="1" applyBorder="1" applyAlignment="1"/>
    <xf numFmtId="0" fontId="0" fillId="0" borderId="8" xfId="0" applyFont="1" applyBorder="1" applyAlignment="1"/>
    <xf numFmtId="0" fontId="0" fillId="0" borderId="6" xfId="0" applyFont="1" applyBorder="1" applyAlignment="1"/>
    <xf numFmtId="0" fontId="4" fillId="0" borderId="2" xfId="0" applyFont="1" applyBorder="1" applyAlignment="1"/>
    <xf numFmtId="0" fontId="1" fillId="0" borderId="4" xfId="0" applyFont="1" applyBorder="1" applyAlignment="1"/>
    <xf numFmtId="1" fontId="4" fillId="0" borderId="0" xfId="0" applyNumberFormat="1" applyFont="1" applyBorder="1" applyAlignment="1"/>
    <xf numFmtId="1" fontId="0" fillId="0" borderId="0" xfId="0" applyNumberFormat="1" applyFont="1" applyBorder="1" applyAlignment="1"/>
    <xf numFmtId="0" fontId="1" fillId="0" borderId="6" xfId="0" applyFont="1" applyBorder="1" applyAlignment="1"/>
    <xf numFmtId="1" fontId="0" fillId="0" borderId="7" xfId="0" applyNumberFormat="1" applyFont="1" applyBorder="1" applyAlignment="1"/>
    <xf numFmtId="0" fontId="5" fillId="0" borderId="1" xfId="0" applyFont="1" applyBorder="1"/>
    <xf numFmtId="0" fontId="4" fillId="0" borderId="6" xfId="0" applyFont="1" applyFill="1" applyBorder="1" applyAlignment="1"/>
    <xf numFmtId="0" fontId="0" fillId="0" borderId="0" xfId="0" applyFont="1" applyFill="1" applyBorder="1" applyAlignment="1"/>
    <xf numFmtId="2" fontId="4" fillId="2" borderId="5" xfId="0" applyNumberFormat="1" applyFont="1" applyFill="1" applyBorder="1" applyAlignment="1"/>
    <xf numFmtId="2" fontId="4" fillId="2" borderId="8" xfId="0" applyNumberFormat="1" applyFont="1" applyFill="1" applyBorder="1" applyAlignment="1"/>
    <xf numFmtId="2" fontId="0" fillId="2" borderId="5" xfId="0" applyNumberFormat="1" applyFont="1" applyFill="1" applyBorder="1" applyAlignment="1"/>
    <xf numFmtId="2" fontId="0" fillId="2" borderId="8" xfId="0" applyNumberFormat="1" applyFont="1" applyFill="1" applyBorder="1" applyAlignment="1"/>
    <xf numFmtId="2" fontId="0" fillId="2" borderId="0" xfId="0" applyNumberFormat="1" applyFont="1" applyFill="1" applyAlignment="1"/>
    <xf numFmtId="0" fontId="4" fillId="0" borderId="4" xfId="0" applyFont="1" applyFill="1" applyBorder="1" applyAlignment="1"/>
    <xf numFmtId="0" fontId="4" fillId="0" borderId="7" xfId="0" applyFont="1" applyBorder="1" applyAlignment="1"/>
    <xf numFmtId="0" fontId="4" fillId="0" borderId="1" xfId="0" applyFont="1" applyBorder="1" applyAlignment="1"/>
    <xf numFmtId="2" fontId="0" fillId="2" borderId="3" xfId="0" applyNumberFormat="1" applyFont="1" applyFill="1" applyBorder="1" applyAlignment="1"/>
  </cellXfs>
  <cellStyles count="1">
    <cellStyle name="Normal" xfId="0" builtinId="0"/>
  </cellStyles>
  <dxfs count="12">
    <dxf>
      <font>
        <color rgb="FF000000"/>
      </font>
      <fill>
        <patternFill patternType="solid">
          <fgColor rgb="FFF3F3F3"/>
          <bgColor rgb="FFF3F3F3"/>
        </patternFill>
      </fill>
      <border>
        <right style="thin">
          <color rgb="FFFFFFFF"/>
        </right>
      </border>
    </dxf>
    <dxf>
      <font>
        <color rgb="FF000000"/>
      </font>
      <fill>
        <patternFill patternType="solid">
          <fgColor rgb="FFF3F3F3"/>
          <bgColor rgb="FFF3F3F3"/>
        </patternFill>
      </fill>
      <border>
        <right style="thin">
          <color rgb="FFFFFFFF"/>
        </right>
      </border>
    </dxf>
    <dxf>
      <font>
        <color rgb="FF000000"/>
      </font>
      <fill>
        <patternFill patternType="solid">
          <fgColor rgb="FFF3F3F3"/>
          <bgColor rgb="FFF3F3F3"/>
        </patternFill>
      </fill>
      <border>
        <right style="thin">
          <color rgb="FFFFFFFF"/>
        </right>
      </border>
    </dxf>
    <dxf>
      <font>
        <color rgb="FFFFFFFF"/>
      </font>
      <fill>
        <patternFill patternType="solid">
          <fgColor rgb="FF666666"/>
          <bgColor rgb="FF666666"/>
        </patternFill>
      </fill>
      <border>
        <bottom style="thin">
          <color rgb="FFFFFFFF"/>
        </bottom>
      </border>
    </dxf>
    <dxf>
      <font>
        <color rgb="FFFFFFFF"/>
      </font>
      <fill>
        <patternFill patternType="solid">
          <fgColor rgb="FF666666"/>
          <bgColor rgb="FF666666"/>
        </patternFill>
      </fill>
      <border>
        <bottom style="thin">
          <color rgb="FFFFFFFF"/>
        </bottom>
      </border>
    </dxf>
    <dxf>
      <font>
        <color rgb="FFFFFFFF"/>
      </font>
      <fill>
        <patternFill patternType="solid">
          <fgColor rgb="FF666666"/>
          <bgColor rgb="FF666666"/>
        </patternFill>
      </fill>
      <border>
        <bottom style="thin">
          <color rgb="FFFFFFFF"/>
        </bottom>
      </border>
    </dxf>
    <dxf>
      <font>
        <color rgb="FF000000"/>
      </font>
      <fill>
        <patternFill patternType="solid">
          <fgColor rgb="FFD9D9D9"/>
          <bgColor rgb="FFD9D9D9"/>
        </patternFill>
      </fill>
      <border>
        <top style="thin">
          <color rgb="FFFFFFFF"/>
        </top>
      </border>
    </dxf>
    <dxf>
      <font>
        <color rgb="FF000000"/>
      </font>
      <fill>
        <patternFill patternType="solid">
          <fgColor rgb="FFD9D9D9"/>
          <bgColor rgb="FFD9D9D9"/>
        </patternFill>
      </fill>
      <border>
        <top style="thin">
          <color rgb="FFFFFFFF"/>
        </top>
      </border>
    </dxf>
    <dxf>
      <font>
        <color rgb="FF000000"/>
      </font>
      <fill>
        <patternFill patternType="solid">
          <fgColor rgb="FFD9D9D9"/>
          <bgColor rgb="FFD9D9D9"/>
        </patternFill>
      </fill>
      <border>
        <top style="thin">
          <color rgb="FFFFFFFF"/>
        </top>
      </border>
    </dxf>
    <dxf>
      <font>
        <b/>
        <color rgb="FF000000"/>
      </font>
      <fill>
        <patternFill patternType="solid">
          <fgColor rgb="FFD9D9D9"/>
          <bgColor rgb="FFD9D9D9"/>
        </patternFill>
      </fill>
      <border>
        <top style="double">
          <color rgb="FF000000"/>
        </top>
      </border>
    </dxf>
    <dxf>
      <font>
        <color rgb="FFFFFFFF"/>
      </font>
      <fill>
        <patternFill patternType="solid">
          <fgColor rgb="FF666666"/>
          <bgColor rgb="FF666666"/>
        </patternFill>
      </fill>
      <border>
        <bottom style="thin">
          <color rgb="FFFFFFFF"/>
        </bottom>
      </border>
    </dxf>
    <dxf>
      <font>
        <color rgb="FF000000"/>
      </font>
      <fill>
        <patternFill patternType="solid">
          <fgColor rgb="FFFFFFFF"/>
          <bgColor rgb="FFFFFFFF"/>
        </patternFill>
      </fill>
    </dxf>
  </dxfs>
  <tableStyles count="1">
    <tableStyle name="Google Sheets Pivot Table Style" table="0" count="12" xr9:uid="{00000000-0011-0000-FFFF-FFFF00000000}">
      <tableStyleElement type="wholeTable" dxfId="11"/>
      <tableStyleElement type="headerRow" dxfId="10"/>
      <tableStyleElement type="totalRow" dxfId="9"/>
      <tableStyleElement type="firstSubtotalRow" dxfId="8"/>
      <tableStyleElement type="secondSubtotalRow" dxfId="7"/>
      <tableStyleElement type="thirdSubtotalRow" dxfId="6"/>
      <tableStyleElement type="firstColumnSubheading" dxfId="5"/>
      <tableStyleElement type="secondColumnSubheading" dxfId="4"/>
      <tableStyleElement type="thirdColumnSubheading" dxfId="3"/>
      <tableStyleElement type="firstRowSubheading" dxfId="2"/>
      <tableStyleElement type="secondRowSubheading" dxfId="1"/>
      <tableStyleElement type="thirdRowSubheading"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400" b="1" i="0" u="none" strike="noStrike" baseline="0">
                <a:effectLst/>
              </a:rPr>
              <a:t>Depuis combien d'années enseignez-vous?</a:t>
            </a:r>
            <a:r>
              <a:rPr lang="en-GB" sz="1400" b="0" i="0" u="none" strike="noStrike" baseline="0"/>
              <a:t> </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BE"/>
        </a:p>
      </c:txPr>
    </c:title>
    <c:autoTitleDeleted val="0"/>
    <c:plotArea>
      <c:layout/>
      <c:pieChart>
        <c:varyColors val="1"/>
        <c:ser>
          <c:idx val="0"/>
          <c:order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Pt>
            <c:idx val="4"/>
            <c:bubble3D val="0"/>
            <c:spPr>
              <a:solidFill>
                <a:schemeClr val="accent5"/>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BE"/>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'%'!$A$2:$A$6</c:f>
              <c:strCache>
                <c:ptCount val="5"/>
                <c:pt idx="0">
                  <c:v>5 ans ou moins</c:v>
                </c:pt>
                <c:pt idx="1">
                  <c:v>Entre 6 et 10 ans</c:v>
                </c:pt>
                <c:pt idx="2">
                  <c:v>Entre 11 et 20 ans</c:v>
                </c:pt>
                <c:pt idx="3">
                  <c:v>Entre 21 et 30 ans</c:v>
                </c:pt>
                <c:pt idx="4">
                  <c:v>Entre 31 et 40 ans</c:v>
                </c:pt>
              </c:strCache>
            </c:strRef>
          </c:cat>
          <c:val>
            <c:numRef>
              <c:f>'%'!$B$2:$B$6</c:f>
              <c:numCache>
                <c:formatCode>0</c:formatCode>
                <c:ptCount val="5"/>
                <c:pt idx="0">
                  <c:v>10</c:v>
                </c:pt>
                <c:pt idx="1">
                  <c:v>11</c:v>
                </c:pt>
                <c:pt idx="2">
                  <c:v>13</c:v>
                </c:pt>
                <c:pt idx="3">
                  <c:v>11</c:v>
                </c:pt>
                <c:pt idx="4">
                  <c:v>11</c:v>
                </c:pt>
              </c:numCache>
            </c:numRef>
          </c:val>
          <c:extLst>
            <c:ext xmlns:c16="http://schemas.microsoft.com/office/drawing/2014/chart" uri="{C3380CC4-5D6E-409C-BE32-E72D297353CC}">
              <c16:uniqueId val="{00000000-2F64-FB4D-BE48-B302351404D7}"/>
            </c:ext>
          </c:extLst>
        </c:ser>
        <c:ser>
          <c:idx val="1"/>
          <c:order val="1"/>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Pt>
            <c:idx val="4"/>
            <c:bubble3D val="0"/>
            <c:spPr>
              <a:solidFill>
                <a:schemeClr val="accent5"/>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BE"/>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'%'!$A$2:$A$6</c:f>
              <c:strCache>
                <c:ptCount val="5"/>
                <c:pt idx="0">
                  <c:v>5 ans ou moins</c:v>
                </c:pt>
                <c:pt idx="1">
                  <c:v>Entre 6 et 10 ans</c:v>
                </c:pt>
                <c:pt idx="2">
                  <c:v>Entre 11 et 20 ans</c:v>
                </c:pt>
                <c:pt idx="3">
                  <c:v>Entre 21 et 30 ans</c:v>
                </c:pt>
                <c:pt idx="4">
                  <c:v>Entre 31 et 40 ans</c:v>
                </c:pt>
              </c:strCache>
            </c:strRef>
          </c:cat>
          <c:val>
            <c:numRef>
              <c:f>'%'!$C$2:$C$6</c:f>
              <c:numCache>
                <c:formatCode>0.00</c:formatCode>
                <c:ptCount val="5"/>
                <c:pt idx="0">
                  <c:v>17.857142857142858</c:v>
                </c:pt>
                <c:pt idx="1">
                  <c:v>19.642857142857142</c:v>
                </c:pt>
                <c:pt idx="2">
                  <c:v>23.214285714285715</c:v>
                </c:pt>
                <c:pt idx="3">
                  <c:v>19.642857142857142</c:v>
                </c:pt>
                <c:pt idx="4">
                  <c:v>19.642857142857142</c:v>
                </c:pt>
              </c:numCache>
            </c:numRef>
          </c:val>
          <c:extLst>
            <c:ext xmlns:c16="http://schemas.microsoft.com/office/drawing/2014/chart" uri="{C3380CC4-5D6E-409C-BE32-E72D297353CC}">
              <c16:uniqueId val="{00000001-2F64-FB4D-BE48-B302351404D7}"/>
            </c:ext>
          </c:extLst>
        </c:ser>
        <c:dLbls>
          <c:dLblPos val="outEnd"/>
          <c:showLegendKey val="0"/>
          <c:showVal val="0"/>
          <c:showCatName val="0"/>
          <c:showSerName val="0"/>
          <c:showPercent val="1"/>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B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b="1"/>
              <a:t>Dans quel(s) réseau(x) enseignez-vous?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BE"/>
        </a:p>
      </c:txPr>
    </c:title>
    <c:autoTitleDeleted val="0"/>
    <c:plotArea>
      <c:layout/>
      <c:pieChart>
        <c:varyColors val="1"/>
        <c:ser>
          <c:idx val="0"/>
          <c:order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Pt>
            <c:idx val="4"/>
            <c:bubble3D val="0"/>
            <c:spPr>
              <a:solidFill>
                <a:schemeClr val="accent5"/>
              </a:solidFill>
              <a:ln w="19050">
                <a:solidFill>
                  <a:schemeClr val="lt1"/>
                </a:solidFill>
              </a:ln>
              <a:effectLst/>
            </c:spPr>
          </c:dPt>
          <c:dPt>
            <c:idx val="5"/>
            <c:bubble3D val="0"/>
            <c:spPr>
              <a:solidFill>
                <a:schemeClr val="accent6"/>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BE"/>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'%'!$A$9:$A$14</c:f>
              <c:strCache>
                <c:ptCount val="6"/>
                <c:pt idx="0">
                  <c:v>Dans quel(s) réseau(x) enseignez-vous?</c:v>
                </c:pt>
                <c:pt idx="1">
                  <c:v>Officiel organisé par Wallonie-Bruxelles Enseignement (exemple: Athénée)</c:v>
                </c:pt>
                <c:pt idx="2">
                  <c:v>Officiel subventionné (PO: Provinces, communes)</c:v>
                </c:pt>
                <c:pt idx="3">
                  <c:v>Libre subventionné confessionnel</c:v>
                </c:pt>
                <c:pt idx="4">
                  <c:v>Libre subventionné non-confessionnel</c:v>
                </c:pt>
                <c:pt idx="5">
                  <c:v>Libre non-subventionné</c:v>
                </c:pt>
              </c:strCache>
            </c:strRef>
          </c:cat>
          <c:val>
            <c:numRef>
              <c:f>'%'!$B$9:$B$14</c:f>
              <c:numCache>
                <c:formatCode>0</c:formatCode>
                <c:ptCount val="6"/>
                <c:pt idx="1">
                  <c:v>17</c:v>
                </c:pt>
                <c:pt idx="2">
                  <c:v>3</c:v>
                </c:pt>
                <c:pt idx="3">
                  <c:v>37</c:v>
                </c:pt>
                <c:pt idx="4">
                  <c:v>1</c:v>
                </c:pt>
                <c:pt idx="5">
                  <c:v>0</c:v>
                </c:pt>
              </c:numCache>
            </c:numRef>
          </c:val>
          <c:extLst>
            <c:ext xmlns:c16="http://schemas.microsoft.com/office/drawing/2014/chart" uri="{C3380CC4-5D6E-409C-BE32-E72D297353CC}">
              <c16:uniqueId val="{00000000-BD07-904A-A14C-E3E0E407754E}"/>
            </c:ext>
          </c:extLst>
        </c:ser>
        <c:ser>
          <c:idx val="1"/>
          <c:order val="1"/>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Pt>
            <c:idx val="4"/>
            <c:bubble3D val="0"/>
            <c:spPr>
              <a:solidFill>
                <a:schemeClr val="accent5"/>
              </a:solidFill>
              <a:ln w="19050">
                <a:solidFill>
                  <a:schemeClr val="lt1"/>
                </a:solidFill>
              </a:ln>
              <a:effectLst/>
            </c:spPr>
          </c:dPt>
          <c:dPt>
            <c:idx val="5"/>
            <c:bubble3D val="0"/>
            <c:spPr>
              <a:solidFill>
                <a:schemeClr val="accent6"/>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BE"/>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'%'!$A$9:$A$14</c:f>
              <c:strCache>
                <c:ptCount val="6"/>
                <c:pt idx="0">
                  <c:v>Dans quel(s) réseau(x) enseignez-vous?</c:v>
                </c:pt>
                <c:pt idx="1">
                  <c:v>Officiel organisé par Wallonie-Bruxelles Enseignement (exemple: Athénée)</c:v>
                </c:pt>
                <c:pt idx="2">
                  <c:v>Officiel subventionné (PO: Provinces, communes)</c:v>
                </c:pt>
                <c:pt idx="3">
                  <c:v>Libre subventionné confessionnel</c:v>
                </c:pt>
                <c:pt idx="4">
                  <c:v>Libre subventionné non-confessionnel</c:v>
                </c:pt>
                <c:pt idx="5">
                  <c:v>Libre non-subventionné</c:v>
                </c:pt>
              </c:strCache>
            </c:strRef>
          </c:cat>
          <c:val>
            <c:numRef>
              <c:f>'%'!$C$9:$C$14</c:f>
              <c:numCache>
                <c:formatCode>0.00</c:formatCode>
                <c:ptCount val="6"/>
                <c:pt idx="1">
                  <c:v>30.357142857142858</c:v>
                </c:pt>
                <c:pt idx="2">
                  <c:v>5.3571428571428568</c:v>
                </c:pt>
                <c:pt idx="3">
                  <c:v>66.071428571428569</c:v>
                </c:pt>
                <c:pt idx="4">
                  <c:v>1.7857142857142858</c:v>
                </c:pt>
                <c:pt idx="5">
                  <c:v>0</c:v>
                </c:pt>
              </c:numCache>
            </c:numRef>
          </c:val>
          <c:extLst>
            <c:ext xmlns:c16="http://schemas.microsoft.com/office/drawing/2014/chart" uri="{C3380CC4-5D6E-409C-BE32-E72D297353CC}">
              <c16:uniqueId val="{00000001-BD07-904A-A14C-E3E0E407754E}"/>
            </c:ext>
          </c:extLst>
        </c:ser>
        <c:dLbls>
          <c:showLegendKey val="0"/>
          <c:showVal val="0"/>
          <c:showCatName val="0"/>
          <c:showSerName val="0"/>
          <c:showPercent val="1"/>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B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b="1"/>
              <a:t>A quel niveau(x)/degré(s) enseignez-vous?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BE"/>
        </a:p>
      </c:txPr>
    </c:title>
    <c:autoTitleDeleted val="0"/>
    <c:plotArea>
      <c:layout/>
      <c:barChart>
        <c:barDir val="bar"/>
        <c:grouping val="clustered"/>
        <c:varyColors val="0"/>
        <c:ser>
          <c:idx val="1"/>
          <c:order val="0"/>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B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'%'!$A$18:$A$24</c:f>
              <c:strCache>
                <c:ptCount val="7"/>
                <c:pt idx="0">
                  <c:v>Primaire</c:v>
                </c:pt>
                <c:pt idx="1">
                  <c:v>Secondaire inférieur</c:v>
                </c:pt>
                <c:pt idx="2">
                  <c:v>Secondaire supérieur</c:v>
                </c:pt>
                <c:pt idx="3">
                  <c:v>Promotion sociale</c:v>
                </c:pt>
                <c:pt idx="4">
                  <c:v>Haute école</c:v>
                </c:pt>
                <c:pt idx="5">
                  <c:v>Université</c:v>
                </c:pt>
                <c:pt idx="6">
                  <c:v>Entreprise</c:v>
                </c:pt>
              </c:strCache>
            </c:strRef>
          </c:cat>
          <c:val>
            <c:numRef>
              <c:f>'%'!$C$18:$C$24</c:f>
              <c:numCache>
                <c:formatCode>0.00</c:formatCode>
                <c:ptCount val="7"/>
                <c:pt idx="0">
                  <c:v>3.5714285714285716</c:v>
                </c:pt>
                <c:pt idx="1">
                  <c:v>26.785714285714285</c:v>
                </c:pt>
                <c:pt idx="2">
                  <c:v>73.214285714285708</c:v>
                </c:pt>
                <c:pt idx="3">
                  <c:v>5.3571428571428568</c:v>
                </c:pt>
                <c:pt idx="4">
                  <c:v>3.5714285714285716</c:v>
                </c:pt>
                <c:pt idx="5">
                  <c:v>0</c:v>
                </c:pt>
                <c:pt idx="6">
                  <c:v>1.7857142857142858</c:v>
                </c:pt>
              </c:numCache>
            </c:numRef>
          </c:val>
          <c:extLst>
            <c:ext xmlns:c16="http://schemas.microsoft.com/office/drawing/2014/chart" uri="{C3380CC4-5D6E-409C-BE32-E72D297353CC}">
              <c16:uniqueId val="{00000001-F29E-EC4F-9309-15AFD5A8B3DF}"/>
            </c:ext>
          </c:extLst>
        </c:ser>
        <c:dLbls>
          <c:showLegendKey val="0"/>
          <c:showVal val="0"/>
          <c:showCatName val="0"/>
          <c:showSerName val="0"/>
          <c:showPercent val="0"/>
          <c:showBubbleSize val="0"/>
        </c:dLbls>
        <c:gapWidth val="100"/>
        <c:axId val="1025605504"/>
        <c:axId val="1025867088"/>
      </c:barChart>
      <c:catAx>
        <c:axId val="102560550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E"/>
          </a:p>
        </c:txPr>
        <c:crossAx val="1025867088"/>
        <c:crosses val="autoZero"/>
        <c:auto val="1"/>
        <c:lblAlgn val="ctr"/>
        <c:lblOffset val="100"/>
        <c:noMultiLvlLbl val="0"/>
      </c:catAx>
      <c:valAx>
        <c:axId val="1025867088"/>
        <c:scaling>
          <c:orientation val="minMax"/>
          <c:max val="100"/>
        </c:scaling>
        <c:delete val="0"/>
        <c:axPos val="b"/>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E"/>
          </a:p>
        </c:txPr>
        <c:crossAx val="102560550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BE"/>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b="1"/>
              <a:t>Dans quel(s) type(s) d'enseignement enseignez-vous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BE"/>
        </a:p>
      </c:txPr>
    </c:title>
    <c:autoTitleDeleted val="0"/>
    <c:plotArea>
      <c:layout/>
      <c:barChart>
        <c:barDir val="bar"/>
        <c:grouping val="clustered"/>
        <c:varyColors val="0"/>
        <c:ser>
          <c:idx val="1"/>
          <c:order val="0"/>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B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'%'!$A$28:$A$39</c:f>
              <c:strCache>
                <c:ptCount val="12"/>
                <c:pt idx="0">
                  <c:v>Général</c:v>
                </c:pt>
                <c:pt idx="1">
                  <c:v>Technique de transition</c:v>
                </c:pt>
                <c:pt idx="2">
                  <c:v>Technique de qualification</c:v>
                </c:pt>
                <c:pt idx="3">
                  <c:v>Artistique de transition</c:v>
                </c:pt>
                <c:pt idx="4">
                  <c:v>Artistique de qualification</c:v>
                </c:pt>
                <c:pt idx="5">
                  <c:v>Professionnel</c:v>
                </c:pt>
                <c:pt idx="6">
                  <c:v>Promotion sociale</c:v>
                </c:pt>
                <c:pt idx="7">
                  <c:v>Marketing </c:v>
                </c:pt>
                <c:pt idx="8">
                  <c:v>DASPA (classe passerelle)</c:v>
                </c:pt>
                <c:pt idx="9">
                  <c:v>CEFA</c:v>
                </c:pt>
                <c:pt idx="10">
                  <c:v>Adultes en entreprise</c:v>
                </c:pt>
                <c:pt idx="11">
                  <c:v>Formation des enseignants </c:v>
                </c:pt>
              </c:strCache>
            </c:strRef>
          </c:cat>
          <c:val>
            <c:numRef>
              <c:f>'%'!$C$28:$C$39</c:f>
              <c:numCache>
                <c:formatCode>0.00</c:formatCode>
                <c:ptCount val="12"/>
                <c:pt idx="0">
                  <c:v>76.785714285714292</c:v>
                </c:pt>
                <c:pt idx="1">
                  <c:v>21.428571428571427</c:v>
                </c:pt>
                <c:pt idx="2">
                  <c:v>19.642857142857142</c:v>
                </c:pt>
                <c:pt idx="3">
                  <c:v>1.7857142857142858</c:v>
                </c:pt>
                <c:pt idx="4">
                  <c:v>1.7857142857142858</c:v>
                </c:pt>
                <c:pt idx="5">
                  <c:v>12.5</c:v>
                </c:pt>
                <c:pt idx="6">
                  <c:v>5.3571428571428568</c:v>
                </c:pt>
                <c:pt idx="7">
                  <c:v>1.7857142857142858</c:v>
                </c:pt>
                <c:pt idx="8">
                  <c:v>1.7857142857142858</c:v>
                </c:pt>
                <c:pt idx="9">
                  <c:v>1.7857142857142858</c:v>
                </c:pt>
                <c:pt idx="10">
                  <c:v>1.7857142857142858</c:v>
                </c:pt>
                <c:pt idx="11">
                  <c:v>1.7857142857142858</c:v>
                </c:pt>
              </c:numCache>
            </c:numRef>
          </c:val>
          <c:extLst>
            <c:ext xmlns:c16="http://schemas.microsoft.com/office/drawing/2014/chart" uri="{C3380CC4-5D6E-409C-BE32-E72D297353CC}">
              <c16:uniqueId val="{00000001-7F05-2A49-84AF-B64A3F83F2DD}"/>
            </c:ext>
          </c:extLst>
        </c:ser>
        <c:dLbls>
          <c:showLegendKey val="0"/>
          <c:showVal val="0"/>
          <c:showCatName val="0"/>
          <c:showSerName val="0"/>
          <c:showPercent val="0"/>
          <c:showBubbleSize val="0"/>
        </c:dLbls>
        <c:gapWidth val="182"/>
        <c:axId val="1026417008"/>
        <c:axId val="967340960"/>
      </c:barChart>
      <c:catAx>
        <c:axId val="102641700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E"/>
          </a:p>
        </c:txPr>
        <c:crossAx val="967340960"/>
        <c:crosses val="autoZero"/>
        <c:auto val="1"/>
        <c:lblAlgn val="ctr"/>
        <c:lblOffset val="100"/>
        <c:noMultiLvlLbl val="0"/>
      </c:catAx>
      <c:valAx>
        <c:axId val="967340960"/>
        <c:scaling>
          <c:orientation val="minMax"/>
          <c:max val="100"/>
        </c:scaling>
        <c:delete val="0"/>
        <c:axPos val="b"/>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E"/>
          </a:p>
        </c:txPr>
        <c:crossAx val="10264170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BE"/>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b="1"/>
              <a:t>Quelle(s) langue(s) enseignez-vous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BE"/>
        </a:p>
      </c:txPr>
    </c:title>
    <c:autoTitleDeleted val="0"/>
    <c:plotArea>
      <c:layout/>
      <c:barChart>
        <c:barDir val="bar"/>
        <c:grouping val="clustered"/>
        <c:varyColors val="0"/>
        <c:ser>
          <c:idx val="1"/>
          <c:order val="0"/>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B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'%'!$E$2:$E$7</c:f>
              <c:strCache>
                <c:ptCount val="6"/>
                <c:pt idx="0">
                  <c:v>Allemand</c:v>
                </c:pt>
                <c:pt idx="1">
                  <c:v>Anglais</c:v>
                </c:pt>
                <c:pt idx="2">
                  <c:v>Espagnol</c:v>
                </c:pt>
                <c:pt idx="3">
                  <c:v>Italien</c:v>
                </c:pt>
                <c:pt idx="4">
                  <c:v>Néerlandais</c:v>
                </c:pt>
                <c:pt idx="5">
                  <c:v>Français langue étrangère (FLE)</c:v>
                </c:pt>
              </c:strCache>
            </c:strRef>
          </c:cat>
          <c:val>
            <c:numRef>
              <c:f>'%'!$G$2:$G$7</c:f>
              <c:numCache>
                <c:formatCode>0.00</c:formatCode>
                <c:ptCount val="6"/>
                <c:pt idx="0">
                  <c:v>8.9285714285714288</c:v>
                </c:pt>
                <c:pt idx="1">
                  <c:v>76.785714285714292</c:v>
                </c:pt>
                <c:pt idx="2">
                  <c:v>12.5</c:v>
                </c:pt>
                <c:pt idx="3">
                  <c:v>1.7857142857142858</c:v>
                </c:pt>
                <c:pt idx="4">
                  <c:v>66.071428571428569</c:v>
                </c:pt>
                <c:pt idx="5">
                  <c:v>1.7857142857142858</c:v>
                </c:pt>
              </c:numCache>
            </c:numRef>
          </c:val>
          <c:extLst>
            <c:ext xmlns:c16="http://schemas.microsoft.com/office/drawing/2014/chart" uri="{C3380CC4-5D6E-409C-BE32-E72D297353CC}">
              <c16:uniqueId val="{00000001-2DA5-3A44-99A1-E05A71A1B7DC}"/>
            </c:ext>
          </c:extLst>
        </c:ser>
        <c:dLbls>
          <c:showLegendKey val="0"/>
          <c:showVal val="0"/>
          <c:showCatName val="0"/>
          <c:showSerName val="0"/>
          <c:showPercent val="0"/>
          <c:showBubbleSize val="0"/>
        </c:dLbls>
        <c:gapWidth val="182"/>
        <c:axId val="1041660832"/>
        <c:axId val="1025281936"/>
      </c:barChart>
      <c:catAx>
        <c:axId val="104166083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E"/>
          </a:p>
        </c:txPr>
        <c:crossAx val="1025281936"/>
        <c:crosses val="autoZero"/>
        <c:auto val="1"/>
        <c:lblAlgn val="ctr"/>
        <c:lblOffset val="100"/>
        <c:noMultiLvlLbl val="0"/>
      </c:catAx>
      <c:valAx>
        <c:axId val="1025281936"/>
        <c:scaling>
          <c:orientation val="minMax"/>
          <c:max val="100"/>
        </c:scaling>
        <c:delete val="0"/>
        <c:axPos val="b"/>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E"/>
          </a:p>
        </c:txPr>
        <c:crossAx val="10416608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BE"/>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Figure:</a:t>
            </a:r>
            <a:r>
              <a:rPr lang="en-GB" baseline="0"/>
              <a:t> </a:t>
            </a:r>
            <a:r>
              <a:rPr lang="en-GB"/>
              <a:t>Do you use original poetry films?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BE"/>
        </a:p>
      </c:txPr>
    </c:title>
    <c:autoTitleDeleted val="0"/>
    <c:plotArea>
      <c:layout/>
      <c:pieChart>
        <c:varyColors val="1"/>
        <c:ser>
          <c:idx val="0"/>
          <c:order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BE"/>
              </a:p>
            </c:txPr>
            <c:dLblPos val="outEnd"/>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'%'!$X$21:$X$23</c:f>
              <c:strCache>
                <c:ptCount val="3"/>
                <c:pt idx="0">
                  <c:v>Utilisez-vous des vidéopoèmes originaux (des poèmes parus exclusivement sous format audiovisuel) en classe ? </c:v>
                </c:pt>
                <c:pt idx="1">
                  <c:v>Oui</c:v>
                </c:pt>
                <c:pt idx="2">
                  <c:v>Non</c:v>
                </c:pt>
              </c:strCache>
            </c:strRef>
          </c:cat>
          <c:val>
            <c:numRef>
              <c:f>'%'!$Y$21:$Y$23</c:f>
              <c:numCache>
                <c:formatCode>General</c:formatCode>
                <c:ptCount val="3"/>
                <c:pt idx="1">
                  <c:v>1</c:v>
                </c:pt>
                <c:pt idx="2">
                  <c:v>55</c:v>
                </c:pt>
              </c:numCache>
            </c:numRef>
          </c:val>
          <c:extLst>
            <c:ext xmlns:c16="http://schemas.microsoft.com/office/drawing/2014/chart" uri="{C3380CC4-5D6E-409C-BE32-E72D297353CC}">
              <c16:uniqueId val="{00000000-5164-5A44-B3AB-974DF8837B37}"/>
            </c:ext>
          </c:extLst>
        </c:ser>
        <c:ser>
          <c:idx val="1"/>
          <c:order val="1"/>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cat>
            <c:strRef>
              <c:f>'%'!$X$21:$X$23</c:f>
              <c:strCache>
                <c:ptCount val="3"/>
                <c:pt idx="0">
                  <c:v>Utilisez-vous des vidéopoèmes originaux (des poèmes parus exclusivement sous format audiovisuel) en classe ? </c:v>
                </c:pt>
                <c:pt idx="1">
                  <c:v>Oui</c:v>
                </c:pt>
                <c:pt idx="2">
                  <c:v>Non</c:v>
                </c:pt>
              </c:strCache>
            </c:strRef>
          </c:cat>
          <c:val>
            <c:numRef>
              <c:f>'%'!$Z$21:$Z$23</c:f>
              <c:numCache>
                <c:formatCode>0.00</c:formatCode>
                <c:ptCount val="3"/>
                <c:pt idx="1">
                  <c:v>1.7857142857142858</c:v>
                </c:pt>
                <c:pt idx="2">
                  <c:v>98.214285714285708</c:v>
                </c:pt>
              </c:numCache>
            </c:numRef>
          </c:val>
          <c:extLst>
            <c:ext xmlns:c16="http://schemas.microsoft.com/office/drawing/2014/chart" uri="{C3380CC4-5D6E-409C-BE32-E72D297353CC}">
              <c16:uniqueId val="{00000001-5164-5A44-B3AB-974DF8837B37}"/>
            </c:ext>
          </c:extLst>
        </c:ser>
        <c:dLbls>
          <c:showLegendKey val="0"/>
          <c:showVal val="0"/>
          <c:showCatName val="0"/>
          <c:showSerName val="0"/>
          <c:showPercent val="0"/>
          <c:showBubbleSize val="0"/>
          <c:showLeaderLines val="1"/>
        </c:dLbls>
        <c:firstSliceAng val="0"/>
      </c:pieChart>
      <c:spPr>
        <a:noFill/>
        <a:ln>
          <a:noFill/>
        </a:ln>
        <a:effectLst/>
      </c:spPr>
    </c:plotArea>
    <c:legend>
      <c:legendPos val="r"/>
      <c:legendEntry>
        <c:idx val="0"/>
        <c:delete val="1"/>
      </c:legendEntry>
      <c:layout>
        <c:manualLayout>
          <c:xMode val="edge"/>
          <c:yMode val="edge"/>
          <c:x val="0.75679133858267722"/>
          <c:y val="0.28516404199475059"/>
          <c:w val="0.18487532808398949"/>
          <c:h val="0.4810141440653251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BE"/>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Figure: Do you use audio-visual adaptations of already</a:t>
            </a:r>
            <a:r>
              <a:rPr lang="en-GB" baseline="0"/>
              <a:t> existing poems?</a:t>
            </a:r>
            <a:r>
              <a:rPr lang="en-GB"/>
              <a: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BE"/>
        </a:p>
      </c:txPr>
    </c:title>
    <c:autoTitleDeleted val="0"/>
    <c:plotArea>
      <c:layout/>
      <c:pieChart>
        <c:varyColors val="1"/>
        <c:ser>
          <c:idx val="0"/>
          <c:order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BE"/>
              </a:p>
            </c:txPr>
            <c:dLblPos val="outEnd"/>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'%'!$X$36:$X$38</c:f>
              <c:strCache>
                <c:ptCount val="3"/>
                <c:pt idx="0">
                  <c:v>Utilisez-vous en classe des adaptations audiovisuelles de poèmes déjà existants ?</c:v>
                </c:pt>
                <c:pt idx="1">
                  <c:v>Oui</c:v>
                </c:pt>
                <c:pt idx="2">
                  <c:v>Non</c:v>
                </c:pt>
              </c:strCache>
            </c:strRef>
          </c:cat>
          <c:val>
            <c:numRef>
              <c:f>'%'!$Y$36:$Y$38</c:f>
              <c:numCache>
                <c:formatCode>General</c:formatCode>
                <c:ptCount val="3"/>
                <c:pt idx="1">
                  <c:v>1</c:v>
                </c:pt>
                <c:pt idx="2">
                  <c:v>55</c:v>
                </c:pt>
              </c:numCache>
            </c:numRef>
          </c:val>
          <c:extLst>
            <c:ext xmlns:c16="http://schemas.microsoft.com/office/drawing/2014/chart" uri="{C3380CC4-5D6E-409C-BE32-E72D297353CC}">
              <c16:uniqueId val="{00000000-1860-E948-B6DA-F131BB6BDC58}"/>
            </c:ext>
          </c:extLst>
        </c:ser>
        <c:ser>
          <c:idx val="1"/>
          <c:order val="1"/>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BE"/>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'%'!$X$36:$X$38</c:f>
              <c:strCache>
                <c:ptCount val="3"/>
                <c:pt idx="0">
                  <c:v>Utilisez-vous en classe des adaptations audiovisuelles de poèmes déjà existants ?</c:v>
                </c:pt>
                <c:pt idx="1">
                  <c:v>Oui</c:v>
                </c:pt>
                <c:pt idx="2">
                  <c:v>Non</c:v>
                </c:pt>
              </c:strCache>
            </c:strRef>
          </c:cat>
          <c:val>
            <c:numRef>
              <c:f>'%'!$Z$36:$Z$38</c:f>
              <c:numCache>
                <c:formatCode>0.00</c:formatCode>
                <c:ptCount val="3"/>
                <c:pt idx="1">
                  <c:v>1.7857142857142858</c:v>
                </c:pt>
                <c:pt idx="2">
                  <c:v>98.214285714285708</c:v>
                </c:pt>
              </c:numCache>
            </c:numRef>
          </c:val>
          <c:extLst>
            <c:ext xmlns:c16="http://schemas.microsoft.com/office/drawing/2014/chart" uri="{C3380CC4-5D6E-409C-BE32-E72D297353CC}">
              <c16:uniqueId val="{00000001-1860-E948-B6DA-F131BB6BDC58}"/>
            </c:ext>
          </c:extLst>
        </c:ser>
        <c:dLbls>
          <c:dLblPos val="outEnd"/>
          <c:showLegendKey val="0"/>
          <c:showVal val="1"/>
          <c:showCatName val="0"/>
          <c:showSerName val="0"/>
          <c:showPercent val="0"/>
          <c:showBubbleSize val="0"/>
          <c:showLeaderLines val="1"/>
        </c:dLbls>
        <c:firstSliceAng val="0"/>
      </c:pieChart>
      <c:spPr>
        <a:noFill/>
        <a:ln>
          <a:noFill/>
        </a:ln>
        <a:effectLst/>
      </c:spPr>
    </c:plotArea>
    <c:legend>
      <c:legendPos val="r"/>
      <c:legendEntry>
        <c:idx val="0"/>
        <c:delete val="1"/>
      </c:legendEntry>
      <c:layout>
        <c:manualLayout>
          <c:xMode val="edge"/>
          <c:yMode val="edge"/>
          <c:x val="0.78179133858267724"/>
          <c:y val="0.34555774278215218"/>
          <c:w val="0.20154199475065618"/>
          <c:h val="0.3976808107319918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BE"/>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Figure: Do you use slam poetry</a:t>
            </a:r>
            <a:r>
              <a:rPr lang="en-GB" baseline="0"/>
              <a:t> in class?</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BE"/>
        </a:p>
      </c:txPr>
    </c:title>
    <c:autoTitleDeleted val="0"/>
    <c:plotArea>
      <c:layout/>
      <c:pieChart>
        <c:varyColors val="1"/>
        <c:ser>
          <c:idx val="0"/>
          <c:order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BE"/>
              </a:p>
            </c:txPr>
            <c:dLblPos val="outEnd"/>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'%'!$AD$11:$AD$13</c:f>
              <c:strCache>
                <c:ptCount val="3"/>
                <c:pt idx="0">
                  <c:v>Utilisez-vous le slam en classe ?</c:v>
                </c:pt>
                <c:pt idx="1">
                  <c:v>Oui</c:v>
                </c:pt>
                <c:pt idx="2">
                  <c:v>Non</c:v>
                </c:pt>
              </c:strCache>
            </c:strRef>
          </c:cat>
          <c:val>
            <c:numRef>
              <c:f>'%'!$AE$11:$AE$13</c:f>
              <c:numCache>
                <c:formatCode>General</c:formatCode>
                <c:ptCount val="3"/>
                <c:pt idx="1">
                  <c:v>2</c:v>
                </c:pt>
                <c:pt idx="2">
                  <c:v>54</c:v>
                </c:pt>
              </c:numCache>
            </c:numRef>
          </c:val>
          <c:extLst>
            <c:ext xmlns:c16="http://schemas.microsoft.com/office/drawing/2014/chart" uri="{C3380CC4-5D6E-409C-BE32-E72D297353CC}">
              <c16:uniqueId val="{00000000-412F-604F-9E10-EFCCD3F14F83}"/>
            </c:ext>
          </c:extLst>
        </c:ser>
        <c:ser>
          <c:idx val="1"/>
          <c:order val="1"/>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BE"/>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'%'!$AD$11:$AD$13</c:f>
              <c:strCache>
                <c:ptCount val="3"/>
                <c:pt idx="0">
                  <c:v>Utilisez-vous le slam en classe ?</c:v>
                </c:pt>
                <c:pt idx="1">
                  <c:v>Oui</c:v>
                </c:pt>
                <c:pt idx="2">
                  <c:v>Non</c:v>
                </c:pt>
              </c:strCache>
            </c:strRef>
          </c:cat>
          <c:val>
            <c:numRef>
              <c:f>'%'!$AF$11:$AF$13</c:f>
              <c:numCache>
                <c:formatCode>0.00</c:formatCode>
                <c:ptCount val="3"/>
                <c:pt idx="1">
                  <c:v>3.5714285714285716</c:v>
                </c:pt>
                <c:pt idx="2">
                  <c:v>96.428571428571431</c:v>
                </c:pt>
              </c:numCache>
            </c:numRef>
          </c:val>
          <c:extLst>
            <c:ext xmlns:c16="http://schemas.microsoft.com/office/drawing/2014/chart" uri="{C3380CC4-5D6E-409C-BE32-E72D297353CC}">
              <c16:uniqueId val="{00000001-412F-604F-9E10-EFCCD3F14F83}"/>
            </c:ext>
          </c:extLst>
        </c:ser>
        <c:dLbls>
          <c:dLblPos val="outEnd"/>
          <c:showLegendKey val="0"/>
          <c:showVal val="1"/>
          <c:showCatName val="0"/>
          <c:showSerName val="0"/>
          <c:showPercent val="0"/>
          <c:showBubbleSize val="0"/>
          <c:showLeaderLines val="1"/>
        </c:dLbls>
        <c:firstSliceAng val="0"/>
      </c:pieChart>
      <c:spPr>
        <a:noFill/>
        <a:ln>
          <a:noFill/>
        </a:ln>
        <a:effectLst/>
      </c:spPr>
    </c:plotArea>
    <c:legend>
      <c:legendPos val="r"/>
      <c:legendEntry>
        <c:idx val="0"/>
        <c:delete val="1"/>
      </c:legendEntry>
      <c:layout>
        <c:manualLayout>
          <c:xMode val="edge"/>
          <c:yMode val="edge"/>
          <c:x val="0.79568022747156608"/>
          <c:y val="0.37312700495771356"/>
          <c:w val="0.18765310586176728"/>
          <c:h val="0.3745326625838436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BE"/>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Figure: Do you use music videos</a:t>
            </a:r>
            <a:r>
              <a:rPr lang="en-GB" baseline="0"/>
              <a:t> in class?</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BE"/>
        </a:p>
      </c:txPr>
    </c:title>
    <c:autoTitleDeleted val="0"/>
    <c:plotArea>
      <c:layout/>
      <c:pieChart>
        <c:varyColors val="1"/>
        <c:ser>
          <c:idx val="0"/>
          <c:order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BE"/>
              </a:p>
            </c:txPr>
            <c:dLblPos val="outEnd"/>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'%'!$AD$26:$AD$28</c:f>
              <c:strCache>
                <c:ptCount val="3"/>
                <c:pt idx="0">
                  <c:v>Utilisez-vous des clips musicaux en classe ? </c:v>
                </c:pt>
                <c:pt idx="1">
                  <c:v>Oui</c:v>
                </c:pt>
                <c:pt idx="2">
                  <c:v>Non</c:v>
                </c:pt>
              </c:strCache>
            </c:strRef>
          </c:cat>
          <c:val>
            <c:numRef>
              <c:f>'%'!$AE$26:$AE$28</c:f>
              <c:numCache>
                <c:formatCode>General</c:formatCode>
                <c:ptCount val="3"/>
                <c:pt idx="1">
                  <c:v>29</c:v>
                </c:pt>
                <c:pt idx="2">
                  <c:v>27</c:v>
                </c:pt>
              </c:numCache>
            </c:numRef>
          </c:val>
          <c:extLst>
            <c:ext xmlns:c16="http://schemas.microsoft.com/office/drawing/2014/chart" uri="{C3380CC4-5D6E-409C-BE32-E72D297353CC}">
              <c16:uniqueId val="{00000000-A2F4-5A41-8BFF-BA63ADE7916C}"/>
            </c:ext>
          </c:extLst>
        </c:ser>
        <c:ser>
          <c:idx val="1"/>
          <c:order val="1"/>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BE"/>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'%'!$AD$26:$AD$28</c:f>
              <c:strCache>
                <c:ptCount val="3"/>
                <c:pt idx="0">
                  <c:v>Utilisez-vous des clips musicaux en classe ? </c:v>
                </c:pt>
                <c:pt idx="1">
                  <c:v>Oui</c:v>
                </c:pt>
                <c:pt idx="2">
                  <c:v>Non</c:v>
                </c:pt>
              </c:strCache>
            </c:strRef>
          </c:cat>
          <c:val>
            <c:numRef>
              <c:f>'%'!$AF$26:$AF$28</c:f>
              <c:numCache>
                <c:formatCode>0.00</c:formatCode>
                <c:ptCount val="3"/>
                <c:pt idx="1">
                  <c:v>51.785714285714285</c:v>
                </c:pt>
                <c:pt idx="2">
                  <c:v>48.214285714285715</c:v>
                </c:pt>
              </c:numCache>
            </c:numRef>
          </c:val>
          <c:extLst>
            <c:ext xmlns:c16="http://schemas.microsoft.com/office/drawing/2014/chart" uri="{C3380CC4-5D6E-409C-BE32-E72D297353CC}">
              <c16:uniqueId val="{00000001-A2F4-5A41-8BFF-BA63ADE7916C}"/>
            </c:ext>
          </c:extLst>
        </c:ser>
        <c:dLbls>
          <c:dLblPos val="outEnd"/>
          <c:showLegendKey val="0"/>
          <c:showVal val="1"/>
          <c:showCatName val="0"/>
          <c:showSerName val="0"/>
          <c:showPercent val="0"/>
          <c:showBubbleSize val="0"/>
          <c:showLeaderLines val="1"/>
        </c:dLbls>
        <c:firstSliceAng val="0"/>
      </c:pieChart>
      <c:spPr>
        <a:noFill/>
        <a:ln>
          <a:noFill/>
        </a:ln>
        <a:effectLst/>
      </c:spPr>
    </c:plotArea>
    <c:legend>
      <c:legendPos val="r"/>
      <c:legendEntry>
        <c:idx val="0"/>
        <c:delete val="1"/>
      </c:legendEntry>
      <c:layout>
        <c:manualLayout>
          <c:xMode val="edge"/>
          <c:yMode val="edge"/>
          <c:x val="0.7845691163604549"/>
          <c:y val="0.36849737532808396"/>
          <c:w val="0.19876421697287841"/>
          <c:h val="0.388421551472732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B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273050</xdr:colOff>
      <xdr:row>40</xdr:row>
      <xdr:rowOff>63500</xdr:rowOff>
    </xdr:from>
    <xdr:to>
      <xdr:col>5</xdr:col>
      <xdr:colOff>717550</xdr:colOff>
      <xdr:row>57</xdr:row>
      <xdr:rowOff>0</xdr:rowOff>
    </xdr:to>
    <xdr:graphicFrame macro="">
      <xdr:nvGraphicFramePr>
        <xdr:cNvPr id="3" name="Chart 2">
          <a:extLst>
            <a:ext uri="{FF2B5EF4-FFF2-40B4-BE49-F238E27FC236}">
              <a16:creationId xmlns:a16="http://schemas.microsoft.com/office/drawing/2014/main" id="{B5D4C53E-99E3-314D-BA41-090FFFD9BC7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488950</xdr:colOff>
      <xdr:row>40</xdr:row>
      <xdr:rowOff>76200</xdr:rowOff>
    </xdr:from>
    <xdr:to>
      <xdr:col>12</xdr:col>
      <xdr:colOff>177800</xdr:colOff>
      <xdr:row>57</xdr:row>
      <xdr:rowOff>76200</xdr:rowOff>
    </xdr:to>
    <xdr:graphicFrame macro="">
      <xdr:nvGraphicFramePr>
        <xdr:cNvPr id="4" name="Chart 3">
          <a:extLst>
            <a:ext uri="{FF2B5EF4-FFF2-40B4-BE49-F238E27FC236}">
              <a16:creationId xmlns:a16="http://schemas.microsoft.com/office/drawing/2014/main" id="{33570ACB-FCC9-004A-AB56-C93A2B11140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254000</xdr:colOff>
      <xdr:row>58</xdr:row>
      <xdr:rowOff>0</xdr:rowOff>
    </xdr:from>
    <xdr:to>
      <xdr:col>5</xdr:col>
      <xdr:colOff>698500</xdr:colOff>
      <xdr:row>74</xdr:row>
      <xdr:rowOff>101600</xdr:rowOff>
    </xdr:to>
    <xdr:graphicFrame macro="">
      <xdr:nvGraphicFramePr>
        <xdr:cNvPr id="11" name="Chart 10">
          <a:extLst>
            <a:ext uri="{FF2B5EF4-FFF2-40B4-BE49-F238E27FC236}">
              <a16:creationId xmlns:a16="http://schemas.microsoft.com/office/drawing/2014/main" id="{BB5C090D-8536-7F42-BF41-B69C60030E6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520700</xdr:colOff>
      <xdr:row>58</xdr:row>
      <xdr:rowOff>0</xdr:rowOff>
    </xdr:from>
    <xdr:to>
      <xdr:col>12</xdr:col>
      <xdr:colOff>38100</xdr:colOff>
      <xdr:row>74</xdr:row>
      <xdr:rowOff>101600</xdr:rowOff>
    </xdr:to>
    <xdr:graphicFrame macro="">
      <xdr:nvGraphicFramePr>
        <xdr:cNvPr id="12" name="Chart 11">
          <a:extLst>
            <a:ext uri="{FF2B5EF4-FFF2-40B4-BE49-F238E27FC236}">
              <a16:creationId xmlns:a16="http://schemas.microsoft.com/office/drawing/2014/main" id="{BAC19A95-09F9-0B4D-B84B-389237547BE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228600</xdr:colOff>
      <xdr:row>75</xdr:row>
      <xdr:rowOff>127000</xdr:rowOff>
    </xdr:from>
    <xdr:to>
      <xdr:col>5</xdr:col>
      <xdr:colOff>673100</xdr:colOff>
      <xdr:row>92</xdr:row>
      <xdr:rowOff>63500</xdr:rowOff>
    </xdr:to>
    <xdr:graphicFrame macro="">
      <xdr:nvGraphicFramePr>
        <xdr:cNvPr id="15" name="Chart 14">
          <a:extLst>
            <a:ext uri="{FF2B5EF4-FFF2-40B4-BE49-F238E27FC236}">
              <a16:creationId xmlns:a16="http://schemas.microsoft.com/office/drawing/2014/main" id="{CCC75A4F-253F-E34A-9610-0C3DD139B45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21</xdr:col>
      <xdr:colOff>768350</xdr:colOff>
      <xdr:row>41</xdr:row>
      <xdr:rowOff>101600</xdr:rowOff>
    </xdr:from>
    <xdr:to>
      <xdr:col>27</xdr:col>
      <xdr:colOff>781050</xdr:colOff>
      <xdr:row>58</xdr:row>
      <xdr:rowOff>38100</xdr:rowOff>
    </xdr:to>
    <xdr:graphicFrame macro="">
      <xdr:nvGraphicFramePr>
        <xdr:cNvPr id="19" name="Chart 18">
          <a:extLst>
            <a:ext uri="{FF2B5EF4-FFF2-40B4-BE49-F238E27FC236}">
              <a16:creationId xmlns:a16="http://schemas.microsoft.com/office/drawing/2014/main" id="{48DACF29-55FC-1348-8D2B-DFA6CCE8D4D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21</xdr:col>
      <xdr:colOff>692150</xdr:colOff>
      <xdr:row>59</xdr:row>
      <xdr:rowOff>38100</xdr:rowOff>
    </xdr:from>
    <xdr:to>
      <xdr:col>27</xdr:col>
      <xdr:colOff>704850</xdr:colOff>
      <xdr:row>75</xdr:row>
      <xdr:rowOff>139700</xdr:rowOff>
    </xdr:to>
    <xdr:graphicFrame macro="">
      <xdr:nvGraphicFramePr>
        <xdr:cNvPr id="21" name="Chart 20">
          <a:extLst>
            <a:ext uri="{FF2B5EF4-FFF2-40B4-BE49-F238E27FC236}">
              <a16:creationId xmlns:a16="http://schemas.microsoft.com/office/drawing/2014/main" id="{5EFA9AAE-222A-7240-B8A3-1919B8269EC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xdr:col>
      <xdr:colOff>31750</xdr:colOff>
      <xdr:row>41</xdr:row>
      <xdr:rowOff>139700</xdr:rowOff>
    </xdr:from>
    <xdr:to>
      <xdr:col>34</xdr:col>
      <xdr:colOff>95250</xdr:colOff>
      <xdr:row>58</xdr:row>
      <xdr:rowOff>76200</xdr:rowOff>
    </xdr:to>
    <xdr:graphicFrame macro="">
      <xdr:nvGraphicFramePr>
        <xdr:cNvPr id="22" name="Chart 21">
          <a:extLst>
            <a:ext uri="{FF2B5EF4-FFF2-40B4-BE49-F238E27FC236}">
              <a16:creationId xmlns:a16="http://schemas.microsoft.com/office/drawing/2014/main" id="{08A098E3-E001-1747-8237-54D5DF2396F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28</xdr:col>
      <xdr:colOff>19050</xdr:colOff>
      <xdr:row>59</xdr:row>
      <xdr:rowOff>25400</xdr:rowOff>
    </xdr:from>
    <xdr:to>
      <xdr:col>34</xdr:col>
      <xdr:colOff>82550</xdr:colOff>
      <xdr:row>75</xdr:row>
      <xdr:rowOff>127000</xdr:rowOff>
    </xdr:to>
    <xdr:graphicFrame macro="">
      <xdr:nvGraphicFramePr>
        <xdr:cNvPr id="23" name="Chart 22">
          <a:extLst>
            <a:ext uri="{FF2B5EF4-FFF2-40B4-BE49-F238E27FC236}">
              <a16:creationId xmlns:a16="http://schemas.microsoft.com/office/drawing/2014/main" id="{22A9F60B-76C7-044E-B66E-FE4CFEB4115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DR57"/>
  <sheetViews>
    <sheetView tabSelected="1" topLeftCell="DK1" zoomScaleNormal="115" workbookViewId="0">
      <pane ySplit="1" topLeftCell="A2" activePane="bottomLeft" state="frozen"/>
      <selection pane="bottomLeft" activeCell="CZ40" sqref="CZ40"/>
    </sheetView>
  </sheetViews>
  <sheetFormatPr baseColWidth="10" defaultColWidth="14.5" defaultRowHeight="15.75" customHeight="1" x14ac:dyDescent="0.15"/>
  <cols>
    <col min="1" max="6" width="21.5" customWidth="1"/>
    <col min="7" max="7" width="26.1640625" customWidth="1"/>
    <col min="8" max="128" width="21.5" customWidth="1"/>
  </cols>
  <sheetData>
    <row r="1" spans="1:122" ht="15.75" customHeight="1" x14ac:dyDescent="0.15">
      <c r="A1" s="1" t="s">
        <v>0</v>
      </c>
      <c r="B1" s="1" t="s">
        <v>1</v>
      </c>
      <c r="C1" s="1" t="s">
        <v>2</v>
      </c>
      <c r="D1" s="6" t="s">
        <v>3</v>
      </c>
      <c r="E1" s="1" t="s">
        <v>4</v>
      </c>
      <c r="F1" s="6" t="s">
        <v>5</v>
      </c>
      <c r="G1" s="6" t="s">
        <v>6</v>
      </c>
      <c r="H1" s="1" t="s">
        <v>7</v>
      </c>
      <c r="I1" s="1" t="s">
        <v>8</v>
      </c>
      <c r="J1" s="1" t="s">
        <v>9</v>
      </c>
      <c r="K1" s="1" t="s">
        <v>10</v>
      </c>
      <c r="L1" s="1" t="s">
        <v>11</v>
      </c>
      <c r="M1" s="1" t="s">
        <v>12</v>
      </c>
      <c r="N1" s="1" t="s">
        <v>13</v>
      </c>
      <c r="O1" s="1" t="s">
        <v>14</v>
      </c>
      <c r="P1" s="1" t="s">
        <v>15</v>
      </c>
      <c r="Q1" s="1" t="s">
        <v>16</v>
      </c>
      <c r="R1" s="1" t="s">
        <v>17</v>
      </c>
      <c r="S1" s="1" t="s">
        <v>18</v>
      </c>
      <c r="T1" s="6" t="s">
        <v>19</v>
      </c>
      <c r="U1" s="6" t="s">
        <v>20</v>
      </c>
      <c r="V1" s="1" t="s">
        <v>21</v>
      </c>
      <c r="W1" s="1" t="s">
        <v>22</v>
      </c>
      <c r="X1" s="1" t="s">
        <v>23</v>
      </c>
      <c r="Y1" s="1" t="s">
        <v>24</v>
      </c>
      <c r="Z1" s="6" t="s">
        <v>25</v>
      </c>
      <c r="AA1" s="6" t="s">
        <v>26</v>
      </c>
      <c r="AB1" s="1" t="s">
        <v>27</v>
      </c>
      <c r="AC1" s="1" t="s">
        <v>28</v>
      </c>
      <c r="AD1" s="1" t="s">
        <v>29</v>
      </c>
      <c r="AE1" s="6" t="s">
        <v>30</v>
      </c>
      <c r="AF1" s="6" t="s">
        <v>31</v>
      </c>
      <c r="AG1" s="6" t="s">
        <v>32</v>
      </c>
      <c r="AH1" s="6" t="s">
        <v>33</v>
      </c>
      <c r="AI1" s="6" t="s">
        <v>34</v>
      </c>
      <c r="AJ1" s="1" t="s">
        <v>35</v>
      </c>
      <c r="AK1" s="1" t="s">
        <v>36</v>
      </c>
      <c r="AL1" s="6" t="s">
        <v>37</v>
      </c>
      <c r="AM1" s="6" t="s">
        <v>34</v>
      </c>
      <c r="AN1" s="1" t="s">
        <v>35</v>
      </c>
      <c r="AO1" s="1" t="s">
        <v>36</v>
      </c>
      <c r="AP1" s="6" t="s">
        <v>38</v>
      </c>
      <c r="AQ1" s="6" t="s">
        <v>34</v>
      </c>
      <c r="AR1" s="1" t="s">
        <v>35</v>
      </c>
      <c r="AS1" s="1" t="s">
        <v>36</v>
      </c>
      <c r="AT1" s="6" t="s">
        <v>39</v>
      </c>
      <c r="AU1" s="6" t="s">
        <v>34</v>
      </c>
      <c r="AV1" s="1" t="s">
        <v>35</v>
      </c>
      <c r="AW1" s="1" t="s">
        <v>36</v>
      </c>
      <c r="AX1" s="6" t="s">
        <v>40</v>
      </c>
      <c r="AY1" s="1" t="s">
        <v>41</v>
      </c>
      <c r="AZ1" s="1" t="s">
        <v>42</v>
      </c>
      <c r="BA1" s="1" t="s">
        <v>43</v>
      </c>
      <c r="BB1" s="6" t="s">
        <v>44</v>
      </c>
      <c r="BC1" s="6" t="s">
        <v>45</v>
      </c>
      <c r="BD1" s="1" t="s">
        <v>46</v>
      </c>
      <c r="BE1" s="6" t="s">
        <v>47</v>
      </c>
      <c r="BF1" s="1" t="s">
        <v>48</v>
      </c>
      <c r="BG1" s="1" t="s">
        <v>49</v>
      </c>
      <c r="BH1" s="1" t="s">
        <v>50</v>
      </c>
      <c r="BI1" s="1" t="s">
        <v>51</v>
      </c>
      <c r="BJ1" s="1" t="s">
        <v>52</v>
      </c>
      <c r="BK1" s="1" t="s">
        <v>53</v>
      </c>
      <c r="BL1" s="1" t="s">
        <v>54</v>
      </c>
      <c r="BM1" s="6" t="s">
        <v>55</v>
      </c>
      <c r="BN1" s="1" t="s">
        <v>56</v>
      </c>
      <c r="BO1" s="1" t="s">
        <v>57</v>
      </c>
      <c r="BP1" s="1" t="s">
        <v>58</v>
      </c>
      <c r="BQ1" s="1" t="s">
        <v>59</v>
      </c>
      <c r="BR1" s="1" t="s">
        <v>60</v>
      </c>
      <c r="BS1" s="1" t="s">
        <v>61</v>
      </c>
      <c r="BT1" s="1" t="s">
        <v>62</v>
      </c>
      <c r="BU1" s="1" t="s">
        <v>63</v>
      </c>
      <c r="BV1" s="1" t="s">
        <v>64</v>
      </c>
      <c r="BW1" s="1" t="s">
        <v>65</v>
      </c>
      <c r="BX1" s="1" t="s">
        <v>66</v>
      </c>
      <c r="BY1" s="1" t="s">
        <v>67</v>
      </c>
      <c r="BZ1" s="1" t="s">
        <v>68</v>
      </c>
      <c r="CA1" s="1" t="s">
        <v>69</v>
      </c>
      <c r="CB1" s="1" t="s">
        <v>70</v>
      </c>
      <c r="CC1" s="1" t="s">
        <v>71</v>
      </c>
      <c r="CD1" s="1" t="s">
        <v>72</v>
      </c>
      <c r="CE1" s="1" t="s">
        <v>73</v>
      </c>
      <c r="CF1" s="1" t="s">
        <v>74</v>
      </c>
      <c r="CG1" s="1" t="s">
        <v>75</v>
      </c>
      <c r="CH1" s="1" t="s">
        <v>76</v>
      </c>
      <c r="CI1" s="1" t="s">
        <v>77</v>
      </c>
      <c r="CJ1" s="1" t="s">
        <v>78</v>
      </c>
      <c r="CK1" s="1" t="s">
        <v>79</v>
      </c>
      <c r="CL1" s="6" t="s">
        <v>80</v>
      </c>
      <c r="CM1" s="1" t="s">
        <v>81</v>
      </c>
      <c r="CN1" s="1" t="s">
        <v>82</v>
      </c>
      <c r="CO1" s="1" t="s">
        <v>83</v>
      </c>
      <c r="CP1" s="6" t="s">
        <v>84</v>
      </c>
      <c r="CQ1" s="1" t="s">
        <v>85</v>
      </c>
      <c r="CR1" s="1" t="s">
        <v>86</v>
      </c>
      <c r="CS1" s="1" t="s">
        <v>87</v>
      </c>
      <c r="CT1" s="1" t="s">
        <v>88</v>
      </c>
      <c r="CU1" s="1" t="s">
        <v>89</v>
      </c>
      <c r="CV1" s="1" t="s">
        <v>90</v>
      </c>
      <c r="CW1" s="1" t="s">
        <v>91</v>
      </c>
      <c r="CX1" s="1" t="s">
        <v>92</v>
      </c>
      <c r="CY1" s="1" t="s">
        <v>93</v>
      </c>
      <c r="CZ1" s="1" t="s">
        <v>94</v>
      </c>
      <c r="DA1" s="1" t="s">
        <v>85</v>
      </c>
      <c r="DB1" s="1" t="s">
        <v>86</v>
      </c>
      <c r="DC1" s="1" t="s">
        <v>87</v>
      </c>
      <c r="DD1" s="1" t="s">
        <v>95</v>
      </c>
      <c r="DE1" s="1" t="s">
        <v>96</v>
      </c>
      <c r="DF1" s="1" t="s">
        <v>97</v>
      </c>
      <c r="DG1" s="1" t="s">
        <v>91</v>
      </c>
      <c r="DH1" s="1" t="s">
        <v>92</v>
      </c>
      <c r="DI1" s="1" t="s">
        <v>93</v>
      </c>
      <c r="DJ1" s="1" t="s">
        <v>94</v>
      </c>
      <c r="DK1" s="1" t="s">
        <v>98</v>
      </c>
      <c r="DL1" s="1" t="s">
        <v>99</v>
      </c>
      <c r="DM1" s="1" t="s">
        <v>100</v>
      </c>
      <c r="DN1" s="1" t="s">
        <v>101</v>
      </c>
      <c r="DO1" s="1" t="s">
        <v>102</v>
      </c>
      <c r="DP1" s="1" t="s">
        <v>103</v>
      </c>
      <c r="DQ1" s="1" t="s">
        <v>104</v>
      </c>
      <c r="DR1" s="2" t="s">
        <v>105</v>
      </c>
    </row>
    <row r="2" spans="1:122" ht="15.75" customHeight="1" x14ac:dyDescent="0.15">
      <c r="A2" s="3">
        <v>44242.84186925926</v>
      </c>
      <c r="B2" s="2" t="s">
        <v>146</v>
      </c>
      <c r="C2" s="2" t="s">
        <v>131</v>
      </c>
      <c r="D2" s="2" t="s">
        <v>147</v>
      </c>
      <c r="E2" s="5" t="s">
        <v>148</v>
      </c>
      <c r="F2" s="2" t="s">
        <v>127</v>
      </c>
      <c r="T2" s="2" t="s">
        <v>149</v>
      </c>
      <c r="AE2" s="2" t="s">
        <v>118</v>
      </c>
      <c r="AG2" s="2" t="s">
        <v>150</v>
      </c>
      <c r="AH2" s="2" t="s">
        <v>118</v>
      </c>
      <c r="AL2" s="2" t="s">
        <v>118</v>
      </c>
      <c r="AP2" s="2" t="s">
        <v>118</v>
      </c>
      <c r="AT2" s="2" t="s">
        <v>118</v>
      </c>
      <c r="AX2" s="2" t="s">
        <v>117</v>
      </c>
      <c r="AY2" s="2" t="s">
        <v>117</v>
      </c>
      <c r="AZ2" s="2" t="s">
        <v>117</v>
      </c>
      <c r="BA2" s="2" t="s">
        <v>117</v>
      </c>
      <c r="BB2" s="2" t="s">
        <v>118</v>
      </c>
      <c r="BC2" s="2" t="s">
        <v>113</v>
      </c>
      <c r="BD2" s="2" t="s">
        <v>113</v>
      </c>
      <c r="BE2" s="2" t="s">
        <v>113</v>
      </c>
      <c r="BF2" s="2" t="s">
        <v>113</v>
      </c>
      <c r="BG2" s="2" t="s">
        <v>113</v>
      </c>
      <c r="BH2" s="2" t="s">
        <v>113</v>
      </c>
      <c r="BI2" s="2" t="s">
        <v>113</v>
      </c>
      <c r="BJ2" s="2" t="s">
        <v>113</v>
      </c>
      <c r="BK2" s="2" t="s">
        <v>113</v>
      </c>
      <c r="BP2" s="2" t="s">
        <v>120</v>
      </c>
      <c r="BT2" s="2" t="s">
        <v>118</v>
      </c>
      <c r="BU2" s="2" t="s">
        <v>113</v>
      </c>
      <c r="BV2" s="2" t="s">
        <v>113</v>
      </c>
      <c r="BW2" s="2" t="s">
        <v>113</v>
      </c>
      <c r="BX2" s="2" t="s">
        <v>113</v>
      </c>
      <c r="BY2" s="2" t="s">
        <v>113</v>
      </c>
      <c r="BZ2" s="2" t="s">
        <v>113</v>
      </c>
      <c r="CA2" s="2" t="s">
        <v>113</v>
      </c>
      <c r="CB2" s="2" t="s">
        <v>113</v>
      </c>
      <c r="CG2" s="2" t="s">
        <v>120</v>
      </c>
      <c r="CL2" s="2" t="s">
        <v>113</v>
      </c>
      <c r="CM2" s="2" t="s">
        <v>112</v>
      </c>
      <c r="CN2" s="2" t="s">
        <v>112</v>
      </c>
      <c r="CO2" s="2" t="s">
        <v>112</v>
      </c>
      <c r="CQ2" s="2" t="s">
        <v>116</v>
      </c>
      <c r="CR2" s="2" t="s">
        <v>116</v>
      </c>
      <c r="CS2" s="2" t="s">
        <v>116</v>
      </c>
      <c r="CT2" s="2" t="s">
        <v>116</v>
      </c>
      <c r="CU2" s="2" t="s">
        <v>151</v>
      </c>
      <c r="CV2" s="2" t="s">
        <v>116</v>
      </c>
      <c r="CW2" s="2" t="s">
        <v>116</v>
      </c>
      <c r="CX2" s="2" t="s">
        <v>116</v>
      </c>
      <c r="CY2" s="2" t="s">
        <v>114</v>
      </c>
      <c r="DA2" s="2" t="s">
        <v>116</v>
      </c>
      <c r="DB2" s="2" t="s">
        <v>116</v>
      </c>
      <c r="DC2" s="2" t="s">
        <v>116</v>
      </c>
      <c r="DD2" s="2" t="s">
        <v>116</v>
      </c>
      <c r="DF2" s="2" t="s">
        <v>116</v>
      </c>
      <c r="DG2" s="2" t="s">
        <v>116</v>
      </c>
      <c r="DH2" s="2" t="s">
        <v>116</v>
      </c>
      <c r="DI2" s="2" t="s">
        <v>116</v>
      </c>
      <c r="DK2" s="2" t="s">
        <v>113</v>
      </c>
      <c r="DL2" s="2" t="s">
        <v>113</v>
      </c>
      <c r="DM2" s="2" t="s">
        <v>113</v>
      </c>
      <c r="DN2" s="2" t="s">
        <v>114</v>
      </c>
      <c r="DO2" s="2" t="s">
        <v>113</v>
      </c>
      <c r="DQ2" s="2" t="s">
        <v>152</v>
      </c>
    </row>
    <row r="3" spans="1:122" ht="15.75" customHeight="1" x14ac:dyDescent="0.15">
      <c r="A3" s="3">
        <v>44242.853581388888</v>
      </c>
      <c r="B3" s="2" t="s">
        <v>142</v>
      </c>
      <c r="C3" s="2" t="s">
        <v>131</v>
      </c>
      <c r="D3" s="2" t="s">
        <v>137</v>
      </c>
      <c r="E3" s="2" t="s">
        <v>109</v>
      </c>
      <c r="F3" s="2" t="s">
        <v>125</v>
      </c>
      <c r="I3" s="2" t="s">
        <v>126</v>
      </c>
      <c r="J3" s="2" t="s">
        <v>126</v>
      </c>
      <c r="K3" s="2" t="s">
        <v>153</v>
      </c>
      <c r="AE3" s="2" t="s">
        <v>115</v>
      </c>
      <c r="AF3" s="2" t="s">
        <v>127</v>
      </c>
      <c r="AG3" s="2" t="s">
        <v>154</v>
      </c>
      <c r="AH3" s="2" t="s">
        <v>118</v>
      </c>
      <c r="AL3" s="2" t="s">
        <v>118</v>
      </c>
      <c r="AP3" s="2" t="s">
        <v>118</v>
      </c>
      <c r="AT3" s="2" t="s">
        <v>115</v>
      </c>
      <c r="AU3" s="2" t="s">
        <v>119</v>
      </c>
      <c r="AV3" s="2" t="s">
        <v>155</v>
      </c>
      <c r="AX3" s="2" t="s">
        <v>117</v>
      </c>
      <c r="AY3" s="2" t="s">
        <v>117</v>
      </c>
      <c r="AZ3" s="2" t="s">
        <v>117</v>
      </c>
      <c r="BA3" s="2" t="s">
        <v>156</v>
      </c>
      <c r="BB3" s="2" t="s">
        <v>118</v>
      </c>
      <c r="BT3" s="2" t="s">
        <v>118</v>
      </c>
      <c r="CQ3" s="2" t="s">
        <v>112</v>
      </c>
      <c r="CR3" s="2" t="s">
        <v>113</v>
      </c>
      <c r="CS3" s="2" t="s">
        <v>112</v>
      </c>
      <c r="CT3" s="2" t="s">
        <v>114</v>
      </c>
      <c r="CV3" s="2" t="s">
        <v>113</v>
      </c>
      <c r="CW3" s="2" t="s">
        <v>116</v>
      </c>
      <c r="CX3" s="2" t="s">
        <v>116</v>
      </c>
      <c r="CY3" s="2" t="s">
        <v>114</v>
      </c>
      <c r="DA3" s="2" t="s">
        <v>114</v>
      </c>
      <c r="DB3" s="2" t="s">
        <v>112</v>
      </c>
      <c r="DC3" s="2" t="s">
        <v>112</v>
      </c>
      <c r="DD3" s="2" t="s">
        <v>114</v>
      </c>
      <c r="DF3" s="2" t="s">
        <v>112</v>
      </c>
      <c r="DG3" s="2" t="s">
        <v>116</v>
      </c>
      <c r="DH3" s="2" t="s">
        <v>116</v>
      </c>
      <c r="DI3" s="2" t="s">
        <v>116</v>
      </c>
      <c r="DK3" s="2" t="s">
        <v>114</v>
      </c>
      <c r="DL3" s="2" t="s">
        <v>116</v>
      </c>
      <c r="DM3" s="2" t="s">
        <v>112</v>
      </c>
      <c r="DO3" s="2" t="s">
        <v>116</v>
      </c>
    </row>
    <row r="4" spans="1:122" ht="15.75" customHeight="1" x14ac:dyDescent="0.15">
      <c r="A4" s="3">
        <v>44242.856978958334</v>
      </c>
      <c r="B4" s="2" t="s">
        <v>157</v>
      </c>
      <c r="C4" s="5" t="s">
        <v>122</v>
      </c>
      <c r="D4" s="2" t="s">
        <v>108</v>
      </c>
      <c r="E4" s="2" t="s">
        <v>108</v>
      </c>
      <c r="F4" s="2" t="s">
        <v>128</v>
      </c>
      <c r="AA4" s="2" t="s">
        <v>158</v>
      </c>
      <c r="AD4" s="2" t="s">
        <v>159</v>
      </c>
      <c r="AE4" s="2" t="s">
        <v>118</v>
      </c>
      <c r="AG4" s="2" t="s">
        <v>160</v>
      </c>
      <c r="AH4" s="2" t="s">
        <v>118</v>
      </c>
      <c r="AL4" s="2" t="s">
        <v>118</v>
      </c>
      <c r="AP4" s="2" t="s">
        <v>118</v>
      </c>
      <c r="AT4" s="2" t="s">
        <v>118</v>
      </c>
      <c r="BB4" s="2" t="s">
        <v>118</v>
      </c>
      <c r="BT4" s="2" t="s">
        <v>118</v>
      </c>
    </row>
    <row r="5" spans="1:122" ht="15.75" customHeight="1" x14ac:dyDescent="0.15">
      <c r="A5" s="3">
        <v>44242.869542465276</v>
      </c>
      <c r="B5" s="2" t="s">
        <v>157</v>
      </c>
      <c r="C5" s="2" t="s">
        <v>131</v>
      </c>
      <c r="D5" s="2" t="s">
        <v>137</v>
      </c>
      <c r="E5" s="2" t="s">
        <v>109</v>
      </c>
      <c r="F5" s="2" t="s">
        <v>125</v>
      </c>
      <c r="I5" s="2" t="s">
        <v>138</v>
      </c>
      <c r="K5" s="2" t="s">
        <v>138</v>
      </c>
      <c r="AE5" s="2" t="s">
        <v>115</v>
      </c>
      <c r="AF5" s="2" t="s">
        <v>128</v>
      </c>
      <c r="AG5" s="2" t="s">
        <v>145</v>
      </c>
      <c r="AH5" s="2" t="s">
        <v>118</v>
      </c>
      <c r="AL5" s="2" t="s">
        <v>118</v>
      </c>
      <c r="AP5" s="2" t="s">
        <v>118</v>
      </c>
      <c r="AT5" s="2" t="s">
        <v>115</v>
      </c>
      <c r="AU5" s="2" t="s">
        <v>119</v>
      </c>
      <c r="AV5" s="2" t="s">
        <v>155</v>
      </c>
      <c r="AX5" s="2" t="s">
        <v>117</v>
      </c>
      <c r="AY5" s="2" t="s">
        <v>117</v>
      </c>
      <c r="AZ5" s="2" t="s">
        <v>117</v>
      </c>
      <c r="BA5" s="2" t="s">
        <v>140</v>
      </c>
      <c r="BB5" s="2" t="s">
        <v>118</v>
      </c>
      <c r="BT5" s="2" t="s">
        <v>118</v>
      </c>
      <c r="CQ5" s="2" t="s">
        <v>114</v>
      </c>
      <c r="CT5" s="2" t="s">
        <v>114</v>
      </c>
      <c r="CW5" s="2" t="s">
        <v>116</v>
      </c>
      <c r="CX5" s="2" t="s">
        <v>116</v>
      </c>
      <c r="DA5" s="2" t="s">
        <v>114</v>
      </c>
      <c r="DB5" s="2" t="s">
        <v>114</v>
      </c>
      <c r="DD5" s="2" t="s">
        <v>114</v>
      </c>
      <c r="DG5" s="2" t="s">
        <v>116</v>
      </c>
      <c r="DH5" s="2" t="s">
        <v>116</v>
      </c>
      <c r="DK5" s="2" t="s">
        <v>112</v>
      </c>
      <c r="DL5" s="2" t="s">
        <v>112</v>
      </c>
      <c r="DM5" s="2" t="s">
        <v>112</v>
      </c>
      <c r="DN5" s="2" t="s">
        <v>112</v>
      </c>
      <c r="DO5" s="2" t="s">
        <v>114</v>
      </c>
    </row>
    <row r="6" spans="1:122" ht="15.75" customHeight="1" x14ac:dyDescent="0.15">
      <c r="A6" s="3">
        <v>44242.871851354168</v>
      </c>
      <c r="B6" s="2" t="s">
        <v>106</v>
      </c>
      <c r="C6" s="5" t="s">
        <v>107</v>
      </c>
      <c r="D6" s="2" t="s">
        <v>123</v>
      </c>
      <c r="E6" s="5" t="s">
        <v>161</v>
      </c>
      <c r="F6" s="2" t="s">
        <v>128</v>
      </c>
      <c r="L6" s="2" t="s">
        <v>111</v>
      </c>
      <c r="M6" s="2" t="s">
        <v>111</v>
      </c>
      <c r="N6" s="2" t="s">
        <v>111</v>
      </c>
      <c r="O6" s="2" t="s">
        <v>111</v>
      </c>
      <c r="AE6" s="2" t="s">
        <v>115</v>
      </c>
      <c r="AF6" s="2" t="s">
        <v>128</v>
      </c>
      <c r="AG6" s="2" t="s">
        <v>162</v>
      </c>
      <c r="AH6" s="5" t="s">
        <v>115</v>
      </c>
      <c r="AI6" s="2" t="s">
        <v>163</v>
      </c>
      <c r="AL6" s="2" t="s">
        <v>118</v>
      </c>
      <c r="AP6" s="2" t="s">
        <v>118</v>
      </c>
      <c r="AT6" s="2" t="s">
        <v>115</v>
      </c>
      <c r="AU6" s="2" t="s">
        <v>135</v>
      </c>
      <c r="AX6" s="2" t="s">
        <v>130</v>
      </c>
      <c r="AY6" s="2" t="s">
        <v>117</v>
      </c>
      <c r="AZ6" s="2" t="s">
        <v>117</v>
      </c>
      <c r="BA6" s="2" t="s">
        <v>130</v>
      </c>
      <c r="BB6" s="2" t="s">
        <v>115</v>
      </c>
      <c r="BC6" s="2" t="s">
        <v>114</v>
      </c>
      <c r="BD6" s="2" t="s">
        <v>114</v>
      </c>
      <c r="BE6" s="2" t="s">
        <v>114</v>
      </c>
      <c r="BF6" s="2" t="s">
        <v>114</v>
      </c>
      <c r="BG6" s="2" t="s">
        <v>114</v>
      </c>
      <c r="BH6" s="2" t="s">
        <v>112</v>
      </c>
      <c r="BI6" s="2" t="s">
        <v>113</v>
      </c>
      <c r="BJ6" s="2" t="s">
        <v>114</v>
      </c>
      <c r="BK6" s="2" t="s">
        <v>114</v>
      </c>
      <c r="BM6" s="2" t="s">
        <v>163</v>
      </c>
      <c r="BP6" s="2" t="s">
        <v>120</v>
      </c>
      <c r="BT6" s="2" t="s">
        <v>118</v>
      </c>
      <c r="CK6" s="2" t="s">
        <v>141</v>
      </c>
      <c r="CL6" s="2" t="s">
        <v>112</v>
      </c>
      <c r="CM6" s="2" t="s">
        <v>114</v>
      </c>
      <c r="CN6" s="2" t="s">
        <v>114</v>
      </c>
      <c r="CO6" s="2" t="s">
        <v>114</v>
      </c>
      <c r="CP6" s="2" t="s">
        <v>114</v>
      </c>
      <c r="CQ6" s="2" t="s">
        <v>112</v>
      </c>
      <c r="CR6" s="2" t="s">
        <v>114</v>
      </c>
      <c r="CS6" s="2" t="s">
        <v>114</v>
      </c>
      <c r="CT6" s="2" t="s">
        <v>112</v>
      </c>
      <c r="CV6" s="2" t="s">
        <v>112</v>
      </c>
      <c r="CW6" s="2" t="s">
        <v>116</v>
      </c>
      <c r="CX6" s="2" t="s">
        <v>116</v>
      </c>
      <c r="CY6" s="2" t="s">
        <v>116</v>
      </c>
      <c r="DA6" s="2" t="s">
        <v>112</v>
      </c>
      <c r="DB6" s="2" t="s">
        <v>114</v>
      </c>
      <c r="DC6" s="2" t="s">
        <v>114</v>
      </c>
      <c r="DD6" s="2" t="s">
        <v>112</v>
      </c>
      <c r="DF6" s="2" t="s">
        <v>112</v>
      </c>
      <c r="DG6" s="2" t="s">
        <v>116</v>
      </c>
      <c r="DH6" s="2" t="s">
        <v>116</v>
      </c>
      <c r="DI6" s="2" t="s">
        <v>116</v>
      </c>
      <c r="DK6" s="2" t="s">
        <v>116</v>
      </c>
      <c r="DL6" s="2" t="s">
        <v>116</v>
      </c>
      <c r="DM6" s="2" t="s">
        <v>114</v>
      </c>
      <c r="DN6" s="2" t="s">
        <v>114</v>
      </c>
      <c r="DO6" s="2" t="s">
        <v>114</v>
      </c>
    </row>
    <row r="7" spans="1:122" ht="15.75" customHeight="1" x14ac:dyDescent="0.15">
      <c r="A7" s="3">
        <v>44242.876106701384</v>
      </c>
      <c r="B7" s="2" t="s">
        <v>106</v>
      </c>
      <c r="C7" s="5" t="s">
        <v>131</v>
      </c>
      <c r="D7" s="2" t="s">
        <v>123</v>
      </c>
      <c r="E7" s="5" t="s">
        <v>164</v>
      </c>
      <c r="F7" s="2" t="s">
        <v>128</v>
      </c>
      <c r="L7" s="2" t="s">
        <v>111</v>
      </c>
      <c r="M7" s="2" t="s">
        <v>111</v>
      </c>
      <c r="N7" s="2" t="s">
        <v>165</v>
      </c>
      <c r="AE7" s="2" t="s">
        <v>115</v>
      </c>
      <c r="AF7" s="2" t="s">
        <v>128</v>
      </c>
      <c r="AG7" s="2" t="s">
        <v>166</v>
      </c>
      <c r="AH7" s="2" t="s">
        <v>118</v>
      </c>
      <c r="AL7" s="2" t="s">
        <v>118</v>
      </c>
      <c r="AP7" s="2" t="s">
        <v>118</v>
      </c>
      <c r="AT7" s="2" t="s">
        <v>118</v>
      </c>
      <c r="AX7" s="2" t="s">
        <v>117</v>
      </c>
      <c r="AY7" s="2" t="s">
        <v>117</v>
      </c>
      <c r="AZ7" s="2" t="s">
        <v>117</v>
      </c>
      <c r="BA7" s="2" t="s">
        <v>117</v>
      </c>
      <c r="CQ7" s="2" t="s">
        <v>116</v>
      </c>
      <c r="CR7" s="2" t="s">
        <v>114</v>
      </c>
      <c r="CS7" s="2" t="s">
        <v>114</v>
      </c>
      <c r="CT7" s="2" t="s">
        <v>114</v>
      </c>
      <c r="CU7" s="2" t="s">
        <v>167</v>
      </c>
      <c r="CV7" s="2" t="s">
        <v>112</v>
      </c>
      <c r="CW7" s="2" t="s">
        <v>116</v>
      </c>
      <c r="CX7" s="2" t="s">
        <v>116</v>
      </c>
      <c r="CY7" s="2" t="s">
        <v>112</v>
      </c>
      <c r="DA7" s="2" t="s">
        <v>116</v>
      </c>
      <c r="DB7" s="2" t="s">
        <v>116</v>
      </c>
      <c r="DC7" s="2" t="s">
        <v>114</v>
      </c>
      <c r="DD7" s="2" t="s">
        <v>114</v>
      </c>
      <c r="DF7" s="2" t="s">
        <v>112</v>
      </c>
      <c r="DG7" s="2" t="s">
        <v>116</v>
      </c>
      <c r="DH7" s="2" t="s">
        <v>116</v>
      </c>
      <c r="DI7" s="2" t="s">
        <v>112</v>
      </c>
      <c r="DK7" s="2" t="s">
        <v>114</v>
      </c>
      <c r="DL7" s="2" t="s">
        <v>114</v>
      </c>
      <c r="DM7" s="2" t="s">
        <v>112</v>
      </c>
      <c r="DN7" s="2" t="s">
        <v>114</v>
      </c>
      <c r="DO7" s="2" t="s">
        <v>114</v>
      </c>
    </row>
    <row r="8" spans="1:122" ht="15.75" customHeight="1" x14ac:dyDescent="0.15">
      <c r="A8" s="3">
        <v>44242.899620416661</v>
      </c>
      <c r="B8" s="2" t="s">
        <v>146</v>
      </c>
      <c r="C8" s="2" t="s">
        <v>131</v>
      </c>
      <c r="D8" s="2" t="s">
        <v>147</v>
      </c>
      <c r="E8" s="5" t="s">
        <v>168</v>
      </c>
      <c r="F8" s="2" t="s">
        <v>128</v>
      </c>
      <c r="Q8" s="2" t="s">
        <v>169</v>
      </c>
      <c r="AE8" s="2" t="s">
        <v>118</v>
      </c>
      <c r="AG8" s="2" t="s">
        <v>170</v>
      </c>
      <c r="AH8" s="2" t="s">
        <v>118</v>
      </c>
      <c r="AL8" s="2" t="s">
        <v>118</v>
      </c>
      <c r="AP8" s="2" t="s">
        <v>118</v>
      </c>
      <c r="AT8" s="2" t="s">
        <v>115</v>
      </c>
      <c r="AX8" s="2" t="s">
        <v>117</v>
      </c>
      <c r="AY8" s="2" t="s">
        <v>117</v>
      </c>
      <c r="AZ8" s="2" t="s">
        <v>117</v>
      </c>
      <c r="BA8" s="2" t="s">
        <v>171</v>
      </c>
      <c r="BB8" s="2" t="s">
        <v>118</v>
      </c>
      <c r="BT8" s="2" t="s">
        <v>118</v>
      </c>
      <c r="CW8" s="2" t="s">
        <v>114</v>
      </c>
      <c r="CX8" s="2" t="s">
        <v>114</v>
      </c>
      <c r="DG8" s="2" t="s">
        <v>114</v>
      </c>
      <c r="DH8" s="2" t="s">
        <v>114</v>
      </c>
      <c r="DL8" s="2" t="s">
        <v>114</v>
      </c>
      <c r="DN8" s="2" t="s">
        <v>114</v>
      </c>
      <c r="DO8" s="2" t="s">
        <v>114</v>
      </c>
    </row>
    <row r="9" spans="1:122" ht="15.75" customHeight="1" x14ac:dyDescent="0.15">
      <c r="A9" s="3">
        <v>44242.908929016208</v>
      </c>
      <c r="B9" s="2" t="s">
        <v>106</v>
      </c>
      <c r="C9" s="2" t="s">
        <v>172</v>
      </c>
      <c r="D9" s="2" t="s">
        <v>137</v>
      </c>
      <c r="E9" s="2" t="s">
        <v>109</v>
      </c>
      <c r="F9" s="2" t="s">
        <v>125</v>
      </c>
      <c r="I9" s="2" t="s">
        <v>173</v>
      </c>
      <c r="J9" s="2" t="s">
        <v>165</v>
      </c>
      <c r="K9" s="2" t="s">
        <v>173</v>
      </c>
      <c r="AE9" s="2" t="s">
        <v>115</v>
      </c>
      <c r="AF9" s="2" t="s">
        <v>128</v>
      </c>
      <c r="AG9" s="2" t="s">
        <v>145</v>
      </c>
      <c r="AH9" s="2" t="s">
        <v>118</v>
      </c>
      <c r="AL9" s="2" t="s">
        <v>118</v>
      </c>
      <c r="AP9" s="2" t="s">
        <v>115</v>
      </c>
      <c r="AQ9" s="2" t="s">
        <v>139</v>
      </c>
      <c r="AR9" s="2" t="s">
        <v>155</v>
      </c>
      <c r="AT9" s="2" t="s">
        <v>115</v>
      </c>
      <c r="AU9" s="2" t="s">
        <v>139</v>
      </c>
      <c r="AV9" s="2" t="s">
        <v>155</v>
      </c>
      <c r="AX9" s="2" t="s">
        <v>117</v>
      </c>
      <c r="AY9" s="2" t="s">
        <v>117</v>
      </c>
      <c r="AZ9" s="2" t="s">
        <v>130</v>
      </c>
      <c r="BA9" s="2" t="s">
        <v>140</v>
      </c>
      <c r="BB9" s="2" t="s">
        <v>118</v>
      </c>
      <c r="BC9" s="2" t="s">
        <v>113</v>
      </c>
      <c r="BD9" s="2" t="s">
        <v>112</v>
      </c>
      <c r="BE9" s="2" t="s">
        <v>113</v>
      </c>
      <c r="BF9" s="2" t="s">
        <v>113</v>
      </c>
      <c r="BG9" s="2" t="s">
        <v>113</v>
      </c>
      <c r="BH9" s="2" t="s">
        <v>113</v>
      </c>
      <c r="BI9" s="2" t="s">
        <v>113</v>
      </c>
      <c r="BJ9" s="2" t="s">
        <v>113</v>
      </c>
      <c r="BK9" s="2" t="s">
        <v>113</v>
      </c>
      <c r="BT9" s="2" t="s">
        <v>118</v>
      </c>
      <c r="CQ9" s="2" t="s">
        <v>116</v>
      </c>
      <c r="CR9" s="2" t="s">
        <v>116</v>
      </c>
      <c r="CS9" s="2" t="s">
        <v>116</v>
      </c>
      <c r="CT9" s="2" t="s">
        <v>112</v>
      </c>
      <c r="CV9" s="2" t="s">
        <v>112</v>
      </c>
      <c r="CW9" s="2" t="s">
        <v>116</v>
      </c>
      <c r="CX9" s="2" t="s">
        <v>116</v>
      </c>
    </row>
    <row r="10" spans="1:122" ht="15.75" customHeight="1" x14ac:dyDescent="0.15">
      <c r="A10" s="3">
        <v>44243.385208831023</v>
      </c>
      <c r="B10" s="2" t="s">
        <v>142</v>
      </c>
      <c r="C10" s="2" t="s">
        <v>122</v>
      </c>
      <c r="D10" s="5" t="s">
        <v>174</v>
      </c>
      <c r="E10" s="5" t="s">
        <v>175</v>
      </c>
      <c r="F10" s="2" t="s">
        <v>132</v>
      </c>
      <c r="L10" s="2" t="s">
        <v>173</v>
      </c>
      <c r="M10" s="2" t="s">
        <v>176</v>
      </c>
      <c r="N10" s="2" t="s">
        <v>176</v>
      </c>
      <c r="AB10" s="2" t="s">
        <v>177</v>
      </c>
      <c r="AE10" s="2" t="s">
        <v>115</v>
      </c>
      <c r="AF10" s="2" t="s">
        <v>133</v>
      </c>
      <c r="AG10" s="2" t="s">
        <v>178</v>
      </c>
      <c r="AH10" s="2" t="s">
        <v>118</v>
      </c>
      <c r="AL10" s="2" t="s">
        <v>118</v>
      </c>
      <c r="AP10" s="2" t="s">
        <v>118</v>
      </c>
      <c r="AT10" s="2" t="s">
        <v>115</v>
      </c>
      <c r="AU10" s="2" t="s">
        <v>135</v>
      </c>
      <c r="AV10" s="2" t="s">
        <v>135</v>
      </c>
      <c r="AW10" s="2" t="s">
        <v>179</v>
      </c>
      <c r="AX10" s="2" t="s">
        <v>117</v>
      </c>
      <c r="AY10" s="2" t="s">
        <v>117</v>
      </c>
      <c r="AZ10" s="2" t="s">
        <v>130</v>
      </c>
      <c r="BA10" s="2" t="s">
        <v>140</v>
      </c>
      <c r="BB10" s="2" t="s">
        <v>118</v>
      </c>
      <c r="BT10" s="2" t="s">
        <v>118</v>
      </c>
      <c r="CQ10" s="2" t="s">
        <v>112</v>
      </c>
      <c r="CR10" s="2" t="s">
        <v>112</v>
      </c>
      <c r="CS10" s="2" t="s">
        <v>112</v>
      </c>
      <c r="CT10" s="2" t="s">
        <v>112</v>
      </c>
      <c r="CV10" s="2" t="s">
        <v>112</v>
      </c>
      <c r="CW10" s="2" t="s">
        <v>116</v>
      </c>
      <c r="CX10" s="2" t="s">
        <v>116</v>
      </c>
      <c r="CY10" s="2" t="s">
        <v>112</v>
      </c>
      <c r="DA10" s="2" t="s">
        <v>112</v>
      </c>
      <c r="DB10" s="2" t="s">
        <v>112</v>
      </c>
      <c r="DC10" s="2" t="s">
        <v>112</v>
      </c>
      <c r="DD10" s="2" t="s">
        <v>112</v>
      </c>
      <c r="DF10" s="2" t="s">
        <v>112</v>
      </c>
      <c r="DG10" s="2" t="s">
        <v>116</v>
      </c>
      <c r="DH10" s="2" t="s">
        <v>116</v>
      </c>
      <c r="DI10" s="2" t="s">
        <v>112</v>
      </c>
      <c r="DK10" s="2" t="s">
        <v>114</v>
      </c>
      <c r="DL10" s="2" t="s">
        <v>114</v>
      </c>
      <c r="DM10" s="2" t="s">
        <v>114</v>
      </c>
      <c r="DN10" s="2" t="s">
        <v>114</v>
      </c>
      <c r="DO10" s="2" t="s">
        <v>114</v>
      </c>
    </row>
    <row r="11" spans="1:122" ht="15.75" customHeight="1" x14ac:dyDescent="0.15">
      <c r="A11" s="3">
        <v>44243.390166585647</v>
      </c>
      <c r="B11" s="2" t="s">
        <v>106</v>
      </c>
      <c r="C11" s="2" t="s">
        <v>107</v>
      </c>
      <c r="D11" s="2" t="s">
        <v>123</v>
      </c>
      <c r="E11" s="2" t="s">
        <v>109</v>
      </c>
      <c r="F11" s="2" t="s">
        <v>127</v>
      </c>
      <c r="L11" s="2" t="s">
        <v>180</v>
      </c>
      <c r="M11" s="2" t="s">
        <v>180</v>
      </c>
      <c r="N11" s="2" t="s">
        <v>180</v>
      </c>
      <c r="AE11" s="2" t="s">
        <v>115</v>
      </c>
      <c r="AF11" s="2" t="s">
        <v>127</v>
      </c>
      <c r="AG11" s="2" t="s">
        <v>182</v>
      </c>
      <c r="AH11" s="2" t="s">
        <v>118</v>
      </c>
      <c r="AL11" s="2" t="s">
        <v>118</v>
      </c>
      <c r="AP11" s="2" t="s">
        <v>118</v>
      </c>
      <c r="AT11" s="2" t="s">
        <v>118</v>
      </c>
      <c r="CQ11" s="2" t="s">
        <v>114</v>
      </c>
      <c r="CR11" s="2" t="s">
        <v>114</v>
      </c>
      <c r="CS11" s="2" t="s">
        <v>114</v>
      </c>
      <c r="CT11" s="2" t="s">
        <v>116</v>
      </c>
      <c r="CU11" s="2" t="s">
        <v>183</v>
      </c>
      <c r="CV11" s="2" t="s">
        <v>114</v>
      </c>
      <c r="CW11" s="2" t="s">
        <v>116</v>
      </c>
      <c r="CX11" s="2" t="s">
        <v>116</v>
      </c>
      <c r="CY11" s="2" t="s">
        <v>112</v>
      </c>
      <c r="DA11" s="2" t="s">
        <v>112</v>
      </c>
      <c r="DB11" s="2" t="s">
        <v>114</v>
      </c>
      <c r="DC11" s="2" t="s">
        <v>116</v>
      </c>
      <c r="DD11" s="2" t="s">
        <v>116</v>
      </c>
      <c r="DE11" s="2" t="s">
        <v>184</v>
      </c>
      <c r="DF11" s="2" t="s">
        <v>114</v>
      </c>
      <c r="DG11" s="2" t="s">
        <v>116</v>
      </c>
      <c r="DH11" s="2" t="s">
        <v>116</v>
      </c>
      <c r="DI11" s="2" t="s">
        <v>112</v>
      </c>
      <c r="DK11" s="2" t="s">
        <v>113</v>
      </c>
      <c r="DL11" s="2" t="s">
        <v>114</v>
      </c>
      <c r="DM11" s="2" t="s">
        <v>113</v>
      </c>
      <c r="DN11" s="2" t="s">
        <v>112</v>
      </c>
      <c r="DO11" s="2" t="s">
        <v>114</v>
      </c>
      <c r="DP11" s="2" t="s">
        <v>185</v>
      </c>
    </row>
    <row r="12" spans="1:122" ht="15.75" customHeight="1" x14ac:dyDescent="0.15">
      <c r="A12" s="3">
        <v>44243.425262662036</v>
      </c>
      <c r="B12" s="2" t="s">
        <v>157</v>
      </c>
      <c r="C12" s="2" t="s">
        <v>122</v>
      </c>
      <c r="D12" s="2" t="s">
        <v>123</v>
      </c>
      <c r="E12" s="2" t="s">
        <v>109</v>
      </c>
      <c r="F12" s="2" t="s">
        <v>127</v>
      </c>
      <c r="L12" s="2" t="s">
        <v>180</v>
      </c>
      <c r="M12" s="2" t="s">
        <v>126</v>
      </c>
      <c r="N12" s="2" t="s">
        <v>186</v>
      </c>
      <c r="AE12" s="2" t="s">
        <v>115</v>
      </c>
      <c r="AF12" s="2" t="s">
        <v>127</v>
      </c>
      <c r="AG12" s="2" t="s">
        <v>187</v>
      </c>
      <c r="AH12" s="2" t="s">
        <v>118</v>
      </c>
      <c r="AL12" s="2" t="s">
        <v>118</v>
      </c>
      <c r="AP12" s="2" t="s">
        <v>118</v>
      </c>
      <c r="AT12" s="2" t="s">
        <v>115</v>
      </c>
      <c r="AU12" s="2" t="s">
        <v>179</v>
      </c>
      <c r="BA12" s="2" t="s">
        <v>130</v>
      </c>
      <c r="CQ12" s="2" t="s">
        <v>112</v>
      </c>
      <c r="CR12" s="2" t="s">
        <v>114</v>
      </c>
      <c r="CS12" s="2" t="s">
        <v>114</v>
      </c>
      <c r="CT12" s="2" t="s">
        <v>112</v>
      </c>
      <c r="CV12" s="2" t="s">
        <v>112</v>
      </c>
      <c r="CW12" s="2" t="s">
        <v>116</v>
      </c>
      <c r="CX12" s="2" t="s">
        <v>116</v>
      </c>
      <c r="CY12" s="2" t="s">
        <v>112</v>
      </c>
      <c r="CZ12" s="2" t="s">
        <v>188</v>
      </c>
      <c r="DA12" s="2" t="s">
        <v>112</v>
      </c>
      <c r="DB12" s="2" t="s">
        <v>114</v>
      </c>
      <c r="DC12" s="2" t="s">
        <v>114</v>
      </c>
      <c r="DD12" s="2" t="s">
        <v>112</v>
      </c>
      <c r="DF12" s="2" t="s">
        <v>112</v>
      </c>
      <c r="DG12" s="2" t="s">
        <v>114</v>
      </c>
      <c r="DH12" s="2" t="s">
        <v>114</v>
      </c>
      <c r="DI12" s="2" t="s">
        <v>112</v>
      </c>
      <c r="DK12" s="2" t="s">
        <v>114</v>
      </c>
      <c r="DL12" s="2" t="s">
        <v>114</v>
      </c>
      <c r="DM12" s="2" t="s">
        <v>112</v>
      </c>
      <c r="DN12" s="2" t="s">
        <v>112</v>
      </c>
      <c r="DO12" s="2" t="s">
        <v>114</v>
      </c>
    </row>
    <row r="13" spans="1:122" ht="15.75" customHeight="1" x14ac:dyDescent="0.15">
      <c r="A13" s="3">
        <v>44243.525673668977</v>
      </c>
      <c r="B13" s="2" t="s">
        <v>121</v>
      </c>
      <c r="C13" s="2" t="s">
        <v>131</v>
      </c>
      <c r="D13" s="2" t="s">
        <v>123</v>
      </c>
      <c r="E13" s="5" t="s">
        <v>189</v>
      </c>
      <c r="F13" s="5" t="s">
        <v>190</v>
      </c>
      <c r="L13" s="2" t="s">
        <v>180</v>
      </c>
      <c r="M13" s="2" t="s">
        <v>126</v>
      </c>
      <c r="AE13" s="2" t="s">
        <v>115</v>
      </c>
      <c r="AF13" s="2" t="s">
        <v>127</v>
      </c>
      <c r="AG13" s="2" t="s">
        <v>191</v>
      </c>
      <c r="AH13" s="2" t="s">
        <v>118</v>
      </c>
      <c r="AL13" s="2" t="s">
        <v>118</v>
      </c>
      <c r="AP13" s="2" t="s">
        <v>118</v>
      </c>
      <c r="AT13" s="2" t="s">
        <v>115</v>
      </c>
      <c r="AU13" s="2" t="s">
        <v>179</v>
      </c>
      <c r="AV13" s="2" t="s">
        <v>129</v>
      </c>
      <c r="AX13" s="2" t="s">
        <v>117</v>
      </c>
      <c r="AY13" s="2" t="s">
        <v>117</v>
      </c>
      <c r="AZ13" s="2" t="s">
        <v>117</v>
      </c>
      <c r="BA13" s="2" t="s">
        <v>130</v>
      </c>
      <c r="BB13" s="2" t="s">
        <v>118</v>
      </c>
      <c r="BT13" s="2" t="s">
        <v>118</v>
      </c>
      <c r="CQ13" s="2" t="s">
        <v>114</v>
      </c>
      <c r="CR13" s="2" t="s">
        <v>116</v>
      </c>
      <c r="CS13" s="2" t="s">
        <v>116</v>
      </c>
      <c r="CT13" s="2" t="s">
        <v>116</v>
      </c>
      <c r="CU13" s="2" t="s">
        <v>192</v>
      </c>
      <c r="CV13" s="2" t="s">
        <v>114</v>
      </c>
      <c r="CW13" s="2" t="s">
        <v>116</v>
      </c>
      <c r="CX13" s="2" t="s">
        <v>116</v>
      </c>
      <c r="CY13" s="2" t="s">
        <v>116</v>
      </c>
      <c r="DA13" s="2" t="s">
        <v>116</v>
      </c>
      <c r="DB13" s="2" t="s">
        <v>116</v>
      </c>
      <c r="DC13" s="2" t="s">
        <v>116</v>
      </c>
      <c r="DD13" s="2" t="s">
        <v>116</v>
      </c>
      <c r="DE13" s="2" t="s">
        <v>193</v>
      </c>
      <c r="DF13" s="2" t="s">
        <v>114</v>
      </c>
      <c r="DG13" s="2" t="s">
        <v>116</v>
      </c>
      <c r="DH13" s="2" t="s">
        <v>116</v>
      </c>
      <c r="DI13" s="2" t="s">
        <v>116</v>
      </c>
      <c r="DK13" s="2" t="s">
        <v>116</v>
      </c>
      <c r="DL13" s="2" t="s">
        <v>116</v>
      </c>
      <c r="DM13" s="2" t="s">
        <v>116</v>
      </c>
      <c r="DN13" s="2" t="s">
        <v>116</v>
      </c>
      <c r="DO13" s="2" t="s">
        <v>116</v>
      </c>
    </row>
    <row r="14" spans="1:122" ht="15.75" customHeight="1" x14ac:dyDescent="0.15">
      <c r="A14" s="3">
        <v>44243.553255312501</v>
      </c>
      <c r="B14" s="2" t="s">
        <v>121</v>
      </c>
      <c r="C14" s="2" t="s">
        <v>122</v>
      </c>
      <c r="D14" s="2" t="s">
        <v>137</v>
      </c>
      <c r="E14" s="2" t="s">
        <v>109</v>
      </c>
      <c r="F14" s="2" t="s">
        <v>127</v>
      </c>
      <c r="I14" s="2" t="s">
        <v>126</v>
      </c>
      <c r="J14" s="2" t="s">
        <v>126</v>
      </c>
      <c r="K14" s="2" t="s">
        <v>186</v>
      </c>
      <c r="AE14" s="2" t="s">
        <v>115</v>
      </c>
      <c r="AF14" s="2" t="s">
        <v>127</v>
      </c>
      <c r="AG14" s="2" t="s">
        <v>194</v>
      </c>
      <c r="AH14" s="2" t="s">
        <v>118</v>
      </c>
      <c r="AL14" s="2" t="s">
        <v>118</v>
      </c>
      <c r="AT14" s="2" t="s">
        <v>118</v>
      </c>
      <c r="AX14" s="2" t="s">
        <v>117</v>
      </c>
      <c r="AY14" s="2" t="s">
        <v>117</v>
      </c>
      <c r="AZ14" s="2" t="s">
        <v>117</v>
      </c>
      <c r="BA14" s="2" t="s">
        <v>117</v>
      </c>
      <c r="BB14" s="2" t="s">
        <v>118</v>
      </c>
      <c r="BT14" s="2" t="s">
        <v>118</v>
      </c>
      <c r="CQ14" s="2" t="s">
        <v>112</v>
      </c>
      <c r="CR14" s="2" t="s">
        <v>112</v>
      </c>
      <c r="CS14" s="2" t="s">
        <v>112</v>
      </c>
      <c r="CT14" s="2" t="s">
        <v>112</v>
      </c>
      <c r="CV14" s="2" t="s">
        <v>114</v>
      </c>
      <c r="CW14" s="2" t="s">
        <v>114</v>
      </c>
      <c r="CX14" s="2" t="s">
        <v>114</v>
      </c>
      <c r="CY14" s="2" t="s">
        <v>112</v>
      </c>
      <c r="DA14" s="2" t="s">
        <v>112</v>
      </c>
      <c r="DB14" s="2" t="s">
        <v>112</v>
      </c>
      <c r="DC14" s="2" t="s">
        <v>112</v>
      </c>
      <c r="DD14" s="2" t="s">
        <v>112</v>
      </c>
      <c r="DF14" s="2" t="s">
        <v>112</v>
      </c>
      <c r="DG14" s="2" t="s">
        <v>112</v>
      </c>
      <c r="DH14" s="2" t="s">
        <v>112</v>
      </c>
      <c r="DI14" s="2" t="s">
        <v>112</v>
      </c>
      <c r="DK14" s="2" t="s">
        <v>112</v>
      </c>
      <c r="DL14" s="2" t="s">
        <v>112</v>
      </c>
      <c r="DM14" s="2" t="s">
        <v>112</v>
      </c>
      <c r="DN14" s="2" t="s">
        <v>112</v>
      </c>
      <c r="DO14" s="2" t="s">
        <v>112</v>
      </c>
    </row>
    <row r="15" spans="1:122" ht="15.75" customHeight="1" x14ac:dyDescent="0.15">
      <c r="A15" s="3">
        <v>44243.620334699073</v>
      </c>
      <c r="B15" s="2" t="s">
        <v>157</v>
      </c>
      <c r="C15" s="2" t="s">
        <v>131</v>
      </c>
      <c r="D15" s="2" t="s">
        <v>123</v>
      </c>
      <c r="E15" s="5" t="s">
        <v>195</v>
      </c>
      <c r="F15" s="2" t="s">
        <v>128</v>
      </c>
      <c r="M15" s="2" t="s">
        <v>111</v>
      </c>
      <c r="N15" s="2" t="s">
        <v>111</v>
      </c>
      <c r="AE15" s="2" t="s">
        <v>115</v>
      </c>
      <c r="AF15" s="2" t="s">
        <v>128</v>
      </c>
      <c r="AG15" s="2" t="s">
        <v>196</v>
      </c>
      <c r="AH15" s="2" t="s">
        <v>118</v>
      </c>
      <c r="AP15" s="2" t="s">
        <v>118</v>
      </c>
      <c r="AT15" s="2" t="s">
        <v>115</v>
      </c>
      <c r="AU15" s="2" t="s">
        <v>179</v>
      </c>
      <c r="AX15" s="2" t="s">
        <v>117</v>
      </c>
      <c r="AY15" s="2" t="s">
        <v>117</v>
      </c>
      <c r="AZ15" s="2" t="s">
        <v>117</v>
      </c>
      <c r="BA15" s="2" t="s">
        <v>130</v>
      </c>
      <c r="CQ15" s="2" t="s">
        <v>112</v>
      </c>
      <c r="CR15" s="2" t="s">
        <v>112</v>
      </c>
      <c r="CS15" s="2" t="s">
        <v>114</v>
      </c>
      <c r="CT15" s="2" t="s">
        <v>116</v>
      </c>
      <c r="CV15" s="2" t="s">
        <v>114</v>
      </c>
      <c r="CW15" s="2" t="s">
        <v>116</v>
      </c>
      <c r="CX15" s="2" t="s">
        <v>116</v>
      </c>
      <c r="CY15" s="2" t="s">
        <v>112</v>
      </c>
      <c r="DA15" s="2" t="s">
        <v>112</v>
      </c>
      <c r="DB15" s="2" t="s">
        <v>114</v>
      </c>
      <c r="DC15" s="2" t="s">
        <v>114</v>
      </c>
      <c r="DD15" s="2" t="s">
        <v>114</v>
      </c>
      <c r="DF15" s="2" t="s">
        <v>114</v>
      </c>
      <c r="DG15" s="2" t="s">
        <v>116</v>
      </c>
      <c r="DH15" s="2" t="s">
        <v>116</v>
      </c>
      <c r="DI15" s="2" t="s">
        <v>112</v>
      </c>
      <c r="DK15" s="2" t="s">
        <v>112</v>
      </c>
      <c r="DL15" s="2" t="s">
        <v>114</v>
      </c>
      <c r="DM15" s="2" t="s">
        <v>114</v>
      </c>
      <c r="DN15" s="2" t="s">
        <v>114</v>
      </c>
      <c r="DO15" s="2" t="s">
        <v>116</v>
      </c>
    </row>
    <row r="16" spans="1:122" ht="15.75" customHeight="1" x14ac:dyDescent="0.15">
      <c r="A16" s="3">
        <v>44243.640514039347</v>
      </c>
      <c r="B16" s="2" t="s">
        <v>121</v>
      </c>
      <c r="C16" s="2" t="s">
        <v>131</v>
      </c>
      <c r="D16" s="2" t="s">
        <v>123</v>
      </c>
      <c r="E16" s="2" t="s">
        <v>109</v>
      </c>
      <c r="F16" s="2" t="s">
        <v>125</v>
      </c>
      <c r="L16" s="2" t="s">
        <v>165</v>
      </c>
      <c r="M16" s="2" t="s">
        <v>197</v>
      </c>
      <c r="N16" s="2" t="s">
        <v>198</v>
      </c>
      <c r="AE16" s="2" t="s">
        <v>115</v>
      </c>
      <c r="AF16" s="2" t="s">
        <v>128</v>
      </c>
      <c r="AG16" s="2" t="s">
        <v>199</v>
      </c>
      <c r="AH16" s="2" t="s">
        <v>118</v>
      </c>
      <c r="AL16" s="2" t="s">
        <v>118</v>
      </c>
      <c r="AP16" s="2" t="s">
        <v>118</v>
      </c>
      <c r="AT16" s="2" t="s">
        <v>115</v>
      </c>
      <c r="AU16" s="2" t="s">
        <v>200</v>
      </c>
      <c r="AV16" s="2" t="s">
        <v>163</v>
      </c>
      <c r="AW16" s="2" t="s">
        <v>179</v>
      </c>
      <c r="AX16" s="2" t="s">
        <v>117</v>
      </c>
      <c r="AY16" s="2" t="s">
        <v>117</v>
      </c>
      <c r="AZ16" s="2" t="s">
        <v>117</v>
      </c>
      <c r="BA16" s="2" t="s">
        <v>171</v>
      </c>
      <c r="BB16" s="2" t="s">
        <v>118</v>
      </c>
      <c r="BL16" s="2" t="s">
        <v>201</v>
      </c>
      <c r="BM16" s="2" t="s">
        <v>202</v>
      </c>
      <c r="BN16" s="2" t="s">
        <v>202</v>
      </c>
      <c r="BP16" s="2" t="s">
        <v>120</v>
      </c>
      <c r="BT16" s="2" t="s">
        <v>118</v>
      </c>
      <c r="CQ16" s="2" t="s">
        <v>112</v>
      </c>
      <c r="CR16" s="2" t="s">
        <v>114</v>
      </c>
      <c r="CS16" s="2" t="s">
        <v>114</v>
      </c>
      <c r="CT16" s="2" t="s">
        <v>114</v>
      </c>
      <c r="CU16" s="2" t="s">
        <v>203</v>
      </c>
      <c r="CV16" s="2" t="s">
        <v>114</v>
      </c>
      <c r="CW16" s="2" t="s">
        <v>116</v>
      </c>
      <c r="CX16" s="2" t="s">
        <v>116</v>
      </c>
      <c r="CY16" s="2" t="s">
        <v>112</v>
      </c>
      <c r="DA16" s="2" t="s">
        <v>113</v>
      </c>
      <c r="DB16" s="2" t="s">
        <v>114</v>
      </c>
      <c r="DC16" s="2" t="s">
        <v>114</v>
      </c>
      <c r="DD16" s="2" t="s">
        <v>114</v>
      </c>
      <c r="DE16" s="2" t="s">
        <v>204</v>
      </c>
      <c r="DF16" s="2" t="s">
        <v>114</v>
      </c>
      <c r="DG16" s="2" t="s">
        <v>116</v>
      </c>
      <c r="DH16" s="2" t="s">
        <v>116</v>
      </c>
      <c r="DI16" s="2" t="s">
        <v>112</v>
      </c>
      <c r="DK16" s="2" t="s">
        <v>114</v>
      </c>
      <c r="DL16" s="2" t="s">
        <v>113</v>
      </c>
      <c r="DM16" s="2" t="s">
        <v>113</v>
      </c>
      <c r="DN16" s="2" t="s">
        <v>114</v>
      </c>
      <c r="DO16" s="2" t="s">
        <v>114</v>
      </c>
      <c r="DQ16" s="2" t="s">
        <v>205</v>
      </c>
    </row>
    <row r="17" spans="1:121" ht="15.75" customHeight="1" x14ac:dyDescent="0.15">
      <c r="A17" s="3">
        <v>44243.661830821758</v>
      </c>
      <c r="B17" s="2" t="s">
        <v>146</v>
      </c>
      <c r="C17" s="2" t="s">
        <v>131</v>
      </c>
      <c r="D17" s="2" t="s">
        <v>123</v>
      </c>
      <c r="E17" s="2" t="s">
        <v>109</v>
      </c>
      <c r="F17" s="2" t="s">
        <v>125</v>
      </c>
      <c r="L17" s="2" t="s">
        <v>165</v>
      </c>
      <c r="M17" s="2" t="s">
        <v>206</v>
      </c>
      <c r="N17" s="2" t="s">
        <v>206</v>
      </c>
      <c r="AE17" s="2" t="s">
        <v>115</v>
      </c>
      <c r="AF17" s="2" t="s">
        <v>128</v>
      </c>
      <c r="AG17" s="2" t="s">
        <v>207</v>
      </c>
      <c r="AH17" s="2" t="s">
        <v>118</v>
      </c>
      <c r="AL17" s="2" t="s">
        <v>118</v>
      </c>
      <c r="AP17" s="2" t="s">
        <v>115</v>
      </c>
      <c r="AR17" s="2" t="s">
        <v>179</v>
      </c>
      <c r="AT17" s="2" t="s">
        <v>115</v>
      </c>
      <c r="AU17" s="2" t="s">
        <v>179</v>
      </c>
      <c r="AV17" s="2" t="s">
        <v>135</v>
      </c>
      <c r="AZ17" s="2" t="s">
        <v>130</v>
      </c>
      <c r="BA17" s="2" t="s">
        <v>208</v>
      </c>
      <c r="BB17" s="2" t="s">
        <v>118</v>
      </c>
      <c r="CQ17" s="2" t="s">
        <v>113</v>
      </c>
      <c r="CR17" s="2" t="s">
        <v>113</v>
      </c>
      <c r="CS17" s="2" t="s">
        <v>113</v>
      </c>
      <c r="CT17" s="2" t="s">
        <v>113</v>
      </c>
      <c r="CV17" s="2" t="s">
        <v>113</v>
      </c>
      <c r="CW17" s="2" t="s">
        <v>116</v>
      </c>
      <c r="CX17" s="2" t="s">
        <v>116</v>
      </c>
      <c r="CY17" s="2" t="s">
        <v>116</v>
      </c>
      <c r="DA17" s="2" t="s">
        <v>113</v>
      </c>
      <c r="DB17" s="2" t="s">
        <v>113</v>
      </c>
      <c r="DC17" s="2" t="s">
        <v>113</v>
      </c>
      <c r="DD17" s="2" t="s">
        <v>113</v>
      </c>
      <c r="DF17" s="2" t="s">
        <v>113</v>
      </c>
      <c r="DG17" s="2" t="s">
        <v>116</v>
      </c>
      <c r="DH17" s="2" t="s">
        <v>116</v>
      </c>
      <c r="DI17" s="2" t="s">
        <v>116</v>
      </c>
      <c r="DL17" s="2" t="s">
        <v>116</v>
      </c>
      <c r="DN17" s="2" t="s">
        <v>116</v>
      </c>
      <c r="DO17" s="2" t="s">
        <v>116</v>
      </c>
    </row>
    <row r="18" spans="1:121" ht="15.75" customHeight="1" x14ac:dyDescent="0.15">
      <c r="A18" s="3">
        <v>44243.733438553245</v>
      </c>
      <c r="B18" s="2" t="s">
        <v>157</v>
      </c>
      <c r="C18" s="2" t="s">
        <v>122</v>
      </c>
      <c r="D18" s="2" t="s">
        <v>143</v>
      </c>
      <c r="E18" s="2" t="s">
        <v>209</v>
      </c>
      <c r="F18" s="2" t="s">
        <v>127</v>
      </c>
      <c r="J18" s="2" t="s">
        <v>111</v>
      </c>
      <c r="K18" s="2" t="s">
        <v>111</v>
      </c>
      <c r="L18" s="2" t="s">
        <v>165</v>
      </c>
      <c r="M18" s="2" t="s">
        <v>111</v>
      </c>
      <c r="AE18" s="2" t="s">
        <v>115</v>
      </c>
      <c r="AF18" s="2" t="s">
        <v>127</v>
      </c>
      <c r="AG18" s="2" t="s">
        <v>210</v>
      </c>
      <c r="AH18" s="2" t="s">
        <v>118</v>
      </c>
      <c r="CQ18" s="2" t="s">
        <v>116</v>
      </c>
      <c r="CR18" s="2" t="s">
        <v>116</v>
      </c>
      <c r="CS18" s="2" t="s">
        <v>116</v>
      </c>
      <c r="CT18" s="2" t="s">
        <v>116</v>
      </c>
      <c r="CU18" s="2" t="s">
        <v>211</v>
      </c>
      <c r="CV18" s="2" t="s">
        <v>116</v>
      </c>
      <c r="CW18" s="2" t="s">
        <v>116</v>
      </c>
      <c r="CX18" s="2" t="s">
        <v>116</v>
      </c>
      <c r="CY18" s="2" t="s">
        <v>116</v>
      </c>
      <c r="DA18" s="2" t="s">
        <v>116</v>
      </c>
      <c r="DB18" s="2" t="s">
        <v>116</v>
      </c>
      <c r="DC18" s="2" t="s">
        <v>116</v>
      </c>
      <c r="DD18" s="2" t="s">
        <v>116</v>
      </c>
      <c r="DF18" s="2" t="s">
        <v>116</v>
      </c>
      <c r="DG18" s="2" t="s">
        <v>116</v>
      </c>
      <c r="DH18" s="2" t="s">
        <v>116</v>
      </c>
      <c r="DI18" s="2" t="s">
        <v>116</v>
      </c>
    </row>
    <row r="19" spans="1:121" ht="15.75" customHeight="1" x14ac:dyDescent="0.15">
      <c r="A19" s="3">
        <v>44243.747772071758</v>
      </c>
      <c r="B19" s="2" t="s">
        <v>106</v>
      </c>
      <c r="C19" s="2" t="s">
        <v>131</v>
      </c>
      <c r="D19" s="2" t="s">
        <v>123</v>
      </c>
      <c r="E19" s="2" t="s">
        <v>209</v>
      </c>
      <c r="F19" s="2" t="s">
        <v>125</v>
      </c>
      <c r="K19" s="2" t="s">
        <v>186</v>
      </c>
      <c r="L19" s="2" t="s">
        <v>173</v>
      </c>
      <c r="M19" s="2" t="s">
        <v>165</v>
      </c>
      <c r="N19" s="2" t="s">
        <v>165</v>
      </c>
      <c r="AE19" s="2" t="s">
        <v>115</v>
      </c>
      <c r="AF19" s="2" t="s">
        <v>128</v>
      </c>
      <c r="AG19" s="2" t="s">
        <v>160</v>
      </c>
      <c r="AH19" s="2" t="s">
        <v>118</v>
      </c>
      <c r="AL19" s="2" t="s">
        <v>118</v>
      </c>
      <c r="AP19" s="2" t="s">
        <v>118</v>
      </c>
      <c r="AT19" s="2" t="s">
        <v>115</v>
      </c>
      <c r="AU19" s="2" t="s">
        <v>212</v>
      </c>
      <c r="AV19" s="2" t="s">
        <v>129</v>
      </c>
      <c r="AX19" s="2" t="s">
        <v>117</v>
      </c>
      <c r="AY19" s="2" t="s">
        <v>117</v>
      </c>
      <c r="AZ19" s="2" t="s">
        <v>117</v>
      </c>
      <c r="BA19" s="2" t="s">
        <v>140</v>
      </c>
      <c r="BB19" s="2" t="s">
        <v>118</v>
      </c>
      <c r="BT19" s="2" t="s">
        <v>118</v>
      </c>
      <c r="CQ19" s="2" t="s">
        <v>114</v>
      </c>
      <c r="CR19" s="2" t="s">
        <v>114</v>
      </c>
      <c r="CS19" s="2" t="s">
        <v>114</v>
      </c>
      <c r="CT19" s="2" t="s">
        <v>114</v>
      </c>
      <c r="CU19" s="2" t="s">
        <v>213</v>
      </c>
      <c r="CV19" s="2" t="s">
        <v>112</v>
      </c>
      <c r="CW19" s="2" t="s">
        <v>116</v>
      </c>
      <c r="CX19" s="2" t="s">
        <v>116</v>
      </c>
      <c r="CY19" s="2" t="s">
        <v>113</v>
      </c>
      <c r="DA19" s="2" t="s">
        <v>114</v>
      </c>
      <c r="DB19" s="2" t="s">
        <v>114</v>
      </c>
      <c r="DC19" s="2" t="s">
        <v>114</v>
      </c>
      <c r="DD19" s="2" t="s">
        <v>116</v>
      </c>
      <c r="DE19" s="2" t="s">
        <v>213</v>
      </c>
      <c r="DF19" s="2" t="s">
        <v>112</v>
      </c>
      <c r="DG19" s="2" t="s">
        <v>116</v>
      </c>
      <c r="DH19" s="2" t="s">
        <v>116</v>
      </c>
      <c r="DI19" s="2" t="s">
        <v>113</v>
      </c>
      <c r="DK19" s="2" t="s">
        <v>114</v>
      </c>
      <c r="DL19" s="2" t="s">
        <v>114</v>
      </c>
      <c r="DM19" s="2" t="s">
        <v>114</v>
      </c>
      <c r="DN19" s="2" t="s">
        <v>114</v>
      </c>
      <c r="DO19" s="2" t="s">
        <v>113</v>
      </c>
    </row>
    <row r="20" spans="1:121" ht="15.75" customHeight="1" x14ac:dyDescent="0.15">
      <c r="A20" s="3">
        <v>44243.751877453702</v>
      </c>
      <c r="B20" s="2" t="s">
        <v>106</v>
      </c>
      <c r="C20" s="2" t="s">
        <v>122</v>
      </c>
      <c r="D20" s="2" t="s">
        <v>143</v>
      </c>
      <c r="E20" s="5" t="s">
        <v>144</v>
      </c>
      <c r="F20" s="2" t="s">
        <v>125</v>
      </c>
      <c r="I20" s="2" t="s">
        <v>111</v>
      </c>
      <c r="J20" s="2" t="s">
        <v>111</v>
      </c>
      <c r="L20" s="2" t="s">
        <v>126</v>
      </c>
      <c r="M20" s="2" t="s">
        <v>126</v>
      </c>
      <c r="N20" s="2" t="s">
        <v>138</v>
      </c>
      <c r="AE20" s="2" t="s">
        <v>115</v>
      </c>
      <c r="AF20" s="2" t="s">
        <v>128</v>
      </c>
      <c r="AG20" s="2" t="s">
        <v>214</v>
      </c>
      <c r="AH20" s="2" t="s">
        <v>118</v>
      </c>
      <c r="AL20" s="2" t="s">
        <v>118</v>
      </c>
      <c r="AP20" s="2" t="s">
        <v>118</v>
      </c>
      <c r="AT20" s="2" t="s">
        <v>118</v>
      </c>
      <c r="CQ20" s="2" t="s">
        <v>113</v>
      </c>
      <c r="CR20" s="2" t="s">
        <v>112</v>
      </c>
      <c r="CS20" s="2" t="s">
        <v>114</v>
      </c>
      <c r="CT20" s="2" t="s">
        <v>112</v>
      </c>
      <c r="CV20" s="2" t="s">
        <v>112</v>
      </c>
      <c r="CW20" s="2" t="s">
        <v>116</v>
      </c>
      <c r="CX20" s="2" t="s">
        <v>116</v>
      </c>
      <c r="CY20" s="2" t="s">
        <v>113</v>
      </c>
      <c r="DA20" s="2" t="s">
        <v>112</v>
      </c>
      <c r="DB20" s="2" t="s">
        <v>112</v>
      </c>
      <c r="DC20" s="2" t="s">
        <v>112</v>
      </c>
      <c r="DD20" s="2" t="s">
        <v>112</v>
      </c>
      <c r="DF20" s="2" t="s">
        <v>112</v>
      </c>
      <c r="DG20" s="2" t="s">
        <v>116</v>
      </c>
      <c r="DH20" s="2" t="s">
        <v>116</v>
      </c>
      <c r="DI20" s="2" t="s">
        <v>113</v>
      </c>
      <c r="DK20" s="2" t="s">
        <v>114</v>
      </c>
      <c r="DL20" s="2" t="s">
        <v>114</v>
      </c>
      <c r="DM20" s="2" t="s">
        <v>112</v>
      </c>
      <c r="DN20" s="2" t="s">
        <v>114</v>
      </c>
      <c r="DO20" s="2" t="s">
        <v>114</v>
      </c>
    </row>
    <row r="21" spans="1:121" ht="15.75" customHeight="1" x14ac:dyDescent="0.15">
      <c r="A21" s="3">
        <v>44243.773163449077</v>
      </c>
      <c r="B21" s="2" t="s">
        <v>121</v>
      </c>
      <c r="C21" s="2" t="s">
        <v>131</v>
      </c>
      <c r="D21" s="2" t="s">
        <v>137</v>
      </c>
      <c r="E21" s="2" t="s">
        <v>109</v>
      </c>
      <c r="F21" s="2" t="s">
        <v>125</v>
      </c>
      <c r="I21" s="2" t="s">
        <v>111</v>
      </c>
      <c r="K21" s="2" t="s">
        <v>186</v>
      </c>
      <c r="AE21" s="2" t="s">
        <v>115</v>
      </c>
      <c r="AF21" s="2" t="s">
        <v>127</v>
      </c>
      <c r="AG21" s="2" t="s">
        <v>215</v>
      </c>
      <c r="AH21" s="2" t="s">
        <v>118</v>
      </c>
      <c r="AL21" s="2" t="s">
        <v>118</v>
      </c>
      <c r="AP21" s="2" t="s">
        <v>118</v>
      </c>
      <c r="AT21" s="2" t="s">
        <v>115</v>
      </c>
      <c r="AU21" s="2" t="s">
        <v>216</v>
      </c>
      <c r="AV21" s="2" t="s">
        <v>155</v>
      </c>
      <c r="AX21" s="2" t="s">
        <v>117</v>
      </c>
      <c r="AY21" s="2" t="s">
        <v>117</v>
      </c>
      <c r="AZ21" s="2" t="s">
        <v>117</v>
      </c>
      <c r="BA21" s="2" t="s">
        <v>208</v>
      </c>
      <c r="BB21" s="2" t="s">
        <v>118</v>
      </c>
    </row>
    <row r="22" spans="1:121" ht="15.75" customHeight="1" x14ac:dyDescent="0.15">
      <c r="A22" s="3">
        <v>44243.849179247685</v>
      </c>
      <c r="B22" s="2" t="s">
        <v>121</v>
      </c>
      <c r="C22" s="2" t="s">
        <v>131</v>
      </c>
      <c r="D22" s="2" t="s">
        <v>143</v>
      </c>
      <c r="E22" s="2" t="s">
        <v>109</v>
      </c>
      <c r="F22" s="2" t="s">
        <v>125</v>
      </c>
      <c r="J22" s="2" t="s">
        <v>111</v>
      </c>
      <c r="L22" s="2" t="s">
        <v>186</v>
      </c>
      <c r="M22" s="2" t="s">
        <v>186</v>
      </c>
      <c r="N22" s="2" t="s">
        <v>186</v>
      </c>
      <c r="AE22" s="2" t="s">
        <v>115</v>
      </c>
      <c r="AF22" s="2" t="s">
        <v>127</v>
      </c>
      <c r="AG22" s="2" t="s">
        <v>217</v>
      </c>
      <c r="AH22" s="2" t="s">
        <v>118</v>
      </c>
      <c r="AL22" s="2" t="s">
        <v>118</v>
      </c>
      <c r="AP22" s="2" t="s">
        <v>118</v>
      </c>
      <c r="AT22" s="2" t="s">
        <v>118</v>
      </c>
      <c r="AX22" s="2" t="s">
        <v>117</v>
      </c>
      <c r="AY22" s="2" t="s">
        <v>117</v>
      </c>
      <c r="AZ22" s="2" t="s">
        <v>117</v>
      </c>
      <c r="BA22" s="2" t="s">
        <v>117</v>
      </c>
      <c r="CQ22" s="2" t="s">
        <v>113</v>
      </c>
      <c r="CR22" s="2" t="s">
        <v>112</v>
      </c>
      <c r="CS22" s="2" t="s">
        <v>114</v>
      </c>
      <c r="CT22" s="2" t="s">
        <v>112</v>
      </c>
      <c r="CV22" s="2" t="s">
        <v>114</v>
      </c>
      <c r="CW22" s="2" t="s">
        <v>116</v>
      </c>
      <c r="CX22" s="2" t="s">
        <v>116</v>
      </c>
      <c r="CY22" s="2" t="s">
        <v>112</v>
      </c>
      <c r="DA22" s="2" t="s">
        <v>113</v>
      </c>
      <c r="DB22" s="2" t="s">
        <v>114</v>
      </c>
      <c r="DC22" s="2" t="s">
        <v>114</v>
      </c>
      <c r="DD22" s="2" t="s">
        <v>112</v>
      </c>
      <c r="DF22" s="2" t="s">
        <v>116</v>
      </c>
      <c r="DG22" s="2" t="s">
        <v>116</v>
      </c>
      <c r="DH22" s="2" t="s">
        <v>116</v>
      </c>
      <c r="DI22" s="2" t="s">
        <v>112</v>
      </c>
      <c r="DK22" s="2" t="s">
        <v>112</v>
      </c>
      <c r="DL22" s="2" t="s">
        <v>112</v>
      </c>
      <c r="DM22" s="2" t="s">
        <v>112</v>
      </c>
      <c r="DN22" s="2" t="s">
        <v>114</v>
      </c>
      <c r="DO22" s="2" t="s">
        <v>114</v>
      </c>
    </row>
    <row r="23" spans="1:121" ht="15.75" customHeight="1" x14ac:dyDescent="0.15">
      <c r="A23" s="3">
        <v>44244.458670567124</v>
      </c>
      <c r="B23" s="2" t="s">
        <v>121</v>
      </c>
      <c r="C23" s="2" t="s">
        <v>122</v>
      </c>
      <c r="D23" s="2" t="s">
        <v>123</v>
      </c>
      <c r="E23" s="2" t="s">
        <v>109</v>
      </c>
      <c r="F23" s="2" t="s">
        <v>133</v>
      </c>
      <c r="AE23" s="2" t="s">
        <v>115</v>
      </c>
      <c r="AF23" s="2" t="s">
        <v>133</v>
      </c>
      <c r="AG23" s="2" t="s">
        <v>145</v>
      </c>
      <c r="AH23" s="2" t="s">
        <v>118</v>
      </c>
      <c r="AL23" s="2" t="s">
        <v>118</v>
      </c>
      <c r="AP23" s="2" t="s">
        <v>118</v>
      </c>
      <c r="AT23" s="2" t="s">
        <v>118</v>
      </c>
      <c r="AX23" s="2" t="s">
        <v>117</v>
      </c>
      <c r="AY23" s="2" t="s">
        <v>117</v>
      </c>
      <c r="AZ23" s="2" t="s">
        <v>117</v>
      </c>
      <c r="BA23" s="2" t="s">
        <v>117</v>
      </c>
      <c r="CQ23" s="2" t="s">
        <v>113</v>
      </c>
      <c r="CR23" s="2" t="s">
        <v>113</v>
      </c>
      <c r="CS23" s="2" t="s">
        <v>112</v>
      </c>
      <c r="CT23" s="2" t="s">
        <v>112</v>
      </c>
      <c r="CV23" s="2" t="s">
        <v>112</v>
      </c>
      <c r="CW23" s="2" t="s">
        <v>116</v>
      </c>
      <c r="CX23" s="2" t="s">
        <v>116</v>
      </c>
      <c r="CY23" s="2" t="s">
        <v>113</v>
      </c>
      <c r="DA23" s="2" t="s">
        <v>112</v>
      </c>
      <c r="DB23" s="2" t="s">
        <v>112</v>
      </c>
      <c r="DC23" s="2" t="s">
        <v>112</v>
      </c>
      <c r="DD23" s="2" t="s">
        <v>112</v>
      </c>
      <c r="DF23" s="2" t="s">
        <v>112</v>
      </c>
      <c r="DG23" s="2" t="s">
        <v>116</v>
      </c>
      <c r="DH23" s="2" t="s">
        <v>116</v>
      </c>
      <c r="DI23" s="2" t="s">
        <v>113</v>
      </c>
      <c r="DK23" s="2" t="s">
        <v>116</v>
      </c>
      <c r="DL23" s="2" t="s">
        <v>116</v>
      </c>
      <c r="DM23" s="2" t="s">
        <v>112</v>
      </c>
      <c r="DN23" s="2" t="s">
        <v>116</v>
      </c>
      <c r="DO23" s="2" t="s">
        <v>116</v>
      </c>
    </row>
    <row r="24" spans="1:121" ht="15.75" customHeight="1" x14ac:dyDescent="0.15">
      <c r="A24" s="3">
        <v>44244.567870682869</v>
      </c>
      <c r="B24" s="2" t="s">
        <v>146</v>
      </c>
      <c r="C24" s="2" t="s">
        <v>122</v>
      </c>
      <c r="D24" s="2" t="s">
        <v>123</v>
      </c>
      <c r="E24" s="2" t="s">
        <v>109</v>
      </c>
      <c r="F24" s="2" t="s">
        <v>218</v>
      </c>
      <c r="K24" s="2" t="s">
        <v>219</v>
      </c>
      <c r="L24" s="2" t="s">
        <v>220</v>
      </c>
      <c r="M24" s="2" t="s">
        <v>221</v>
      </c>
      <c r="N24" s="2" t="s">
        <v>222</v>
      </c>
      <c r="AE24" s="2" t="s">
        <v>115</v>
      </c>
      <c r="AF24" s="2" t="s">
        <v>110</v>
      </c>
      <c r="AG24" s="2" t="s">
        <v>223</v>
      </c>
      <c r="AH24" s="2" t="s">
        <v>118</v>
      </c>
      <c r="AL24" s="2" t="s">
        <v>118</v>
      </c>
      <c r="AP24" s="2" t="s">
        <v>118</v>
      </c>
      <c r="AT24" s="2" t="s">
        <v>118</v>
      </c>
      <c r="BB24" s="2" t="s">
        <v>118</v>
      </c>
      <c r="BT24" s="2" t="s">
        <v>118</v>
      </c>
      <c r="CQ24" s="2" t="s">
        <v>113</v>
      </c>
      <c r="CR24" s="2" t="s">
        <v>113</v>
      </c>
      <c r="CS24" s="2" t="s">
        <v>113</v>
      </c>
      <c r="CT24" s="2" t="s">
        <v>113</v>
      </c>
      <c r="CV24" s="2" t="s">
        <v>113</v>
      </c>
      <c r="CW24" s="2" t="s">
        <v>116</v>
      </c>
      <c r="CX24" s="2" t="s">
        <v>116</v>
      </c>
      <c r="CY24" s="2" t="s">
        <v>116</v>
      </c>
      <c r="DA24" s="2" t="s">
        <v>116</v>
      </c>
      <c r="DB24" s="2" t="s">
        <v>113</v>
      </c>
      <c r="DC24" s="2" t="s">
        <v>116</v>
      </c>
      <c r="DH24" s="2" t="s">
        <v>116</v>
      </c>
      <c r="DI24" s="2" t="s">
        <v>116</v>
      </c>
      <c r="DN24" s="2" t="s">
        <v>114</v>
      </c>
    </row>
    <row r="25" spans="1:121" ht="15.75" customHeight="1" x14ac:dyDescent="0.15">
      <c r="A25" s="3">
        <v>44244.603008773149</v>
      </c>
      <c r="B25" s="2" t="s">
        <v>106</v>
      </c>
      <c r="C25" s="2" t="s">
        <v>131</v>
      </c>
      <c r="D25" s="2" t="s">
        <v>123</v>
      </c>
      <c r="E25" s="2" t="s">
        <v>144</v>
      </c>
      <c r="F25" s="2" t="s">
        <v>128</v>
      </c>
      <c r="M25" s="2" t="s">
        <v>111</v>
      </c>
      <c r="N25" s="2" t="s">
        <v>111</v>
      </c>
      <c r="AE25" s="2" t="s">
        <v>115</v>
      </c>
      <c r="AF25" s="2" t="s">
        <v>128</v>
      </c>
      <c r="AG25" s="2" t="s">
        <v>224</v>
      </c>
      <c r="AH25" s="2" t="s">
        <v>118</v>
      </c>
      <c r="AL25" s="2" t="s">
        <v>118</v>
      </c>
      <c r="AP25" s="2" t="s">
        <v>118</v>
      </c>
      <c r="AT25" s="2" t="s">
        <v>115</v>
      </c>
      <c r="AU25" s="2" t="s">
        <v>135</v>
      </c>
      <c r="AX25" s="2" t="s">
        <v>117</v>
      </c>
      <c r="AY25" s="2" t="s">
        <v>117</v>
      </c>
      <c r="AZ25" s="2" t="s">
        <v>117</v>
      </c>
      <c r="BA25" s="2" t="s">
        <v>136</v>
      </c>
      <c r="BB25" s="2" t="s">
        <v>118</v>
      </c>
      <c r="BT25" s="2" t="s">
        <v>118</v>
      </c>
      <c r="CQ25" s="2" t="s">
        <v>114</v>
      </c>
      <c r="CR25" s="2" t="s">
        <v>114</v>
      </c>
      <c r="CS25" s="2" t="s">
        <v>112</v>
      </c>
      <c r="CT25" s="2" t="s">
        <v>116</v>
      </c>
      <c r="CU25" s="2" t="s">
        <v>225</v>
      </c>
      <c r="CV25" s="2" t="s">
        <v>114</v>
      </c>
      <c r="CW25" s="2" t="s">
        <v>116</v>
      </c>
      <c r="CX25" s="2" t="s">
        <v>116</v>
      </c>
      <c r="CY25" s="2" t="s">
        <v>113</v>
      </c>
      <c r="DA25" s="2" t="s">
        <v>114</v>
      </c>
      <c r="DB25" s="2" t="s">
        <v>114</v>
      </c>
      <c r="DC25" s="2" t="s">
        <v>112</v>
      </c>
      <c r="DD25" s="2" t="s">
        <v>114</v>
      </c>
      <c r="DE25" s="2" t="s">
        <v>225</v>
      </c>
      <c r="DF25" s="2" t="s">
        <v>114</v>
      </c>
      <c r="DG25" s="2" t="s">
        <v>116</v>
      </c>
      <c r="DH25" s="2" t="s">
        <v>116</v>
      </c>
      <c r="DI25" s="2" t="s">
        <v>113</v>
      </c>
      <c r="DK25" s="2" t="s">
        <v>114</v>
      </c>
      <c r="DL25" s="2" t="s">
        <v>114</v>
      </c>
      <c r="DM25" s="2" t="s">
        <v>114</v>
      </c>
      <c r="DN25" s="2" t="s">
        <v>114</v>
      </c>
      <c r="DO25" s="2" t="s">
        <v>114</v>
      </c>
    </row>
    <row r="26" spans="1:121" ht="15.75" customHeight="1" x14ac:dyDescent="0.15">
      <c r="A26" s="3">
        <v>44244.764487488428</v>
      </c>
      <c r="B26" s="2" t="s">
        <v>121</v>
      </c>
      <c r="C26" s="2" t="s">
        <v>122</v>
      </c>
      <c r="D26" s="2" t="s">
        <v>123</v>
      </c>
      <c r="E26" s="2" t="s">
        <v>109</v>
      </c>
      <c r="F26" s="2" t="s">
        <v>190</v>
      </c>
      <c r="L26" s="2" t="s">
        <v>186</v>
      </c>
      <c r="N26" s="2" t="s">
        <v>220</v>
      </c>
      <c r="AE26" s="2" t="s">
        <v>115</v>
      </c>
      <c r="AF26" s="2" t="s">
        <v>127</v>
      </c>
      <c r="AG26" s="2" t="s">
        <v>160</v>
      </c>
      <c r="AH26" s="2" t="s">
        <v>118</v>
      </c>
      <c r="AL26" s="2" t="s">
        <v>118</v>
      </c>
      <c r="AP26" s="2" t="s">
        <v>118</v>
      </c>
      <c r="AT26" s="2" t="s">
        <v>115</v>
      </c>
      <c r="AU26" s="2" t="s">
        <v>135</v>
      </c>
      <c r="AV26" s="2" t="s">
        <v>135</v>
      </c>
      <c r="AX26" s="2" t="s">
        <v>117</v>
      </c>
      <c r="AY26" s="2" t="s">
        <v>117</v>
      </c>
      <c r="AZ26" s="2" t="s">
        <v>117</v>
      </c>
      <c r="BA26" s="2" t="s">
        <v>208</v>
      </c>
      <c r="BB26" s="2" t="s">
        <v>118</v>
      </c>
      <c r="BT26" s="2" t="s">
        <v>118</v>
      </c>
    </row>
    <row r="27" spans="1:121" ht="15.75" customHeight="1" x14ac:dyDescent="0.15">
      <c r="A27" s="3">
        <v>44244.882329687505</v>
      </c>
      <c r="B27" s="2" t="s">
        <v>121</v>
      </c>
      <c r="C27" s="2" t="s">
        <v>131</v>
      </c>
      <c r="D27" s="2" t="s">
        <v>123</v>
      </c>
      <c r="E27" s="2" t="s">
        <v>124</v>
      </c>
      <c r="F27" s="2" t="s">
        <v>125</v>
      </c>
      <c r="M27" s="2" t="s">
        <v>111</v>
      </c>
      <c r="N27" s="2" t="s">
        <v>138</v>
      </c>
      <c r="AE27" s="2" t="s">
        <v>115</v>
      </c>
      <c r="AF27" s="2" t="s">
        <v>128</v>
      </c>
      <c r="AG27" s="2" t="s">
        <v>226</v>
      </c>
      <c r="AH27" s="2" t="s">
        <v>118</v>
      </c>
      <c r="AL27" s="2" t="s">
        <v>118</v>
      </c>
      <c r="AP27" s="2" t="s">
        <v>118</v>
      </c>
      <c r="AT27" s="2" t="s">
        <v>115</v>
      </c>
      <c r="AU27" s="2" t="s">
        <v>135</v>
      </c>
      <c r="AX27" s="2" t="s">
        <v>117</v>
      </c>
      <c r="AY27" s="2" t="s">
        <v>117</v>
      </c>
      <c r="AZ27" s="2" t="s">
        <v>117</v>
      </c>
      <c r="BA27" s="2" t="s">
        <v>156</v>
      </c>
      <c r="BB27" s="2" t="s">
        <v>118</v>
      </c>
      <c r="BT27" s="2" t="s">
        <v>118</v>
      </c>
      <c r="CQ27" s="2" t="s">
        <v>114</v>
      </c>
      <c r="CR27" s="2" t="s">
        <v>112</v>
      </c>
      <c r="CS27" s="2" t="s">
        <v>112</v>
      </c>
      <c r="CT27" s="2" t="s">
        <v>114</v>
      </c>
      <c r="CU27" s="2" t="s">
        <v>227</v>
      </c>
      <c r="CV27" s="2" t="s">
        <v>112</v>
      </c>
      <c r="CW27" s="2" t="s">
        <v>116</v>
      </c>
      <c r="CX27" s="2" t="s">
        <v>116</v>
      </c>
      <c r="CY27" s="2" t="s">
        <v>113</v>
      </c>
      <c r="CZ27" s="2" t="s">
        <v>228</v>
      </c>
      <c r="DA27" s="2" t="s">
        <v>114</v>
      </c>
      <c r="DB27" s="2" t="s">
        <v>116</v>
      </c>
      <c r="DC27" s="2" t="s">
        <v>116</v>
      </c>
      <c r="DD27" s="2" t="s">
        <v>114</v>
      </c>
      <c r="DE27" s="2" t="s">
        <v>229</v>
      </c>
      <c r="DF27" s="2" t="s">
        <v>112</v>
      </c>
      <c r="DG27" s="2" t="s">
        <v>116</v>
      </c>
      <c r="DH27" s="2" t="s">
        <v>116</v>
      </c>
      <c r="DI27" s="2" t="s">
        <v>113</v>
      </c>
      <c r="DK27" s="2" t="s">
        <v>112</v>
      </c>
      <c r="DL27" s="2" t="s">
        <v>116</v>
      </c>
      <c r="DM27" s="2" t="s">
        <v>114</v>
      </c>
      <c r="DN27" s="2" t="s">
        <v>114</v>
      </c>
      <c r="DO27" s="2" t="s">
        <v>116</v>
      </c>
      <c r="DQ27" s="2" t="s">
        <v>230</v>
      </c>
    </row>
    <row r="28" spans="1:121" ht="15.75" customHeight="1" x14ac:dyDescent="0.15">
      <c r="A28" s="3">
        <v>44245.349278530091</v>
      </c>
      <c r="B28" s="2" t="s">
        <v>157</v>
      </c>
      <c r="C28" s="2" t="s">
        <v>122</v>
      </c>
      <c r="D28" s="2" t="s">
        <v>123</v>
      </c>
      <c r="E28" s="2" t="s">
        <v>109</v>
      </c>
      <c r="F28" s="2" t="s">
        <v>133</v>
      </c>
      <c r="M28" s="2" t="s">
        <v>231</v>
      </c>
      <c r="N28" s="2" t="s">
        <v>231</v>
      </c>
      <c r="AE28" s="2" t="s">
        <v>115</v>
      </c>
      <c r="AF28" s="2" t="s">
        <v>133</v>
      </c>
      <c r="AG28" s="2" t="s">
        <v>232</v>
      </c>
      <c r="AH28" s="2" t="s">
        <v>118</v>
      </c>
      <c r="AL28" s="2" t="s">
        <v>118</v>
      </c>
      <c r="AP28" s="2" t="s">
        <v>118</v>
      </c>
      <c r="AT28" s="2" t="s">
        <v>115</v>
      </c>
      <c r="AW28" s="2" t="s">
        <v>179</v>
      </c>
      <c r="AX28" s="2" t="s">
        <v>117</v>
      </c>
      <c r="AY28" s="2" t="s">
        <v>117</v>
      </c>
      <c r="AZ28" s="2" t="s">
        <v>117</v>
      </c>
      <c r="BA28" s="2" t="s">
        <v>140</v>
      </c>
      <c r="BB28" s="2" t="s">
        <v>118</v>
      </c>
      <c r="BT28" s="2" t="s">
        <v>118</v>
      </c>
      <c r="CQ28" s="2" t="s">
        <v>114</v>
      </c>
      <c r="CR28" s="2" t="s">
        <v>114</v>
      </c>
      <c r="CS28" s="2" t="s">
        <v>114</v>
      </c>
      <c r="CT28" s="2" t="s">
        <v>114</v>
      </c>
      <c r="CU28" s="2" t="s">
        <v>233</v>
      </c>
      <c r="CV28" s="2" t="s">
        <v>112</v>
      </c>
      <c r="CW28" s="2" t="s">
        <v>116</v>
      </c>
      <c r="CX28" s="2" t="s">
        <v>116</v>
      </c>
      <c r="CY28" s="2" t="s">
        <v>116</v>
      </c>
      <c r="DA28" s="2" t="s">
        <v>114</v>
      </c>
      <c r="DB28" s="2" t="s">
        <v>114</v>
      </c>
      <c r="DC28" s="2" t="s">
        <v>114</v>
      </c>
      <c r="DD28" s="2" t="s">
        <v>114</v>
      </c>
      <c r="DE28" s="2" t="s">
        <v>234</v>
      </c>
      <c r="DF28" s="2" t="s">
        <v>112</v>
      </c>
      <c r="DG28" s="2" t="s">
        <v>116</v>
      </c>
      <c r="DH28" s="2" t="s">
        <v>116</v>
      </c>
      <c r="DI28" s="2" t="s">
        <v>116</v>
      </c>
      <c r="DK28" s="2" t="s">
        <v>112</v>
      </c>
      <c r="DL28" s="2" t="s">
        <v>114</v>
      </c>
      <c r="DM28" s="2" t="s">
        <v>114</v>
      </c>
      <c r="DN28" s="2" t="s">
        <v>114</v>
      </c>
      <c r="DO28" s="2" t="s">
        <v>114</v>
      </c>
    </row>
    <row r="29" spans="1:121" ht="15.75" customHeight="1" x14ac:dyDescent="0.15">
      <c r="A29" s="3">
        <v>44245.349370868054</v>
      </c>
      <c r="B29" s="2" t="s">
        <v>157</v>
      </c>
      <c r="C29" s="2" t="s">
        <v>122</v>
      </c>
      <c r="D29" s="2" t="s">
        <v>123</v>
      </c>
      <c r="E29" s="2" t="s">
        <v>109</v>
      </c>
      <c r="F29" s="2" t="s">
        <v>133</v>
      </c>
      <c r="M29" s="2" t="s">
        <v>231</v>
      </c>
      <c r="N29" s="2" t="s">
        <v>231</v>
      </c>
      <c r="AE29" s="2" t="s">
        <v>115</v>
      </c>
      <c r="AF29" s="2" t="s">
        <v>133</v>
      </c>
      <c r="AG29" s="2" t="s">
        <v>232</v>
      </c>
      <c r="AH29" s="2" t="s">
        <v>118</v>
      </c>
      <c r="AL29" s="2" t="s">
        <v>118</v>
      </c>
      <c r="AP29" s="2" t="s">
        <v>118</v>
      </c>
      <c r="AT29" s="2" t="s">
        <v>115</v>
      </c>
      <c r="AW29" s="2" t="s">
        <v>179</v>
      </c>
      <c r="AX29" s="2" t="s">
        <v>117</v>
      </c>
      <c r="AY29" s="2" t="s">
        <v>117</v>
      </c>
      <c r="AZ29" s="2" t="s">
        <v>117</v>
      </c>
      <c r="BA29" s="2" t="s">
        <v>140</v>
      </c>
      <c r="BB29" s="2" t="s">
        <v>118</v>
      </c>
      <c r="BT29" s="2" t="s">
        <v>118</v>
      </c>
      <c r="CQ29" s="2" t="s">
        <v>114</v>
      </c>
      <c r="CR29" s="2" t="s">
        <v>114</v>
      </c>
      <c r="CS29" s="2" t="s">
        <v>114</v>
      </c>
      <c r="CT29" s="2" t="s">
        <v>114</v>
      </c>
      <c r="CU29" s="2" t="s">
        <v>233</v>
      </c>
      <c r="CV29" s="2" t="s">
        <v>112</v>
      </c>
      <c r="CW29" s="2" t="s">
        <v>116</v>
      </c>
      <c r="CX29" s="2" t="s">
        <v>116</v>
      </c>
      <c r="CY29" s="2" t="s">
        <v>116</v>
      </c>
      <c r="DA29" s="2" t="s">
        <v>114</v>
      </c>
      <c r="DB29" s="2" t="s">
        <v>114</v>
      </c>
      <c r="DC29" s="2" t="s">
        <v>114</v>
      </c>
      <c r="DD29" s="2" t="s">
        <v>114</v>
      </c>
      <c r="DE29" s="2" t="s">
        <v>234</v>
      </c>
      <c r="DF29" s="2" t="s">
        <v>112</v>
      </c>
      <c r="DG29" s="2" t="s">
        <v>116</v>
      </c>
      <c r="DH29" s="2" t="s">
        <v>116</v>
      </c>
      <c r="DI29" s="2" t="s">
        <v>116</v>
      </c>
      <c r="DK29" s="2" t="s">
        <v>112</v>
      </c>
      <c r="DL29" s="2" t="s">
        <v>114</v>
      </c>
      <c r="DM29" s="2" t="s">
        <v>114</v>
      </c>
      <c r="DN29" s="2" t="s">
        <v>114</v>
      </c>
      <c r="DO29" s="2" t="s">
        <v>114</v>
      </c>
    </row>
    <row r="30" spans="1:121" ht="15.75" customHeight="1" x14ac:dyDescent="0.15">
      <c r="A30" s="3">
        <v>44245.389253449073</v>
      </c>
      <c r="B30" s="2" t="s">
        <v>146</v>
      </c>
      <c r="C30" s="2" t="s">
        <v>122</v>
      </c>
      <c r="D30" s="2" t="s">
        <v>123</v>
      </c>
      <c r="E30" s="2" t="s">
        <v>109</v>
      </c>
      <c r="F30" s="2" t="s">
        <v>127</v>
      </c>
      <c r="M30" s="2" t="s">
        <v>126</v>
      </c>
      <c r="N30" s="2" t="s">
        <v>126</v>
      </c>
      <c r="AE30" s="2" t="s">
        <v>115</v>
      </c>
      <c r="AF30" s="2" t="s">
        <v>127</v>
      </c>
      <c r="AG30" s="2" t="s">
        <v>235</v>
      </c>
      <c r="AH30" s="2" t="s">
        <v>118</v>
      </c>
      <c r="AL30" s="2" t="s">
        <v>118</v>
      </c>
      <c r="AP30" s="2" t="s">
        <v>118</v>
      </c>
      <c r="AT30" s="2" t="s">
        <v>118</v>
      </c>
      <c r="CQ30" s="2" t="s">
        <v>112</v>
      </c>
      <c r="CR30" s="2" t="s">
        <v>112</v>
      </c>
      <c r="CS30" s="2" t="s">
        <v>112</v>
      </c>
      <c r="CT30" s="2" t="s">
        <v>114</v>
      </c>
      <c r="CU30" s="2" t="s">
        <v>236</v>
      </c>
      <c r="CV30" s="2" t="s">
        <v>112</v>
      </c>
      <c r="CW30" s="2" t="s">
        <v>112</v>
      </c>
      <c r="CX30" s="2" t="s">
        <v>112</v>
      </c>
      <c r="CY30" s="2" t="s">
        <v>112</v>
      </c>
      <c r="CZ30" s="2" t="s">
        <v>237</v>
      </c>
      <c r="DA30" s="2" t="s">
        <v>112</v>
      </c>
      <c r="DB30" s="2" t="s">
        <v>112</v>
      </c>
      <c r="DC30" s="2" t="s">
        <v>112</v>
      </c>
      <c r="DD30" s="2" t="s">
        <v>112</v>
      </c>
      <c r="DF30" s="2" t="s">
        <v>112</v>
      </c>
      <c r="DG30" s="2" t="s">
        <v>112</v>
      </c>
      <c r="DH30" s="2" t="s">
        <v>112</v>
      </c>
      <c r="DI30" s="2" t="s">
        <v>112</v>
      </c>
      <c r="DK30" s="2" t="s">
        <v>114</v>
      </c>
      <c r="DL30" s="2" t="s">
        <v>114</v>
      </c>
      <c r="DM30" s="2" t="s">
        <v>114</v>
      </c>
      <c r="DN30" s="2" t="s">
        <v>112</v>
      </c>
      <c r="DO30" s="2" t="s">
        <v>114</v>
      </c>
      <c r="DP30" s="2" t="s">
        <v>238</v>
      </c>
      <c r="DQ30" s="2" t="s">
        <v>239</v>
      </c>
    </row>
    <row r="31" spans="1:121" ht="15.75" customHeight="1" x14ac:dyDescent="0.15">
      <c r="A31" s="3">
        <v>44245.415667858797</v>
      </c>
      <c r="B31" s="2" t="s">
        <v>142</v>
      </c>
      <c r="C31" s="2" t="s">
        <v>131</v>
      </c>
      <c r="D31" s="5" t="s">
        <v>143</v>
      </c>
      <c r="E31" s="2" t="s">
        <v>109</v>
      </c>
      <c r="F31" s="2" t="s">
        <v>128</v>
      </c>
      <c r="J31" s="2" t="s">
        <v>111</v>
      </c>
      <c r="K31" s="2" t="s">
        <v>111</v>
      </c>
      <c r="L31" s="2" t="s">
        <v>165</v>
      </c>
      <c r="N31" s="2" t="s">
        <v>111</v>
      </c>
      <c r="AE31" s="2" t="s">
        <v>115</v>
      </c>
      <c r="AF31" s="2" t="s">
        <v>128</v>
      </c>
      <c r="AG31" s="2" t="s">
        <v>145</v>
      </c>
      <c r="AH31" s="2" t="s">
        <v>118</v>
      </c>
      <c r="AL31" s="2" t="s">
        <v>118</v>
      </c>
      <c r="AP31" s="2" t="s">
        <v>118</v>
      </c>
      <c r="AT31" s="2" t="s">
        <v>118</v>
      </c>
      <c r="AX31" s="2" t="s">
        <v>117</v>
      </c>
      <c r="AY31" s="2" t="s">
        <v>117</v>
      </c>
      <c r="AZ31" s="2" t="s">
        <v>117</v>
      </c>
      <c r="BA31" s="2" t="s">
        <v>240</v>
      </c>
      <c r="BB31" s="2" t="s">
        <v>118</v>
      </c>
      <c r="CQ31" s="2" t="s">
        <v>112</v>
      </c>
      <c r="CR31" s="2" t="s">
        <v>112</v>
      </c>
      <c r="CS31" s="2" t="s">
        <v>114</v>
      </c>
      <c r="CT31" s="2" t="s">
        <v>114</v>
      </c>
      <c r="CU31" s="2" t="s">
        <v>241</v>
      </c>
      <c r="CV31" s="2" t="s">
        <v>112</v>
      </c>
      <c r="CW31" s="2" t="s">
        <v>116</v>
      </c>
      <c r="CX31" s="2" t="s">
        <v>116</v>
      </c>
      <c r="CY31" s="2" t="s">
        <v>116</v>
      </c>
      <c r="DA31" s="2" t="s">
        <v>112</v>
      </c>
      <c r="DB31" s="2" t="s">
        <v>114</v>
      </c>
      <c r="DC31" s="2" t="s">
        <v>114</v>
      </c>
      <c r="DD31" s="2" t="s">
        <v>114</v>
      </c>
      <c r="DE31" s="2" t="s">
        <v>242</v>
      </c>
      <c r="DF31" s="2" t="s">
        <v>112</v>
      </c>
      <c r="DG31" s="2" t="s">
        <v>116</v>
      </c>
      <c r="DH31" s="2" t="s">
        <v>116</v>
      </c>
      <c r="DI31" s="2" t="s">
        <v>116</v>
      </c>
      <c r="DK31" s="2" t="s">
        <v>114</v>
      </c>
      <c r="DL31" s="2" t="s">
        <v>114</v>
      </c>
      <c r="DM31" s="2" t="s">
        <v>114</v>
      </c>
      <c r="DN31" s="2" t="s">
        <v>114</v>
      </c>
      <c r="DO31" s="2" t="s">
        <v>114</v>
      </c>
    </row>
    <row r="32" spans="1:121" ht="15.75" customHeight="1" x14ac:dyDescent="0.15">
      <c r="A32" s="3">
        <v>44245.572320752311</v>
      </c>
      <c r="B32" s="2" t="s">
        <v>157</v>
      </c>
      <c r="C32" s="2" t="s">
        <v>131</v>
      </c>
      <c r="D32" s="2" t="s">
        <v>123</v>
      </c>
      <c r="E32" s="5" t="s">
        <v>243</v>
      </c>
      <c r="F32" s="2" t="s">
        <v>128</v>
      </c>
      <c r="M32" s="2" t="s">
        <v>165</v>
      </c>
      <c r="N32" s="2" t="s">
        <v>165</v>
      </c>
      <c r="AE32" s="2" t="s">
        <v>115</v>
      </c>
      <c r="AF32" s="2" t="s">
        <v>128</v>
      </c>
      <c r="AG32" s="2" t="s">
        <v>244</v>
      </c>
      <c r="AH32" s="2" t="s">
        <v>118</v>
      </c>
      <c r="AL32" s="2" t="s">
        <v>118</v>
      </c>
      <c r="AP32" s="2" t="s">
        <v>118</v>
      </c>
      <c r="AT32" s="2" t="s">
        <v>118</v>
      </c>
      <c r="AX32" s="2" t="s">
        <v>117</v>
      </c>
      <c r="AY32" s="2" t="s">
        <v>117</v>
      </c>
      <c r="AZ32" s="2" t="s">
        <v>117</v>
      </c>
      <c r="BA32" s="2" t="s">
        <v>117</v>
      </c>
      <c r="CQ32" s="2" t="s">
        <v>112</v>
      </c>
      <c r="CR32" s="2" t="s">
        <v>114</v>
      </c>
      <c r="CS32" s="2" t="s">
        <v>112</v>
      </c>
      <c r="CT32" s="2" t="s">
        <v>112</v>
      </c>
      <c r="CV32" s="2" t="s">
        <v>112</v>
      </c>
      <c r="CW32" s="2" t="s">
        <v>116</v>
      </c>
      <c r="CX32" s="2" t="s">
        <v>116</v>
      </c>
      <c r="CY32" s="2" t="s">
        <v>116</v>
      </c>
      <c r="DA32" s="2" t="s">
        <v>112</v>
      </c>
      <c r="DB32" s="2" t="s">
        <v>114</v>
      </c>
      <c r="DC32" s="2" t="s">
        <v>114</v>
      </c>
      <c r="DD32" s="2" t="s">
        <v>112</v>
      </c>
      <c r="DF32" s="2" t="s">
        <v>112</v>
      </c>
      <c r="DG32" s="2" t="s">
        <v>116</v>
      </c>
      <c r="DH32" s="2" t="s">
        <v>116</v>
      </c>
      <c r="DI32" s="2" t="s">
        <v>116</v>
      </c>
      <c r="DK32" s="2" t="s">
        <v>113</v>
      </c>
      <c r="DL32" s="2" t="s">
        <v>114</v>
      </c>
      <c r="DM32" s="2" t="s">
        <v>114</v>
      </c>
      <c r="DO32" s="2" t="s">
        <v>114</v>
      </c>
    </row>
    <row r="33" spans="1:121" ht="15.75" customHeight="1" x14ac:dyDescent="0.15">
      <c r="A33" s="3">
        <v>44245.601311678241</v>
      </c>
      <c r="B33" s="2" t="s">
        <v>142</v>
      </c>
      <c r="C33" s="2" t="s">
        <v>122</v>
      </c>
      <c r="D33" s="2" t="s">
        <v>143</v>
      </c>
      <c r="E33" s="2" t="s">
        <v>109</v>
      </c>
      <c r="F33" s="2" t="s">
        <v>132</v>
      </c>
      <c r="K33" s="2" t="s">
        <v>245</v>
      </c>
      <c r="L33" s="2" t="s">
        <v>111</v>
      </c>
      <c r="N33" s="2" t="s">
        <v>245</v>
      </c>
      <c r="AE33" s="2" t="s">
        <v>115</v>
      </c>
      <c r="AF33" s="2" t="s">
        <v>128</v>
      </c>
      <c r="AG33" s="2" t="s">
        <v>246</v>
      </c>
      <c r="AH33" s="2" t="s">
        <v>118</v>
      </c>
      <c r="AL33" s="2" t="s">
        <v>118</v>
      </c>
      <c r="AP33" s="2" t="s">
        <v>118</v>
      </c>
      <c r="AT33" s="2" t="s">
        <v>115</v>
      </c>
      <c r="AV33" s="2" t="s">
        <v>247</v>
      </c>
      <c r="AX33" s="2" t="s">
        <v>117</v>
      </c>
      <c r="AY33" s="2" t="s">
        <v>117</v>
      </c>
      <c r="AZ33" s="2" t="s">
        <v>117</v>
      </c>
      <c r="BA33" s="2" t="s">
        <v>156</v>
      </c>
      <c r="CQ33" s="2" t="s">
        <v>116</v>
      </c>
      <c r="CR33" s="2" t="s">
        <v>112</v>
      </c>
      <c r="CS33" s="2" t="s">
        <v>112</v>
      </c>
      <c r="CT33" s="2" t="s">
        <v>112</v>
      </c>
      <c r="CV33" s="2" t="s">
        <v>114</v>
      </c>
      <c r="CW33" s="2" t="s">
        <v>116</v>
      </c>
      <c r="CX33" s="2" t="s">
        <v>116</v>
      </c>
      <c r="CY33" s="2" t="s">
        <v>113</v>
      </c>
      <c r="DA33" s="2" t="s">
        <v>116</v>
      </c>
      <c r="DB33" s="2" t="s">
        <v>113</v>
      </c>
      <c r="DC33" s="2" t="s">
        <v>113</v>
      </c>
      <c r="DD33" s="2" t="s">
        <v>113</v>
      </c>
      <c r="DF33" s="2" t="s">
        <v>114</v>
      </c>
      <c r="DG33" s="2" t="s">
        <v>116</v>
      </c>
      <c r="DI33" s="2" t="s">
        <v>116</v>
      </c>
      <c r="DK33" s="2" t="s">
        <v>114</v>
      </c>
      <c r="DL33" s="2" t="s">
        <v>114</v>
      </c>
      <c r="DM33" s="2" t="s">
        <v>114</v>
      </c>
      <c r="DN33" s="2" t="s">
        <v>114</v>
      </c>
      <c r="DO33" s="2" t="s">
        <v>114</v>
      </c>
    </row>
    <row r="34" spans="1:121" ht="13" x14ac:dyDescent="0.15">
      <c r="A34" s="3">
        <v>44245.673759861107</v>
      </c>
      <c r="B34" s="2" t="s">
        <v>142</v>
      </c>
      <c r="C34" s="2" t="s">
        <v>131</v>
      </c>
      <c r="D34" s="2" t="s">
        <v>123</v>
      </c>
      <c r="E34" s="2" t="s">
        <v>109</v>
      </c>
      <c r="F34" s="2" t="s">
        <v>125</v>
      </c>
      <c r="L34" s="2" t="s">
        <v>134</v>
      </c>
      <c r="M34" s="2" t="s">
        <v>248</v>
      </c>
      <c r="N34" s="2" t="s">
        <v>248</v>
      </c>
      <c r="AE34" s="2" t="s">
        <v>115</v>
      </c>
      <c r="AF34" s="2" t="s">
        <v>127</v>
      </c>
      <c r="AG34" s="2" t="s">
        <v>249</v>
      </c>
      <c r="AH34" s="2" t="s">
        <v>118</v>
      </c>
      <c r="AL34" s="2" t="s">
        <v>118</v>
      </c>
      <c r="AP34" s="2" t="s">
        <v>118</v>
      </c>
      <c r="AT34" s="2" t="s">
        <v>118</v>
      </c>
      <c r="AX34" s="2" t="s">
        <v>117</v>
      </c>
      <c r="AY34" s="2" t="s">
        <v>117</v>
      </c>
      <c r="AZ34" s="2" t="s">
        <v>117</v>
      </c>
      <c r="BA34" s="2" t="s">
        <v>117</v>
      </c>
      <c r="CQ34" s="2" t="s">
        <v>112</v>
      </c>
      <c r="CR34" s="2" t="s">
        <v>112</v>
      </c>
      <c r="CS34" s="2" t="s">
        <v>112</v>
      </c>
      <c r="CT34" s="2" t="s">
        <v>112</v>
      </c>
      <c r="CV34" s="2" t="s">
        <v>112</v>
      </c>
      <c r="CW34" s="2" t="s">
        <v>116</v>
      </c>
      <c r="CX34" s="2" t="s">
        <v>116</v>
      </c>
      <c r="CY34" s="2" t="s">
        <v>112</v>
      </c>
      <c r="CZ34" s="2" t="s">
        <v>250</v>
      </c>
      <c r="DA34" s="2" t="s">
        <v>112</v>
      </c>
      <c r="DK34" s="2" t="s">
        <v>112</v>
      </c>
      <c r="DL34" s="2" t="s">
        <v>114</v>
      </c>
      <c r="DM34" s="2" t="s">
        <v>114</v>
      </c>
      <c r="DN34" s="2" t="s">
        <v>114</v>
      </c>
      <c r="DO34" s="2" t="s">
        <v>114</v>
      </c>
    </row>
    <row r="35" spans="1:121" ht="13" x14ac:dyDescent="0.15">
      <c r="A35" s="3">
        <v>44245.753005775463</v>
      </c>
      <c r="B35" s="2" t="s">
        <v>146</v>
      </c>
      <c r="C35" s="2" t="s">
        <v>122</v>
      </c>
      <c r="D35" s="2" t="s">
        <v>123</v>
      </c>
      <c r="E35" s="2" t="s">
        <v>109</v>
      </c>
      <c r="F35" s="2" t="s">
        <v>125</v>
      </c>
      <c r="L35" s="2" t="s">
        <v>173</v>
      </c>
      <c r="M35" s="2" t="s">
        <v>251</v>
      </c>
      <c r="N35" s="2" t="s">
        <v>111</v>
      </c>
      <c r="AE35" s="2" t="s">
        <v>115</v>
      </c>
      <c r="AF35" s="2" t="s">
        <v>128</v>
      </c>
      <c r="AG35" s="2" t="s">
        <v>252</v>
      </c>
      <c r="AH35" s="2" t="s">
        <v>118</v>
      </c>
      <c r="AL35" s="2" t="s">
        <v>118</v>
      </c>
      <c r="AP35" s="2" t="s">
        <v>118</v>
      </c>
      <c r="AT35" s="2" t="s">
        <v>118</v>
      </c>
      <c r="AX35" s="2" t="s">
        <v>117</v>
      </c>
      <c r="AY35" s="2" t="s">
        <v>117</v>
      </c>
      <c r="AZ35" s="2" t="s">
        <v>117</v>
      </c>
      <c r="BA35" s="2" t="s">
        <v>117</v>
      </c>
      <c r="CQ35" s="2" t="s">
        <v>112</v>
      </c>
      <c r="CR35" s="2" t="s">
        <v>114</v>
      </c>
      <c r="CS35" s="2" t="s">
        <v>114</v>
      </c>
      <c r="CT35" s="2" t="s">
        <v>112</v>
      </c>
      <c r="CV35" s="2" t="s">
        <v>114</v>
      </c>
      <c r="CW35" s="2" t="s">
        <v>114</v>
      </c>
      <c r="CX35" s="2" t="s">
        <v>114</v>
      </c>
      <c r="CY35" s="2" t="s">
        <v>112</v>
      </c>
      <c r="DA35" s="2" t="s">
        <v>112</v>
      </c>
      <c r="DB35" s="2" t="s">
        <v>114</v>
      </c>
      <c r="DC35" s="2" t="s">
        <v>114</v>
      </c>
      <c r="DD35" s="2" t="s">
        <v>112</v>
      </c>
      <c r="DF35" s="2" t="s">
        <v>114</v>
      </c>
      <c r="DG35" s="2" t="s">
        <v>114</v>
      </c>
      <c r="DH35" s="2" t="s">
        <v>114</v>
      </c>
      <c r="DI35" s="2" t="s">
        <v>112</v>
      </c>
      <c r="DK35" s="2" t="s">
        <v>112</v>
      </c>
      <c r="DL35" s="2" t="s">
        <v>112</v>
      </c>
      <c r="DM35" s="2" t="s">
        <v>112</v>
      </c>
      <c r="DN35" s="2" t="s">
        <v>112</v>
      </c>
      <c r="DO35" s="2" t="s">
        <v>112</v>
      </c>
    </row>
    <row r="36" spans="1:121" ht="13" x14ac:dyDescent="0.15">
      <c r="A36" s="3">
        <v>44245.782159560185</v>
      </c>
      <c r="B36" s="2" t="s">
        <v>142</v>
      </c>
      <c r="C36" s="2" t="s">
        <v>131</v>
      </c>
      <c r="D36" s="2" t="s">
        <v>123</v>
      </c>
      <c r="E36" s="2" t="s">
        <v>124</v>
      </c>
      <c r="F36" s="2" t="s">
        <v>125</v>
      </c>
      <c r="L36" s="2" t="s">
        <v>251</v>
      </c>
      <c r="M36" s="2" t="s">
        <v>180</v>
      </c>
      <c r="N36" s="2" t="s">
        <v>251</v>
      </c>
      <c r="AE36" s="2" t="s">
        <v>115</v>
      </c>
      <c r="AF36" s="2" t="s">
        <v>128</v>
      </c>
      <c r="AG36" s="2" t="s">
        <v>253</v>
      </c>
      <c r="AH36" s="2" t="s">
        <v>118</v>
      </c>
      <c r="AL36" s="2" t="s">
        <v>118</v>
      </c>
      <c r="AP36" s="2" t="s">
        <v>118</v>
      </c>
      <c r="AT36" s="2" t="s">
        <v>118</v>
      </c>
      <c r="AX36" s="2" t="s">
        <v>117</v>
      </c>
      <c r="AY36" s="2" t="s">
        <v>117</v>
      </c>
      <c r="AZ36" s="2" t="s">
        <v>117</v>
      </c>
      <c r="BA36" s="2" t="s">
        <v>117</v>
      </c>
      <c r="CQ36" s="2" t="s">
        <v>113</v>
      </c>
      <c r="CR36" s="2" t="s">
        <v>113</v>
      </c>
      <c r="CS36" s="2" t="s">
        <v>113</v>
      </c>
      <c r="CT36" s="2" t="s">
        <v>113</v>
      </c>
      <c r="CV36" s="2" t="s">
        <v>113</v>
      </c>
      <c r="CW36" s="2" t="s">
        <v>116</v>
      </c>
      <c r="CX36" s="2" t="s">
        <v>116</v>
      </c>
      <c r="CY36" s="2" t="s">
        <v>112</v>
      </c>
      <c r="DA36" s="2" t="s">
        <v>113</v>
      </c>
      <c r="DB36" s="2" t="s">
        <v>113</v>
      </c>
      <c r="DC36" s="2" t="s">
        <v>113</v>
      </c>
      <c r="DD36" s="2" t="s">
        <v>113</v>
      </c>
      <c r="DF36" s="2" t="s">
        <v>113</v>
      </c>
      <c r="DG36" s="2" t="s">
        <v>116</v>
      </c>
      <c r="DH36" s="2" t="s">
        <v>116</v>
      </c>
      <c r="DI36" s="2" t="s">
        <v>114</v>
      </c>
      <c r="DK36" s="2" t="s">
        <v>116</v>
      </c>
      <c r="DL36" s="2" t="s">
        <v>116</v>
      </c>
      <c r="DM36" s="2" t="s">
        <v>112</v>
      </c>
      <c r="DN36" s="2" t="s">
        <v>116</v>
      </c>
      <c r="DO36" s="2" t="s">
        <v>116</v>
      </c>
      <c r="DQ36" s="2" t="s">
        <v>181</v>
      </c>
    </row>
    <row r="37" spans="1:121" ht="13" x14ac:dyDescent="0.15">
      <c r="A37" s="3">
        <v>44245.951199861112</v>
      </c>
      <c r="B37" s="2" t="s">
        <v>106</v>
      </c>
      <c r="C37" s="2" t="s">
        <v>131</v>
      </c>
      <c r="D37" s="2" t="s">
        <v>123</v>
      </c>
      <c r="E37" s="2" t="s">
        <v>109</v>
      </c>
      <c r="F37" s="2" t="s">
        <v>125</v>
      </c>
      <c r="L37" s="2" t="s">
        <v>180</v>
      </c>
      <c r="M37" s="2" t="s">
        <v>126</v>
      </c>
      <c r="AE37" s="2" t="s">
        <v>115</v>
      </c>
      <c r="AF37" s="2" t="s">
        <v>127</v>
      </c>
      <c r="AG37" s="2" t="s">
        <v>254</v>
      </c>
      <c r="AH37" s="2" t="s">
        <v>118</v>
      </c>
      <c r="AL37" s="2" t="s">
        <v>118</v>
      </c>
      <c r="AP37" s="2" t="s">
        <v>118</v>
      </c>
      <c r="AT37" s="2" t="s">
        <v>115</v>
      </c>
      <c r="AV37" s="2" t="s">
        <v>129</v>
      </c>
      <c r="BA37" s="2" t="s">
        <v>156</v>
      </c>
      <c r="BB37" s="2" t="s">
        <v>118</v>
      </c>
      <c r="BT37" s="2" t="s">
        <v>118</v>
      </c>
      <c r="CQ37" s="2" t="s">
        <v>116</v>
      </c>
      <c r="CR37" s="2" t="s">
        <v>116</v>
      </c>
      <c r="CS37" s="2" t="s">
        <v>116</v>
      </c>
      <c r="CT37" s="2" t="s">
        <v>112</v>
      </c>
      <c r="CV37" s="2" t="s">
        <v>114</v>
      </c>
      <c r="CW37" s="2" t="s">
        <v>116</v>
      </c>
      <c r="CX37" s="2" t="s">
        <v>116</v>
      </c>
      <c r="CY37" s="2" t="s">
        <v>113</v>
      </c>
      <c r="DA37" s="2" t="s">
        <v>116</v>
      </c>
      <c r="DB37" s="2" t="s">
        <v>116</v>
      </c>
      <c r="DC37" s="2" t="s">
        <v>116</v>
      </c>
      <c r="DD37" s="2" t="s">
        <v>112</v>
      </c>
      <c r="DF37" s="2" t="s">
        <v>116</v>
      </c>
      <c r="DG37" s="2" t="s">
        <v>116</v>
      </c>
      <c r="DH37" s="2" t="s">
        <v>116</v>
      </c>
      <c r="DI37" s="2" t="s">
        <v>113</v>
      </c>
      <c r="DK37" s="2" t="s">
        <v>116</v>
      </c>
      <c r="DL37" s="2" t="s">
        <v>116</v>
      </c>
      <c r="DM37" s="2" t="s">
        <v>116</v>
      </c>
      <c r="DN37" s="2" t="s">
        <v>116</v>
      </c>
      <c r="DO37" s="2" t="s">
        <v>116</v>
      </c>
    </row>
    <row r="38" spans="1:121" ht="13" x14ac:dyDescent="0.15">
      <c r="A38" s="3">
        <v>44245.952252870367</v>
      </c>
      <c r="B38" s="2" t="s">
        <v>157</v>
      </c>
      <c r="C38" s="2" t="s">
        <v>131</v>
      </c>
      <c r="D38" s="2" t="s">
        <v>123</v>
      </c>
      <c r="E38" s="2" t="s">
        <v>195</v>
      </c>
      <c r="F38" s="2" t="s">
        <v>128</v>
      </c>
      <c r="L38" s="2" t="s">
        <v>111</v>
      </c>
      <c r="M38" s="2" t="s">
        <v>111</v>
      </c>
      <c r="N38" s="2" t="s">
        <v>111</v>
      </c>
      <c r="AE38" s="2" t="s">
        <v>115</v>
      </c>
      <c r="AF38" s="2" t="s">
        <v>128</v>
      </c>
      <c r="AG38" s="2" t="s">
        <v>145</v>
      </c>
      <c r="AH38" s="2" t="s">
        <v>118</v>
      </c>
      <c r="AP38" s="2" t="s">
        <v>118</v>
      </c>
      <c r="AT38" s="2" t="s">
        <v>118</v>
      </c>
      <c r="AX38" s="2" t="s">
        <v>117</v>
      </c>
      <c r="AY38" s="2" t="s">
        <v>117</v>
      </c>
      <c r="AZ38" s="2" t="s">
        <v>117</v>
      </c>
      <c r="BA38" s="2" t="s">
        <v>117</v>
      </c>
      <c r="BB38" s="2" t="s">
        <v>118</v>
      </c>
      <c r="CQ38" s="2" t="s">
        <v>116</v>
      </c>
      <c r="CR38" s="2" t="s">
        <v>116</v>
      </c>
      <c r="CS38" s="2" t="s">
        <v>116</v>
      </c>
      <c r="CT38" s="2" t="s">
        <v>114</v>
      </c>
      <c r="CW38" s="2" t="s">
        <v>116</v>
      </c>
      <c r="CX38" s="2" t="s">
        <v>116</v>
      </c>
      <c r="CY38" s="2" t="s">
        <v>116</v>
      </c>
      <c r="DA38" s="2" t="s">
        <v>116</v>
      </c>
      <c r="DB38" s="2" t="s">
        <v>116</v>
      </c>
      <c r="DC38" s="2" t="s">
        <v>116</v>
      </c>
      <c r="DD38" s="2" t="s">
        <v>114</v>
      </c>
      <c r="DF38" s="2" t="s">
        <v>116</v>
      </c>
      <c r="DG38" s="2" t="s">
        <v>116</v>
      </c>
      <c r="DH38" s="2" t="s">
        <v>116</v>
      </c>
      <c r="DI38" s="2" t="s">
        <v>116</v>
      </c>
      <c r="DK38" s="2" t="s">
        <v>113</v>
      </c>
      <c r="DL38" s="2" t="s">
        <v>113</v>
      </c>
      <c r="DM38" s="2" t="s">
        <v>113</v>
      </c>
      <c r="DN38" s="2" t="s">
        <v>113</v>
      </c>
      <c r="DO38" s="2" t="s">
        <v>113</v>
      </c>
    </row>
    <row r="39" spans="1:121" ht="13" x14ac:dyDescent="0.15">
      <c r="A39" s="3">
        <v>44245.978594768516</v>
      </c>
      <c r="B39" s="2" t="s">
        <v>106</v>
      </c>
      <c r="C39" s="2" t="s">
        <v>131</v>
      </c>
      <c r="D39" s="2" t="s">
        <v>123</v>
      </c>
      <c r="E39" s="2" t="s">
        <v>209</v>
      </c>
      <c r="F39" s="2" t="s">
        <v>132</v>
      </c>
      <c r="L39" s="2" t="s">
        <v>173</v>
      </c>
      <c r="M39" s="2" t="s">
        <v>255</v>
      </c>
      <c r="N39" s="2" t="s">
        <v>111</v>
      </c>
      <c r="AE39" s="2" t="s">
        <v>115</v>
      </c>
      <c r="AF39" s="2" t="s">
        <v>128</v>
      </c>
      <c r="AG39" s="2" t="s">
        <v>256</v>
      </c>
      <c r="AH39" s="2" t="s">
        <v>118</v>
      </c>
      <c r="AL39" s="2" t="s">
        <v>118</v>
      </c>
      <c r="AP39" s="2" t="s">
        <v>118</v>
      </c>
      <c r="AT39" s="2" t="s">
        <v>118</v>
      </c>
      <c r="AX39" s="2" t="s">
        <v>117</v>
      </c>
      <c r="AY39" s="2" t="s">
        <v>117</v>
      </c>
      <c r="AZ39" s="2" t="s">
        <v>117</v>
      </c>
      <c r="BA39" s="2" t="s">
        <v>117</v>
      </c>
      <c r="CQ39" s="2" t="s">
        <v>112</v>
      </c>
      <c r="CR39" s="2" t="s">
        <v>114</v>
      </c>
      <c r="CS39" s="2" t="s">
        <v>114</v>
      </c>
      <c r="CT39" s="2" t="s">
        <v>114</v>
      </c>
      <c r="CU39" s="2" t="s">
        <v>257</v>
      </c>
      <c r="CV39" s="2" t="s">
        <v>114</v>
      </c>
      <c r="CW39" s="2" t="s">
        <v>116</v>
      </c>
      <c r="CX39" s="2" t="s">
        <v>116</v>
      </c>
      <c r="CY39" s="2" t="s">
        <v>116</v>
      </c>
      <c r="DA39" s="2" t="s">
        <v>114</v>
      </c>
      <c r="DB39" s="2" t="s">
        <v>114</v>
      </c>
      <c r="DC39" s="2" t="s">
        <v>114</v>
      </c>
      <c r="DD39" s="2" t="s">
        <v>114</v>
      </c>
      <c r="DE39" s="2" t="s">
        <v>258</v>
      </c>
      <c r="DF39" s="2" t="s">
        <v>114</v>
      </c>
      <c r="DG39" s="2" t="s">
        <v>116</v>
      </c>
      <c r="DH39" s="2" t="s">
        <v>116</v>
      </c>
      <c r="DI39" s="2" t="s">
        <v>116</v>
      </c>
      <c r="DK39" s="2" t="s">
        <v>114</v>
      </c>
      <c r="DL39" s="2" t="s">
        <v>114</v>
      </c>
      <c r="DM39" s="2" t="s">
        <v>114</v>
      </c>
      <c r="DN39" s="2" t="s">
        <v>114</v>
      </c>
      <c r="DO39" s="2" t="s">
        <v>112</v>
      </c>
    </row>
    <row r="40" spans="1:121" ht="13" x14ac:dyDescent="0.15">
      <c r="A40" s="3">
        <v>44246.534271446755</v>
      </c>
      <c r="B40" s="2" t="s">
        <v>146</v>
      </c>
      <c r="C40" s="2" t="s">
        <v>131</v>
      </c>
      <c r="D40" s="2" t="s">
        <v>259</v>
      </c>
      <c r="E40" s="2" t="s">
        <v>260</v>
      </c>
      <c r="F40" s="2" t="s">
        <v>125</v>
      </c>
      <c r="G40" s="2" t="s">
        <v>138</v>
      </c>
      <c r="H40" s="2" t="s">
        <v>138</v>
      </c>
      <c r="AE40" s="2" t="s">
        <v>115</v>
      </c>
      <c r="AF40" s="2" t="s">
        <v>127</v>
      </c>
      <c r="AG40" s="2" t="s">
        <v>261</v>
      </c>
      <c r="AH40" s="2" t="s">
        <v>118</v>
      </c>
      <c r="AL40" s="2" t="s">
        <v>118</v>
      </c>
      <c r="AP40" s="2" t="s">
        <v>118</v>
      </c>
      <c r="AT40" s="2" t="s">
        <v>118</v>
      </c>
      <c r="CQ40" s="2" t="s">
        <v>114</v>
      </c>
      <c r="CR40" s="2" t="s">
        <v>114</v>
      </c>
      <c r="CS40" s="2" t="s">
        <v>114</v>
      </c>
      <c r="CT40" s="2" t="s">
        <v>116</v>
      </c>
      <c r="CU40" s="2" t="s">
        <v>262</v>
      </c>
      <c r="CV40" s="2" t="s">
        <v>112</v>
      </c>
      <c r="CW40" s="2" t="s">
        <v>116</v>
      </c>
      <c r="CX40" s="2" t="s">
        <v>116</v>
      </c>
      <c r="CY40" s="2" t="s">
        <v>114</v>
      </c>
      <c r="CZ40" s="2" t="s">
        <v>263</v>
      </c>
      <c r="DA40" s="2" t="s">
        <v>116</v>
      </c>
      <c r="DB40" s="2" t="s">
        <v>114</v>
      </c>
      <c r="DC40" s="2" t="s">
        <v>116</v>
      </c>
      <c r="DD40" s="2" t="s">
        <v>116</v>
      </c>
      <c r="DE40" s="2" t="s">
        <v>264</v>
      </c>
      <c r="DF40" s="2" t="s">
        <v>112</v>
      </c>
      <c r="DG40" s="2" t="s">
        <v>116</v>
      </c>
      <c r="DH40" s="2" t="s">
        <v>116</v>
      </c>
      <c r="DI40" s="2" t="s">
        <v>116</v>
      </c>
      <c r="DK40" s="2" t="s">
        <v>112</v>
      </c>
      <c r="DL40" s="2" t="s">
        <v>112</v>
      </c>
      <c r="DM40" s="2" t="s">
        <v>114</v>
      </c>
      <c r="DN40" s="2" t="s">
        <v>114</v>
      </c>
      <c r="DO40" s="2" t="s">
        <v>114</v>
      </c>
      <c r="DQ40" s="2" t="s">
        <v>265</v>
      </c>
    </row>
    <row r="41" spans="1:121" ht="13" x14ac:dyDescent="0.15">
      <c r="A41" s="3">
        <v>44246.80433107639</v>
      </c>
      <c r="B41" s="2" t="s">
        <v>142</v>
      </c>
      <c r="C41" s="2" t="s">
        <v>107</v>
      </c>
      <c r="D41" s="2" t="s">
        <v>137</v>
      </c>
      <c r="E41" s="2" t="s">
        <v>266</v>
      </c>
      <c r="F41" s="5" t="s">
        <v>267</v>
      </c>
      <c r="AE41" s="2" t="s">
        <v>115</v>
      </c>
      <c r="AF41" s="2" t="s">
        <v>267</v>
      </c>
      <c r="AG41" s="2" t="s">
        <v>268</v>
      </c>
      <c r="AH41" s="2" t="s">
        <v>118</v>
      </c>
      <c r="AL41" s="2" t="s">
        <v>118</v>
      </c>
      <c r="AP41" s="2" t="s">
        <v>118</v>
      </c>
      <c r="AT41" s="2" t="s">
        <v>115</v>
      </c>
      <c r="AU41" s="2" t="s">
        <v>139</v>
      </c>
      <c r="BA41" s="2" t="s">
        <v>156</v>
      </c>
      <c r="BB41" s="2" t="s">
        <v>118</v>
      </c>
      <c r="BT41" s="2" t="s">
        <v>118</v>
      </c>
      <c r="DA41" s="2" t="s">
        <v>114</v>
      </c>
      <c r="DB41" s="2" t="s">
        <v>114</v>
      </c>
      <c r="DC41" s="2" t="s">
        <v>114</v>
      </c>
      <c r="DD41" s="2" t="s">
        <v>114</v>
      </c>
      <c r="DG41" s="2" t="s">
        <v>116</v>
      </c>
      <c r="DH41" s="2" t="s">
        <v>116</v>
      </c>
      <c r="DI41" s="2" t="s">
        <v>113</v>
      </c>
      <c r="DK41" s="2" t="s">
        <v>113</v>
      </c>
      <c r="DL41" s="2" t="s">
        <v>113</v>
      </c>
      <c r="DM41" s="2" t="s">
        <v>113</v>
      </c>
      <c r="DN41" s="2" t="s">
        <v>113</v>
      </c>
      <c r="DO41" s="2" t="s">
        <v>114</v>
      </c>
    </row>
    <row r="42" spans="1:121" ht="13" x14ac:dyDescent="0.15">
      <c r="A42" s="3">
        <v>44246.825457650462</v>
      </c>
      <c r="B42" s="2" t="s">
        <v>121</v>
      </c>
      <c r="C42" s="2" t="s">
        <v>269</v>
      </c>
      <c r="D42" s="2" t="s">
        <v>123</v>
      </c>
      <c r="E42" s="2" t="s">
        <v>243</v>
      </c>
      <c r="F42" s="2" t="s">
        <v>125</v>
      </c>
      <c r="L42" s="2" t="s">
        <v>180</v>
      </c>
      <c r="M42" s="2" t="s">
        <v>251</v>
      </c>
      <c r="N42" s="2" t="s">
        <v>251</v>
      </c>
      <c r="AE42" s="2" t="s">
        <v>115</v>
      </c>
      <c r="AF42" s="2" t="s">
        <v>127</v>
      </c>
      <c r="AG42" s="2" t="s">
        <v>145</v>
      </c>
      <c r="AH42" s="2" t="s">
        <v>118</v>
      </c>
      <c r="AL42" s="2" t="s">
        <v>118</v>
      </c>
      <c r="AP42" s="2" t="s">
        <v>118</v>
      </c>
      <c r="AT42" s="2" t="s">
        <v>118</v>
      </c>
      <c r="BB42" s="2" t="s">
        <v>118</v>
      </c>
      <c r="CQ42" s="2" t="s">
        <v>112</v>
      </c>
      <c r="CR42" s="2" t="s">
        <v>112</v>
      </c>
      <c r="CS42" s="2" t="s">
        <v>112</v>
      </c>
      <c r="CT42" s="2" t="s">
        <v>112</v>
      </c>
      <c r="CV42" s="2" t="s">
        <v>112</v>
      </c>
      <c r="CW42" s="2" t="s">
        <v>116</v>
      </c>
      <c r="CX42" s="2" t="s">
        <v>116</v>
      </c>
      <c r="CY42" s="2" t="s">
        <v>112</v>
      </c>
      <c r="DA42" s="2" t="s">
        <v>112</v>
      </c>
      <c r="DB42" s="2" t="s">
        <v>112</v>
      </c>
      <c r="DC42" s="2" t="s">
        <v>112</v>
      </c>
      <c r="DD42" s="2" t="s">
        <v>114</v>
      </c>
      <c r="DF42" s="2" t="s">
        <v>112</v>
      </c>
      <c r="DG42" s="2" t="s">
        <v>116</v>
      </c>
      <c r="DH42" s="2" t="s">
        <v>116</v>
      </c>
      <c r="DI42" s="2" t="s">
        <v>112</v>
      </c>
      <c r="DK42" s="2" t="s">
        <v>114</v>
      </c>
      <c r="DL42" s="2" t="s">
        <v>114</v>
      </c>
      <c r="DM42" s="2" t="s">
        <v>114</v>
      </c>
      <c r="DN42" s="2" t="s">
        <v>114</v>
      </c>
      <c r="DO42" s="2" t="s">
        <v>114</v>
      </c>
    </row>
    <row r="43" spans="1:121" ht="13" x14ac:dyDescent="0.15">
      <c r="A43" s="3">
        <v>44247.108007199073</v>
      </c>
      <c r="B43" s="5" t="s">
        <v>270</v>
      </c>
      <c r="C43" s="5" t="s">
        <v>269</v>
      </c>
      <c r="D43" s="2" t="s">
        <v>174</v>
      </c>
      <c r="E43" s="5" t="s">
        <v>271</v>
      </c>
      <c r="F43" s="5" t="s">
        <v>272</v>
      </c>
      <c r="L43" s="2" t="s">
        <v>180</v>
      </c>
      <c r="N43" s="2" t="s">
        <v>273</v>
      </c>
      <c r="AC43" s="2" t="s">
        <v>274</v>
      </c>
      <c r="AD43" s="2" t="s">
        <v>274</v>
      </c>
      <c r="AE43" s="2" t="s">
        <v>115</v>
      </c>
      <c r="AF43" s="2" t="s">
        <v>127</v>
      </c>
      <c r="AG43" s="2" t="s">
        <v>244</v>
      </c>
      <c r="AH43" s="2" t="s">
        <v>118</v>
      </c>
      <c r="AL43" s="2" t="s">
        <v>118</v>
      </c>
      <c r="AP43" s="2" t="s">
        <v>118</v>
      </c>
      <c r="AT43" s="2" t="s">
        <v>115</v>
      </c>
      <c r="AU43" s="2" t="s">
        <v>135</v>
      </c>
      <c r="AV43" s="2" t="s">
        <v>135</v>
      </c>
      <c r="AW43" s="2" t="s">
        <v>135</v>
      </c>
      <c r="AX43" s="2" t="s">
        <v>117</v>
      </c>
      <c r="AY43" s="2" t="s">
        <v>117</v>
      </c>
      <c r="AZ43" s="2" t="s">
        <v>117</v>
      </c>
      <c r="BA43" s="2" t="s">
        <v>171</v>
      </c>
      <c r="BB43" s="2" t="s">
        <v>118</v>
      </c>
      <c r="BC43" s="2" t="s">
        <v>113</v>
      </c>
      <c r="BD43" s="2" t="s">
        <v>113</v>
      </c>
      <c r="BE43" s="2" t="s">
        <v>113</v>
      </c>
      <c r="BF43" s="2" t="s">
        <v>113</v>
      </c>
      <c r="BG43" s="2" t="s">
        <v>113</v>
      </c>
      <c r="BH43" s="2" t="s">
        <v>113</v>
      </c>
      <c r="BI43" s="2" t="s">
        <v>113</v>
      </c>
      <c r="BJ43" s="2" t="s">
        <v>113</v>
      </c>
      <c r="BK43" s="2" t="s">
        <v>113</v>
      </c>
      <c r="BP43" s="2" t="s">
        <v>120</v>
      </c>
      <c r="BT43" s="2" t="s">
        <v>118</v>
      </c>
      <c r="BU43" s="2" t="s">
        <v>113</v>
      </c>
      <c r="BV43" s="2" t="s">
        <v>113</v>
      </c>
      <c r="BW43" s="2" t="s">
        <v>113</v>
      </c>
      <c r="BX43" s="2" t="s">
        <v>113</v>
      </c>
      <c r="BY43" s="2" t="s">
        <v>113</v>
      </c>
      <c r="BZ43" s="2" t="s">
        <v>113</v>
      </c>
      <c r="CA43" s="2" t="s">
        <v>113</v>
      </c>
      <c r="CB43" s="2" t="s">
        <v>113</v>
      </c>
      <c r="CG43" s="2" t="s">
        <v>120</v>
      </c>
      <c r="CQ43" s="2" t="s">
        <v>112</v>
      </c>
      <c r="CR43" s="2" t="s">
        <v>114</v>
      </c>
      <c r="CS43" s="2" t="s">
        <v>114</v>
      </c>
      <c r="CT43" s="2" t="s">
        <v>114</v>
      </c>
      <c r="CU43" s="2" t="s">
        <v>275</v>
      </c>
      <c r="CV43" s="2" t="s">
        <v>112</v>
      </c>
      <c r="CW43" s="2" t="s">
        <v>116</v>
      </c>
      <c r="CX43" s="2" t="s">
        <v>116</v>
      </c>
      <c r="CY43" s="2" t="s">
        <v>114</v>
      </c>
      <c r="DA43" s="2" t="s">
        <v>114</v>
      </c>
      <c r="DB43" s="2" t="s">
        <v>114</v>
      </c>
      <c r="DC43" s="2" t="s">
        <v>114</v>
      </c>
      <c r="DD43" s="2" t="s">
        <v>114</v>
      </c>
      <c r="DE43" s="2" t="s">
        <v>276</v>
      </c>
      <c r="DF43" s="2" t="s">
        <v>112</v>
      </c>
      <c r="DG43" s="2" t="s">
        <v>116</v>
      </c>
      <c r="DH43" s="2" t="s">
        <v>116</v>
      </c>
      <c r="DI43" s="2" t="s">
        <v>114</v>
      </c>
      <c r="DJ43" s="2" t="s">
        <v>277</v>
      </c>
      <c r="DK43" s="2" t="s">
        <v>116</v>
      </c>
      <c r="DL43" s="2" t="s">
        <v>116</v>
      </c>
      <c r="DM43" s="2" t="s">
        <v>112</v>
      </c>
      <c r="DN43" s="2" t="s">
        <v>114</v>
      </c>
      <c r="DO43" s="2" t="s">
        <v>112</v>
      </c>
    </row>
    <row r="44" spans="1:121" ht="13" x14ac:dyDescent="0.15">
      <c r="A44" s="3">
        <v>44247.408651759259</v>
      </c>
      <c r="B44" s="2" t="s">
        <v>142</v>
      </c>
      <c r="C44" s="2" t="s">
        <v>131</v>
      </c>
      <c r="D44" s="2" t="s">
        <v>123</v>
      </c>
      <c r="E44" s="2" t="s">
        <v>109</v>
      </c>
      <c r="F44" s="2" t="s">
        <v>132</v>
      </c>
      <c r="L44" s="2" t="s">
        <v>278</v>
      </c>
      <c r="M44" s="2" t="s">
        <v>111</v>
      </c>
      <c r="N44" s="2" t="s">
        <v>111</v>
      </c>
      <c r="AE44" s="2" t="s">
        <v>115</v>
      </c>
      <c r="AF44" s="2" t="s">
        <v>128</v>
      </c>
      <c r="AG44" s="2" t="s">
        <v>279</v>
      </c>
      <c r="AH44" s="2" t="s">
        <v>118</v>
      </c>
      <c r="AL44" s="2" t="s">
        <v>118</v>
      </c>
      <c r="AP44" s="2" t="s">
        <v>118</v>
      </c>
      <c r="AT44" s="2" t="s">
        <v>118</v>
      </c>
      <c r="AX44" s="2" t="s">
        <v>117</v>
      </c>
      <c r="AY44" s="2" t="s">
        <v>117</v>
      </c>
      <c r="AZ44" s="2" t="s">
        <v>117</v>
      </c>
      <c r="BA44" s="2" t="s">
        <v>130</v>
      </c>
      <c r="CQ44" s="2" t="s">
        <v>112</v>
      </c>
      <c r="CR44" s="2" t="s">
        <v>114</v>
      </c>
      <c r="CS44" s="2" t="s">
        <v>112</v>
      </c>
      <c r="CT44" s="2" t="s">
        <v>113</v>
      </c>
      <c r="CV44" s="2" t="s">
        <v>112</v>
      </c>
      <c r="CW44" s="2" t="s">
        <v>116</v>
      </c>
      <c r="CX44" s="2" t="s">
        <v>116</v>
      </c>
      <c r="CY44" s="2" t="s">
        <v>112</v>
      </c>
      <c r="DA44" s="2" t="s">
        <v>112</v>
      </c>
      <c r="DB44" s="2" t="s">
        <v>112</v>
      </c>
      <c r="DC44" s="2" t="s">
        <v>112</v>
      </c>
      <c r="DD44" s="2" t="s">
        <v>112</v>
      </c>
      <c r="DF44" s="2" t="s">
        <v>112</v>
      </c>
      <c r="DG44" s="2" t="s">
        <v>116</v>
      </c>
      <c r="DH44" s="2" t="s">
        <v>116</v>
      </c>
      <c r="DI44" s="2" t="s">
        <v>112</v>
      </c>
      <c r="DK44" s="2" t="s">
        <v>116</v>
      </c>
      <c r="DL44" s="2" t="s">
        <v>116</v>
      </c>
      <c r="DM44" s="2" t="s">
        <v>114</v>
      </c>
      <c r="DN44" s="2" t="s">
        <v>114</v>
      </c>
      <c r="DO44" s="2" t="s">
        <v>114</v>
      </c>
    </row>
    <row r="45" spans="1:121" ht="13" x14ac:dyDescent="0.15">
      <c r="A45" s="3">
        <v>44247.801191203704</v>
      </c>
      <c r="B45" s="2" t="s">
        <v>142</v>
      </c>
      <c r="C45" s="2" t="s">
        <v>131</v>
      </c>
      <c r="D45" s="2" t="s">
        <v>137</v>
      </c>
      <c r="E45" s="2" t="s">
        <v>109</v>
      </c>
      <c r="F45" s="2" t="s">
        <v>125</v>
      </c>
      <c r="I45" s="2" t="s">
        <v>280</v>
      </c>
      <c r="J45" s="2" t="s">
        <v>153</v>
      </c>
      <c r="K45" s="2" t="s">
        <v>111</v>
      </c>
      <c r="AE45" s="2" t="s">
        <v>115</v>
      </c>
      <c r="AF45" s="2" t="s">
        <v>128</v>
      </c>
      <c r="AG45" s="2" t="s">
        <v>281</v>
      </c>
      <c r="AH45" s="2" t="s">
        <v>118</v>
      </c>
      <c r="AL45" s="2" t="s">
        <v>115</v>
      </c>
      <c r="AM45" s="2" t="s">
        <v>282</v>
      </c>
      <c r="AP45" s="2" t="s">
        <v>118</v>
      </c>
      <c r="AT45" s="2" t="s">
        <v>115</v>
      </c>
      <c r="AU45" s="2" t="s">
        <v>139</v>
      </c>
      <c r="AX45" s="2" t="s">
        <v>117</v>
      </c>
      <c r="AY45" s="2" t="s">
        <v>130</v>
      </c>
      <c r="AZ45" s="2" t="s">
        <v>117</v>
      </c>
      <c r="BA45" s="2" t="s">
        <v>140</v>
      </c>
      <c r="BB45" s="2" t="s">
        <v>115</v>
      </c>
      <c r="BC45" s="2" t="s">
        <v>114</v>
      </c>
      <c r="BD45" s="2" t="s">
        <v>113</v>
      </c>
      <c r="BE45" s="2" t="s">
        <v>113</v>
      </c>
      <c r="BF45" s="2" t="s">
        <v>116</v>
      </c>
      <c r="BG45" s="2" t="s">
        <v>112</v>
      </c>
      <c r="BH45" s="2" t="s">
        <v>114</v>
      </c>
      <c r="BI45" s="2" t="s">
        <v>112</v>
      </c>
      <c r="BJ45" s="2" t="s">
        <v>112</v>
      </c>
      <c r="BK45" s="2" t="s">
        <v>114</v>
      </c>
      <c r="BM45" s="2" t="s">
        <v>282</v>
      </c>
      <c r="BP45" s="2" t="s">
        <v>120</v>
      </c>
      <c r="BT45" s="2" t="s">
        <v>118</v>
      </c>
      <c r="CK45" s="2" t="s">
        <v>141</v>
      </c>
      <c r="CL45" s="2" t="s">
        <v>113</v>
      </c>
      <c r="CM45" s="2" t="s">
        <v>114</v>
      </c>
      <c r="CN45" s="2" t="s">
        <v>113</v>
      </c>
      <c r="CO45" s="2" t="s">
        <v>114</v>
      </c>
      <c r="CP45" s="2" t="s">
        <v>113</v>
      </c>
    </row>
    <row r="46" spans="1:121" ht="13" x14ac:dyDescent="0.15">
      <c r="A46" s="3">
        <v>44249.541035821763</v>
      </c>
      <c r="B46" s="2" t="s">
        <v>146</v>
      </c>
      <c r="C46" s="2" t="s">
        <v>131</v>
      </c>
      <c r="D46" s="2" t="s">
        <v>123</v>
      </c>
      <c r="E46" s="2" t="s">
        <v>109</v>
      </c>
      <c r="F46" s="2" t="s">
        <v>128</v>
      </c>
      <c r="L46" s="2" t="s">
        <v>111</v>
      </c>
      <c r="M46" s="2" t="s">
        <v>111</v>
      </c>
      <c r="N46" s="2" t="s">
        <v>111</v>
      </c>
      <c r="AE46" s="2" t="s">
        <v>115</v>
      </c>
      <c r="AF46" s="2" t="s">
        <v>128</v>
      </c>
      <c r="AG46" s="2" t="s">
        <v>283</v>
      </c>
      <c r="AH46" s="2" t="s">
        <v>118</v>
      </c>
      <c r="AL46" s="2" t="s">
        <v>118</v>
      </c>
      <c r="AP46" s="2" t="s">
        <v>118</v>
      </c>
      <c r="AT46" s="2" t="s">
        <v>118</v>
      </c>
      <c r="BB46" s="2" t="s">
        <v>118</v>
      </c>
      <c r="BT46" s="2" t="s">
        <v>118</v>
      </c>
      <c r="CL46" s="2" t="s">
        <v>113</v>
      </c>
      <c r="CP46" s="2" t="s">
        <v>114</v>
      </c>
      <c r="CQ46" s="2" t="s">
        <v>114</v>
      </c>
      <c r="CR46" s="2" t="s">
        <v>114</v>
      </c>
      <c r="CS46" s="2" t="s">
        <v>114</v>
      </c>
      <c r="CT46" s="2" t="s">
        <v>112</v>
      </c>
      <c r="CV46" s="2" t="s">
        <v>112</v>
      </c>
      <c r="CW46" s="2" t="s">
        <v>114</v>
      </c>
      <c r="CX46" s="2" t="s">
        <v>114</v>
      </c>
      <c r="CY46" s="2" t="s">
        <v>112</v>
      </c>
      <c r="DA46" s="2" t="s">
        <v>114</v>
      </c>
      <c r="DB46" s="2" t="s">
        <v>114</v>
      </c>
      <c r="DC46" s="2" t="s">
        <v>114</v>
      </c>
      <c r="DD46" s="2" t="s">
        <v>112</v>
      </c>
      <c r="DF46" s="2" t="s">
        <v>112</v>
      </c>
      <c r="DG46" s="2" t="s">
        <v>114</v>
      </c>
      <c r="DH46" s="2" t="s">
        <v>114</v>
      </c>
      <c r="DI46" s="2" t="s">
        <v>112</v>
      </c>
      <c r="DK46" s="2" t="s">
        <v>112</v>
      </c>
      <c r="DL46" s="2" t="s">
        <v>112</v>
      </c>
      <c r="DM46" s="2" t="s">
        <v>112</v>
      </c>
      <c r="DN46" s="2" t="s">
        <v>114</v>
      </c>
      <c r="DO46" s="2" t="s">
        <v>114</v>
      </c>
    </row>
    <row r="47" spans="1:121" ht="13" x14ac:dyDescent="0.15">
      <c r="A47" s="3">
        <v>44249.756969050926</v>
      </c>
      <c r="B47" s="2" t="s">
        <v>157</v>
      </c>
      <c r="C47" s="2" t="s">
        <v>131</v>
      </c>
      <c r="D47" s="2" t="s">
        <v>123</v>
      </c>
      <c r="E47" s="2" t="s">
        <v>109</v>
      </c>
      <c r="F47" s="2" t="s">
        <v>125</v>
      </c>
      <c r="L47" s="2" t="s">
        <v>186</v>
      </c>
      <c r="M47" s="2" t="s">
        <v>206</v>
      </c>
      <c r="N47" s="2" t="s">
        <v>111</v>
      </c>
      <c r="AE47" s="2" t="s">
        <v>115</v>
      </c>
      <c r="AF47" s="2" t="s">
        <v>127</v>
      </c>
      <c r="AG47" s="2" t="s">
        <v>284</v>
      </c>
      <c r="AH47" s="2" t="s">
        <v>118</v>
      </c>
      <c r="AL47" s="2" t="s">
        <v>118</v>
      </c>
      <c r="AP47" s="2" t="s">
        <v>118</v>
      </c>
      <c r="AT47" s="2" t="s">
        <v>115</v>
      </c>
      <c r="AU47" s="2" t="s">
        <v>135</v>
      </c>
      <c r="AV47" s="2" t="s">
        <v>135</v>
      </c>
      <c r="BA47" s="2" t="s">
        <v>140</v>
      </c>
      <c r="BB47" s="2" t="s">
        <v>118</v>
      </c>
      <c r="BT47" s="2" t="s">
        <v>118</v>
      </c>
      <c r="CL47" s="2" t="s">
        <v>112</v>
      </c>
      <c r="CM47" s="2" t="s">
        <v>114</v>
      </c>
      <c r="CN47" s="2" t="s">
        <v>114</v>
      </c>
      <c r="CO47" s="2" t="s">
        <v>114</v>
      </c>
      <c r="CP47" s="2" t="s">
        <v>114</v>
      </c>
      <c r="CQ47" s="2" t="s">
        <v>114</v>
      </c>
      <c r="CR47" s="2" t="s">
        <v>112</v>
      </c>
      <c r="CS47" s="2" t="s">
        <v>114</v>
      </c>
      <c r="CT47" s="2" t="s">
        <v>112</v>
      </c>
      <c r="CV47" s="2" t="s">
        <v>112</v>
      </c>
      <c r="CW47" s="2" t="s">
        <v>116</v>
      </c>
      <c r="CX47" s="2" t="s">
        <v>116</v>
      </c>
      <c r="CY47" s="2" t="s">
        <v>112</v>
      </c>
      <c r="DA47" s="2" t="s">
        <v>112</v>
      </c>
      <c r="DB47" s="2" t="s">
        <v>112</v>
      </c>
      <c r="DC47" s="2" t="s">
        <v>112</v>
      </c>
      <c r="DD47" s="2" t="s">
        <v>112</v>
      </c>
      <c r="DF47" s="2" t="s">
        <v>112</v>
      </c>
      <c r="DG47" s="2" t="s">
        <v>116</v>
      </c>
      <c r="DH47" s="2" t="s">
        <v>116</v>
      </c>
      <c r="DI47" s="2" t="s">
        <v>113</v>
      </c>
      <c r="DK47" s="2" t="s">
        <v>114</v>
      </c>
      <c r="DL47" s="2" t="s">
        <v>114</v>
      </c>
      <c r="DM47" s="2" t="s">
        <v>114</v>
      </c>
      <c r="DN47" s="2" t="s">
        <v>114</v>
      </c>
      <c r="DO47" s="2" t="s">
        <v>114</v>
      </c>
    </row>
    <row r="48" spans="1:121" ht="13" x14ac:dyDescent="0.15">
      <c r="A48" s="3">
        <v>44249.824767280094</v>
      </c>
      <c r="B48" s="2" t="s">
        <v>146</v>
      </c>
      <c r="C48" s="2" t="s">
        <v>131</v>
      </c>
      <c r="D48" s="2" t="s">
        <v>137</v>
      </c>
      <c r="E48" s="2" t="s">
        <v>109</v>
      </c>
      <c r="F48" s="2" t="s">
        <v>285</v>
      </c>
      <c r="I48" s="2" t="s">
        <v>111</v>
      </c>
      <c r="J48" s="2" t="s">
        <v>111</v>
      </c>
      <c r="K48" s="2" t="s">
        <v>286</v>
      </c>
      <c r="AE48" s="2" t="s">
        <v>115</v>
      </c>
      <c r="AF48" s="2" t="s">
        <v>128</v>
      </c>
      <c r="AG48" s="2" t="s">
        <v>214</v>
      </c>
      <c r="AH48" s="2" t="s">
        <v>118</v>
      </c>
      <c r="AL48" s="2" t="s">
        <v>118</v>
      </c>
      <c r="AP48" s="2" t="s">
        <v>118</v>
      </c>
      <c r="AT48" s="2" t="s">
        <v>115</v>
      </c>
      <c r="AU48" s="2" t="s">
        <v>119</v>
      </c>
      <c r="AV48" s="2" t="s">
        <v>119</v>
      </c>
      <c r="AW48" s="2" t="s">
        <v>119</v>
      </c>
      <c r="AX48" s="2" t="s">
        <v>117</v>
      </c>
      <c r="AY48" s="2" t="s">
        <v>117</v>
      </c>
      <c r="AZ48" s="2" t="s">
        <v>117</v>
      </c>
      <c r="BA48" s="2" t="s">
        <v>136</v>
      </c>
      <c r="CQ48" s="2" t="s">
        <v>116</v>
      </c>
      <c r="CR48" s="2" t="s">
        <v>116</v>
      </c>
      <c r="CS48" s="2" t="s">
        <v>116</v>
      </c>
      <c r="CT48" s="2" t="s">
        <v>116</v>
      </c>
      <c r="CV48" s="2" t="s">
        <v>116</v>
      </c>
      <c r="CW48" s="2" t="s">
        <v>116</v>
      </c>
      <c r="CX48" s="2" t="s">
        <v>116</v>
      </c>
      <c r="CY48" s="2" t="s">
        <v>116</v>
      </c>
      <c r="DA48" s="2" t="s">
        <v>116</v>
      </c>
      <c r="DB48" s="2" t="s">
        <v>116</v>
      </c>
      <c r="DC48" s="2" t="s">
        <v>116</v>
      </c>
      <c r="DD48" s="2" t="s">
        <v>116</v>
      </c>
      <c r="DF48" s="2" t="s">
        <v>116</v>
      </c>
      <c r="DG48" s="2" t="s">
        <v>116</v>
      </c>
      <c r="DH48" s="2" t="s">
        <v>116</v>
      </c>
      <c r="DI48" s="2" t="s">
        <v>116</v>
      </c>
      <c r="DK48" s="2" t="s">
        <v>113</v>
      </c>
      <c r="DL48" s="2" t="s">
        <v>113</v>
      </c>
      <c r="DM48" s="2" t="s">
        <v>113</v>
      </c>
      <c r="DN48" s="2" t="s">
        <v>113</v>
      </c>
      <c r="DO48" s="2" t="s">
        <v>113</v>
      </c>
    </row>
    <row r="49" spans="1:119" ht="13" x14ac:dyDescent="0.15">
      <c r="A49" s="3">
        <v>44250.7473622338</v>
      </c>
      <c r="B49" s="2" t="s">
        <v>146</v>
      </c>
      <c r="C49" s="2" t="s">
        <v>122</v>
      </c>
      <c r="D49" s="2" t="s">
        <v>123</v>
      </c>
      <c r="E49" s="2" t="s">
        <v>109</v>
      </c>
      <c r="F49" s="2" t="s">
        <v>285</v>
      </c>
      <c r="L49" s="2" t="s">
        <v>222</v>
      </c>
      <c r="M49" s="2" t="s">
        <v>180</v>
      </c>
      <c r="N49" s="2" t="s">
        <v>287</v>
      </c>
      <c r="AE49" s="2" t="s">
        <v>115</v>
      </c>
      <c r="AF49" s="2" t="s">
        <v>127</v>
      </c>
      <c r="AG49" s="2" t="s">
        <v>288</v>
      </c>
      <c r="AH49" s="2" t="s">
        <v>118</v>
      </c>
      <c r="AL49" s="2" t="s">
        <v>118</v>
      </c>
      <c r="AP49" s="2" t="s">
        <v>118</v>
      </c>
      <c r="AT49" s="2" t="s">
        <v>118</v>
      </c>
      <c r="CQ49" s="2" t="s">
        <v>112</v>
      </c>
      <c r="CR49" s="2" t="s">
        <v>112</v>
      </c>
      <c r="CS49" s="2" t="s">
        <v>114</v>
      </c>
      <c r="CT49" s="2" t="s">
        <v>113</v>
      </c>
      <c r="CV49" s="2" t="s">
        <v>112</v>
      </c>
      <c r="CW49" s="2" t="s">
        <v>116</v>
      </c>
      <c r="CX49" s="2" t="s">
        <v>114</v>
      </c>
      <c r="CY49" s="2" t="s">
        <v>116</v>
      </c>
    </row>
    <row r="50" spans="1:119" ht="13" x14ac:dyDescent="0.15">
      <c r="A50" s="3">
        <v>44257.728171261573</v>
      </c>
      <c r="B50" s="2" t="s">
        <v>121</v>
      </c>
      <c r="C50" s="2" t="s">
        <v>131</v>
      </c>
      <c r="D50" s="2" t="s">
        <v>123</v>
      </c>
      <c r="E50" s="2" t="s">
        <v>109</v>
      </c>
      <c r="F50" s="2" t="s">
        <v>125</v>
      </c>
      <c r="L50" s="2" t="s">
        <v>111</v>
      </c>
      <c r="M50" s="2" t="s">
        <v>111</v>
      </c>
      <c r="N50" s="2" t="s">
        <v>126</v>
      </c>
      <c r="AE50" s="2" t="s">
        <v>115</v>
      </c>
      <c r="AF50" s="2" t="s">
        <v>127</v>
      </c>
      <c r="AG50" s="2" t="s">
        <v>244</v>
      </c>
      <c r="AH50" s="2" t="s">
        <v>118</v>
      </c>
      <c r="AL50" s="2" t="s">
        <v>118</v>
      </c>
      <c r="AP50" s="2" t="s">
        <v>118</v>
      </c>
      <c r="AT50" s="2" t="s">
        <v>118</v>
      </c>
      <c r="AX50" s="2" t="s">
        <v>117</v>
      </c>
      <c r="AY50" s="2" t="s">
        <v>117</v>
      </c>
      <c r="AZ50" s="2" t="s">
        <v>117</v>
      </c>
      <c r="BA50" s="2" t="s">
        <v>117</v>
      </c>
      <c r="BB50" s="2" t="s">
        <v>118</v>
      </c>
      <c r="BT50" s="2" t="s">
        <v>118</v>
      </c>
      <c r="CW50" s="2" t="s">
        <v>116</v>
      </c>
      <c r="CX50" s="2" t="s">
        <v>116</v>
      </c>
      <c r="DK50" s="2" t="s">
        <v>112</v>
      </c>
      <c r="DL50" s="2" t="s">
        <v>112</v>
      </c>
      <c r="DM50" s="2" t="s">
        <v>112</v>
      </c>
      <c r="DN50" s="2" t="s">
        <v>112</v>
      </c>
      <c r="DO50" s="2" t="s">
        <v>112</v>
      </c>
    </row>
    <row r="51" spans="1:119" ht="13" x14ac:dyDescent="0.15">
      <c r="A51" s="3">
        <v>44257.875428344909</v>
      </c>
      <c r="B51" s="2" t="s">
        <v>142</v>
      </c>
      <c r="C51" s="2" t="s">
        <v>131</v>
      </c>
      <c r="D51" s="2" t="s">
        <v>143</v>
      </c>
      <c r="E51" s="2" t="s">
        <v>164</v>
      </c>
      <c r="F51" s="2" t="s">
        <v>125</v>
      </c>
      <c r="K51" s="2" t="s">
        <v>153</v>
      </c>
      <c r="L51" s="2" t="s">
        <v>111</v>
      </c>
      <c r="M51" s="2" t="s">
        <v>289</v>
      </c>
      <c r="N51" s="2" t="s">
        <v>180</v>
      </c>
      <c r="AE51" s="2" t="s">
        <v>115</v>
      </c>
      <c r="AF51" s="2" t="s">
        <v>128</v>
      </c>
      <c r="AG51" s="2" t="s">
        <v>290</v>
      </c>
      <c r="AH51" s="2" t="s">
        <v>118</v>
      </c>
      <c r="AL51" s="2" t="s">
        <v>118</v>
      </c>
      <c r="AP51" s="2" t="s">
        <v>118</v>
      </c>
      <c r="AT51" s="2" t="s">
        <v>118</v>
      </c>
      <c r="AX51" s="2" t="s">
        <v>117</v>
      </c>
      <c r="AY51" s="2" t="s">
        <v>117</v>
      </c>
      <c r="AZ51" s="2" t="s">
        <v>117</v>
      </c>
      <c r="BA51" s="2" t="s">
        <v>117</v>
      </c>
      <c r="CQ51" s="2" t="s">
        <v>112</v>
      </c>
      <c r="CR51" s="2" t="s">
        <v>116</v>
      </c>
      <c r="CS51" s="2" t="s">
        <v>116</v>
      </c>
      <c r="CT51" s="2" t="s">
        <v>116</v>
      </c>
      <c r="CU51" s="2" t="s">
        <v>291</v>
      </c>
      <c r="CV51" s="2" t="s">
        <v>116</v>
      </c>
      <c r="CW51" s="2" t="s">
        <v>116</v>
      </c>
      <c r="CX51" s="2" t="s">
        <v>116</v>
      </c>
      <c r="CY51" s="2" t="s">
        <v>116</v>
      </c>
    </row>
    <row r="52" spans="1:119" ht="13" x14ac:dyDescent="0.15">
      <c r="A52" s="3">
        <v>44259.560221122687</v>
      </c>
      <c r="B52" s="2" t="s">
        <v>142</v>
      </c>
      <c r="C52" s="2" t="s">
        <v>131</v>
      </c>
      <c r="D52" s="2" t="s">
        <v>123</v>
      </c>
      <c r="E52" s="2" t="s">
        <v>144</v>
      </c>
      <c r="F52" s="2" t="s">
        <v>125</v>
      </c>
      <c r="M52" s="2" t="s">
        <v>111</v>
      </c>
      <c r="N52" s="2" t="s">
        <v>251</v>
      </c>
      <c r="AE52" s="2" t="s">
        <v>115</v>
      </c>
      <c r="AF52" s="2" t="s">
        <v>128</v>
      </c>
      <c r="AG52" s="2" t="s">
        <v>191</v>
      </c>
      <c r="AH52" s="2" t="s">
        <v>118</v>
      </c>
      <c r="AL52" s="2" t="s">
        <v>118</v>
      </c>
      <c r="AP52" s="2" t="s">
        <v>118</v>
      </c>
      <c r="AT52" s="2" t="s">
        <v>115</v>
      </c>
      <c r="AU52" s="2" t="s">
        <v>179</v>
      </c>
      <c r="AV52" s="2" t="s">
        <v>200</v>
      </c>
      <c r="BA52" s="2" t="s">
        <v>140</v>
      </c>
      <c r="BB52" s="2" t="s">
        <v>118</v>
      </c>
      <c r="BT52" s="2" t="s">
        <v>118</v>
      </c>
      <c r="CQ52" s="2" t="s">
        <v>112</v>
      </c>
      <c r="CR52" s="2" t="s">
        <v>112</v>
      </c>
      <c r="CS52" s="2" t="s">
        <v>114</v>
      </c>
      <c r="CT52" s="2" t="s">
        <v>116</v>
      </c>
      <c r="CU52" s="2" t="s">
        <v>292</v>
      </c>
      <c r="CV52" s="2" t="s">
        <v>112</v>
      </c>
      <c r="CW52" s="2" t="s">
        <v>116</v>
      </c>
      <c r="CX52" s="2" t="s">
        <v>116</v>
      </c>
      <c r="CY52" s="2" t="s">
        <v>113</v>
      </c>
      <c r="DA52" s="2" t="s">
        <v>112</v>
      </c>
      <c r="DB52" s="2" t="s">
        <v>114</v>
      </c>
      <c r="DC52" s="2" t="s">
        <v>114</v>
      </c>
      <c r="DD52" s="2" t="s">
        <v>116</v>
      </c>
      <c r="DE52" s="2" t="s">
        <v>293</v>
      </c>
      <c r="DF52" s="2" t="s">
        <v>112</v>
      </c>
      <c r="DG52" s="2" t="s">
        <v>116</v>
      </c>
      <c r="DH52" s="2" t="s">
        <v>116</v>
      </c>
      <c r="DI52" s="2" t="s">
        <v>113</v>
      </c>
      <c r="DK52" s="2" t="s">
        <v>116</v>
      </c>
      <c r="DL52" s="2" t="s">
        <v>116</v>
      </c>
      <c r="DM52" s="2" t="s">
        <v>114</v>
      </c>
      <c r="DN52" s="2" t="s">
        <v>116</v>
      </c>
      <c r="DO52" s="2" t="s">
        <v>116</v>
      </c>
    </row>
    <row r="53" spans="1:119" ht="13" x14ac:dyDescent="0.15">
      <c r="A53" s="3">
        <v>44259.989146631946</v>
      </c>
      <c r="B53" s="2" t="s">
        <v>121</v>
      </c>
      <c r="C53" s="2" t="s">
        <v>131</v>
      </c>
      <c r="D53" s="2" t="s">
        <v>123</v>
      </c>
      <c r="E53" s="5" t="s">
        <v>294</v>
      </c>
      <c r="F53" s="2" t="s">
        <v>125</v>
      </c>
      <c r="L53" s="2" t="s">
        <v>206</v>
      </c>
      <c r="M53" s="2" t="s">
        <v>126</v>
      </c>
      <c r="N53" s="2" t="s">
        <v>206</v>
      </c>
      <c r="AE53" s="2" t="s">
        <v>115</v>
      </c>
      <c r="AF53" s="2" t="s">
        <v>127</v>
      </c>
      <c r="AG53" s="2" t="s">
        <v>295</v>
      </c>
      <c r="AH53" s="2" t="s">
        <v>118</v>
      </c>
      <c r="AL53" s="2" t="s">
        <v>118</v>
      </c>
      <c r="AP53" s="2" t="s">
        <v>118</v>
      </c>
      <c r="AX53" s="2" t="s">
        <v>117</v>
      </c>
      <c r="AY53" s="2" t="s">
        <v>117</v>
      </c>
      <c r="AZ53" s="2" t="s">
        <v>117</v>
      </c>
      <c r="BA53" s="2" t="s">
        <v>156</v>
      </c>
      <c r="CQ53" s="2" t="s">
        <v>113</v>
      </c>
      <c r="CR53" s="2" t="s">
        <v>114</v>
      </c>
      <c r="CS53" s="2" t="s">
        <v>114</v>
      </c>
      <c r="CT53" s="2" t="s">
        <v>112</v>
      </c>
      <c r="CV53" s="2" t="s">
        <v>112</v>
      </c>
      <c r="CW53" s="2" t="s">
        <v>116</v>
      </c>
      <c r="CX53" s="2" t="s">
        <v>116</v>
      </c>
      <c r="CY53" s="2" t="s">
        <v>112</v>
      </c>
      <c r="DA53" s="2" t="s">
        <v>116</v>
      </c>
      <c r="DB53" s="2" t="s">
        <v>114</v>
      </c>
      <c r="DC53" s="2" t="s">
        <v>114</v>
      </c>
      <c r="DD53" s="2" t="s">
        <v>112</v>
      </c>
      <c r="DF53" s="2" t="s">
        <v>112</v>
      </c>
      <c r="DG53" s="2" t="s">
        <v>116</v>
      </c>
      <c r="DH53" s="2" t="s">
        <v>116</v>
      </c>
      <c r="DI53" s="2" t="s">
        <v>112</v>
      </c>
      <c r="DK53" s="2" t="s">
        <v>114</v>
      </c>
      <c r="DL53" s="2" t="s">
        <v>114</v>
      </c>
      <c r="DM53" s="2" t="s">
        <v>114</v>
      </c>
      <c r="DN53" s="2" t="s">
        <v>116</v>
      </c>
      <c r="DO53" s="2" t="s">
        <v>114</v>
      </c>
    </row>
    <row r="54" spans="1:119" ht="13" x14ac:dyDescent="0.15">
      <c r="A54" s="3">
        <v>44260.477401006945</v>
      </c>
      <c r="B54" s="2" t="s">
        <v>157</v>
      </c>
      <c r="C54" s="2" t="s">
        <v>131</v>
      </c>
      <c r="D54" s="5" t="s">
        <v>296</v>
      </c>
      <c r="E54" s="5" t="s">
        <v>297</v>
      </c>
      <c r="F54" s="2" t="s">
        <v>125</v>
      </c>
      <c r="M54" s="2" t="s">
        <v>126</v>
      </c>
      <c r="N54" s="2" t="s">
        <v>251</v>
      </c>
      <c r="AE54" s="2" t="s">
        <v>115</v>
      </c>
      <c r="AF54" s="2" t="s">
        <v>127</v>
      </c>
      <c r="AG54" s="2" t="s">
        <v>298</v>
      </c>
      <c r="AH54" s="2" t="s">
        <v>118</v>
      </c>
      <c r="AL54" s="2" t="s">
        <v>118</v>
      </c>
      <c r="AP54" s="2" t="s">
        <v>118</v>
      </c>
      <c r="AT54" s="2" t="s">
        <v>115</v>
      </c>
      <c r="AU54" s="2" t="s">
        <v>163</v>
      </c>
      <c r="AV54" s="2" t="s">
        <v>179</v>
      </c>
      <c r="AX54" s="2" t="s">
        <v>117</v>
      </c>
      <c r="AY54" s="2" t="s">
        <v>117</v>
      </c>
      <c r="AZ54" s="2" t="s">
        <v>117</v>
      </c>
      <c r="BA54" s="2" t="s">
        <v>171</v>
      </c>
      <c r="BB54" s="2" t="s">
        <v>118</v>
      </c>
      <c r="BT54" s="2" t="s">
        <v>118</v>
      </c>
    </row>
    <row r="55" spans="1:119" ht="13" x14ac:dyDescent="0.15">
      <c r="A55" s="3">
        <v>44265.850707083329</v>
      </c>
      <c r="B55" s="2" t="s">
        <v>121</v>
      </c>
      <c r="C55" s="2" t="s">
        <v>131</v>
      </c>
      <c r="D55" s="2" t="s">
        <v>123</v>
      </c>
      <c r="E55" s="2" t="s">
        <v>109</v>
      </c>
      <c r="F55" s="2" t="s">
        <v>125</v>
      </c>
      <c r="L55" s="2" t="s">
        <v>126</v>
      </c>
      <c r="M55" s="2" t="s">
        <v>173</v>
      </c>
      <c r="AE55" s="2" t="s">
        <v>115</v>
      </c>
      <c r="AF55" s="2" t="s">
        <v>128</v>
      </c>
      <c r="AG55" s="2" t="s">
        <v>145</v>
      </c>
      <c r="AH55" s="2" t="s">
        <v>118</v>
      </c>
      <c r="AL55" s="2" t="s">
        <v>118</v>
      </c>
      <c r="AP55" s="2" t="s">
        <v>118</v>
      </c>
      <c r="AT55" s="2" t="s">
        <v>115</v>
      </c>
      <c r="AU55" s="2" t="s">
        <v>135</v>
      </c>
      <c r="AV55" s="2" t="s">
        <v>179</v>
      </c>
      <c r="AX55" s="2" t="s">
        <v>117</v>
      </c>
      <c r="AY55" s="2" t="s">
        <v>117</v>
      </c>
      <c r="AZ55" s="2" t="s">
        <v>117</v>
      </c>
      <c r="BA55" s="2" t="s">
        <v>156</v>
      </c>
      <c r="CQ55" s="2" t="s">
        <v>112</v>
      </c>
      <c r="CR55" s="2" t="s">
        <v>112</v>
      </c>
      <c r="CS55" s="2" t="s">
        <v>112</v>
      </c>
      <c r="CT55" s="2" t="s">
        <v>114</v>
      </c>
      <c r="CU55" s="2" t="s">
        <v>299</v>
      </c>
      <c r="CV55" s="2" t="s">
        <v>112</v>
      </c>
      <c r="CW55" s="2" t="s">
        <v>116</v>
      </c>
      <c r="CX55" s="2" t="s">
        <v>116</v>
      </c>
      <c r="CY55" s="2" t="s">
        <v>112</v>
      </c>
      <c r="DA55" s="2" t="s">
        <v>113</v>
      </c>
      <c r="DB55" s="2" t="s">
        <v>114</v>
      </c>
      <c r="DC55" s="2" t="s">
        <v>112</v>
      </c>
      <c r="DD55" s="2" t="s">
        <v>116</v>
      </c>
      <c r="DF55" s="2" t="s">
        <v>114</v>
      </c>
      <c r="DG55" s="2" t="s">
        <v>116</v>
      </c>
      <c r="DH55" s="2" t="s">
        <v>116</v>
      </c>
      <c r="DI55" s="2" t="s">
        <v>112</v>
      </c>
      <c r="DK55" s="2" t="s">
        <v>116</v>
      </c>
      <c r="DL55" s="2" t="s">
        <v>116</v>
      </c>
      <c r="DM55" s="2" t="s">
        <v>114</v>
      </c>
      <c r="DN55" s="2" t="s">
        <v>114</v>
      </c>
      <c r="DO55" s="2" t="s">
        <v>114</v>
      </c>
    </row>
    <row r="56" spans="1:119" ht="13" x14ac:dyDescent="0.15">
      <c r="A56" s="3">
        <v>44270.901608321758</v>
      </c>
      <c r="B56" s="2" t="s">
        <v>121</v>
      </c>
      <c r="C56" s="2" t="s">
        <v>131</v>
      </c>
      <c r="D56" s="2" t="s">
        <v>137</v>
      </c>
      <c r="E56" s="2" t="s">
        <v>109</v>
      </c>
      <c r="F56" s="2" t="s">
        <v>125</v>
      </c>
      <c r="I56" s="2" t="s">
        <v>138</v>
      </c>
      <c r="J56" s="2" t="s">
        <v>138</v>
      </c>
      <c r="AE56" s="2" t="s">
        <v>115</v>
      </c>
      <c r="AF56" s="2" t="s">
        <v>128</v>
      </c>
      <c r="AG56" s="2" t="s">
        <v>178</v>
      </c>
      <c r="AH56" s="2" t="s">
        <v>118</v>
      </c>
      <c r="AL56" s="2" t="s">
        <v>118</v>
      </c>
      <c r="AP56" s="2" t="s">
        <v>118</v>
      </c>
      <c r="AT56" s="2" t="s">
        <v>115</v>
      </c>
      <c r="AU56" s="2" t="s">
        <v>300</v>
      </c>
      <c r="AX56" s="2" t="s">
        <v>117</v>
      </c>
      <c r="AY56" s="2" t="s">
        <v>117</v>
      </c>
      <c r="AZ56" s="2" t="s">
        <v>117</v>
      </c>
      <c r="BA56" s="2" t="s">
        <v>140</v>
      </c>
      <c r="BB56" s="2" t="s">
        <v>118</v>
      </c>
      <c r="BT56" s="2" t="s">
        <v>118</v>
      </c>
      <c r="CQ56" s="2" t="s">
        <v>112</v>
      </c>
      <c r="CR56" s="2" t="s">
        <v>114</v>
      </c>
      <c r="CS56" s="2" t="s">
        <v>112</v>
      </c>
      <c r="CT56" s="2" t="s">
        <v>116</v>
      </c>
      <c r="CU56" s="2" t="s">
        <v>301</v>
      </c>
      <c r="CV56" s="2" t="s">
        <v>114</v>
      </c>
      <c r="CW56" s="2" t="s">
        <v>116</v>
      </c>
      <c r="CX56" s="2" t="s">
        <v>116</v>
      </c>
      <c r="CY56" s="2" t="s">
        <v>114</v>
      </c>
      <c r="DA56" s="2" t="s">
        <v>112</v>
      </c>
      <c r="DB56" s="2" t="s">
        <v>112</v>
      </c>
      <c r="DC56" s="2" t="s">
        <v>114</v>
      </c>
      <c r="DD56" s="2" t="s">
        <v>116</v>
      </c>
      <c r="DE56" s="2" t="s">
        <v>301</v>
      </c>
      <c r="DF56" s="2" t="s">
        <v>114</v>
      </c>
      <c r="DG56" s="2" t="s">
        <v>116</v>
      </c>
      <c r="DH56" s="2" t="s">
        <v>116</v>
      </c>
      <c r="DI56" s="2" t="s">
        <v>114</v>
      </c>
      <c r="DK56" s="2" t="s">
        <v>114</v>
      </c>
      <c r="DL56" s="2" t="s">
        <v>116</v>
      </c>
      <c r="DM56" s="2" t="s">
        <v>113</v>
      </c>
      <c r="DN56" s="2" t="s">
        <v>114</v>
      </c>
      <c r="DO56" s="2" t="s">
        <v>114</v>
      </c>
    </row>
    <row r="57" spans="1:119" ht="13" x14ac:dyDescent="0.15">
      <c r="A57" s="3">
        <v>44282.522306956016</v>
      </c>
      <c r="B57" s="2" t="s">
        <v>146</v>
      </c>
      <c r="C57" s="2" t="s">
        <v>131</v>
      </c>
      <c r="D57" s="2" t="s">
        <v>259</v>
      </c>
      <c r="E57" s="2" t="s">
        <v>109</v>
      </c>
      <c r="F57" s="2" t="s">
        <v>125</v>
      </c>
      <c r="G57" s="2" t="s">
        <v>138</v>
      </c>
      <c r="H57" s="2" t="s">
        <v>138</v>
      </c>
      <c r="AE57" s="2" t="s">
        <v>115</v>
      </c>
      <c r="AF57" s="2" t="s">
        <v>127</v>
      </c>
      <c r="AG57" s="2" t="s">
        <v>302</v>
      </c>
      <c r="AH57" s="2" t="s">
        <v>118</v>
      </c>
      <c r="AL57" s="2" t="s">
        <v>118</v>
      </c>
      <c r="AP57" s="2" t="s">
        <v>118</v>
      </c>
      <c r="AT57" s="2" t="s">
        <v>118</v>
      </c>
      <c r="AX57" s="2" t="s">
        <v>117</v>
      </c>
      <c r="AY57" s="2" t="s">
        <v>117</v>
      </c>
      <c r="AZ57" s="2" t="s">
        <v>117</v>
      </c>
      <c r="BA57" s="2" t="s">
        <v>117</v>
      </c>
      <c r="BB57" s="2" t="s">
        <v>118</v>
      </c>
      <c r="BT57" s="2" t="s">
        <v>118</v>
      </c>
      <c r="CL57" s="2" t="s">
        <v>112</v>
      </c>
      <c r="CM57" s="2" t="s">
        <v>114</v>
      </c>
      <c r="CN57" s="2" t="s">
        <v>112</v>
      </c>
      <c r="CO57" s="2" t="s">
        <v>114</v>
      </c>
      <c r="CP57" s="2" t="s">
        <v>114</v>
      </c>
      <c r="CQ57" s="2" t="s">
        <v>112</v>
      </c>
      <c r="CR57" s="2" t="s">
        <v>112</v>
      </c>
      <c r="CS57" s="2" t="s">
        <v>112</v>
      </c>
      <c r="CT57" s="2" t="s">
        <v>114</v>
      </c>
      <c r="CU57" s="2" t="s">
        <v>303</v>
      </c>
      <c r="CV57" s="2" t="s">
        <v>112</v>
      </c>
      <c r="CW57" s="2" t="s">
        <v>116</v>
      </c>
      <c r="CX57" s="2" t="s">
        <v>114</v>
      </c>
      <c r="CY57" s="2" t="s">
        <v>112</v>
      </c>
      <c r="DA57" s="2" t="s">
        <v>112</v>
      </c>
      <c r="DB57" s="2" t="s">
        <v>112</v>
      </c>
      <c r="DC57" s="2" t="s">
        <v>112</v>
      </c>
      <c r="DD57" s="2" t="s">
        <v>114</v>
      </c>
      <c r="DF57" s="2" t="s">
        <v>112</v>
      </c>
      <c r="DG57" s="2" t="s">
        <v>114</v>
      </c>
      <c r="DH57" s="2" t="s">
        <v>114</v>
      </c>
      <c r="DI57" s="2" t="s">
        <v>112</v>
      </c>
      <c r="DK57" s="2" t="s">
        <v>114</v>
      </c>
      <c r="DL57" s="2" t="s">
        <v>114</v>
      </c>
      <c r="DM57" s="2" t="s">
        <v>112</v>
      </c>
      <c r="DN57" s="2" t="s">
        <v>112</v>
      </c>
      <c r="DO57" s="2" t="s">
        <v>112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122D8-9D4D-430A-83B2-7ECA493E638B}">
  <dimension ref="A1:BP47"/>
  <sheetViews>
    <sheetView topLeftCell="BD40" zoomScale="102" workbookViewId="0">
      <selection activeCell="BC5" sqref="BC5"/>
    </sheetView>
  </sheetViews>
  <sheetFormatPr baseColWidth="10" defaultRowHeight="13" x14ac:dyDescent="0.15"/>
  <cols>
    <col min="1" max="1" width="17.33203125" customWidth="1"/>
    <col min="4" max="4" width="4.33203125" customWidth="1"/>
    <col min="7" max="8" width="11.5" customWidth="1"/>
    <col min="22" max="22" width="11.5" customWidth="1"/>
    <col min="23" max="23" width="4.33203125" customWidth="1"/>
    <col min="27" max="27" width="11.5" customWidth="1"/>
    <col min="29" max="29" width="4.33203125" customWidth="1"/>
    <col min="32" max="32" width="11.5" customWidth="1"/>
    <col min="35" max="35" width="4.33203125" customWidth="1"/>
    <col min="42" max="42" width="4.33203125" customWidth="1"/>
    <col min="48" max="48" width="4.33203125" customWidth="1"/>
    <col min="53" max="53" width="4.33203125" customWidth="1"/>
    <col min="58" max="58" width="4.33203125" customWidth="1"/>
    <col min="63" max="63" width="4.33203125" customWidth="1"/>
    <col min="68" max="68" width="4.33203125" customWidth="1"/>
  </cols>
  <sheetData>
    <row r="1" spans="1:68" x14ac:dyDescent="0.15">
      <c r="A1" s="7" t="s">
        <v>304</v>
      </c>
      <c r="B1" s="8"/>
      <c r="C1" s="9"/>
      <c r="E1" s="7" t="s">
        <v>318</v>
      </c>
      <c r="F1" s="8"/>
      <c r="G1" s="9"/>
      <c r="I1" s="7" t="s">
        <v>353</v>
      </c>
      <c r="J1" s="8"/>
      <c r="K1" s="8"/>
      <c r="L1" s="8"/>
      <c r="M1" s="8"/>
      <c r="N1" s="8"/>
      <c r="O1" s="8"/>
      <c r="P1" s="8"/>
      <c r="Q1" s="8"/>
      <c r="R1" s="8"/>
      <c r="S1" s="8"/>
      <c r="T1" s="8"/>
      <c r="U1" s="9"/>
      <c r="X1" s="7" t="s">
        <v>30</v>
      </c>
      <c r="Y1" s="8"/>
      <c r="Z1" s="9"/>
      <c r="AC1" s="4" t="s">
        <v>360</v>
      </c>
      <c r="AD1" s="7" t="s">
        <v>359</v>
      </c>
      <c r="AE1" s="8"/>
      <c r="AF1" s="8"/>
      <c r="AG1" s="9"/>
      <c r="AJ1" s="7" t="s">
        <v>362</v>
      </c>
      <c r="AK1" s="7" t="s">
        <v>362</v>
      </c>
      <c r="AL1" s="8"/>
      <c r="AM1" s="8"/>
      <c r="AN1" s="8"/>
      <c r="AO1" s="9"/>
      <c r="AQ1" s="26" t="s">
        <v>49</v>
      </c>
      <c r="AR1" s="8"/>
      <c r="AS1" s="9"/>
      <c r="AW1" s="26" t="s">
        <v>58</v>
      </c>
      <c r="AX1" s="8"/>
      <c r="AY1" s="9"/>
      <c r="BA1" s="4" t="s">
        <v>361</v>
      </c>
      <c r="BB1" s="26" t="s">
        <v>85</v>
      </c>
      <c r="BC1" s="8"/>
      <c r="BD1" s="9"/>
      <c r="BG1" s="26" t="s">
        <v>93</v>
      </c>
      <c r="BH1" s="8"/>
      <c r="BI1" s="9"/>
      <c r="BK1" s="4" t="s">
        <v>361</v>
      </c>
      <c r="BL1" s="26" t="s">
        <v>92</v>
      </c>
      <c r="BM1" s="8"/>
      <c r="BN1" s="9"/>
      <c r="BP1" s="4"/>
    </row>
    <row r="2" spans="1:68" x14ac:dyDescent="0.15">
      <c r="A2" s="21" t="s">
        <v>106</v>
      </c>
      <c r="B2" s="22">
        <f>COUNTIF('Réponses au formulaire 1'!B2:B57,A2)+COUNTIF('Réponses au formulaire 1'!B2:B57,"J'ai eu l'occasion de donner 40 heures de cours en deux ans en tant que stagiaire")</f>
        <v>10</v>
      </c>
      <c r="C2" s="29">
        <f>(B2*100)/56</f>
        <v>17.857142857142858</v>
      </c>
      <c r="E2" s="13" t="s">
        <v>110</v>
      </c>
      <c r="F2" s="14">
        <f>COUNTIF('Réponses au formulaire 1'!F2:F57,E2)+COUNTIF('Réponses au formulaire 1'!F2:F57,"Allemand, Néerlandais")+COUNTIF('Réponses au formulaire 1'!F2:F57,"Allemand, Anglais")+COUNTIF('Réponses au formulaire 1'!F2:F57,"Allemand, Anglais, Néerlandais")</f>
        <v>5</v>
      </c>
      <c r="G2" s="31">
        <f t="shared" ref="G2:G7" si="0">(F2*100)/56</f>
        <v>8.9285714285714288</v>
      </c>
      <c r="I2" s="10"/>
      <c r="J2" s="11" t="s">
        <v>341</v>
      </c>
      <c r="K2" s="11" t="s">
        <v>342</v>
      </c>
      <c r="L2" s="11" t="s">
        <v>343</v>
      </c>
      <c r="M2" s="11" t="s">
        <v>344</v>
      </c>
      <c r="N2" s="11" t="s">
        <v>345</v>
      </c>
      <c r="O2" s="11" t="s">
        <v>346</v>
      </c>
      <c r="P2" s="11" t="s">
        <v>347</v>
      </c>
      <c r="Q2" s="11" t="s">
        <v>348</v>
      </c>
      <c r="R2" s="11" t="s">
        <v>349</v>
      </c>
      <c r="S2" s="11" t="s">
        <v>350</v>
      </c>
      <c r="T2" s="11" t="s">
        <v>351</v>
      </c>
      <c r="U2" s="12" t="s">
        <v>352</v>
      </c>
      <c r="X2" s="13" t="s">
        <v>115</v>
      </c>
      <c r="Y2" s="14">
        <f>COUNTIF('Réponses au formulaire 1'!AE2:AE57,'%'!X2)</f>
        <v>53</v>
      </c>
      <c r="Z2" s="31">
        <f>(Y2*100)/56</f>
        <v>94.642857142857139</v>
      </c>
      <c r="AD2" s="10"/>
      <c r="AE2" s="11" t="s">
        <v>356</v>
      </c>
      <c r="AF2" s="11" t="s">
        <v>357</v>
      </c>
      <c r="AG2" s="12" t="s">
        <v>358</v>
      </c>
      <c r="AJ2" s="10"/>
      <c r="AK2" s="11" t="s">
        <v>363</v>
      </c>
      <c r="AL2" s="11" t="s">
        <v>364</v>
      </c>
      <c r="AM2" s="11" t="s">
        <v>365</v>
      </c>
      <c r="AN2" s="11" t="s">
        <v>366</v>
      </c>
      <c r="AO2" s="12" t="s">
        <v>366</v>
      </c>
      <c r="AQ2" s="13" t="s">
        <v>113</v>
      </c>
      <c r="AR2" s="14"/>
      <c r="AS2" s="31">
        <v>0</v>
      </c>
      <c r="AW2" s="16" t="s">
        <v>379</v>
      </c>
      <c r="AX2" s="17">
        <v>56</v>
      </c>
      <c r="AY2" s="32">
        <v>100</v>
      </c>
      <c r="BB2" s="13" t="s">
        <v>113</v>
      </c>
      <c r="BC2" s="14">
        <f>COUNTIF('Réponses au formulaire 1'!$CQ$2:$CQ$57,'%'!BB2)</f>
        <v>7</v>
      </c>
      <c r="BD2" s="31">
        <f>(BC2*100)/SUM(BC$2:BC$5)</f>
        <v>14.583333333333334</v>
      </c>
      <c r="BG2" s="13" t="s">
        <v>113</v>
      </c>
      <c r="BH2" s="14">
        <f>COUNTIF('Réponses au formulaire 1'!CY$2:CY$57,'%'!BG2)</f>
        <v>8</v>
      </c>
      <c r="BI2" s="31">
        <f>(BH2*100)/SUM(BH$2:BH$5)</f>
        <v>17.391304347826086</v>
      </c>
      <c r="BL2" s="13" t="s">
        <v>113</v>
      </c>
      <c r="BM2" s="14">
        <f>COUNTIF('Réponses au formulaire 1'!DH$2:DH$57,'%'!BL2)</f>
        <v>0</v>
      </c>
      <c r="BN2" s="31">
        <f>(BM2*100)/SUM(BM$2:BM$5)</f>
        <v>0</v>
      </c>
    </row>
    <row r="3" spans="1:68" x14ac:dyDescent="0.15">
      <c r="A3" s="21" t="s">
        <v>142</v>
      </c>
      <c r="B3" s="23">
        <f>COUNTIF('Réponses au formulaire 1'!B2:B57,'%'!A3)</f>
        <v>11</v>
      </c>
      <c r="C3" s="29">
        <f>(B3*100)/56</f>
        <v>19.642857142857142</v>
      </c>
      <c r="E3" s="13" t="s">
        <v>128</v>
      </c>
      <c r="F3" s="14">
        <f>COUNTIF('Réponses au formulaire 1'!F2:F57,E3)+COUNTIF('Réponses au formulaire 1'!F2:F57,"Anglais, Néerlandais")+COUNTIF('Réponses au formulaire 1'!F2:F57,"Anglais, Espagnol")+COUNTIF('Réponses au formulaire 1'!F2:F57,"Allemand, Anglais")+COUNTIF('Réponses au formulaire 1'!F2:F57,"Allemand, Anglais, Néerlandais")</f>
        <v>43</v>
      </c>
      <c r="G3" s="31">
        <f t="shared" si="0"/>
        <v>76.785714285714292</v>
      </c>
      <c r="I3" s="13" t="s">
        <v>110</v>
      </c>
      <c r="J3" s="14"/>
      <c r="K3" s="14"/>
      <c r="L3" s="14"/>
      <c r="M3" s="14"/>
      <c r="N3" s="14"/>
      <c r="O3" s="14"/>
      <c r="P3" s="14"/>
      <c r="Q3" s="14"/>
      <c r="R3" s="14"/>
      <c r="S3" s="14"/>
      <c r="T3" s="14"/>
      <c r="U3" s="15"/>
      <c r="X3" s="16" t="s">
        <v>118</v>
      </c>
      <c r="Y3" s="17">
        <f>COUNTIF('Réponses au formulaire 1'!AE2:AE57,'%'!X3)</f>
        <v>3</v>
      </c>
      <c r="Z3" s="32">
        <f>(Y3*100)/56</f>
        <v>5.3571428571428568</v>
      </c>
      <c r="AD3" s="13" t="s">
        <v>323</v>
      </c>
      <c r="AE3" s="14"/>
      <c r="AF3" s="14"/>
      <c r="AG3" s="15"/>
      <c r="AJ3" s="13" t="s">
        <v>367</v>
      </c>
      <c r="AK3" s="14">
        <f>COUNTIF('Réponses au formulaire 1'!AX2:AX57,"+/- une fois par semaine")</f>
        <v>0</v>
      </c>
      <c r="AL3" s="14">
        <f>COUNTIF('Réponses au formulaire 1'!AY2:AY57,"+/- une fois par semaine")</f>
        <v>0</v>
      </c>
      <c r="AM3" s="14">
        <f>COUNTIF('Réponses au formulaire 1'!AZ2:AZ57,"+/- une fois par semaine")</f>
        <v>0</v>
      </c>
      <c r="AN3" s="14">
        <f>COUNTIF('Réponses au formulaire 1'!BA2:BA57,"+/- une fois par semaine")</f>
        <v>0</v>
      </c>
      <c r="AO3" s="31">
        <f>AN3*100/SUM(AN$3:AN$9)</f>
        <v>0</v>
      </c>
      <c r="AQ3" s="34" t="s">
        <v>112</v>
      </c>
      <c r="AR3" s="14">
        <v>1</v>
      </c>
      <c r="AS3" s="31">
        <v>50</v>
      </c>
      <c r="BB3" s="34" t="s">
        <v>112</v>
      </c>
      <c r="BC3" s="14">
        <f>COUNTIF('Réponses au formulaire 1'!$CQ$2:$CQ$57,'%'!BB3)</f>
        <v>22</v>
      </c>
      <c r="BD3" s="31">
        <f t="shared" ref="BD3:BD5" si="1">(BC3*100)/SUM(BC$2:BC$5)</f>
        <v>45.833333333333336</v>
      </c>
      <c r="BG3" s="34" t="s">
        <v>112</v>
      </c>
      <c r="BH3" s="14">
        <f>COUNTIF('Réponses au formulaire 1'!CY$2:CY$57,'%'!BG3)</f>
        <v>19</v>
      </c>
      <c r="BI3" s="31">
        <f t="shared" ref="BI3:BI5" si="2">(BH3*100)/SUM(BH$2:BH$5)</f>
        <v>41.304347826086953</v>
      </c>
      <c r="BL3" s="34" t="s">
        <v>112</v>
      </c>
      <c r="BM3" s="14">
        <f>COUNTIF('Réponses au formulaire 1'!DH$2:DH$57,'%'!BL3)</f>
        <v>2</v>
      </c>
      <c r="BN3" s="31">
        <f t="shared" ref="BN3:BN5" si="3">(BM3*100)/SUM(BM$2:BM$5)</f>
        <v>4.4444444444444446</v>
      </c>
    </row>
    <row r="4" spans="1:68" x14ac:dyDescent="0.15">
      <c r="A4" s="21" t="s">
        <v>121</v>
      </c>
      <c r="B4" s="23">
        <f>COUNTIF('Réponses au formulaire 1'!B2:B57,A4)</f>
        <v>13</v>
      </c>
      <c r="C4" s="29">
        <f>(B4*100)/56</f>
        <v>23.214285714285715</v>
      </c>
      <c r="D4" s="4"/>
      <c r="E4" s="13" t="s">
        <v>133</v>
      </c>
      <c r="F4" s="14">
        <f>COUNTIF('Réponses au formulaire 1'!F2:F57,E4)+COUNTIF('Réponses au formulaire 1'!F2:F57,"Anglais, Espagnol")</f>
        <v>7</v>
      </c>
      <c r="G4" s="31">
        <f t="shared" si="0"/>
        <v>12.5</v>
      </c>
      <c r="I4" s="13" t="s">
        <v>128</v>
      </c>
      <c r="J4" s="14">
        <v>1</v>
      </c>
      <c r="K4" s="14">
        <v>1</v>
      </c>
      <c r="L4" s="14">
        <v>1</v>
      </c>
      <c r="M4" s="14">
        <v>1</v>
      </c>
      <c r="N4" s="14">
        <v>1</v>
      </c>
      <c r="O4" s="14">
        <v>1</v>
      </c>
      <c r="P4" s="14">
        <v>1</v>
      </c>
      <c r="Q4" s="14">
        <v>1</v>
      </c>
      <c r="R4" s="14">
        <v>1</v>
      </c>
      <c r="S4" s="14">
        <v>1</v>
      </c>
      <c r="T4" s="14">
        <v>1</v>
      </c>
      <c r="U4" s="15">
        <v>1</v>
      </c>
      <c r="AD4" s="13" t="s">
        <v>324</v>
      </c>
      <c r="AE4" s="14">
        <v>1</v>
      </c>
      <c r="AF4" s="14"/>
      <c r="AG4" s="15"/>
      <c r="AJ4" s="13" t="s">
        <v>368</v>
      </c>
      <c r="AK4" s="14">
        <f>COUNTIF('Réponses au formulaire 1'!AX2:AX57,"+/- une fois tous les 15 jours")</f>
        <v>0</v>
      </c>
      <c r="AL4" s="14">
        <f>COUNTIF('Réponses au formulaire 1'!AY2:AY57,"+/- une fois tous les 15 jours")</f>
        <v>0</v>
      </c>
      <c r="AM4" s="14">
        <f>COUNTIF('Réponses au formulaire 1'!AZ2:AZ57,"+/- une fois tous les 15 jours")</f>
        <v>0</v>
      </c>
      <c r="AN4" s="14">
        <f>COUNTIF('Réponses au formulaire 1'!BA2:BA57,"+/- une fois tous les 15 jours")</f>
        <v>2</v>
      </c>
      <c r="AO4" s="31">
        <f t="shared" ref="AO4:AO9" si="4">AN4*100/SUM(AN$3:AN$9)</f>
        <v>3.9215686274509802</v>
      </c>
      <c r="AQ4" s="34" t="s">
        <v>114</v>
      </c>
      <c r="AR4" s="14">
        <v>1</v>
      </c>
      <c r="AS4" s="31">
        <v>50</v>
      </c>
      <c r="BB4" s="34" t="s">
        <v>114</v>
      </c>
      <c r="BC4" s="14">
        <f>COUNTIF('Réponses au formulaire 1'!$CQ$2:$CQ$57,'%'!BB4)</f>
        <v>11</v>
      </c>
      <c r="BD4" s="31">
        <f t="shared" si="1"/>
        <v>22.916666666666668</v>
      </c>
      <c r="BG4" s="34" t="s">
        <v>114</v>
      </c>
      <c r="BH4" s="14">
        <f>COUNTIF('Réponses au formulaire 1'!CY$2:CY$57,'%'!BG4)</f>
        <v>5</v>
      </c>
      <c r="BI4" s="31">
        <f t="shared" si="2"/>
        <v>10.869565217391305</v>
      </c>
      <c r="BL4" s="34" t="s">
        <v>114</v>
      </c>
      <c r="BM4" s="14">
        <f>COUNTIF('Réponses au formulaire 1'!DH$2:DH$57,'%'!BL4)</f>
        <v>5</v>
      </c>
      <c r="BN4" s="31">
        <f t="shared" si="3"/>
        <v>11.111111111111111</v>
      </c>
    </row>
    <row r="5" spans="1:68" x14ac:dyDescent="0.15">
      <c r="A5" s="21" t="s">
        <v>157</v>
      </c>
      <c r="B5" s="23">
        <f>COUNTIF('Réponses au formulaire 1'!B2:B57,A5)</f>
        <v>11</v>
      </c>
      <c r="C5" s="29">
        <f>(B5*100)/56</f>
        <v>19.642857142857142</v>
      </c>
      <c r="E5" s="13" t="s">
        <v>319</v>
      </c>
      <c r="F5" s="14">
        <f>COUNTIF('Réponses au formulaire 1'!F2:F57,E5)+COUNTIF('Réponses au formulaire 1'!F2:F57,"Italien, Néerlandais")</f>
        <v>1</v>
      </c>
      <c r="G5" s="31">
        <f t="shared" si="0"/>
        <v>1.7857142857142858</v>
      </c>
      <c r="I5" s="13" t="s">
        <v>133</v>
      </c>
      <c r="J5" s="14"/>
      <c r="K5" s="14"/>
      <c r="L5" s="14">
        <v>1</v>
      </c>
      <c r="M5" s="14"/>
      <c r="N5" s="14"/>
      <c r="O5" s="14"/>
      <c r="P5" s="14"/>
      <c r="Q5" s="14"/>
      <c r="R5" s="14"/>
      <c r="S5" s="14"/>
      <c r="T5" s="14"/>
      <c r="U5" s="15"/>
      <c r="AD5" s="13" t="s">
        <v>325</v>
      </c>
      <c r="AE5" s="14"/>
      <c r="AF5" s="14"/>
      <c r="AG5" s="15"/>
      <c r="AJ5" s="13" t="s">
        <v>369</v>
      </c>
      <c r="AK5" s="14">
        <f>COUNTIF('Réponses au formulaire 1'!AX2:AX57,"+/- une fois par mois")</f>
        <v>0</v>
      </c>
      <c r="AL5" s="14">
        <f>COUNTIF('Réponses au formulaire 1'!AY2:AY57,"+/- une fois par mois")</f>
        <v>0</v>
      </c>
      <c r="AM5" s="14">
        <f>COUNTIF('Réponses au formulaire 1'!AZ2:AZ57,"+/- une fois par mois")</f>
        <v>0</v>
      </c>
      <c r="AN5" s="14">
        <f>COUNTIF('Réponses au formulaire 1'!BA2:BA57,"+/- une fois par mois")</f>
        <v>3</v>
      </c>
      <c r="AO5" s="31">
        <f t="shared" si="4"/>
        <v>5.882352941176471</v>
      </c>
      <c r="AQ5" s="27" t="s">
        <v>116</v>
      </c>
      <c r="AR5" s="17"/>
      <c r="AS5" s="32">
        <v>0</v>
      </c>
      <c r="AW5" s="26" t="s">
        <v>62</v>
      </c>
      <c r="AX5" s="8"/>
      <c r="AY5" s="9"/>
      <c r="BA5" s="4" t="s">
        <v>361</v>
      </c>
      <c r="BB5" s="27" t="s">
        <v>116</v>
      </c>
      <c r="BC5" s="17">
        <f>COUNTIF('Réponses au formulaire 1'!$CQ$2:$CQ$57,'%'!BB5)</f>
        <v>8</v>
      </c>
      <c r="BD5" s="32">
        <f t="shared" si="1"/>
        <v>16.666666666666668</v>
      </c>
      <c r="BG5" s="27" t="s">
        <v>116</v>
      </c>
      <c r="BH5" s="17">
        <f>COUNTIF('Réponses au formulaire 1'!CY$2:CY$57,'%'!BG5)</f>
        <v>14</v>
      </c>
      <c r="BI5" s="32">
        <f t="shared" si="2"/>
        <v>30.434782608695652</v>
      </c>
      <c r="BL5" s="27" t="s">
        <v>116</v>
      </c>
      <c r="BM5" s="17">
        <f>COUNTIF('Réponses au formulaire 1'!DH$2:DH$57,'%'!BL5)</f>
        <v>38</v>
      </c>
      <c r="BN5" s="32">
        <f t="shared" si="3"/>
        <v>84.444444444444443</v>
      </c>
    </row>
    <row r="6" spans="1:68" x14ac:dyDescent="0.15">
      <c r="A6" s="24" t="s">
        <v>146</v>
      </c>
      <c r="B6" s="25">
        <f>COUNTIF('Réponses au formulaire 1'!B2:B57,A6)</f>
        <v>11</v>
      </c>
      <c r="C6" s="30">
        <f>(B6*100)/56</f>
        <v>19.642857142857142</v>
      </c>
      <c r="E6" s="13" t="s">
        <v>127</v>
      </c>
      <c r="F6" s="14">
        <f>COUNTIF('Réponses au formulaire 1'!F2:F57,E6)+COUNTIF('Réponses au formulaire 1'!F2:F57,"Anglais, Néerlandais")+COUNTIF('Réponses au formulaire 1'!F2:F57,"Allemand, Néerlandais")+COUNTIF('Réponses au formulaire 1'!F2:F57,"Italien, Néerlandais")+COUNTIF('Réponses au formulaire 1'!F2:F57,"Allemand, Anglais, Néerlandais")</f>
        <v>37</v>
      </c>
      <c r="G6" s="31">
        <f t="shared" si="0"/>
        <v>66.071428571428569</v>
      </c>
      <c r="I6" s="13" t="s">
        <v>319</v>
      </c>
      <c r="J6" s="14"/>
      <c r="K6" s="14">
        <v>1</v>
      </c>
      <c r="L6" s="14">
        <v>1</v>
      </c>
      <c r="M6" s="14">
        <v>1</v>
      </c>
      <c r="N6" s="14"/>
      <c r="O6" s="14"/>
      <c r="P6" s="14"/>
      <c r="Q6" s="14"/>
      <c r="R6" s="14"/>
      <c r="S6" s="14"/>
      <c r="T6" s="14"/>
      <c r="U6" s="15"/>
      <c r="X6" s="7" t="s">
        <v>354</v>
      </c>
      <c r="Y6" s="8"/>
      <c r="Z6" s="9"/>
      <c r="AC6" s="4" t="s">
        <v>360</v>
      </c>
      <c r="AD6" s="13" t="s">
        <v>326</v>
      </c>
      <c r="AE6" s="14"/>
      <c r="AF6" s="14"/>
      <c r="AG6" s="15"/>
      <c r="AJ6" s="13" t="s">
        <v>373</v>
      </c>
      <c r="AK6" s="14">
        <f>COUNTIF('Réponses au formulaire 1'!AX2:AX57,"moins d'une fois par période")</f>
        <v>0</v>
      </c>
      <c r="AL6" s="14">
        <f>COUNTIF('Réponses au formulaire 1'!AY2:AY57,"moins d'une fois par période")</f>
        <v>0</v>
      </c>
      <c r="AM6" s="14">
        <f>COUNTIF('Réponses au formulaire 1'!AZ2:AZ57,"moins d'une fois par période")</f>
        <v>0</v>
      </c>
      <c r="AN6" s="14">
        <f>COUNTIF('Réponses au formulaire 1'!BA2:BA57,"moins d'une fois par période")</f>
        <v>7</v>
      </c>
      <c r="AO6" s="31">
        <f t="shared" si="4"/>
        <v>13.725490196078431</v>
      </c>
      <c r="AW6" s="13" t="s">
        <v>115</v>
      </c>
      <c r="AX6" s="14">
        <v>0</v>
      </c>
      <c r="AY6" s="31">
        <v>0</v>
      </c>
    </row>
    <row r="7" spans="1:68" x14ac:dyDescent="0.15">
      <c r="E7" s="19" t="s">
        <v>267</v>
      </c>
      <c r="F7" s="17">
        <f>COUNTIF('Réponses au formulaire 1'!F2:F57,E7)</f>
        <v>1</v>
      </c>
      <c r="G7" s="32">
        <f t="shared" si="0"/>
        <v>1.7857142857142858</v>
      </c>
      <c r="I7" s="16" t="s">
        <v>127</v>
      </c>
      <c r="J7" s="17">
        <v>1</v>
      </c>
      <c r="K7" s="17">
        <v>1</v>
      </c>
      <c r="L7" s="17">
        <v>1</v>
      </c>
      <c r="M7" s="17">
        <v>1</v>
      </c>
      <c r="N7" s="17"/>
      <c r="O7" s="17"/>
      <c r="P7" s="17"/>
      <c r="Q7" s="17"/>
      <c r="R7" s="17"/>
      <c r="S7" s="17"/>
      <c r="T7" s="17"/>
      <c r="U7" s="18"/>
      <c r="X7" s="13" t="s">
        <v>110</v>
      </c>
      <c r="Y7" s="14">
        <f>COUNTIF('Réponses au formulaire 1'!$AF$2:$AF$57,'%'!X7)</f>
        <v>1</v>
      </c>
      <c r="Z7" s="31">
        <f t="shared" ref="Z7:Z12" si="5">(Y7*100)/56</f>
        <v>1.7857142857142858</v>
      </c>
      <c r="AD7" s="13" t="s">
        <v>327</v>
      </c>
      <c r="AE7" s="14"/>
      <c r="AF7" s="14"/>
      <c r="AG7" s="15"/>
      <c r="AJ7" s="13" t="s">
        <v>370</v>
      </c>
      <c r="AK7" s="14">
        <f>COUNTIF('Réponses au formulaire 1'!AX2:AX57,"+/- une fois par semestre")</f>
        <v>0</v>
      </c>
      <c r="AL7" s="14">
        <f>COUNTIF('Réponses au formulaire 1'!AY2:AY57,"+/- une fois par semestre")</f>
        <v>0</v>
      </c>
      <c r="AM7" s="14">
        <f>COUNTIF('Réponses au formulaire 1'!AZ2:AZ57,"+/- une fois par semestre")</f>
        <v>0</v>
      </c>
      <c r="AN7" s="14">
        <f>COUNTIF('Réponses au formulaire 1'!BA2:BA57,"+/- une fois par semestre")</f>
        <v>10</v>
      </c>
      <c r="AO7" s="31">
        <f t="shared" si="4"/>
        <v>19.607843137254903</v>
      </c>
      <c r="AW7" s="16" t="s">
        <v>118</v>
      </c>
      <c r="AX7" s="17">
        <v>56</v>
      </c>
      <c r="AY7" s="32">
        <v>100</v>
      </c>
    </row>
    <row r="8" spans="1:68" x14ac:dyDescent="0.15">
      <c r="X8" s="13" t="s">
        <v>128</v>
      </c>
      <c r="Y8" s="14">
        <f>COUNTIF('Réponses au formulaire 1'!$AF$2:$AF$57,'%'!X8)</f>
        <v>26</v>
      </c>
      <c r="Z8" s="31">
        <f t="shared" si="5"/>
        <v>46.428571428571431</v>
      </c>
      <c r="AD8" s="16" t="s">
        <v>328</v>
      </c>
      <c r="AE8" s="17"/>
      <c r="AF8" s="17"/>
      <c r="AG8" s="18"/>
      <c r="AJ8" s="13" t="s">
        <v>371</v>
      </c>
      <c r="AK8" s="14">
        <f>COUNTIF('Réponses au formulaire 1'!AX2:AX57,"+/- une fois par an")</f>
        <v>1</v>
      </c>
      <c r="AL8" s="14">
        <f>COUNTIF('Réponses au formulaire 1'!AY2:AY57,"+/- une fois par an")</f>
        <v>1</v>
      </c>
      <c r="AM8" s="14">
        <f>COUNTIF('Réponses au formulaire 1'!AZ2:AZ57,"+/- une fois par an")</f>
        <v>3</v>
      </c>
      <c r="AN8" s="14">
        <f>COUNTIF('Réponses au formulaire 1'!BA2:BA57,"+/- une fois par an")</f>
        <v>5</v>
      </c>
      <c r="AO8" s="31">
        <f t="shared" si="4"/>
        <v>9.8039215686274517</v>
      </c>
      <c r="AQ8" s="26" t="s">
        <v>50</v>
      </c>
      <c r="AR8" s="8"/>
      <c r="AS8" s="9"/>
      <c r="BB8" s="26" t="s">
        <v>86</v>
      </c>
      <c r="BC8" s="8"/>
      <c r="BD8" s="9"/>
      <c r="BF8" s="4" t="s">
        <v>361</v>
      </c>
      <c r="BG8" s="26" t="s">
        <v>382</v>
      </c>
      <c r="BH8" s="8"/>
      <c r="BI8" s="9"/>
      <c r="BK8" s="4" t="s">
        <v>361</v>
      </c>
      <c r="BL8" s="26" t="s">
        <v>93</v>
      </c>
      <c r="BM8" s="8"/>
      <c r="BN8" s="9"/>
      <c r="BP8" s="4"/>
    </row>
    <row r="9" spans="1:68" x14ac:dyDescent="0.15">
      <c r="A9" s="26" t="s">
        <v>305</v>
      </c>
      <c r="B9" s="8"/>
      <c r="C9" s="9"/>
      <c r="X9" s="13" t="s">
        <v>133</v>
      </c>
      <c r="Y9" s="14">
        <f>COUNTIF('Réponses au formulaire 1'!$AF$2:$AF$57,'%'!X9)</f>
        <v>4</v>
      </c>
      <c r="Z9" s="31">
        <f t="shared" si="5"/>
        <v>7.1428571428571432</v>
      </c>
      <c r="AJ9" s="16" t="s">
        <v>372</v>
      </c>
      <c r="AK9" s="17">
        <f>COUNTIF('Réponses au formulaire 1'!AX2:AX57,"jamais")+COUNTIF('Réponses au formulaire 1'!AX2:AX57,"")</f>
        <v>55</v>
      </c>
      <c r="AL9" s="17">
        <f>COUNTIF('Réponses au formulaire 1'!AY2:AY57,"jamais")+COUNTIF('Réponses au formulaire 1'!AY2:AY57,"")</f>
        <v>55</v>
      </c>
      <c r="AM9" s="17">
        <f>COUNTIF('Réponses au formulaire 1'!AZ2:AZ57,"jamais")+COUNTIF('Réponses au formulaire 1'!AZ2:AZ57,"")</f>
        <v>53</v>
      </c>
      <c r="AN9" s="17">
        <f>COUNTIF('Réponses au formulaire 1'!BA2:BA57,"jamais")+COUNTIF('Réponses au formulaire 1'!BA2:BA57,"")</f>
        <v>24</v>
      </c>
      <c r="AO9" s="31">
        <f t="shared" si="4"/>
        <v>47.058823529411768</v>
      </c>
      <c r="AQ9" s="13" t="s">
        <v>113</v>
      </c>
      <c r="AR9" s="14"/>
      <c r="AS9" s="31">
        <v>0</v>
      </c>
      <c r="BB9" s="13" t="s">
        <v>113</v>
      </c>
      <c r="BC9" s="14">
        <f>COUNTIF('Réponses au formulaire 1'!$CR$2:$CR$57,'%'!BB9)</f>
        <v>5</v>
      </c>
      <c r="BD9" s="31">
        <f>(BC9*100)/SUM(BC$9:BC$12)</f>
        <v>10.638297872340425</v>
      </c>
      <c r="BG9" s="13" t="s">
        <v>113</v>
      </c>
      <c r="BH9" s="14">
        <f>COUNTIF('Réponses au formulaire 1'!DA$2:DA$57,'%'!BG9)</f>
        <v>5</v>
      </c>
      <c r="BI9" s="31">
        <f>(BH9*100)/SUM(BH$9:BH$12)</f>
        <v>10.869565217391305</v>
      </c>
      <c r="BL9" s="13" t="s">
        <v>113</v>
      </c>
      <c r="BM9" s="14">
        <f>COUNTIF('Réponses au formulaire 1'!DI$2:DI$57,'%'!BL9)</f>
        <v>9</v>
      </c>
      <c r="BN9" s="31">
        <f>(BM9*100)/SUM(BM$9:BM$12)</f>
        <v>20.454545454545453</v>
      </c>
    </row>
    <row r="10" spans="1:68" x14ac:dyDescent="0.15">
      <c r="A10" s="13" t="s">
        <v>122</v>
      </c>
      <c r="B10" s="23">
        <f>COUNTIF('Réponses au formulaire 1'!C2:C57,A10)+COUNTIF('Réponses au formulaire 1'!C2:C57,"Officiel organisé par Wallonie-Bruxelles Enseignement (exemple: Athénée), Officiel subventionné (PO: Provinces, communes)")</f>
        <v>17</v>
      </c>
      <c r="C10" s="31">
        <f>(B10*100)/56</f>
        <v>30.357142857142858</v>
      </c>
      <c r="E10" s="7" t="s">
        <v>320</v>
      </c>
      <c r="F10" s="8"/>
      <c r="G10" s="8"/>
      <c r="H10" s="8"/>
      <c r="I10" s="8"/>
      <c r="J10" s="8"/>
      <c r="K10" s="8"/>
      <c r="L10" s="8"/>
      <c r="M10" s="8"/>
      <c r="N10" s="8"/>
      <c r="O10" s="8"/>
      <c r="P10" s="8"/>
      <c r="Q10" s="8"/>
      <c r="R10" s="8"/>
      <c r="S10" s="8"/>
      <c r="T10" s="8"/>
      <c r="U10" s="9"/>
      <c r="X10" s="13" t="s">
        <v>319</v>
      </c>
      <c r="Y10" s="14">
        <f>COUNTIF('Réponses au formulaire 1'!$AF$2:$AF$57,'%'!X10)</f>
        <v>0</v>
      </c>
      <c r="Z10" s="31">
        <f t="shared" si="5"/>
        <v>0</v>
      </c>
      <c r="AK10" s="33">
        <f>(AK9*100)/56</f>
        <v>98.214285714285708</v>
      </c>
      <c r="AL10" s="33">
        <f t="shared" ref="AL10:AM10" si="6">(AL9*100)/56</f>
        <v>98.214285714285708</v>
      </c>
      <c r="AM10" s="33">
        <f t="shared" si="6"/>
        <v>94.642857142857139</v>
      </c>
      <c r="AQ10" s="34" t="s">
        <v>112</v>
      </c>
      <c r="AR10" s="14">
        <v>1</v>
      </c>
      <c r="AS10" s="31">
        <v>50</v>
      </c>
      <c r="AW10" s="26" t="s">
        <v>79</v>
      </c>
      <c r="AX10" s="8"/>
      <c r="AY10" s="9"/>
      <c r="BB10" s="34" t="s">
        <v>112</v>
      </c>
      <c r="BC10" s="14">
        <f>COUNTIF('Réponses au formulaire 1'!$CR$2:$CR$57,'%'!BB10)</f>
        <v>16</v>
      </c>
      <c r="BD10" s="31">
        <f t="shared" ref="BD10:BD12" si="7">(BC10*100)/SUM(BC$9:BC$12)</f>
        <v>34.042553191489361</v>
      </c>
      <c r="BG10" s="34" t="s">
        <v>112</v>
      </c>
      <c r="BH10" s="14">
        <f>COUNTIF('Réponses au formulaire 1'!DA$2:DA$57,'%'!BG10)</f>
        <v>19</v>
      </c>
      <c r="BI10" s="31">
        <f t="shared" ref="BI10:BI12" si="8">(BH10*100)/SUM(BH$9:BH$12)</f>
        <v>41.304347826086953</v>
      </c>
      <c r="BL10" s="34" t="s">
        <v>112</v>
      </c>
      <c r="BM10" s="14">
        <f>COUNTIF('Réponses au formulaire 1'!DI$2:DI$57,'%'!BL10)</f>
        <v>16</v>
      </c>
      <c r="BN10" s="31">
        <f t="shared" ref="BN10:BN12" si="9">(BM10*100)/SUM(BM$9:BM$12)</f>
        <v>36.363636363636367</v>
      </c>
    </row>
    <row r="11" spans="1:68" x14ac:dyDescent="0.15">
      <c r="A11" s="13" t="s">
        <v>107</v>
      </c>
      <c r="B11" s="23">
        <f>COUNTIF('Réponses au formulaire 1'!C2:C57,A11)</f>
        <v>3</v>
      </c>
      <c r="C11" s="31">
        <f>(B11*100)/56</f>
        <v>5.3571428571428568</v>
      </c>
      <c r="E11" s="10"/>
      <c r="F11" s="11" t="s">
        <v>111</v>
      </c>
      <c r="G11" s="11" t="s">
        <v>165</v>
      </c>
      <c r="H11" s="11" t="s">
        <v>330</v>
      </c>
      <c r="I11" s="11" t="s">
        <v>153</v>
      </c>
      <c r="J11" s="11" t="s">
        <v>126</v>
      </c>
      <c r="K11" s="11" t="s">
        <v>180</v>
      </c>
      <c r="L11" s="11" t="s">
        <v>331</v>
      </c>
      <c r="M11" s="11" t="s">
        <v>134</v>
      </c>
      <c r="N11" s="11" t="s">
        <v>219</v>
      </c>
      <c r="O11" s="11" t="s">
        <v>222</v>
      </c>
      <c r="P11" s="11" t="s">
        <v>332</v>
      </c>
      <c r="Q11" s="11" t="s">
        <v>333</v>
      </c>
      <c r="R11" s="11" t="s">
        <v>334</v>
      </c>
      <c r="S11" s="11" t="s">
        <v>273</v>
      </c>
      <c r="T11" s="11" t="s">
        <v>245</v>
      </c>
      <c r="U11" s="12" t="s">
        <v>231</v>
      </c>
      <c r="X11" s="13" t="s">
        <v>127</v>
      </c>
      <c r="Y11" s="14">
        <f>COUNTIF('Réponses au formulaire 1'!$AF$2:$AF$57,'%'!X11)</f>
        <v>21</v>
      </c>
      <c r="Z11" s="31">
        <f t="shared" si="5"/>
        <v>37.5</v>
      </c>
      <c r="AD11" s="7" t="s">
        <v>38</v>
      </c>
      <c r="AE11" s="8"/>
      <c r="AF11" s="9"/>
      <c r="AQ11" s="34" t="s">
        <v>114</v>
      </c>
      <c r="AR11" s="14">
        <v>1</v>
      </c>
      <c r="AS11" s="31">
        <v>50</v>
      </c>
      <c r="AW11" s="13" t="s">
        <v>380</v>
      </c>
      <c r="AX11" s="14">
        <v>0</v>
      </c>
      <c r="AY11" s="31">
        <v>0</v>
      </c>
      <c r="BB11" s="34" t="s">
        <v>114</v>
      </c>
      <c r="BC11" s="14">
        <f>COUNTIF('Réponses au formulaire 1'!$CR$2:$CR$57,'%'!BB11)</f>
        <v>18</v>
      </c>
      <c r="BD11" s="31">
        <f t="shared" si="7"/>
        <v>38.297872340425535</v>
      </c>
      <c r="BG11" s="34" t="s">
        <v>114</v>
      </c>
      <c r="BH11" s="14">
        <f>COUNTIF('Réponses au formulaire 1'!DA$2:DA$57,'%'!BG11)</f>
        <v>11</v>
      </c>
      <c r="BI11" s="31">
        <f t="shared" si="8"/>
        <v>23.913043478260871</v>
      </c>
      <c r="BL11" s="34" t="s">
        <v>114</v>
      </c>
      <c r="BM11" s="14">
        <f>COUNTIF('Réponses au formulaire 1'!DI$2:DI$57,'%'!BL11)</f>
        <v>3</v>
      </c>
      <c r="BN11" s="31">
        <f t="shared" si="9"/>
        <v>6.8181818181818183</v>
      </c>
    </row>
    <row r="12" spans="1:68" x14ac:dyDescent="0.15">
      <c r="A12" s="13" t="s">
        <v>131</v>
      </c>
      <c r="B12" s="23">
        <f>COUNTIF('Réponses au formulaire 1'!C2:C57,A12)+COUNTIF('Réponses au formulaire 1'!C2:C57,"Officiel organisé par Wallonie-Bruxelles Enseignement (exemple: Athénée), Officiel subventionné (PO: Provinces, communes)")</f>
        <v>37</v>
      </c>
      <c r="C12" s="31">
        <f>(B12*100)/56</f>
        <v>66.071428571428569</v>
      </c>
      <c r="E12" s="13" t="s">
        <v>321</v>
      </c>
      <c r="F12" s="14">
        <v>2</v>
      </c>
      <c r="G12" s="14"/>
      <c r="H12" s="14"/>
      <c r="I12" s="14"/>
      <c r="J12" s="14">
        <v>2</v>
      </c>
      <c r="K12" s="14"/>
      <c r="L12" s="14"/>
      <c r="M12" s="14"/>
      <c r="N12" s="14"/>
      <c r="O12" s="14"/>
      <c r="P12" s="14"/>
      <c r="Q12" s="14"/>
      <c r="R12" s="14"/>
      <c r="S12" s="14"/>
      <c r="T12" s="14"/>
      <c r="U12" s="15"/>
      <c r="X12" s="19" t="s">
        <v>267</v>
      </c>
      <c r="Y12" s="17">
        <f>COUNTIF('Réponses au formulaire 1'!$AF$2:$AF$57,'%'!X12)</f>
        <v>1</v>
      </c>
      <c r="Z12" s="32">
        <f t="shared" si="5"/>
        <v>1.7857142857142858</v>
      </c>
      <c r="AD12" s="13" t="s">
        <v>115</v>
      </c>
      <c r="AE12" s="14">
        <f>COUNTIF('Réponses au formulaire 1'!AP2:AP57,'%'!AD12)</f>
        <v>2</v>
      </c>
      <c r="AF12" s="31">
        <f>(AE12*100)/56</f>
        <v>3.5714285714285716</v>
      </c>
      <c r="AQ12" s="27" t="s">
        <v>116</v>
      </c>
      <c r="AR12" s="17"/>
      <c r="AS12" s="32">
        <v>0</v>
      </c>
      <c r="AW12" s="27" t="s">
        <v>381</v>
      </c>
      <c r="AX12" s="17">
        <v>2</v>
      </c>
      <c r="AY12" s="32">
        <v>100</v>
      </c>
      <c r="BB12" s="27" t="s">
        <v>116</v>
      </c>
      <c r="BC12" s="17">
        <f>COUNTIF('Réponses au formulaire 1'!$CR$2:$CR$57,'%'!BB12)</f>
        <v>8</v>
      </c>
      <c r="BD12" s="32">
        <f t="shared" si="7"/>
        <v>17.021276595744681</v>
      </c>
      <c r="BG12" s="27" t="s">
        <v>116</v>
      </c>
      <c r="BH12" s="17">
        <f>COUNTIF('Réponses au formulaire 1'!DA$2:DA$57,'%'!BG12)</f>
        <v>11</v>
      </c>
      <c r="BI12" s="32">
        <f t="shared" si="8"/>
        <v>23.913043478260871</v>
      </c>
      <c r="BL12" s="27" t="s">
        <v>116</v>
      </c>
      <c r="BM12" s="17">
        <f>COUNTIF('Réponses au formulaire 1'!DI$2:DI$57,'%'!BL12)</f>
        <v>16</v>
      </c>
      <c r="BN12" s="32">
        <f t="shared" si="9"/>
        <v>36.363636363636367</v>
      </c>
    </row>
    <row r="13" spans="1:68" x14ac:dyDescent="0.15">
      <c r="A13" s="13" t="s">
        <v>172</v>
      </c>
      <c r="B13" s="23">
        <f>COUNTIF('Réponses au formulaire 1'!C2:C57,A13)</f>
        <v>1</v>
      </c>
      <c r="C13" s="31">
        <f>(B13*100)/56</f>
        <v>1.7857142857142858</v>
      </c>
      <c r="E13" s="13" t="s">
        <v>322</v>
      </c>
      <c r="F13" s="14">
        <v>2</v>
      </c>
      <c r="G13" s="14"/>
      <c r="H13" s="14"/>
      <c r="I13" s="14"/>
      <c r="J13" s="14">
        <v>2</v>
      </c>
      <c r="K13" s="14"/>
      <c r="L13" s="14"/>
      <c r="M13" s="14"/>
      <c r="N13" s="14"/>
      <c r="O13" s="14"/>
      <c r="P13" s="14"/>
      <c r="Q13" s="14"/>
      <c r="R13" s="14"/>
      <c r="S13" s="14"/>
      <c r="T13" s="14"/>
      <c r="U13" s="15"/>
      <c r="AD13" s="27" t="s">
        <v>118</v>
      </c>
      <c r="AE13" s="17">
        <f>COUNTIF('Réponses au formulaire 1'!AP2:AP57,'%'!AD13)+COUNTIF('Réponses au formulaire 1'!AP2:AP57,"")</f>
        <v>54</v>
      </c>
      <c r="AF13" s="32">
        <f>(AE13*100)/56</f>
        <v>96.428571428571431</v>
      </c>
      <c r="AJ13" s="7" t="s">
        <v>374</v>
      </c>
      <c r="AK13" s="8"/>
      <c r="AL13" s="9"/>
    </row>
    <row r="14" spans="1:68" x14ac:dyDescent="0.15">
      <c r="A14" s="16" t="s">
        <v>306</v>
      </c>
      <c r="B14" s="25">
        <f>COUNTIF('Réponses au formulaire 1'!C2:C57,A14)</f>
        <v>0</v>
      </c>
      <c r="C14" s="32">
        <f>(B14*100)/56</f>
        <v>0</v>
      </c>
      <c r="E14" s="13" t="s">
        <v>323</v>
      </c>
      <c r="F14" s="14">
        <v>7</v>
      </c>
      <c r="G14" s="14">
        <v>1</v>
      </c>
      <c r="H14" s="14"/>
      <c r="I14" s="14">
        <v>1</v>
      </c>
      <c r="J14" s="14">
        <v>4</v>
      </c>
      <c r="K14" s="14"/>
      <c r="L14" s="14"/>
      <c r="M14" s="14"/>
      <c r="N14" s="14"/>
      <c r="O14" s="14"/>
      <c r="P14" s="14"/>
      <c r="Q14" s="14"/>
      <c r="R14" s="14"/>
      <c r="S14" s="14"/>
      <c r="T14" s="14"/>
      <c r="U14" s="15"/>
      <c r="AJ14" s="13" t="s">
        <v>115</v>
      </c>
      <c r="AK14" s="14">
        <f>COUNTIF('Réponses au formulaire 1'!BB2:BB57,'%'!AJ14)</f>
        <v>2</v>
      </c>
      <c r="AL14" s="31">
        <f>(AK14*100)/56</f>
        <v>3.5714285714285716</v>
      </c>
    </row>
    <row r="15" spans="1:68" x14ac:dyDescent="0.15">
      <c r="E15" s="13" t="s">
        <v>324</v>
      </c>
      <c r="F15" s="14">
        <v>6</v>
      </c>
      <c r="G15" s="14">
        <v>1</v>
      </c>
      <c r="H15" s="14"/>
      <c r="I15" s="14">
        <v>1</v>
      </c>
      <c r="J15" s="14">
        <v>3</v>
      </c>
      <c r="K15" s="14"/>
      <c r="L15" s="14"/>
      <c r="M15" s="14"/>
      <c r="N15" s="14"/>
      <c r="O15" s="14"/>
      <c r="P15" s="14"/>
      <c r="Q15" s="14"/>
      <c r="R15" s="14"/>
      <c r="S15" s="14"/>
      <c r="T15" s="14"/>
      <c r="U15" s="15"/>
      <c r="X15" s="7" t="s">
        <v>32</v>
      </c>
      <c r="Y15" s="8"/>
      <c r="Z15" s="9"/>
      <c r="AJ15" s="27" t="s">
        <v>118</v>
      </c>
      <c r="AK15" s="17">
        <f>COUNTIF('Réponses au formulaire 1'!BB2:BB57,'%'!AJ15)+COUNTIF('Réponses au formulaire 1'!BB2:BB57,"")</f>
        <v>54</v>
      </c>
      <c r="AL15" s="32">
        <f>(AK15*100)/56</f>
        <v>96.428571428571431</v>
      </c>
      <c r="AQ15" s="26" t="s">
        <v>51</v>
      </c>
      <c r="AR15" s="8"/>
      <c r="AS15" s="9"/>
      <c r="AV15" s="4" t="s">
        <v>361</v>
      </c>
      <c r="AW15" s="7" t="s">
        <v>80</v>
      </c>
      <c r="AX15" s="8"/>
      <c r="AY15" s="9"/>
      <c r="BA15" s="4" t="s">
        <v>361</v>
      </c>
      <c r="BB15" s="26" t="s">
        <v>87</v>
      </c>
      <c r="BC15" s="8"/>
      <c r="BD15" s="9"/>
      <c r="BF15" s="4" t="s">
        <v>361</v>
      </c>
      <c r="BG15" s="26" t="s">
        <v>86</v>
      </c>
      <c r="BH15" s="8"/>
      <c r="BI15" s="9"/>
      <c r="BK15" s="4" t="s">
        <v>361</v>
      </c>
      <c r="BL15" s="26" t="s">
        <v>98</v>
      </c>
      <c r="BM15" s="8"/>
      <c r="BN15" s="9"/>
      <c r="BP15" s="4"/>
    </row>
    <row r="16" spans="1:68" x14ac:dyDescent="0.15">
      <c r="E16" s="13" t="s">
        <v>325</v>
      </c>
      <c r="F16" s="14">
        <v>6</v>
      </c>
      <c r="G16" s="14">
        <v>1</v>
      </c>
      <c r="H16" s="14"/>
      <c r="I16" s="14">
        <v>2</v>
      </c>
      <c r="J16" s="14">
        <v>4</v>
      </c>
      <c r="K16" s="14">
        <v>3</v>
      </c>
      <c r="L16" s="14"/>
      <c r="M16" s="14"/>
      <c r="N16" s="14">
        <v>2</v>
      </c>
      <c r="O16" s="14"/>
      <c r="P16" s="14"/>
      <c r="Q16" s="14"/>
      <c r="R16" s="14"/>
      <c r="S16" s="14"/>
      <c r="T16" s="14">
        <v>1</v>
      </c>
      <c r="U16" s="15"/>
      <c r="X16" s="13" t="s">
        <v>214</v>
      </c>
      <c r="Y16" s="14">
        <v>35</v>
      </c>
      <c r="Z16" s="31">
        <f>(Y16*100)/56</f>
        <v>62.5</v>
      </c>
      <c r="AD16" s="7" t="s">
        <v>359</v>
      </c>
      <c r="AE16" s="8"/>
      <c r="AF16" s="8"/>
      <c r="AG16" s="9"/>
      <c r="AQ16" s="13" t="s">
        <v>113</v>
      </c>
      <c r="AR16" s="14">
        <v>1</v>
      </c>
      <c r="AS16" s="31">
        <v>50</v>
      </c>
      <c r="AW16" s="13" t="s">
        <v>113</v>
      </c>
      <c r="AX16" s="14">
        <f>COUNTIF('Réponses au formulaire 1'!CL$2:CL$57,'%'!AW16)</f>
        <v>3</v>
      </c>
      <c r="AY16" s="31">
        <f>(AX16*100)/SUM(AX$16:AX$19)</f>
        <v>50</v>
      </c>
      <c r="BB16" s="13" t="s">
        <v>113</v>
      </c>
      <c r="BC16" s="14">
        <f>COUNTIF('Réponses au formulaire 1'!$CS$2:$CS$57,'%'!BB16)</f>
        <v>3</v>
      </c>
      <c r="BD16" s="31">
        <f>(BC16*100)/SUM(BC$16:BC$19)</f>
        <v>6.3829787234042552</v>
      </c>
      <c r="BG16" s="13" t="s">
        <v>113</v>
      </c>
      <c r="BH16" s="14">
        <f>COUNTIF('Réponses au formulaire 1'!DB$2:DB$57,'%'!BG16)</f>
        <v>4</v>
      </c>
      <c r="BI16" s="31">
        <f>(BH16*100)/SUM(BH$16:BH$19)</f>
        <v>8.8888888888888893</v>
      </c>
      <c r="BL16" s="13" t="s">
        <v>113</v>
      </c>
      <c r="BM16" s="14">
        <f>COUNTIF('Réponses au formulaire 1'!DK$2:DK$57,'%'!BL16)</f>
        <v>6</v>
      </c>
      <c r="BN16" s="31">
        <f>(BM16*100)/SUM(BM$16:BM$19)</f>
        <v>13.636363636363637</v>
      </c>
    </row>
    <row r="17" spans="1:68" x14ac:dyDescent="0.15">
      <c r="A17" s="7" t="s">
        <v>307</v>
      </c>
      <c r="B17" s="8"/>
      <c r="C17" s="9"/>
      <c r="E17" s="13" t="s">
        <v>326</v>
      </c>
      <c r="F17" s="14">
        <v>13</v>
      </c>
      <c r="G17" s="14">
        <v>9</v>
      </c>
      <c r="H17" s="14"/>
      <c r="I17" s="14"/>
      <c r="J17" s="14">
        <v>6</v>
      </c>
      <c r="K17" s="14">
        <v>10</v>
      </c>
      <c r="L17" s="14"/>
      <c r="M17" s="14">
        <v>1</v>
      </c>
      <c r="N17" s="14">
        <v>1</v>
      </c>
      <c r="O17" s="14">
        <v>2</v>
      </c>
      <c r="P17" s="14"/>
      <c r="Q17" s="14"/>
      <c r="R17" s="14"/>
      <c r="S17" s="14"/>
      <c r="T17" s="14"/>
      <c r="U17" s="15"/>
      <c r="X17" s="10"/>
      <c r="Y17" s="14"/>
      <c r="Z17" s="15"/>
      <c r="AD17" s="10"/>
      <c r="AE17" s="11" t="s">
        <v>356</v>
      </c>
      <c r="AF17" s="11" t="s">
        <v>357</v>
      </c>
      <c r="AG17" s="12" t="s">
        <v>358</v>
      </c>
      <c r="AQ17" s="34" t="s">
        <v>112</v>
      </c>
      <c r="AR17" s="14">
        <v>1</v>
      </c>
      <c r="AS17" s="31">
        <v>50</v>
      </c>
      <c r="AW17" s="34" t="s">
        <v>112</v>
      </c>
      <c r="AX17" s="14">
        <f>COUNTIF('Réponses au formulaire 1'!CL$2:CL$57,'%'!AW17)</f>
        <v>3</v>
      </c>
      <c r="AY17" s="31">
        <f t="shared" ref="AY17:AY19" si="10">(AX17*100)/SUM(AX$16:AX$19)</f>
        <v>50</v>
      </c>
      <c r="BB17" s="34" t="s">
        <v>112</v>
      </c>
      <c r="BC17" s="14">
        <f>COUNTIF('Réponses au formulaire 1'!$CS$2:$CS$57,'%'!BB17)</f>
        <v>15</v>
      </c>
      <c r="BD17" s="31">
        <f t="shared" ref="BD17:BD19" si="11">(BC17*100)/SUM(BC$16:BC$19)</f>
        <v>31.914893617021278</v>
      </c>
      <c r="BG17" s="34" t="s">
        <v>112</v>
      </c>
      <c r="BH17" s="14">
        <f>COUNTIF('Réponses au formulaire 1'!DB$2:DB$57,'%'!BG17)</f>
        <v>11</v>
      </c>
      <c r="BI17" s="31">
        <f t="shared" ref="BI17:BI19" si="12">(BH17*100)/SUM(BH$16:BH$19)</f>
        <v>24.444444444444443</v>
      </c>
      <c r="BL17" s="34" t="s">
        <v>112</v>
      </c>
      <c r="BM17" s="14">
        <f>COUNTIF('Réponses au formulaire 1'!DK$2:DK$57,'%'!BL17)</f>
        <v>12</v>
      </c>
      <c r="BN17" s="31">
        <f t="shared" ref="BN17:BN19" si="13">(BM17*100)/SUM(BM$16:BM$19)</f>
        <v>27.272727272727273</v>
      </c>
    </row>
    <row r="18" spans="1:68" x14ac:dyDescent="0.15">
      <c r="A18" s="13" t="s">
        <v>259</v>
      </c>
      <c r="B18" s="14">
        <f>COUNTIF('Réponses au formulaire 1'!D2:D57,"primaire")</f>
        <v>2</v>
      </c>
      <c r="C18" s="31">
        <f t="shared" ref="C18:C24" si="14">(B18*100)/56</f>
        <v>3.5714285714285716</v>
      </c>
      <c r="E18" s="13" t="s">
        <v>327</v>
      </c>
      <c r="F18" s="14">
        <v>17</v>
      </c>
      <c r="G18" s="14">
        <v>8</v>
      </c>
      <c r="H18" s="14"/>
      <c r="I18" s="14">
        <v>1</v>
      </c>
      <c r="J18" s="14">
        <v>10</v>
      </c>
      <c r="K18" s="14">
        <v>7</v>
      </c>
      <c r="L18" s="14">
        <v>1</v>
      </c>
      <c r="M18" s="14">
        <v>1</v>
      </c>
      <c r="N18" s="14"/>
      <c r="O18" s="14"/>
      <c r="P18" s="14"/>
      <c r="Q18" s="14"/>
      <c r="R18" s="14"/>
      <c r="S18" s="14"/>
      <c r="T18" s="14">
        <v>1</v>
      </c>
      <c r="U18" s="15">
        <v>4</v>
      </c>
      <c r="X18" s="19"/>
      <c r="Y18" s="17"/>
      <c r="Z18" s="18"/>
      <c r="AD18" s="13" t="s">
        <v>323</v>
      </c>
      <c r="AE18" s="14">
        <v>1</v>
      </c>
      <c r="AF18" s="14"/>
      <c r="AG18" s="15"/>
      <c r="AJ18" s="7" t="s">
        <v>375</v>
      </c>
      <c r="AK18" s="8"/>
      <c r="AL18" s="9"/>
      <c r="AQ18" s="34" t="s">
        <v>114</v>
      </c>
      <c r="AR18" s="14"/>
      <c r="AS18" s="31">
        <v>0</v>
      </c>
      <c r="AW18" s="34" t="s">
        <v>114</v>
      </c>
      <c r="AX18" s="14">
        <f>COUNTIF('Réponses au formulaire 1'!CL$2:CL$57,'%'!AW18)</f>
        <v>0</v>
      </c>
      <c r="AY18" s="31">
        <f t="shared" si="10"/>
        <v>0</v>
      </c>
      <c r="BB18" s="34" t="s">
        <v>114</v>
      </c>
      <c r="BC18" s="14">
        <f>COUNTIF('Réponses au formulaire 1'!$CS$2:$CS$57,'%'!BB18)</f>
        <v>21</v>
      </c>
      <c r="BD18" s="31">
        <f t="shared" si="11"/>
        <v>44.680851063829785</v>
      </c>
      <c r="BG18" s="34" t="s">
        <v>114</v>
      </c>
      <c r="BH18" s="14">
        <f>COUNTIF('Réponses au formulaire 1'!DB$2:DB$57,'%'!BG18)</f>
        <v>22</v>
      </c>
      <c r="BI18" s="31">
        <f t="shared" si="12"/>
        <v>48.888888888888886</v>
      </c>
      <c r="BL18" s="34" t="s">
        <v>114</v>
      </c>
      <c r="BM18" s="14">
        <f>COUNTIF('Réponses au formulaire 1'!DK$2:DK$57,'%'!BL18)</f>
        <v>17</v>
      </c>
      <c r="BN18" s="31">
        <f t="shared" si="13"/>
        <v>38.636363636363633</v>
      </c>
    </row>
    <row r="19" spans="1:68" x14ac:dyDescent="0.15">
      <c r="A19" s="13" t="s">
        <v>137</v>
      </c>
      <c r="B19" s="14">
        <f>COUNTIF('Réponses au formulaire 1'!D2:D57,A19)+COUNTIF('Réponses au formulaire 1'!D2:D57,"Secondaire inférieur, Secondaire supérieur")</f>
        <v>15</v>
      </c>
      <c r="C19" s="31">
        <f t="shared" si="14"/>
        <v>26.785714285714285</v>
      </c>
      <c r="E19" s="13" t="s">
        <v>328</v>
      </c>
      <c r="F19" s="14">
        <v>19</v>
      </c>
      <c r="G19" s="14">
        <v>6</v>
      </c>
      <c r="H19" s="14"/>
      <c r="I19" s="14"/>
      <c r="J19" s="14">
        <v>8</v>
      </c>
      <c r="K19" s="14">
        <v>9</v>
      </c>
      <c r="L19" s="14">
        <v>1</v>
      </c>
      <c r="M19" s="14">
        <v>1</v>
      </c>
      <c r="N19" s="14">
        <v>1</v>
      </c>
      <c r="O19" s="14">
        <v>2</v>
      </c>
      <c r="P19" s="14">
        <v>1</v>
      </c>
      <c r="Q19" s="14"/>
      <c r="R19" s="14"/>
      <c r="S19" s="14">
        <v>1</v>
      </c>
      <c r="T19" s="14">
        <v>2</v>
      </c>
      <c r="U19" s="15">
        <v>3</v>
      </c>
      <c r="AD19" s="13" t="s">
        <v>324</v>
      </c>
      <c r="AE19" s="14">
        <v>1</v>
      </c>
      <c r="AF19" s="14"/>
      <c r="AG19" s="15"/>
      <c r="AJ19" s="13" t="s">
        <v>113</v>
      </c>
      <c r="AK19" s="11"/>
      <c r="AL19" s="31">
        <v>0</v>
      </c>
      <c r="AQ19" s="27" t="s">
        <v>116</v>
      </c>
      <c r="AR19" s="17"/>
      <c r="AS19" s="32">
        <v>0</v>
      </c>
      <c r="AW19" s="27" t="s">
        <v>116</v>
      </c>
      <c r="AX19" s="17">
        <f>COUNTIF('Réponses au formulaire 1'!CL$2:CL$57,'%'!AW19)</f>
        <v>0</v>
      </c>
      <c r="AY19" s="32">
        <f t="shared" si="10"/>
        <v>0</v>
      </c>
      <c r="BB19" s="27" t="s">
        <v>116</v>
      </c>
      <c r="BC19" s="17">
        <f>COUNTIF('Réponses au formulaire 1'!$CS$2:$CS$57,'%'!BB19)</f>
        <v>8</v>
      </c>
      <c r="BD19" s="32">
        <f t="shared" si="11"/>
        <v>17.021276595744681</v>
      </c>
      <c r="BG19" s="27" t="s">
        <v>116</v>
      </c>
      <c r="BH19" s="17">
        <f>COUNTIF('Réponses au formulaire 1'!DB$2:DB$57,'%'!BG19)</f>
        <v>8</v>
      </c>
      <c r="BI19" s="32">
        <f t="shared" si="12"/>
        <v>17.777777777777779</v>
      </c>
      <c r="BL19" s="27" t="s">
        <v>116</v>
      </c>
      <c r="BM19" s="17">
        <f>COUNTIF('Réponses au formulaire 1'!DK$2:DK$57,'%'!BL19)</f>
        <v>9</v>
      </c>
      <c r="BN19" s="32">
        <f t="shared" si="13"/>
        <v>20.454545454545453</v>
      </c>
    </row>
    <row r="20" spans="1:68" x14ac:dyDescent="0.15">
      <c r="A20" s="13" t="s">
        <v>123</v>
      </c>
      <c r="B20" s="14">
        <f>COUNTIF('Réponses au formulaire 1'!D2:D57,A20)+COUNTIF('Réponses au formulaire 1'!D2:D57,"Secondaire supérieur, Promotion sociale")+COUNTIF('Réponses au formulaire 1'!D2:D57,"Secondaire inférieur, Secondaire supérieur")</f>
        <v>41</v>
      </c>
      <c r="C20" s="31">
        <f t="shared" si="14"/>
        <v>73.214285714285708</v>
      </c>
      <c r="E20" s="16" t="s">
        <v>329</v>
      </c>
      <c r="F20" s="17">
        <v>1</v>
      </c>
      <c r="G20" s="17"/>
      <c r="H20" s="17"/>
      <c r="I20" s="17"/>
      <c r="J20" s="17"/>
      <c r="K20" s="17"/>
      <c r="L20" s="17"/>
      <c r="M20" s="17"/>
      <c r="N20" s="17"/>
      <c r="O20" s="17"/>
      <c r="P20" s="17"/>
      <c r="Q20" s="17"/>
      <c r="R20" s="17"/>
      <c r="S20" s="17"/>
      <c r="T20" s="17"/>
      <c r="U20" s="18"/>
      <c r="AD20" s="13" t="s">
        <v>325</v>
      </c>
      <c r="AE20" s="14">
        <v>1</v>
      </c>
      <c r="AF20" s="14">
        <v>1</v>
      </c>
      <c r="AG20" s="15"/>
      <c r="AJ20" s="34" t="s">
        <v>112</v>
      </c>
      <c r="AK20" s="11"/>
      <c r="AL20" s="31">
        <v>0</v>
      </c>
    </row>
    <row r="21" spans="1:68" x14ac:dyDescent="0.15">
      <c r="A21" s="13" t="s">
        <v>108</v>
      </c>
      <c r="B21" s="14">
        <f>COUNTIF('Réponses au formulaire 1'!D2:D57,A21)+COUNTIF('Réponses au formulaire 1'!D2:D57,"Secondaire supérieur, Promotion sociale")</f>
        <v>3</v>
      </c>
      <c r="C21" s="31">
        <f t="shared" si="14"/>
        <v>5.3571428571428568</v>
      </c>
      <c r="X21" s="7" t="s">
        <v>33</v>
      </c>
      <c r="Y21" s="8"/>
      <c r="Z21" s="9"/>
      <c r="AC21" s="4" t="s">
        <v>361</v>
      </c>
      <c r="AD21" s="13" t="s">
        <v>326</v>
      </c>
      <c r="AE21" s="14"/>
      <c r="AF21" s="14"/>
      <c r="AG21" s="15"/>
      <c r="AJ21" s="34" t="s">
        <v>114</v>
      </c>
      <c r="AK21" s="14">
        <v>2</v>
      </c>
      <c r="AL21" s="31">
        <f>(AK21*100)/2</f>
        <v>100</v>
      </c>
    </row>
    <row r="22" spans="1:68" x14ac:dyDescent="0.15">
      <c r="A22" s="13" t="s">
        <v>147</v>
      </c>
      <c r="B22" s="14">
        <f>COUNTIF('Réponses au formulaire 1'!D2:D57,A22)</f>
        <v>2</v>
      </c>
      <c r="C22" s="31">
        <f t="shared" si="14"/>
        <v>3.5714285714285716</v>
      </c>
      <c r="X22" s="13" t="s">
        <v>115</v>
      </c>
      <c r="Y22" s="14">
        <f>COUNTIF('Réponses au formulaire 1'!AH2:AH57,'%'!X22)</f>
        <v>1</v>
      </c>
      <c r="Z22" s="31">
        <f>(Y22*100)/56</f>
        <v>1.7857142857142858</v>
      </c>
      <c r="AD22" s="13" t="s">
        <v>327</v>
      </c>
      <c r="AE22" s="14"/>
      <c r="AF22" s="14">
        <v>1</v>
      </c>
      <c r="AG22" s="15"/>
      <c r="AJ22" s="27" t="s">
        <v>116</v>
      </c>
      <c r="AK22" s="35"/>
      <c r="AL22" s="32">
        <v>0</v>
      </c>
      <c r="AQ22" s="26" t="s">
        <v>52</v>
      </c>
      <c r="AR22" s="8"/>
      <c r="AS22" s="9"/>
      <c r="AW22" s="26" t="s">
        <v>81</v>
      </c>
      <c r="AX22" s="8"/>
      <c r="AY22" s="9"/>
      <c r="BA22" s="4" t="s">
        <v>361</v>
      </c>
      <c r="BB22" s="26" t="s">
        <v>88</v>
      </c>
      <c r="BC22" s="8"/>
      <c r="BD22" s="9"/>
      <c r="BG22" s="26" t="s">
        <v>87</v>
      </c>
      <c r="BH22" s="8"/>
      <c r="BI22" s="9"/>
      <c r="BK22" s="4" t="s">
        <v>361</v>
      </c>
      <c r="BL22" s="26" t="s">
        <v>99</v>
      </c>
      <c r="BM22" s="8"/>
      <c r="BN22" s="9"/>
      <c r="BP22" s="4"/>
    </row>
    <row r="23" spans="1:68" x14ac:dyDescent="0.15">
      <c r="A23" s="13" t="s">
        <v>308</v>
      </c>
      <c r="B23" s="14">
        <f>COUNTIF('Réponses au formulaire 1'!D2:D57,A23)</f>
        <v>0</v>
      </c>
      <c r="C23" s="31">
        <f t="shared" si="14"/>
        <v>0</v>
      </c>
      <c r="E23" s="7" t="s">
        <v>339</v>
      </c>
      <c r="F23" s="20"/>
      <c r="G23" s="20"/>
      <c r="H23" s="20"/>
      <c r="I23" s="8"/>
      <c r="J23" s="8"/>
      <c r="K23" s="9"/>
      <c r="X23" s="16" t="s">
        <v>118</v>
      </c>
      <c r="Y23" s="17">
        <f>COUNTIF('Réponses au formulaire 1'!AH2:AH57,'%'!X23)</f>
        <v>55</v>
      </c>
      <c r="Z23" s="32">
        <f>(Y23*100)/56</f>
        <v>98.214285714285708</v>
      </c>
      <c r="AD23" s="16" t="s">
        <v>328</v>
      </c>
      <c r="AE23" s="17"/>
      <c r="AF23" s="17">
        <v>1</v>
      </c>
      <c r="AG23" s="18"/>
      <c r="AQ23" s="13" t="s">
        <v>113</v>
      </c>
      <c r="AR23" s="14"/>
      <c r="AS23" s="31">
        <v>0</v>
      </c>
      <c r="AW23" s="36" t="s">
        <v>113</v>
      </c>
      <c r="AX23" s="8">
        <f>COUNTIF('Réponses au formulaire 1'!CM$2:CM$57,'%'!AW23)</f>
        <v>0</v>
      </c>
      <c r="AY23" s="37">
        <f>(AX23*100)/SUM(AX$23:AX$26)</f>
        <v>0</v>
      </c>
      <c r="BB23" s="13" t="s">
        <v>113</v>
      </c>
      <c r="BC23" s="14">
        <f>COUNTIF('Réponses au formulaire 1'!$CT$2:$CT$57,'%'!BB23)</f>
        <v>5</v>
      </c>
      <c r="BD23" s="31">
        <f>(BC23*100)/SUM(BC$23:BC$26)</f>
        <v>10.416666666666666</v>
      </c>
      <c r="BG23" s="13" t="s">
        <v>113</v>
      </c>
      <c r="BH23" s="14">
        <f>COUNTIF('Réponses au formulaire 1'!DC$2:DC$57,'%'!BG23)</f>
        <v>3</v>
      </c>
      <c r="BI23" s="31">
        <f>(BH23*100)/SUM(BH$23:BH$26)</f>
        <v>6.8181818181818183</v>
      </c>
      <c r="BL23" s="13" t="s">
        <v>113</v>
      </c>
      <c r="BM23" s="14">
        <f>COUNTIF('Réponses au formulaire 1'!DL$2:DL$57,'%'!BL23)</f>
        <v>5</v>
      </c>
      <c r="BN23" s="31">
        <f>(BM23*100)/SUM(BM$23:BM$26)</f>
        <v>10.869565217391305</v>
      </c>
    </row>
    <row r="24" spans="1:68" x14ac:dyDescent="0.15">
      <c r="A24" s="16" t="s">
        <v>317</v>
      </c>
      <c r="B24" s="17">
        <f>COUNTIF('Réponses au formulaire 1'!D2:D57,A24)+COUNTIF('Réponses au formulaire 1'!D2:D57,"Secondaire supérieur, entreprises")</f>
        <v>1</v>
      </c>
      <c r="C24" s="32">
        <f t="shared" si="14"/>
        <v>1.7857142857142858</v>
      </c>
      <c r="E24" s="10"/>
      <c r="F24" s="11" t="s">
        <v>149</v>
      </c>
      <c r="G24" s="11" t="s">
        <v>337</v>
      </c>
      <c r="H24" s="11" t="s">
        <v>338</v>
      </c>
      <c r="I24" s="11" t="s">
        <v>335</v>
      </c>
      <c r="J24" s="11" t="s">
        <v>336</v>
      </c>
      <c r="K24" s="15"/>
      <c r="AQ24" s="34" t="s">
        <v>112</v>
      </c>
      <c r="AR24" s="14">
        <v>1</v>
      </c>
      <c r="AS24" s="31">
        <v>50</v>
      </c>
      <c r="AW24" s="34" t="s">
        <v>112</v>
      </c>
      <c r="AX24" s="14">
        <f>COUNTIF('Réponses au formulaire 1'!CM$2:CM$57,'%'!AW24)</f>
        <v>1</v>
      </c>
      <c r="AY24" s="31">
        <f t="shared" ref="AY24:AY26" si="15">(AX24*100)/SUM(AX$23:AX$26)</f>
        <v>20</v>
      </c>
      <c r="BB24" s="34" t="s">
        <v>112</v>
      </c>
      <c r="BC24" s="14">
        <f>COUNTIF('Réponses au formulaire 1'!$CT$2:$CT$57,'%'!BB24)</f>
        <v>17</v>
      </c>
      <c r="BD24" s="31">
        <f t="shared" ref="BD24:BD26" si="16">(BC24*100)/SUM(BC$23:BC$26)</f>
        <v>35.416666666666664</v>
      </c>
      <c r="BG24" s="34" t="s">
        <v>112</v>
      </c>
      <c r="BH24" s="14">
        <f>COUNTIF('Réponses au formulaire 1'!DC$2:DC$57,'%'!BG24)</f>
        <v>12</v>
      </c>
      <c r="BI24" s="31">
        <f t="shared" ref="BI24:BI25" si="17">(BH24*100)/SUM(BH$23:BH$26)</f>
        <v>27.272727272727273</v>
      </c>
      <c r="BL24" s="34" t="s">
        <v>112</v>
      </c>
      <c r="BM24" s="14">
        <f>COUNTIF('Réponses au formulaire 1'!DL$2:DL$57,'%'!BL24)</f>
        <v>7</v>
      </c>
      <c r="BN24" s="31">
        <f t="shared" ref="BN24:BN26" si="18">(BM24*100)/SUM(BM$23:BM$26)</f>
        <v>15.217391304347826</v>
      </c>
    </row>
    <row r="25" spans="1:68" x14ac:dyDescent="0.15">
      <c r="E25" s="13" t="s">
        <v>110</v>
      </c>
      <c r="F25" s="14"/>
      <c r="G25" s="14"/>
      <c r="H25" s="14"/>
      <c r="I25" s="14"/>
      <c r="J25" s="14"/>
      <c r="K25" s="15"/>
      <c r="AJ25" s="26" t="s">
        <v>46</v>
      </c>
      <c r="AK25" s="8"/>
      <c r="AL25" s="9"/>
      <c r="AQ25" s="34" t="s">
        <v>114</v>
      </c>
      <c r="AR25" s="14">
        <v>1</v>
      </c>
      <c r="AS25" s="31">
        <v>50</v>
      </c>
      <c r="AW25" s="34" t="s">
        <v>114</v>
      </c>
      <c r="AX25" s="14">
        <f>COUNTIF('Réponses au formulaire 1'!CM$2:CM$57,'%'!AW25)</f>
        <v>4</v>
      </c>
      <c r="AY25" s="31">
        <f t="shared" si="15"/>
        <v>80</v>
      </c>
      <c r="BB25" s="34" t="s">
        <v>114</v>
      </c>
      <c r="BC25" s="14">
        <f>COUNTIF('Réponses au formulaire 1'!$CT$2:$CT$57,'%'!BB25)</f>
        <v>15</v>
      </c>
      <c r="BD25" s="31">
        <f t="shared" si="16"/>
        <v>31.25</v>
      </c>
      <c r="BG25" s="34" t="s">
        <v>114</v>
      </c>
      <c r="BH25" s="14">
        <f>COUNTIF('Réponses au formulaire 1'!DC$2:DC$57,'%'!BG25)</f>
        <v>19</v>
      </c>
      <c r="BI25" s="31">
        <f t="shared" si="17"/>
        <v>43.18181818181818</v>
      </c>
      <c r="BL25" s="34" t="s">
        <v>114</v>
      </c>
      <c r="BM25" s="14">
        <f>COUNTIF('Réponses au formulaire 1'!DL$2:DL$57,'%'!BL25)</f>
        <v>21</v>
      </c>
      <c r="BN25" s="31">
        <f t="shared" si="18"/>
        <v>45.652173913043477</v>
      </c>
    </row>
    <row r="26" spans="1:68" x14ac:dyDescent="0.15">
      <c r="E26" s="13" t="s">
        <v>128</v>
      </c>
      <c r="F26" s="14"/>
      <c r="G26" s="14">
        <v>1</v>
      </c>
      <c r="H26" s="14">
        <v>1</v>
      </c>
      <c r="I26" s="14"/>
      <c r="J26" s="14"/>
      <c r="K26" s="15"/>
      <c r="X26" s="7" t="s">
        <v>355</v>
      </c>
      <c r="Y26" s="8"/>
      <c r="Z26" s="8"/>
      <c r="AA26" s="9"/>
      <c r="AD26" s="7" t="s">
        <v>39</v>
      </c>
      <c r="AE26" s="8"/>
      <c r="AF26" s="9"/>
      <c r="AJ26" s="13" t="s">
        <v>113</v>
      </c>
      <c r="AK26" s="14">
        <v>1</v>
      </c>
      <c r="AL26" s="31">
        <f>(AK26*100)/2</f>
        <v>50</v>
      </c>
      <c r="AQ26" s="27" t="s">
        <v>116</v>
      </c>
      <c r="AR26" s="17"/>
      <c r="AS26" s="32">
        <v>0</v>
      </c>
      <c r="AW26" s="27" t="s">
        <v>116</v>
      </c>
      <c r="AX26" s="17">
        <f>COUNTIF('Réponses au formulaire 1'!CM$2:CM$57,'%'!AW26)</f>
        <v>0</v>
      </c>
      <c r="AY26" s="32">
        <f t="shared" si="15"/>
        <v>0</v>
      </c>
      <c r="BB26" s="27" t="s">
        <v>116</v>
      </c>
      <c r="BC26" s="17">
        <f>COUNTIF('Réponses au formulaire 1'!$CT$2:$CT$57,'%'!BB26)</f>
        <v>11</v>
      </c>
      <c r="BD26" s="32">
        <f t="shared" si="16"/>
        <v>22.916666666666668</v>
      </c>
      <c r="BG26" s="27" t="s">
        <v>116</v>
      </c>
      <c r="BH26" s="17">
        <f>COUNTIF('Réponses au formulaire 1'!DC$2:DC$57,'%'!BG26)</f>
        <v>10</v>
      </c>
      <c r="BI26" s="32">
        <f>(BH26*100)/SUM(BH$23:BH$26)</f>
        <v>22.727272727272727</v>
      </c>
      <c r="BL26" s="27" t="s">
        <v>116</v>
      </c>
      <c r="BM26" s="17">
        <f>COUNTIF('Réponses au formulaire 1'!DL$2:DL$57,'%'!BL26)</f>
        <v>13</v>
      </c>
      <c r="BN26" s="32">
        <f t="shared" si="18"/>
        <v>28.260869565217391</v>
      </c>
    </row>
    <row r="27" spans="1:68" x14ac:dyDescent="0.15">
      <c r="A27" s="26" t="s">
        <v>309</v>
      </c>
      <c r="B27" s="8"/>
      <c r="C27" s="9"/>
      <c r="D27" s="4" t="s">
        <v>360</v>
      </c>
      <c r="E27" s="13" t="s">
        <v>133</v>
      </c>
      <c r="F27" s="14"/>
      <c r="G27" s="14"/>
      <c r="H27" s="14"/>
      <c r="I27" s="14"/>
      <c r="J27" s="14"/>
      <c r="K27" s="15"/>
      <c r="X27" s="10"/>
      <c r="Y27" s="11" t="s">
        <v>356</v>
      </c>
      <c r="Z27" s="11" t="s">
        <v>357</v>
      </c>
      <c r="AA27" s="12" t="s">
        <v>358</v>
      </c>
      <c r="AD27" s="13" t="s">
        <v>115</v>
      </c>
      <c r="AE27" s="14">
        <f>COUNTIF('Réponses au formulaire 1'!AT2:AT57,'%'!AD27)</f>
        <v>29</v>
      </c>
      <c r="AF27" s="31">
        <f>(AE27*100)/56</f>
        <v>51.785714285714285</v>
      </c>
      <c r="AJ27" s="34" t="s">
        <v>112</v>
      </c>
      <c r="AK27" s="14"/>
      <c r="AL27" s="31">
        <v>0</v>
      </c>
    </row>
    <row r="28" spans="1:68" x14ac:dyDescent="0.15">
      <c r="A28" s="13" t="s">
        <v>109</v>
      </c>
      <c r="B28" s="14">
        <f>COUNTIF('Réponses au formulaire 1'!E2:E57,'%'!A28)+COUNTIF('Réponses au formulaire 1'!E10:E57,"Général, Technique de transition, Technique de qualification")+COUNTIF('Réponses au formulaire 1'!E10:E57,"Général, Technique de qualification")+COUNTIF('Réponses au formulaire 1'!E10:E57,"Général, Technique de transition")+COUNTIF('Réponses au formulaire 1'!E2:E57,"Général, Technique de qualification, Professionnel")+COUNTIF('Réponses au formulaire 1'!E2:E57,"Général, Technique de qualification, CEFA")+COUNTIF('Réponses au formulaire 1'!E2:E57,"Général, Technique de transition, Technique de qualification, Artistique de transition, Artistique de qualification, Promotion sociale")+COUNTIF('Réponses au formulaire 1'!E2:E57,"Général, Technique de transition, Professionnel")+COUNTIF('Réponses au formulaire 1'!E2:E57,"Général, adultes en entreprises")</f>
        <v>43</v>
      </c>
      <c r="C28" s="31">
        <f t="shared" ref="C28:C39" si="19">(B28*100)/56</f>
        <v>76.785714285714292</v>
      </c>
      <c r="E28" s="13" t="s">
        <v>319</v>
      </c>
      <c r="F28" s="14"/>
      <c r="G28" s="14"/>
      <c r="H28" s="14"/>
      <c r="I28" s="14"/>
      <c r="J28" s="14"/>
      <c r="K28" s="15"/>
      <c r="X28" s="13" t="s">
        <v>323</v>
      </c>
      <c r="Y28" s="14"/>
      <c r="Z28" s="14"/>
      <c r="AA28" s="15"/>
      <c r="AD28" s="27" t="s">
        <v>118</v>
      </c>
      <c r="AE28" s="17">
        <f>COUNTIF('Réponses au formulaire 1'!AT2:AT57,'%'!AD28)+COUNTIF('Réponses au formulaire 1'!AT2:AT57,"")</f>
        <v>27</v>
      </c>
      <c r="AF28" s="32">
        <f>(AE28*100)/56</f>
        <v>48.214285714285715</v>
      </c>
      <c r="AJ28" s="34" t="s">
        <v>114</v>
      </c>
      <c r="AK28" s="14">
        <v>1</v>
      </c>
      <c r="AL28" s="31">
        <v>50</v>
      </c>
      <c r="AQ28" s="26" t="s">
        <v>53</v>
      </c>
      <c r="AR28" s="8"/>
      <c r="AS28" s="9"/>
    </row>
    <row r="29" spans="1:68" x14ac:dyDescent="0.15">
      <c r="A29" s="13" t="s">
        <v>310</v>
      </c>
      <c r="B29" s="14">
        <f>COUNTIF('Réponses au formulaire 1'!E2:E57,A29)+COUNTIF('Réponses au formulaire 1'!E10:E57,"Général, Technique de transition, Technique de qualification")+COUNTIF('Réponses au formulaire 1'!E10:E57,"Général, Technique de transition")+COUNTIF('Réponses au formulaire 1'!E2:E57,"Général, Technique de transition, Technique de qualification, Artistique de transition, Artistique de qualification, Promotion sociale")+COUNTIF('Réponses au formulaire 1'!E2:E57,"Général, Technique de transition, Professionnel")+COUNTIF('Réponses au formulaire 1'!E10:E57,"Général, Technique de transition, Technique de qualification")+COUNTIF('Réponses au formulaire 1'!E10:E57,"Général, Technique de transition")+COUNTIF('Réponses au formulaire 1'!E2:E57,"Général, Technique de transition, Professionnel")+COUNTIF('Réponses au formulaire 1'!E2:E57,"Général, Technique de transition, CEFA")+COUNTIF('Réponses au formulaire 1'!E2:E57,"Technique de transition, Technique de qualification, Artistique de transition, Artistique de qualification, Promotion sociale")+COUNTIF('Réponses au formulaire 1'!E2:E57,"Technique de transition, Professionnel")+COUNTIF('Réponses au formulaire 1'!E2:E57,"Technique de transition, Technique de qualification, Professionnel")+COUNTIF('Réponses au formulaire 1'!E2:E57,"Technique de transition, Technique de qualification")</f>
        <v>12</v>
      </c>
      <c r="C29" s="31">
        <f t="shared" si="19"/>
        <v>21.428571428571427</v>
      </c>
      <c r="E29" s="16" t="s">
        <v>127</v>
      </c>
      <c r="F29" s="17">
        <v>1</v>
      </c>
      <c r="G29" s="17"/>
      <c r="H29" s="17"/>
      <c r="I29" s="17"/>
      <c r="J29" s="17"/>
      <c r="K29" s="18"/>
      <c r="X29" s="13" t="s">
        <v>324</v>
      </c>
      <c r="Y29" s="14"/>
      <c r="Z29" s="14"/>
      <c r="AA29" s="15"/>
      <c r="AJ29" s="27" t="s">
        <v>116</v>
      </c>
      <c r="AK29" s="17"/>
      <c r="AL29" s="32">
        <v>0</v>
      </c>
      <c r="AQ29" s="13" t="s">
        <v>113</v>
      </c>
      <c r="AR29" s="14"/>
      <c r="AS29" s="31">
        <v>0</v>
      </c>
      <c r="AW29" s="26" t="s">
        <v>82</v>
      </c>
      <c r="AX29" s="8"/>
      <c r="AY29" s="9"/>
      <c r="BA29" s="4" t="s">
        <v>361</v>
      </c>
      <c r="BB29" s="26" t="s">
        <v>90</v>
      </c>
      <c r="BC29" s="8"/>
      <c r="BD29" s="9"/>
      <c r="BF29" s="4" t="s">
        <v>361</v>
      </c>
      <c r="BG29" s="26" t="s">
        <v>95</v>
      </c>
      <c r="BH29" s="8"/>
      <c r="BI29" s="9"/>
      <c r="BL29" s="26" t="s">
        <v>100</v>
      </c>
      <c r="BM29" s="8"/>
      <c r="BN29" s="9"/>
      <c r="BP29" s="4"/>
    </row>
    <row r="30" spans="1:68" x14ac:dyDescent="0.15">
      <c r="A30" s="13" t="s">
        <v>311</v>
      </c>
      <c r="B30" s="14">
        <f>COUNTIF('Réponses au formulaire 1'!E2:E57,A30)+COUNTIF('Réponses au formulaire 1'!E10:E57,"Général, Technique de transition, Technique de qualification")+COUNTIF('Réponses au formulaire 1'!E10:E57,"Général, Technique de qualification")+COUNTIF('Réponses au formulaire 1'!E2:E57,"Général, Technique de qualification, Professionnel")+COUNTIF('Réponses au formulaire 1'!E2:E57,"Général, Technique de qualification, CEFA")+COUNTIF('Réponses au formulaire 1'!E2:E57,"Général, Technique de transition, Technique de qualification, Artistique de transition, Artistique de qualification, Promotion sociale")+COUNTIF('Réponses au formulaire 1'!E2:E57,"Technique de qualification, Professionnel")</f>
        <v>11</v>
      </c>
      <c r="C30" s="31">
        <f t="shared" si="19"/>
        <v>19.642857142857142</v>
      </c>
      <c r="X30" s="13" t="s">
        <v>325</v>
      </c>
      <c r="Y30" s="14"/>
      <c r="Z30" s="14"/>
      <c r="AA30" s="15"/>
      <c r="AQ30" s="34" t="s">
        <v>112</v>
      </c>
      <c r="AR30" s="14"/>
      <c r="AS30" s="31">
        <v>0</v>
      </c>
      <c r="AW30" s="13" t="s">
        <v>113</v>
      </c>
      <c r="AX30" s="14">
        <f>COUNTIF('Réponses au formulaire 1'!CN$2:CN$57,'%'!AW30)</f>
        <v>1</v>
      </c>
      <c r="AY30" s="31">
        <f>(AX30*100)/SUM(AX$30:AX$33)</f>
        <v>20</v>
      </c>
      <c r="BB30" s="13" t="s">
        <v>113</v>
      </c>
      <c r="BC30" s="14">
        <f>COUNTIF('Réponses au formulaire 1'!$CV$2:$CV$57,'%'!BB30)</f>
        <v>4</v>
      </c>
      <c r="BD30" s="31">
        <f>(BC30*100)/SUM($BC$30:$BC$33)</f>
        <v>8.695652173913043</v>
      </c>
      <c r="BG30" s="13" t="s">
        <v>113</v>
      </c>
      <c r="BH30" s="14">
        <f>COUNTIF('Réponses au formulaire 1'!DD$2:DD$57,'%'!BG30)</f>
        <v>3</v>
      </c>
      <c r="BI30" s="31">
        <f>(BH30*100)/SUM(BH$30:BH$33)</f>
        <v>6.8181818181818183</v>
      </c>
      <c r="BL30" s="13" t="s">
        <v>113</v>
      </c>
      <c r="BM30" s="14">
        <f>COUNTIF('Réponses au formulaire 1'!DM$2:DM$57,'%'!BL30)</f>
        <v>7</v>
      </c>
      <c r="BN30" s="31">
        <f>(BM30*100)/SUM(BM$30:BM$33)</f>
        <v>15.909090909090908</v>
      </c>
    </row>
    <row r="31" spans="1:68" x14ac:dyDescent="0.15">
      <c r="A31" s="13" t="s">
        <v>312</v>
      </c>
      <c r="B31" s="14">
        <f>COUNTIF('Réponses au formulaire 1'!E2:E57,A31)+COUNTIF('Réponses au formulaire 1'!E2:E57,"Général, Technique de transition, Technique de qualification, Artistique de transition, Artistique de qualification, Promotion sociale")</f>
        <v>1</v>
      </c>
      <c r="C31" s="31">
        <f t="shared" si="19"/>
        <v>1.7857142857142858</v>
      </c>
      <c r="X31" s="13" t="s">
        <v>326</v>
      </c>
      <c r="Y31" s="14">
        <v>1</v>
      </c>
      <c r="Z31" s="14"/>
      <c r="AA31" s="15"/>
      <c r="AD31" s="7" t="s">
        <v>359</v>
      </c>
      <c r="AE31" s="8"/>
      <c r="AF31" s="8"/>
      <c r="AG31" s="9"/>
      <c r="AQ31" s="34" t="s">
        <v>114</v>
      </c>
      <c r="AR31" s="14">
        <v>2</v>
      </c>
      <c r="AS31" s="31">
        <v>100</v>
      </c>
      <c r="AW31" s="34" t="s">
        <v>112</v>
      </c>
      <c r="AX31" s="14">
        <f>COUNTIF('Réponses au formulaire 1'!CN$2:CN$57,'%'!AW31)</f>
        <v>2</v>
      </c>
      <c r="AY31" s="31">
        <f t="shared" ref="AY31:AY33" si="20">(AX31*100)/SUM(AX$30:AX$33)</f>
        <v>40</v>
      </c>
      <c r="BB31" s="34" t="s">
        <v>112</v>
      </c>
      <c r="BC31" s="14">
        <f>COUNTIF('Réponses au formulaire 1'!$CV$2:$CV$57,'%'!BB31)</f>
        <v>26</v>
      </c>
      <c r="BD31" s="31">
        <f t="shared" ref="BD31:BD33" si="21">(BC31*100)/SUM($BC$30:$BC$33)</f>
        <v>56.521739130434781</v>
      </c>
      <c r="BG31" s="34" t="s">
        <v>112</v>
      </c>
      <c r="BH31" s="14">
        <f>COUNTIF('Réponses au formulaire 1'!DD$2:DD$57,'%'!BG31)</f>
        <v>15</v>
      </c>
      <c r="BI31" s="31">
        <f t="shared" ref="BI31:BI33" si="22">(BH31*100)/SUM(BH$30:BH$33)</f>
        <v>34.090909090909093</v>
      </c>
      <c r="BL31" s="34" t="s">
        <v>112</v>
      </c>
      <c r="BM31" s="14">
        <f>COUNTIF('Réponses au formulaire 1'!DM$2:DM$57,'%'!BL31)</f>
        <v>14</v>
      </c>
      <c r="BN31" s="31">
        <f t="shared" ref="BN31:BN33" si="23">(BM31*100)/SUM(BM$30:BM$33)</f>
        <v>31.818181818181817</v>
      </c>
    </row>
    <row r="32" spans="1:68" x14ac:dyDescent="0.15">
      <c r="A32" s="13" t="s">
        <v>313</v>
      </c>
      <c r="B32" s="14">
        <f>COUNTIF('Réponses au formulaire 1'!E2:E57,A32)+COUNTIF('Réponses au formulaire 1'!E2:E57,"Général, Technique de transition, Technique de qualification, Artistique de transition, Artistique de qualification, Promotion sociale")</f>
        <v>1</v>
      </c>
      <c r="C32" s="31">
        <f t="shared" si="19"/>
        <v>1.7857142857142858</v>
      </c>
      <c r="E32" s="7" t="s">
        <v>340</v>
      </c>
      <c r="F32" s="8"/>
      <c r="G32" s="8"/>
      <c r="H32" s="8"/>
      <c r="I32" s="8"/>
      <c r="J32" s="8"/>
      <c r="K32" s="9"/>
      <c r="X32" s="13" t="s">
        <v>327</v>
      </c>
      <c r="Y32" s="14">
        <v>1</v>
      </c>
      <c r="Z32" s="14"/>
      <c r="AA32" s="15"/>
      <c r="AD32" s="10"/>
      <c r="AE32" s="11" t="s">
        <v>356</v>
      </c>
      <c r="AF32" s="11" t="s">
        <v>357</v>
      </c>
      <c r="AG32" s="12" t="s">
        <v>358</v>
      </c>
      <c r="AJ32" s="7" t="s">
        <v>47</v>
      </c>
      <c r="AK32" s="8"/>
      <c r="AL32" s="9"/>
      <c r="AQ32" s="27" t="s">
        <v>116</v>
      </c>
      <c r="AR32" s="17"/>
      <c r="AS32" s="32">
        <v>0</v>
      </c>
      <c r="AW32" s="34" t="s">
        <v>114</v>
      </c>
      <c r="AX32" s="14">
        <f>COUNTIF('Réponses au formulaire 1'!CN$2:CN$57,'%'!AW32)</f>
        <v>2</v>
      </c>
      <c r="AY32" s="31">
        <f t="shared" si="20"/>
        <v>40</v>
      </c>
      <c r="BB32" s="34" t="s">
        <v>114</v>
      </c>
      <c r="BC32" s="14">
        <f>COUNTIF('Réponses au formulaire 1'!$CV$2:$CV$57,'%'!BB32)</f>
        <v>12</v>
      </c>
      <c r="BD32" s="31">
        <f t="shared" si="21"/>
        <v>26.086956521739129</v>
      </c>
      <c r="BG32" s="34" t="s">
        <v>114</v>
      </c>
      <c r="BH32" s="14">
        <f>COUNTIF('Réponses au formulaire 1'!DD$2:DD$57,'%'!BG32)</f>
        <v>16</v>
      </c>
      <c r="BI32" s="31">
        <f t="shared" si="22"/>
        <v>36.363636363636367</v>
      </c>
      <c r="BL32" s="34" t="s">
        <v>114</v>
      </c>
      <c r="BM32" s="14">
        <f>COUNTIF('Réponses au formulaire 1'!DM$2:DM$57,'%'!BL32)</f>
        <v>21</v>
      </c>
      <c r="BN32" s="31">
        <f t="shared" si="23"/>
        <v>47.727272727272727</v>
      </c>
    </row>
    <row r="33" spans="1:68" x14ac:dyDescent="0.15">
      <c r="A33" s="13" t="s">
        <v>314</v>
      </c>
      <c r="B33" s="14">
        <f>COUNTIF('Réponses au formulaire 1'!E2:E57,A33)+COUNTIF('Réponses au formulaire 1'!E2:E57,"Technique de transition, Technique de qualification, Professionnel")+COUNTIF('Réponses au formulaire 1'!E2:E57,"Technique de qualification, Professionnel")+COUNTIF('Réponses au formulaire 1'!E2:E57,"")+COUNTIF('Réponses au formulaire 1'!E2:E57,"Général, Technique de qualification, Professionnel")+COUNTIF('Réponses au formulaire 1'!E2:E57,"Général, Technique de transition, Professionnel")</f>
        <v>7</v>
      </c>
      <c r="C33" s="31">
        <f t="shared" si="19"/>
        <v>12.5</v>
      </c>
      <c r="E33" s="10"/>
      <c r="F33" s="11" t="s">
        <v>149</v>
      </c>
      <c r="G33" s="11" t="s">
        <v>337</v>
      </c>
      <c r="H33" s="11" t="s">
        <v>338</v>
      </c>
      <c r="I33" s="11" t="s">
        <v>335</v>
      </c>
      <c r="J33" s="11" t="s">
        <v>336</v>
      </c>
      <c r="K33" s="15"/>
      <c r="X33" s="16" t="s">
        <v>328</v>
      </c>
      <c r="Y33" s="17"/>
      <c r="Z33" s="17"/>
      <c r="AA33" s="18"/>
      <c r="AD33" s="13" t="s">
        <v>323</v>
      </c>
      <c r="AE33" s="14">
        <v>8</v>
      </c>
      <c r="AF33" s="14">
        <v>1</v>
      </c>
      <c r="AG33" s="15">
        <v>1</v>
      </c>
      <c r="AJ33" s="13" t="s">
        <v>113</v>
      </c>
      <c r="AK33" s="14">
        <v>1</v>
      </c>
      <c r="AL33" s="31">
        <v>50</v>
      </c>
      <c r="AW33" s="27" t="s">
        <v>116</v>
      </c>
      <c r="AX33" s="17">
        <f>COUNTIF('Réponses au formulaire 1'!CN$2:CN$57,'%'!AW33)</f>
        <v>0</v>
      </c>
      <c r="AY33" s="32">
        <f t="shared" si="20"/>
        <v>0</v>
      </c>
      <c r="BB33" s="27" t="s">
        <v>116</v>
      </c>
      <c r="BC33" s="17">
        <f>COUNTIF('Réponses au formulaire 1'!$CV$2:$CV$57,'%'!BB33)</f>
        <v>4</v>
      </c>
      <c r="BD33" s="32">
        <f t="shared" si="21"/>
        <v>8.695652173913043</v>
      </c>
      <c r="BG33" s="27" t="s">
        <v>116</v>
      </c>
      <c r="BH33" s="17">
        <f>COUNTIF('Réponses au formulaire 1'!DD$2:DD$57,'%'!BG33)</f>
        <v>10</v>
      </c>
      <c r="BI33" s="32">
        <f t="shared" si="22"/>
        <v>22.727272727272727</v>
      </c>
      <c r="BL33" s="27" t="s">
        <v>116</v>
      </c>
      <c r="BM33" s="17">
        <f>COUNTIF('Réponses au formulaire 1'!DM$2:DM$57,'%'!BL33)</f>
        <v>2</v>
      </c>
      <c r="BN33" s="32">
        <f t="shared" si="23"/>
        <v>4.5454545454545459</v>
      </c>
    </row>
    <row r="34" spans="1:68" x14ac:dyDescent="0.15">
      <c r="A34" s="13" t="s">
        <v>108</v>
      </c>
      <c r="B34" s="14">
        <f>COUNTIF('Réponses au formulaire 1'!E2:E57,A34)+COUNTIF('Réponses au formulaire 1'!E2:E57,"Général, Technique de transition, Technique de qualification, Artistique de transition, Artistique de qualification, Promotion sociale")+COUNTIF('Réponses au formulaire 1'!E2:E57,"Général, Promotion sociale")</f>
        <v>3</v>
      </c>
      <c r="C34" s="31">
        <f t="shared" si="19"/>
        <v>5.3571428571428568</v>
      </c>
      <c r="E34" s="13" t="s">
        <v>110</v>
      </c>
      <c r="F34" s="14"/>
      <c r="G34" s="14"/>
      <c r="H34" s="14"/>
      <c r="I34" s="14"/>
      <c r="J34" s="14"/>
      <c r="K34" s="15"/>
      <c r="AD34" s="13" t="s">
        <v>324</v>
      </c>
      <c r="AE34" s="14">
        <v>4</v>
      </c>
      <c r="AF34" s="14"/>
      <c r="AG34" s="15"/>
      <c r="AJ34" s="34" t="s">
        <v>112</v>
      </c>
      <c r="AK34" s="14"/>
      <c r="AL34" s="31">
        <v>0</v>
      </c>
    </row>
    <row r="35" spans="1:68" x14ac:dyDescent="0.15">
      <c r="A35" s="13" t="s">
        <v>148</v>
      </c>
      <c r="B35" s="14">
        <f>COUNTIF('Réponses au formulaire 1'!E2:E57,A35)</f>
        <v>1</v>
      </c>
      <c r="C35" s="31">
        <f t="shared" si="19"/>
        <v>1.7857142857142858</v>
      </c>
      <c r="E35" s="13" t="s">
        <v>128</v>
      </c>
      <c r="F35" s="14"/>
      <c r="G35" s="14"/>
      <c r="H35" s="14"/>
      <c r="I35" s="14"/>
      <c r="J35" s="14"/>
      <c r="K35" s="15"/>
      <c r="AD35" s="13" t="s">
        <v>325</v>
      </c>
      <c r="AE35" s="14">
        <v>5</v>
      </c>
      <c r="AF35" s="14">
        <v>5</v>
      </c>
      <c r="AG35" s="15"/>
      <c r="AJ35" s="34" t="s">
        <v>114</v>
      </c>
      <c r="AK35" s="14">
        <v>1</v>
      </c>
      <c r="AL35" s="31">
        <v>50</v>
      </c>
      <c r="AQ35" s="7" t="s">
        <v>376</v>
      </c>
      <c r="AR35" s="8"/>
      <c r="AS35" s="8"/>
      <c r="AT35" s="9"/>
      <c r="AV35" s="4" t="s">
        <v>361</v>
      </c>
    </row>
    <row r="36" spans="1:68" x14ac:dyDescent="0.15">
      <c r="A36" s="21" t="s">
        <v>266</v>
      </c>
      <c r="B36" s="14">
        <f>COUNTIF('Réponses au formulaire 1'!E2:E57,A36)</f>
        <v>1</v>
      </c>
      <c r="C36" s="31">
        <f t="shared" si="19"/>
        <v>1.7857142857142858</v>
      </c>
      <c r="E36" s="13" t="s">
        <v>133</v>
      </c>
      <c r="F36" s="14"/>
      <c r="G36" s="14"/>
      <c r="H36" s="14"/>
      <c r="I36" s="14"/>
      <c r="J36" s="14"/>
      <c r="K36" s="15"/>
      <c r="X36" s="7" t="s">
        <v>37</v>
      </c>
      <c r="Y36" s="8"/>
      <c r="Z36" s="9"/>
      <c r="AC36" s="4" t="s">
        <v>361</v>
      </c>
      <c r="AD36" s="13" t="s">
        <v>326</v>
      </c>
      <c r="AE36" s="28">
        <v>10</v>
      </c>
      <c r="AF36" s="14">
        <v>10</v>
      </c>
      <c r="AG36" s="15">
        <v>1</v>
      </c>
      <c r="AJ36" s="27" t="s">
        <v>116</v>
      </c>
      <c r="AK36" s="17"/>
      <c r="AL36" s="32">
        <v>0</v>
      </c>
      <c r="AQ36" s="10"/>
      <c r="AR36" s="11" t="s">
        <v>377</v>
      </c>
      <c r="AS36" s="11" t="s">
        <v>357</v>
      </c>
      <c r="AT36" s="12" t="s">
        <v>358</v>
      </c>
      <c r="AW36" s="26" t="s">
        <v>83</v>
      </c>
      <c r="AX36" s="8"/>
      <c r="AY36" s="9"/>
      <c r="BA36" s="4" t="s">
        <v>361</v>
      </c>
      <c r="BB36" s="26" t="s">
        <v>91</v>
      </c>
      <c r="BC36" s="8"/>
      <c r="BD36" s="9"/>
      <c r="BF36" s="4" t="s">
        <v>361</v>
      </c>
      <c r="BG36" s="26" t="s">
        <v>97</v>
      </c>
      <c r="BH36" s="8"/>
      <c r="BI36" s="9"/>
      <c r="BK36" s="4" t="s">
        <v>361</v>
      </c>
      <c r="BL36" s="26" t="s">
        <v>101</v>
      </c>
      <c r="BM36" s="8"/>
      <c r="BN36" s="9"/>
      <c r="BP36" s="4"/>
    </row>
    <row r="37" spans="1:68" x14ac:dyDescent="0.15">
      <c r="A37" s="13" t="s">
        <v>315</v>
      </c>
      <c r="B37" s="14">
        <f>COUNTIF('Réponses au formulaire 1'!E9:E64,A37)+COUNTIF('Réponses au formulaire 1'!E2:E57,"Général, Technique de qualification, CEFA")</f>
        <v>1</v>
      </c>
      <c r="C37" s="31">
        <f t="shared" si="19"/>
        <v>1.7857142857142858</v>
      </c>
      <c r="E37" s="13" t="s">
        <v>319</v>
      </c>
      <c r="F37" s="14"/>
      <c r="G37" s="14"/>
      <c r="H37" s="14"/>
      <c r="I37" s="14"/>
      <c r="J37" s="14"/>
      <c r="K37" s="15"/>
      <c r="X37" s="13" t="s">
        <v>115</v>
      </c>
      <c r="Y37" s="14">
        <f>COUNTIF('Réponses au formulaire 1'!AL2:AL57,'%'!X37)</f>
        <v>1</v>
      </c>
      <c r="Z37" s="31">
        <f>(Y37*100)/56</f>
        <v>1.7857142857142858</v>
      </c>
      <c r="AC37" s="4" t="s">
        <v>361</v>
      </c>
      <c r="AD37" s="13" t="s">
        <v>327</v>
      </c>
      <c r="AE37" s="28">
        <v>14</v>
      </c>
      <c r="AF37" s="28">
        <v>8</v>
      </c>
      <c r="AG37" s="15">
        <v>5</v>
      </c>
      <c r="AQ37" s="13" t="s">
        <v>323</v>
      </c>
      <c r="AR37" s="14"/>
      <c r="AS37" s="14"/>
      <c r="AT37" s="15"/>
      <c r="AW37" s="13" t="s">
        <v>113</v>
      </c>
      <c r="AX37" s="14">
        <f>COUNTIF('Réponses au formulaire 1'!CO$2:CO$57,'%'!AW37)</f>
        <v>0</v>
      </c>
      <c r="AY37" s="31">
        <f>(AX37*100)/SUM(AX$37:AX$40)</f>
        <v>0</v>
      </c>
      <c r="BB37" s="13" t="s">
        <v>113</v>
      </c>
      <c r="BC37" s="14">
        <f>COUNTIF('Réponses au formulaire 1'!$CW$2:$CW$57,'%'!BB37)</f>
        <v>0</v>
      </c>
      <c r="BD37" s="31">
        <f>(BC37*100)/SUM(BC$37:BC$40)</f>
        <v>0</v>
      </c>
      <c r="BG37" s="13" t="s">
        <v>113</v>
      </c>
      <c r="BH37" s="14">
        <f>COUNTIF('Réponses au formulaire 1'!DF$2:DF$57,'%'!BG37)</f>
        <v>2</v>
      </c>
      <c r="BI37" s="31">
        <f>(BH37*100)/SUM(BH$37:BH$40)</f>
        <v>4.7619047619047619</v>
      </c>
      <c r="BL37" s="13" t="s">
        <v>113</v>
      </c>
      <c r="BM37" s="14">
        <f>COUNTIF('Réponses au formulaire 1'!DN$2:DN$57,'%'!BL37)</f>
        <v>3</v>
      </c>
      <c r="BN37" s="31">
        <f>(BM37*100)/SUM(BM$37:BM$40)</f>
        <v>6.666666666666667</v>
      </c>
    </row>
    <row r="38" spans="1:68" x14ac:dyDescent="0.15">
      <c r="A38" s="13" t="s">
        <v>316</v>
      </c>
      <c r="B38" s="14">
        <f>COUNTIF('Réponses au formulaire 1'!E2:E57,A38)+COUNTIF('Réponses au formulaire 1'!E2:E57,"Général, adultes en entreprises")</f>
        <v>1</v>
      </c>
      <c r="C38" s="31">
        <f t="shared" si="19"/>
        <v>1.7857142857142858</v>
      </c>
      <c r="E38" s="16" t="s">
        <v>127</v>
      </c>
      <c r="F38" s="17"/>
      <c r="G38" s="17"/>
      <c r="H38" s="17"/>
      <c r="I38" s="17"/>
      <c r="J38" s="17"/>
      <c r="K38" s="18"/>
      <c r="X38" s="27" t="s">
        <v>118</v>
      </c>
      <c r="Y38" s="17">
        <f>COUNTIF('Réponses au formulaire 1'!AL2:AL57,'%'!X38)+COUNTIF('Réponses au formulaire 1'!AL2:AL57,"")</f>
        <v>55</v>
      </c>
      <c r="Z38" s="32">
        <f>(Y38*100)/56</f>
        <v>98.214285714285708</v>
      </c>
      <c r="AD38" s="16" t="s">
        <v>328</v>
      </c>
      <c r="AE38" s="17">
        <v>14</v>
      </c>
      <c r="AF38" s="17">
        <v>7</v>
      </c>
      <c r="AG38" s="18">
        <v>5</v>
      </c>
      <c r="AJ38" s="26" t="s">
        <v>48</v>
      </c>
      <c r="AK38" s="8"/>
      <c r="AL38" s="9"/>
      <c r="AQ38" s="13" t="s">
        <v>324</v>
      </c>
      <c r="AR38" s="14">
        <v>1</v>
      </c>
      <c r="AS38" s="14"/>
      <c r="AT38" s="15"/>
      <c r="AW38" s="34" t="s">
        <v>112</v>
      </c>
      <c r="AX38" s="14">
        <f>COUNTIF('Réponses au formulaire 1'!CO$2:CO$57,'%'!AW38)</f>
        <v>1</v>
      </c>
      <c r="AY38" s="31">
        <f t="shared" ref="AY38:AY40" si="24">(AX38*100)/SUM(AX$37:AX$40)</f>
        <v>20</v>
      </c>
      <c r="BB38" s="34" t="s">
        <v>112</v>
      </c>
      <c r="BC38" s="14">
        <f>COUNTIF('Réponses au formulaire 1'!$CW$2:$CW$57,'%'!BB38)</f>
        <v>1</v>
      </c>
      <c r="BD38" s="31">
        <f t="shared" ref="BD38:BD40" si="25">(BC38*100)/SUM(BC$37:BC$40)</f>
        <v>2</v>
      </c>
      <c r="BG38" s="34" t="s">
        <v>112</v>
      </c>
      <c r="BH38" s="14">
        <f>COUNTIF('Réponses au formulaire 1'!DF$2:DF$57,'%'!BG38)</f>
        <v>24</v>
      </c>
      <c r="BI38" s="31">
        <f t="shared" ref="BI38:BI40" si="26">(BH38*100)/SUM(BH$37:BH$40)</f>
        <v>57.142857142857146</v>
      </c>
      <c r="BL38" s="34" t="s">
        <v>112</v>
      </c>
      <c r="BM38" s="14">
        <f>COUNTIF('Réponses au formulaire 1'!DN$2:DN$57,'%'!BL38)</f>
        <v>8</v>
      </c>
      <c r="BN38" s="31">
        <f t="shared" ref="BN38:BN40" si="27">(BM38*100)/SUM(BM$37:BM$40)</f>
        <v>17.777777777777779</v>
      </c>
    </row>
    <row r="39" spans="1:68" x14ac:dyDescent="0.15">
      <c r="A39" s="16" t="s">
        <v>168</v>
      </c>
      <c r="B39" s="17">
        <f>COUNTIF('Réponses au formulaire 1'!E2:E57,A39)</f>
        <v>1</v>
      </c>
      <c r="C39" s="32">
        <f t="shared" si="19"/>
        <v>1.7857142857142858</v>
      </c>
      <c r="AJ39" s="13" t="s">
        <v>113</v>
      </c>
      <c r="AK39" s="14"/>
      <c r="AL39" s="31">
        <v>0</v>
      </c>
      <c r="AQ39" s="13" t="s">
        <v>325</v>
      </c>
      <c r="AR39" s="14"/>
      <c r="AS39" s="14"/>
      <c r="AT39" s="15"/>
      <c r="AW39" s="34" t="s">
        <v>114</v>
      </c>
      <c r="AX39" s="14">
        <f>COUNTIF('Réponses au formulaire 1'!CO$2:CO$57,'%'!AW39)</f>
        <v>4</v>
      </c>
      <c r="AY39" s="31">
        <f t="shared" si="24"/>
        <v>80</v>
      </c>
      <c r="BB39" s="34" t="s">
        <v>114</v>
      </c>
      <c r="BC39" s="14">
        <f>COUNTIF('Réponses au formulaire 1'!$CW$2:$CW$57,'%'!BB39)</f>
        <v>4</v>
      </c>
      <c r="BD39" s="31">
        <f t="shared" si="25"/>
        <v>8</v>
      </c>
      <c r="BG39" s="34" t="s">
        <v>114</v>
      </c>
      <c r="BH39" s="14">
        <f>COUNTIF('Réponses au formulaire 1'!DF$2:DF$57,'%'!BG39)</f>
        <v>10</v>
      </c>
      <c r="BI39" s="31">
        <f t="shared" si="26"/>
        <v>23.80952380952381</v>
      </c>
      <c r="BL39" s="34" t="s">
        <v>114</v>
      </c>
      <c r="BM39" s="14">
        <f>COUNTIF('Réponses au formulaire 1'!DN$2:DN$57,'%'!BL39)</f>
        <v>27</v>
      </c>
      <c r="BN39" s="31">
        <f t="shared" si="27"/>
        <v>60</v>
      </c>
    </row>
    <row r="40" spans="1:68" x14ac:dyDescent="0.15">
      <c r="AJ40" s="34" t="s">
        <v>112</v>
      </c>
      <c r="AK40" s="14"/>
      <c r="AL40" s="31">
        <v>0</v>
      </c>
      <c r="AQ40" s="13" t="s">
        <v>378</v>
      </c>
      <c r="AR40" s="14">
        <v>1</v>
      </c>
      <c r="AS40" s="14"/>
      <c r="AT40" s="15"/>
      <c r="AW40" s="27" t="s">
        <v>116</v>
      </c>
      <c r="AX40" s="17">
        <f>COUNTIF('Réponses au formulaire 1'!CO$2:CO$57,'%'!AW40)</f>
        <v>0</v>
      </c>
      <c r="AY40" s="32">
        <f t="shared" si="24"/>
        <v>0</v>
      </c>
      <c r="BB40" s="27" t="s">
        <v>116</v>
      </c>
      <c r="BC40" s="17">
        <f>COUNTIF('Réponses au formulaire 1'!$CW$2:$CW$57,'%'!BB40)</f>
        <v>45</v>
      </c>
      <c r="BD40" s="32">
        <f t="shared" si="25"/>
        <v>90</v>
      </c>
      <c r="BG40" s="27" t="s">
        <v>116</v>
      </c>
      <c r="BH40" s="17">
        <f>COUNTIF('Réponses au formulaire 1'!DF$2:DF$57,'%'!BG40)</f>
        <v>6</v>
      </c>
      <c r="BI40" s="32">
        <f t="shared" si="26"/>
        <v>14.285714285714286</v>
      </c>
      <c r="BL40" s="27" t="s">
        <v>116</v>
      </c>
      <c r="BM40" s="17">
        <f>COUNTIF('Réponses au formulaire 1'!DN$2:DN$57,'%'!BL40)</f>
        <v>7</v>
      </c>
      <c r="BN40" s="32">
        <f t="shared" si="27"/>
        <v>15.555555555555555</v>
      </c>
    </row>
    <row r="41" spans="1:68" x14ac:dyDescent="0.15">
      <c r="AJ41" s="34" t="s">
        <v>114</v>
      </c>
      <c r="AK41" s="14">
        <v>1</v>
      </c>
      <c r="AL41" s="31">
        <v>50</v>
      </c>
      <c r="AQ41" s="13" t="s">
        <v>327</v>
      </c>
      <c r="AR41" s="14">
        <v>2</v>
      </c>
      <c r="AS41" s="14">
        <v>1</v>
      </c>
      <c r="AT41" s="15"/>
    </row>
    <row r="42" spans="1:68" x14ac:dyDescent="0.15">
      <c r="AJ42" s="27" t="s">
        <v>116</v>
      </c>
      <c r="AK42" s="17">
        <v>1</v>
      </c>
      <c r="AL42" s="32">
        <v>50</v>
      </c>
      <c r="AQ42" s="16" t="s">
        <v>328</v>
      </c>
      <c r="AR42" s="17"/>
      <c r="AS42" s="17"/>
      <c r="AT42" s="18"/>
    </row>
    <row r="43" spans="1:68" x14ac:dyDescent="0.15">
      <c r="AW43" s="7" t="s">
        <v>84</v>
      </c>
      <c r="AX43" s="8"/>
      <c r="AY43" s="9"/>
      <c r="BA43" s="4" t="s">
        <v>361</v>
      </c>
      <c r="BB43" s="26" t="s">
        <v>92</v>
      </c>
      <c r="BC43" s="8"/>
      <c r="BD43" s="9"/>
      <c r="BF43" s="4" t="s">
        <v>361</v>
      </c>
      <c r="BG43" s="26" t="s">
        <v>91</v>
      </c>
      <c r="BH43" s="8"/>
      <c r="BI43" s="9"/>
      <c r="BK43" s="4" t="s">
        <v>361</v>
      </c>
      <c r="BL43" s="26" t="s">
        <v>102</v>
      </c>
      <c r="BM43" s="8"/>
      <c r="BN43" s="9"/>
      <c r="BP43" s="4"/>
    </row>
    <row r="44" spans="1:68" x14ac:dyDescent="0.15">
      <c r="AW44" s="13" t="s">
        <v>113</v>
      </c>
      <c r="AX44" s="14">
        <f>COUNTIF('Réponses au formulaire 1'!CP$2:CP$57,'%'!AW44)</f>
        <v>1</v>
      </c>
      <c r="AY44" s="31">
        <f>(AX44*100)/SUM(AX$44:AX$47)</f>
        <v>20</v>
      </c>
      <c r="BB44" s="13" t="s">
        <v>113</v>
      </c>
      <c r="BC44" s="14">
        <f>COUNTIF('Réponses au formulaire 1'!CX$2:CX$57,'%'!BB44)</f>
        <v>0</v>
      </c>
      <c r="BD44" s="31">
        <f>(BC44*100)/SUM(BC$44:BC$47)</f>
        <v>0</v>
      </c>
      <c r="BG44" s="13" t="s">
        <v>113</v>
      </c>
      <c r="BH44" s="14">
        <f>COUNTIF('Réponses au formulaire 1'!DG$2:DG$57,'%'!BG44)</f>
        <v>0</v>
      </c>
      <c r="BI44" s="31">
        <f>(BH44*100)/SUM(BH$44:BH$47)</f>
        <v>0</v>
      </c>
      <c r="BL44" s="13" t="s">
        <v>113</v>
      </c>
      <c r="BM44" s="14">
        <f>COUNTIF('Réponses au formulaire 1'!DO$2:DO$57,'%'!BL44)</f>
        <v>4</v>
      </c>
      <c r="BN44" s="31">
        <f>(BM44*100)/SUM(BM$44:BM$47)</f>
        <v>8.695652173913043</v>
      </c>
    </row>
    <row r="45" spans="1:68" x14ac:dyDescent="0.15">
      <c r="AW45" s="34" t="s">
        <v>112</v>
      </c>
      <c r="AX45" s="14">
        <f>COUNTIF('Réponses au formulaire 1'!CP$2:CP$57,'%'!AW45)</f>
        <v>0</v>
      </c>
      <c r="AY45" s="31">
        <f t="shared" ref="AY45:AY47" si="28">(AX45*100)/SUM(AX$44:AX$47)</f>
        <v>0</v>
      </c>
      <c r="BB45" s="34" t="s">
        <v>112</v>
      </c>
      <c r="BC45" s="14">
        <f>COUNTIF('Réponses au formulaire 1'!CX$2:CX$57,'%'!BB45)</f>
        <v>1</v>
      </c>
      <c r="BD45" s="31">
        <f t="shared" ref="BD45:BD47" si="29">(BC45*100)/SUM(BC$44:BC$47)</f>
        <v>2</v>
      </c>
      <c r="BG45" s="34" t="s">
        <v>112</v>
      </c>
      <c r="BH45" s="14">
        <f>COUNTIF('Réponses au formulaire 1'!DG$2:DG$57,'%'!BG45)</f>
        <v>2</v>
      </c>
      <c r="BI45" s="31">
        <f t="shared" ref="BI45:BI47" si="30">(BH45*100)/SUM(BH$44:BH$47)</f>
        <v>4.4444444444444446</v>
      </c>
      <c r="BL45" s="34" t="s">
        <v>112</v>
      </c>
      <c r="BM45" s="14">
        <f>COUNTIF('Réponses au formulaire 1'!DO$2:DO$57,'%'!BL45)</f>
        <v>6</v>
      </c>
      <c r="BN45" s="31">
        <f t="shared" ref="BN45:BN47" si="31">(BM45*100)/SUM(BM$44:BM$47)</f>
        <v>13.043478260869565</v>
      </c>
    </row>
    <row r="46" spans="1:68" x14ac:dyDescent="0.15">
      <c r="AW46" s="34" t="s">
        <v>114</v>
      </c>
      <c r="AX46" s="14">
        <f>COUNTIF('Réponses au formulaire 1'!CP$2:CP$57,'%'!AW46)</f>
        <v>4</v>
      </c>
      <c r="AY46" s="31">
        <f t="shared" si="28"/>
        <v>80</v>
      </c>
      <c r="BB46" s="34" t="s">
        <v>114</v>
      </c>
      <c r="BC46" s="14">
        <f>COUNTIF('Réponses au formulaire 1'!CX$2:CX$57,'%'!BB46)</f>
        <v>6</v>
      </c>
      <c r="BD46" s="31">
        <f t="shared" si="29"/>
        <v>12</v>
      </c>
      <c r="BG46" s="34" t="s">
        <v>114</v>
      </c>
      <c r="BH46" s="14">
        <f>COUNTIF('Réponses au formulaire 1'!DG$2:DG$57,'%'!BG46)</f>
        <v>5</v>
      </c>
      <c r="BI46" s="31">
        <f t="shared" si="30"/>
        <v>11.111111111111111</v>
      </c>
      <c r="BL46" s="34" t="s">
        <v>114</v>
      </c>
      <c r="BM46" s="14">
        <f>COUNTIF('Réponses au formulaire 1'!DO$2:DO$57,'%'!BL46)</f>
        <v>27</v>
      </c>
      <c r="BN46" s="31">
        <f t="shared" si="31"/>
        <v>58.695652173913047</v>
      </c>
    </row>
    <row r="47" spans="1:68" x14ac:dyDescent="0.15">
      <c r="AW47" s="27" t="s">
        <v>116</v>
      </c>
      <c r="AX47" s="17">
        <f>COUNTIF('Réponses au formulaire 1'!CP$2:CP$57,'%'!AW47)</f>
        <v>0</v>
      </c>
      <c r="AY47" s="32">
        <f t="shared" si="28"/>
        <v>0</v>
      </c>
      <c r="BB47" s="27" t="s">
        <v>116</v>
      </c>
      <c r="BC47" s="17">
        <f>COUNTIF('Réponses au formulaire 1'!CX$2:CX$57,'%'!BB47)</f>
        <v>43</v>
      </c>
      <c r="BD47" s="32">
        <f t="shared" si="29"/>
        <v>86</v>
      </c>
      <c r="BG47" s="27" t="s">
        <v>116</v>
      </c>
      <c r="BH47" s="17">
        <f>COUNTIF('Réponses au formulaire 1'!DG$2:DG$57,'%'!BG47)</f>
        <v>38</v>
      </c>
      <c r="BI47" s="32">
        <f t="shared" si="30"/>
        <v>84.444444444444443</v>
      </c>
      <c r="BL47" s="27" t="s">
        <v>116</v>
      </c>
      <c r="BM47" s="17">
        <f>COUNTIF('Réponses au formulaire 1'!DO$2:DO$57,'%'!BL47)</f>
        <v>9</v>
      </c>
      <c r="BN47" s="32">
        <f t="shared" si="31"/>
        <v>19.565217391304348</v>
      </c>
    </row>
  </sheetData>
  <phoneticPr fontId="6" type="noConversion"/>
  <pageMargins left="0.7" right="0.7" top="0.75" bottom="0.75" header="0.3" footer="0.3"/>
  <pageSetup paperSize="9"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E6840-6596-AA4C-B7EE-A592873A7025}">
  <dimension ref="A1"/>
  <sheetViews>
    <sheetView workbookViewId="0">
      <selection activeCell="A8" sqref="A8"/>
    </sheetView>
  </sheetViews>
  <sheetFormatPr baseColWidth="10" defaultRowHeight="13" x14ac:dyDescent="0.15"/>
  <cols>
    <col min="1" max="1" width="17.33203125" bestFit="1" customWidth="1"/>
    <col min="2" max="2" width="8.83203125" bestFit="1" customWidth="1"/>
  </cols>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Réponses au formulaire 1</vt:lpstr>
      <vt:lpstr>%</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created xsi:type="dcterms:W3CDTF">2021-06-11T16:55:09Z</dcterms:created>
  <dcterms:modified xsi:type="dcterms:W3CDTF">2021-10-22T21:17:02Z</dcterms:modified>
</cp:coreProperties>
</file>