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puc\Documents\Unif\Master 2 TRAD\TFE\Importer Matheo\"/>
    </mc:Choice>
  </mc:AlternateContent>
  <xr:revisionPtr revIDLastSave="0" documentId="13_ncr:1_{1339636E-E480-4A34-A8EC-9E43C18DCB7A}" xr6:coauthVersionLast="47" xr6:coauthVersionMax="47" xr10:uidLastSave="{00000000-0000-0000-0000-000000000000}"/>
  <bookViews>
    <workbookView xWindow="-108" yWindow="-108" windowWidth="23256" windowHeight="12456" xr2:uid="{158269FA-8E1C-4CBC-B759-64EB7D4D2823}"/>
  </bookViews>
  <sheets>
    <sheet name="Recommandations par guid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7" i="1" l="1"/>
  <c r="P38" i="1" s="1"/>
  <c r="F40" i="1"/>
  <c r="F41" i="1" s="1"/>
  <c r="G40" i="1"/>
  <c r="G41" i="1" s="1"/>
  <c r="H40" i="1"/>
  <c r="H41" i="1" s="1"/>
  <c r="I40" i="1"/>
  <c r="I41" i="1" s="1"/>
  <c r="J40" i="1"/>
  <c r="J41" i="1" s="1"/>
  <c r="K40" i="1"/>
  <c r="K41" i="1" s="1"/>
  <c r="L40" i="1"/>
  <c r="L41" i="1" s="1"/>
  <c r="M40" i="1"/>
  <c r="M41" i="1" s="1"/>
  <c r="N40" i="1"/>
  <c r="N41" i="1" s="1"/>
  <c r="O40" i="1"/>
  <c r="O41" i="1" s="1"/>
  <c r="P40" i="1"/>
  <c r="P41" i="1" s="1"/>
  <c r="Q40" i="1"/>
  <c r="Q41" i="1" s="1"/>
  <c r="R40" i="1"/>
  <c r="R41" i="1" s="1"/>
  <c r="S40" i="1"/>
  <c r="S41" i="1" s="1"/>
  <c r="T40" i="1"/>
  <c r="T41" i="1" s="1"/>
  <c r="U40" i="1"/>
  <c r="U41" i="1" s="1"/>
  <c r="V40" i="1"/>
  <c r="V41" i="1" s="1"/>
  <c r="W40" i="1"/>
  <c r="W41" i="1" s="1"/>
  <c r="X40" i="1"/>
  <c r="X41" i="1" s="1"/>
  <c r="E40" i="1"/>
  <c r="E41" i="1" s="1"/>
  <c r="R37" i="1"/>
  <c r="R38" i="1" s="1"/>
  <c r="S37" i="1"/>
  <c r="S38" i="1" s="1"/>
  <c r="T37" i="1"/>
  <c r="T38" i="1" s="1"/>
  <c r="U37" i="1"/>
  <c r="U38" i="1" s="1"/>
  <c r="V37" i="1"/>
  <c r="V38" i="1" s="1"/>
  <c r="Q37" i="1"/>
  <c r="Q38" i="1" s="1"/>
  <c r="F34" i="1"/>
  <c r="F35" i="1" s="1"/>
  <c r="G34" i="1"/>
  <c r="G35" i="1" s="1"/>
  <c r="H34" i="1"/>
  <c r="H35" i="1" s="1"/>
  <c r="I34" i="1"/>
  <c r="I35" i="1" s="1"/>
  <c r="J34" i="1"/>
  <c r="J35" i="1" s="1"/>
  <c r="K34" i="1"/>
  <c r="K35" i="1" s="1"/>
  <c r="L34" i="1"/>
  <c r="L35" i="1" s="1"/>
  <c r="M34" i="1"/>
  <c r="M35" i="1" s="1"/>
  <c r="N34" i="1"/>
  <c r="N35" i="1" s="1"/>
  <c r="O34" i="1"/>
  <c r="O35" i="1" s="1"/>
  <c r="P34" i="1"/>
  <c r="P35" i="1" s="1"/>
  <c r="Q34" i="1"/>
  <c r="Q35" i="1" s="1"/>
  <c r="R34" i="1"/>
  <c r="R35" i="1" s="1"/>
  <c r="S34" i="1"/>
  <c r="S35" i="1" s="1"/>
  <c r="T34" i="1"/>
  <c r="T35" i="1" s="1"/>
  <c r="U34" i="1"/>
  <c r="U35" i="1" s="1"/>
  <c r="V34" i="1"/>
  <c r="V35" i="1" s="1"/>
  <c r="W34" i="1"/>
  <c r="W35" i="1" s="1"/>
  <c r="X34" i="1"/>
  <c r="X35" i="1" s="1"/>
  <c r="E34" i="1"/>
  <c r="E35" i="1" s="1"/>
  <c r="D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Pauline Jungers</author>
  </authors>
  <commentList>
    <comment ref="V10" authorId="0" shapeId="0" xr:uid="{8DCA3816-E785-41E7-8584-AE5157E644C4}">
      <text>
        <r>
          <rPr>
            <b/>
            <sz val="9"/>
            <color indexed="81"/>
            <rFont val="Tahoma"/>
            <family val="2"/>
          </rPr>
          <t>Pauline Jungers:</t>
        </r>
        <r>
          <rPr>
            <sz val="9"/>
            <color indexed="81"/>
            <rFont val="Tahoma"/>
            <family val="2"/>
          </rPr>
          <t xml:space="preserve">
uniquement pour les offres d'emploi</t>
        </r>
      </text>
    </comment>
    <comment ref="S31" authorId="0" shapeId="0" xr:uid="{37426D3E-D652-4D1F-854C-01F444062571}">
      <text>
        <r>
          <rPr>
            <b/>
            <sz val="9"/>
            <color indexed="81"/>
            <rFont val="Tahoma"/>
            <family val="2"/>
          </rPr>
          <t>Pauline Jungers:</t>
        </r>
        <r>
          <rPr>
            <sz val="9"/>
            <color indexed="81"/>
            <rFont val="Tahoma"/>
            <family val="2"/>
          </rPr>
          <t xml:space="preserve">
quand pas de féminin ou peu usité, masculin = neutre
</t>
        </r>
      </text>
    </comment>
  </commentList>
</comments>
</file>

<file path=xl/sharedStrings.xml><?xml version="1.0" encoding="utf-8"?>
<sst xmlns="http://schemas.openxmlformats.org/spreadsheetml/2006/main" count="717" uniqueCount="71">
  <si>
    <t>ordre fém. masc</t>
  </si>
  <si>
    <t>terme approprié selon genre</t>
  </si>
  <si>
    <t>tournures neutres</t>
  </si>
  <si>
    <t>terme collectif</t>
  </si>
  <si>
    <t>terme épicène</t>
  </si>
  <si>
    <t>pronom</t>
  </si>
  <si>
    <t>pluriel</t>
  </si>
  <si>
    <t>fém. des noms</t>
  </si>
  <si>
    <t>doublet complet</t>
  </si>
  <si>
    <t>doublet abrégé</t>
  </si>
  <si>
    <t>note explicative</t>
  </si>
  <si>
    <t>indication après le mot</t>
  </si>
  <si>
    <t>Pays</t>
  </si>
  <si>
    <t>BE</t>
  </si>
  <si>
    <t xml:space="preserve">Égalité et diversité dans la communication de la Fédération Wallonie-Bruxelles </t>
  </si>
  <si>
    <t>Genderinclusieve Communicatie : Infofiches</t>
  </si>
  <si>
    <t>Guide du bon usage du genre dans votre communication</t>
  </si>
  <si>
    <t>Guide pour une communication inclusive à l'UNamur</t>
  </si>
  <si>
    <t>Inclure sans exclure : Les bonnes pratiques de rédaction inclusive</t>
  </si>
  <si>
    <t>De genderdimensie in de federale communicatie integreren</t>
  </si>
  <si>
    <t>Intégrer la dimension de genre dans la communication fédérale</t>
  </si>
  <si>
    <t>L’égalité dans la langue : Guide pratique</t>
  </si>
  <si>
    <t>La check-list de genre – Quelques conseils pour intégrer le gender mainstreaming dans la communication fédérale</t>
  </si>
  <si>
    <t>Mettre au féminin : Guide de féminisation des noms de métier, fonction, grade ou titre</t>
  </si>
  <si>
    <t>Petit guide pour une écriture respectueuse du genre</t>
  </si>
  <si>
    <t>Tips voor genderinclusief schrijven</t>
  </si>
  <si>
    <t>De incomplete stijlgids</t>
  </si>
  <si>
    <t>Regenboog taaltips</t>
  </si>
  <si>
    <t>Waarden Voor Een Nieuwe Taal</t>
  </si>
  <si>
    <t>NL</t>
  </si>
  <si>
    <t>FR</t>
  </si>
  <si>
    <t>Guide de grammaire neutre et inclusif</t>
  </si>
  <si>
    <t>Guide Pratique pour une communication publique sans stéréotype de sexe</t>
  </si>
  <si>
    <t>Manuel d’écriture inclusive</t>
  </si>
  <si>
    <t>CA</t>
  </si>
  <si>
    <t>Grammaire neutre</t>
  </si>
  <si>
    <t>Guide d’écriture inclusive – CDEACF</t>
  </si>
  <si>
    <t>Guide de rédaction inclusive : Inclusivement vôtres !</t>
  </si>
  <si>
    <t>Inclusivement – Guide d’écriture pour toutes et tous</t>
  </si>
  <si>
    <t>Le guide du rédacteur</t>
  </si>
  <si>
    <t>CH</t>
  </si>
  <si>
    <t>Guide de rédaction épicène</t>
  </si>
  <si>
    <t>L’égalité s’écrit – guide de rédaction épicène</t>
  </si>
  <si>
    <t>Rédaction inclusive et épicène à l'UNIGE</t>
  </si>
  <si>
    <t>EU</t>
  </si>
  <si>
    <t>Genderneutraal taalgebruik in het Europees Parlement</t>
  </si>
  <si>
    <t>Usage d’un langage neutre du point de vue du genre au Parlement européen</t>
  </si>
  <si>
    <t>Inclusieve communicatie in het SGR</t>
  </si>
  <si>
    <t>La communication inclusive au SGC</t>
  </si>
  <si>
    <t>fr</t>
  </si>
  <si>
    <t>nl</t>
  </si>
  <si>
    <t>NB nl = ↴</t>
  </si>
  <si>
    <t>oui</t>
  </si>
  <si>
    <t>ok</t>
  </si>
  <si>
    <t>non mentionné</t>
  </si>
  <si>
    <t>hen</t>
  </si>
  <si>
    <t>déconseillé</t>
  </si>
  <si>
    <t>s.d.</t>
  </si>
  <si>
    <t>pas d'expressions sexistes</t>
  </si>
  <si>
    <t>() pour doublet</t>
  </si>
  <si>
    <t>forme verbale (impératif, impersonnel, infinitif)</t>
  </si>
  <si>
    <t>étudiant-e-x-s</t>
  </si>
  <si>
    <t>Stratégies recommandées ou déconseillées par guide</t>
  </si>
  <si>
    <t>Nom du guide</t>
  </si>
  <si>
    <t>Année</t>
  </si>
  <si>
    <t>Langue</t>
  </si>
  <si>
    <t>masc. générique</t>
  </si>
  <si>
    <t>éviter déterminant possessif nl</t>
  </si>
  <si>
    <t>noms mét. animé neutre (ex: leerkracht)</t>
  </si>
  <si>
    <t>innovations ortho./sém.</t>
  </si>
  <si>
    <t>titre de civilité adapté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</si>
</sst>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sz val="11"/>
      <color theme="5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9" fontId="0" fillId="0" borderId="0" xfId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2" borderId="0" xfId="0" applyFont="1" applyFill="1" applyAlignment="1">
      <alignment horizontal="center"/>
    </xf>
  </cellXfs>
  <cellStyles count="2">
    <cellStyle name="Normal" xfId="0" builtinId="0"/>
    <cellStyle name="Pourcentage" xfId="1" builtinId="5"/>
  </cellStyles>
  <dxfs count="6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</font>
    </dxf>
    <dxf>
      <font>
        <color rgb="FF9C0006"/>
      </font>
    </dxf>
    <dxf>
      <font>
        <b/>
        <i val="0"/>
        <color theme="9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2A0EF80-0BB4-4C37-87E2-8FBEF272A0B1}" name="Tableau3" displayName="Tableau3" ref="A2:X33" totalsRowCount="1">
  <autoFilter ref="A2:X32" xr:uid="{E2A0EF80-0BB4-4C37-87E2-8FBEF272A0B1}"/>
  <tableColumns count="24">
    <tableColumn id="22" xr3:uid="{244D7EF8-F2AD-478F-B290-4AF8FFBC6189}" name="Pays"/>
    <tableColumn id="1" xr3:uid="{BE748ACF-2C7F-445C-AF5E-4D0E7A809816}" name="Nom du guide"/>
    <tableColumn id="25" xr3:uid="{798F2391-3A5C-4CE3-B832-5FE8CFFE9C85}" name="Année" dataDxfId="1" totalsRowDxfId="0"/>
    <tableColumn id="2" xr3:uid="{59EC2EEF-6391-404F-9528-6056A80AF36C}" name="Langue"/>
    <tableColumn id="3" xr3:uid="{D46BD3C5-5560-45F6-894A-BBA0FA06C922}" name="ordre fém. masc"/>
    <tableColumn id="4" xr3:uid="{7B635F9C-AD72-436D-996C-5C038C83A688}" name="terme approprié selon genre"/>
    <tableColumn id="5" xr3:uid="{1E2069E7-8F47-416A-826C-A47FB6CA0405}" name="forme verbale (impératif, impersonnel, infinitif)"/>
    <tableColumn id="7" xr3:uid="{011E6ECF-EBE0-437E-BE74-5646B476556B}" name="tournures neutres"/>
    <tableColumn id="8" xr3:uid="{BD534A2E-5623-4509-AA7C-DF9922AD6B1D}" name="terme collectif"/>
    <tableColumn id="9" xr3:uid="{083D26EA-14E5-4160-A536-9824DB5D265A}" name="terme épicène"/>
    <tableColumn id="10" xr3:uid="{B3B88EF7-C807-4E9D-B79D-9B3F2CC8B04C}" name="pronom"/>
    <tableColumn id="11" xr3:uid="{74F7043B-FAF7-476A-B6A7-59DAE950633D}" name="éviter déterminant possessif nl"/>
    <tableColumn id="12" xr3:uid="{B8A7D49C-72B9-4278-88E7-EC499E425302}" name="pluriel"/>
    <tableColumn id="24" xr3:uid="{72544B25-5186-42A6-B980-FE441AFFA931}" name="noms mét. animé neutre (ex: leerkracht)"/>
    <tableColumn id="13" xr3:uid="{A7B3020C-156A-4DDB-A0B5-C8335EC4CFAB}" name="fém. des noms"/>
    <tableColumn id="14" xr3:uid="{5B59F66E-F0C9-45AA-B56A-D055553F1208}" name="doublet complet"/>
    <tableColumn id="15" xr3:uid="{A2F7F655-716D-4C4B-A22E-754FA32E98A8}" name="doublet abrégé"/>
    <tableColumn id="23" xr3:uid="{0225DB06-F253-47A0-9A92-BB46B14E3DF7}" name="() pour doublet"/>
    <tableColumn id="16" xr3:uid="{325ECE88-9FBD-4EFD-BE36-A5F80737FF32}" name="masc. générique"/>
    <tableColumn id="17" xr3:uid="{8781A544-F1B7-499E-9867-B44054EA70C4}" name="innovations ortho./sém."/>
    <tableColumn id="18" xr3:uid="{0B4605EC-8BAD-4099-94EE-1A902928DDD3}" name="note explicative"/>
    <tableColumn id="19" xr3:uid="{E61DB791-4C08-4C3C-9288-37D97B07A7DA}" name="indication après le mot"/>
    <tableColumn id="20" xr3:uid="{60D53089-F1CC-4719-A1BD-FA3417D28038}" name="pas d'expressions sexistes"/>
    <tableColumn id="21" xr3:uid="{1CE0E76A-324E-4971-A74B-BCCC6EAB6CED}" name="titre de civilité adapté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D1C-17A4-4F94-BFC9-3608FF4A7487}">
  <dimension ref="A1:X41"/>
  <sheetViews>
    <sheetView tabSelected="1" zoomScale="64" zoomScaleNormal="70" workbookViewId="0">
      <selection activeCell="X3" sqref="X3"/>
    </sheetView>
  </sheetViews>
  <sheetFormatPr baseColWidth="10" defaultRowHeight="14.4" x14ac:dyDescent="0.3"/>
  <cols>
    <col min="1" max="1" width="7.109375" bestFit="1" customWidth="1"/>
    <col min="2" max="2" width="65.6640625" customWidth="1"/>
    <col min="3" max="3" width="9.21875" bestFit="1" customWidth="1"/>
    <col min="4" max="4" width="10.44140625" bestFit="1" customWidth="1"/>
    <col min="5" max="5" width="18.33203125" bestFit="1" customWidth="1"/>
    <col min="6" max="6" width="29.77734375" bestFit="1" customWidth="1"/>
    <col min="7" max="7" width="46.33203125" bestFit="1" customWidth="1"/>
    <col min="8" max="8" width="20.21875" bestFit="1" customWidth="1"/>
    <col min="9" max="9" width="16.88671875" bestFit="1" customWidth="1"/>
    <col min="10" max="10" width="10.33203125" customWidth="1"/>
    <col min="11" max="11" width="14.109375" bestFit="1" customWidth="1"/>
    <col min="12" max="12" width="23.33203125" bestFit="1" customWidth="1"/>
    <col min="13" max="13" width="14.109375" bestFit="1" customWidth="1"/>
    <col min="14" max="14" width="18" customWidth="1"/>
    <col min="15" max="15" width="16.88671875" bestFit="1" customWidth="1"/>
    <col min="16" max="16" width="18.6640625" bestFit="1" customWidth="1"/>
    <col min="17" max="17" width="17.5546875" bestFit="1" customWidth="1"/>
    <col min="18" max="18" width="17.44140625" bestFit="1" customWidth="1"/>
    <col min="19" max="19" width="18.6640625" bestFit="1" customWidth="1"/>
    <col min="20" max="20" width="19.6640625" bestFit="1" customWidth="1"/>
    <col min="21" max="21" width="18" bestFit="1" customWidth="1"/>
    <col min="22" max="22" width="24.21875" bestFit="1" customWidth="1"/>
    <col min="23" max="23" width="26.88671875" bestFit="1" customWidth="1"/>
    <col min="24" max="24" width="16.88671875" bestFit="1" customWidth="1"/>
  </cols>
  <sheetData>
    <row r="1" spans="1:24" ht="21" x14ac:dyDescent="0.4">
      <c r="A1" s="7" t="s">
        <v>62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x14ac:dyDescent="0.3">
      <c r="A2" t="s">
        <v>12</v>
      </c>
      <c r="B2" t="s">
        <v>63</v>
      </c>
      <c r="C2" t="s">
        <v>64</v>
      </c>
      <c r="D2" t="s">
        <v>65</v>
      </c>
      <c r="E2" t="s">
        <v>0</v>
      </c>
      <c r="F2" t="s">
        <v>1</v>
      </c>
      <c r="G2" t="s">
        <v>60</v>
      </c>
      <c r="H2" t="s">
        <v>2</v>
      </c>
      <c r="I2" t="s">
        <v>3</v>
      </c>
      <c r="J2" t="s">
        <v>4</v>
      </c>
      <c r="K2" t="s">
        <v>5</v>
      </c>
      <c r="L2" t="s">
        <v>67</v>
      </c>
      <c r="M2" t="s">
        <v>6</v>
      </c>
      <c r="N2" t="s">
        <v>68</v>
      </c>
      <c r="O2" t="s">
        <v>7</v>
      </c>
      <c r="P2" t="s">
        <v>8</v>
      </c>
      <c r="Q2" t="s">
        <v>9</v>
      </c>
      <c r="R2" t="s">
        <v>59</v>
      </c>
      <c r="S2" t="s">
        <v>66</v>
      </c>
      <c r="T2" t="s">
        <v>69</v>
      </c>
      <c r="U2" t="s">
        <v>10</v>
      </c>
      <c r="V2" t="s">
        <v>11</v>
      </c>
      <c r="W2" t="s">
        <v>58</v>
      </c>
      <c r="X2" t="s">
        <v>70</v>
      </c>
    </row>
    <row r="3" spans="1:24" x14ac:dyDescent="0.3">
      <c r="A3" t="s">
        <v>13</v>
      </c>
      <c r="B3" t="s">
        <v>14</v>
      </c>
      <c r="C3" s="1">
        <v>2013</v>
      </c>
      <c r="D3" t="s">
        <v>49</v>
      </c>
      <c r="E3" t="s">
        <v>54</v>
      </c>
      <c r="F3" t="s">
        <v>52</v>
      </c>
      <c r="G3" t="s">
        <v>52</v>
      </c>
      <c r="H3" t="s">
        <v>52</v>
      </c>
      <c r="I3" t="s">
        <v>52</v>
      </c>
      <c r="J3" t="s">
        <v>52</v>
      </c>
      <c r="K3" t="s">
        <v>54</v>
      </c>
      <c r="L3" t="s">
        <v>54</v>
      </c>
      <c r="M3" t="s">
        <v>54</v>
      </c>
      <c r="N3" t="s">
        <v>54</v>
      </c>
      <c r="O3" t="s">
        <v>52</v>
      </c>
      <c r="P3" t="s">
        <v>54</v>
      </c>
      <c r="Q3" t="s">
        <v>53</v>
      </c>
      <c r="R3" t="s">
        <v>56</v>
      </c>
      <c r="S3" t="s">
        <v>54</v>
      </c>
      <c r="T3" t="s">
        <v>54</v>
      </c>
      <c r="U3" t="s">
        <v>54</v>
      </c>
      <c r="V3" t="s">
        <v>54</v>
      </c>
      <c r="W3" t="s">
        <v>52</v>
      </c>
      <c r="X3" t="s">
        <v>52</v>
      </c>
    </row>
    <row r="4" spans="1:24" x14ac:dyDescent="0.3">
      <c r="A4" t="s">
        <v>13</v>
      </c>
      <c r="B4" t="s">
        <v>15</v>
      </c>
      <c r="C4" s="1" t="s">
        <v>57</v>
      </c>
      <c r="D4" t="s">
        <v>50</v>
      </c>
      <c r="E4" t="s">
        <v>54</v>
      </c>
      <c r="F4" t="s">
        <v>52</v>
      </c>
      <c r="G4" t="s">
        <v>54</v>
      </c>
      <c r="H4" t="s">
        <v>52</v>
      </c>
      <c r="I4" t="s">
        <v>52</v>
      </c>
      <c r="J4" t="s">
        <v>52</v>
      </c>
      <c r="K4" t="s">
        <v>52</v>
      </c>
      <c r="L4" t="s">
        <v>52</v>
      </c>
      <c r="M4" t="s">
        <v>54</v>
      </c>
      <c r="N4" t="s">
        <v>52</v>
      </c>
      <c r="O4" t="s">
        <v>52</v>
      </c>
      <c r="P4" t="s">
        <v>53</v>
      </c>
      <c r="Q4" t="s">
        <v>54</v>
      </c>
      <c r="R4" t="s">
        <v>54</v>
      </c>
      <c r="S4" t="s">
        <v>54</v>
      </c>
      <c r="T4" t="s">
        <v>55</v>
      </c>
      <c r="U4" t="s">
        <v>52</v>
      </c>
      <c r="V4" t="s">
        <v>54</v>
      </c>
      <c r="W4" t="s">
        <v>54</v>
      </c>
      <c r="X4" t="s">
        <v>52</v>
      </c>
    </row>
    <row r="5" spans="1:24" x14ac:dyDescent="0.3">
      <c r="A5" t="s">
        <v>13</v>
      </c>
      <c r="B5" t="s">
        <v>16</v>
      </c>
      <c r="C5" s="1">
        <v>2019</v>
      </c>
      <c r="D5" t="s">
        <v>49</v>
      </c>
      <c r="E5" t="s">
        <v>54</v>
      </c>
      <c r="F5" t="s">
        <v>52</v>
      </c>
      <c r="G5" t="s">
        <v>52</v>
      </c>
      <c r="H5" t="s">
        <v>52</v>
      </c>
      <c r="I5" t="s">
        <v>52</v>
      </c>
      <c r="J5" t="s">
        <v>52</v>
      </c>
      <c r="K5" t="s">
        <v>54</v>
      </c>
      <c r="L5" t="s">
        <v>54</v>
      </c>
      <c r="M5" t="s">
        <v>52</v>
      </c>
      <c r="N5" t="s">
        <v>54</v>
      </c>
      <c r="O5" t="s">
        <v>52</v>
      </c>
      <c r="P5" t="s">
        <v>52</v>
      </c>
      <c r="Q5" t="s">
        <v>52</v>
      </c>
      <c r="R5" t="s">
        <v>56</v>
      </c>
      <c r="S5" t="s">
        <v>56</v>
      </c>
      <c r="T5" t="s">
        <v>54</v>
      </c>
      <c r="U5" t="s">
        <v>54</v>
      </c>
      <c r="V5" t="s">
        <v>53</v>
      </c>
      <c r="W5" t="s">
        <v>52</v>
      </c>
      <c r="X5" t="s">
        <v>54</v>
      </c>
    </row>
    <row r="6" spans="1:24" x14ac:dyDescent="0.3">
      <c r="A6" t="s">
        <v>13</v>
      </c>
      <c r="B6" t="s">
        <v>17</v>
      </c>
      <c r="C6" s="1">
        <v>2019</v>
      </c>
      <c r="D6" t="s">
        <v>49</v>
      </c>
      <c r="E6" t="s">
        <v>54</v>
      </c>
      <c r="F6" t="s">
        <v>52</v>
      </c>
      <c r="G6" t="s">
        <v>54</v>
      </c>
      <c r="H6" t="s">
        <v>52</v>
      </c>
      <c r="I6" t="s">
        <v>52</v>
      </c>
      <c r="J6" t="s">
        <v>52</v>
      </c>
      <c r="K6" t="s">
        <v>52</v>
      </c>
      <c r="L6" t="s">
        <v>54</v>
      </c>
      <c r="M6" t="s">
        <v>54</v>
      </c>
      <c r="N6" t="s">
        <v>54</v>
      </c>
      <c r="O6" t="s">
        <v>52</v>
      </c>
      <c r="P6" t="s">
        <v>52</v>
      </c>
      <c r="Q6" t="s">
        <v>54</v>
      </c>
      <c r="R6" t="s">
        <v>54</v>
      </c>
      <c r="S6" t="s">
        <v>54</v>
      </c>
      <c r="T6" t="s">
        <v>54</v>
      </c>
      <c r="U6" t="s">
        <v>54</v>
      </c>
      <c r="V6" t="s">
        <v>54</v>
      </c>
      <c r="W6" t="s">
        <v>52</v>
      </c>
      <c r="X6" t="s">
        <v>52</v>
      </c>
    </row>
    <row r="7" spans="1:24" x14ac:dyDescent="0.3">
      <c r="A7" t="s">
        <v>13</v>
      </c>
      <c r="B7" t="s">
        <v>18</v>
      </c>
      <c r="C7" s="1">
        <v>2020</v>
      </c>
      <c r="D7" t="s">
        <v>49</v>
      </c>
      <c r="E7" t="s">
        <v>52</v>
      </c>
      <c r="F7" t="s">
        <v>52</v>
      </c>
      <c r="G7" t="s">
        <v>54</v>
      </c>
      <c r="H7" t="s">
        <v>52</v>
      </c>
      <c r="I7" t="s">
        <v>52</v>
      </c>
      <c r="J7" t="s">
        <v>52</v>
      </c>
      <c r="K7" t="s">
        <v>52</v>
      </c>
      <c r="L7" t="s">
        <v>54</v>
      </c>
      <c r="M7" t="s">
        <v>52</v>
      </c>
      <c r="N7" t="s">
        <v>54</v>
      </c>
      <c r="O7" t="s">
        <v>52</v>
      </c>
      <c r="P7" t="s">
        <v>52</v>
      </c>
      <c r="Q7" t="s">
        <v>56</v>
      </c>
      <c r="R7" t="s">
        <v>54</v>
      </c>
      <c r="S7" t="s">
        <v>53</v>
      </c>
      <c r="T7" t="s">
        <v>54</v>
      </c>
      <c r="U7" t="s">
        <v>54</v>
      </c>
      <c r="V7" t="s">
        <v>52</v>
      </c>
      <c r="W7" t="s">
        <v>52</v>
      </c>
      <c r="X7" t="s">
        <v>52</v>
      </c>
    </row>
    <row r="8" spans="1:24" x14ac:dyDescent="0.3">
      <c r="A8" t="s">
        <v>13</v>
      </c>
      <c r="B8" t="s">
        <v>19</v>
      </c>
      <c r="C8" s="1">
        <v>2013</v>
      </c>
      <c r="D8" t="s">
        <v>50</v>
      </c>
      <c r="E8" t="s">
        <v>52</v>
      </c>
      <c r="F8" t="s">
        <v>52</v>
      </c>
      <c r="G8" t="s">
        <v>54</v>
      </c>
      <c r="H8" t="s">
        <v>52</v>
      </c>
      <c r="I8" t="s">
        <v>52</v>
      </c>
      <c r="J8" t="s">
        <v>52</v>
      </c>
      <c r="K8" t="s">
        <v>52</v>
      </c>
      <c r="L8" t="s">
        <v>54</v>
      </c>
      <c r="M8" t="s">
        <v>54</v>
      </c>
      <c r="N8" t="s">
        <v>52</v>
      </c>
      <c r="O8" t="s">
        <v>52</v>
      </c>
      <c r="P8" t="s">
        <v>53</v>
      </c>
      <c r="Q8" t="s">
        <v>56</v>
      </c>
      <c r="R8" t="s">
        <v>54</v>
      </c>
      <c r="S8" t="s">
        <v>54</v>
      </c>
      <c r="T8" t="s">
        <v>54</v>
      </c>
      <c r="U8" t="s">
        <v>52</v>
      </c>
      <c r="V8" t="s">
        <v>52</v>
      </c>
      <c r="W8" t="s">
        <v>52</v>
      </c>
      <c r="X8" t="s">
        <v>54</v>
      </c>
    </row>
    <row r="9" spans="1:24" x14ac:dyDescent="0.3">
      <c r="A9" t="s">
        <v>13</v>
      </c>
      <c r="B9" t="s">
        <v>20</v>
      </c>
      <c r="C9" s="1">
        <v>2013</v>
      </c>
      <c r="D9" t="s">
        <v>49</v>
      </c>
      <c r="E9" t="s">
        <v>52</v>
      </c>
      <c r="F9" t="s">
        <v>52</v>
      </c>
      <c r="G9" t="s">
        <v>52</v>
      </c>
      <c r="H9" t="s">
        <v>52</v>
      </c>
      <c r="I9" t="s">
        <v>52</v>
      </c>
      <c r="J9" t="s">
        <v>52</v>
      </c>
      <c r="K9" t="s">
        <v>52</v>
      </c>
      <c r="L9" t="s">
        <v>54</v>
      </c>
      <c r="M9" t="s">
        <v>54</v>
      </c>
      <c r="N9" t="s">
        <v>54</v>
      </c>
      <c r="O9" t="s">
        <v>52</v>
      </c>
      <c r="P9" t="s">
        <v>52</v>
      </c>
      <c r="Q9" t="s">
        <v>56</v>
      </c>
      <c r="R9" t="s">
        <v>54</v>
      </c>
      <c r="S9" t="s">
        <v>54</v>
      </c>
      <c r="T9" t="s">
        <v>54</v>
      </c>
      <c r="U9" t="s">
        <v>52</v>
      </c>
      <c r="V9" t="s">
        <v>52</v>
      </c>
      <c r="W9" t="s">
        <v>52</v>
      </c>
      <c r="X9" t="s">
        <v>54</v>
      </c>
    </row>
    <row r="10" spans="1:24" x14ac:dyDescent="0.3">
      <c r="A10" t="s">
        <v>13</v>
      </c>
      <c r="B10" t="s">
        <v>21</v>
      </c>
      <c r="C10" s="1">
        <v>2019</v>
      </c>
      <c r="D10" t="s">
        <v>49</v>
      </c>
      <c r="E10" t="s">
        <v>54</v>
      </c>
      <c r="F10" t="s">
        <v>52</v>
      </c>
      <c r="G10" t="s">
        <v>54</v>
      </c>
      <c r="H10" t="s">
        <v>52</v>
      </c>
      <c r="I10" t="s">
        <v>52</v>
      </c>
      <c r="J10" t="s">
        <v>52</v>
      </c>
      <c r="K10" t="s">
        <v>54</v>
      </c>
      <c r="L10" t="s">
        <v>54</v>
      </c>
      <c r="M10" t="s">
        <v>54</v>
      </c>
      <c r="N10" t="s">
        <v>54</v>
      </c>
      <c r="O10" t="s">
        <v>52</v>
      </c>
      <c r="P10" t="s">
        <v>52</v>
      </c>
      <c r="Q10" t="s">
        <v>52</v>
      </c>
      <c r="R10" t="s">
        <v>56</v>
      </c>
      <c r="S10" t="s">
        <v>56</v>
      </c>
      <c r="T10" t="s">
        <v>54</v>
      </c>
      <c r="U10" t="s">
        <v>54</v>
      </c>
      <c r="V10" t="s">
        <v>56</v>
      </c>
      <c r="W10" t="s">
        <v>52</v>
      </c>
      <c r="X10" t="s">
        <v>52</v>
      </c>
    </row>
    <row r="11" spans="1:24" x14ac:dyDescent="0.3">
      <c r="A11" t="s">
        <v>13</v>
      </c>
      <c r="B11" t="s">
        <v>22</v>
      </c>
      <c r="C11" s="1">
        <v>2013</v>
      </c>
      <c r="D11" t="s">
        <v>49</v>
      </c>
      <c r="E11" t="s">
        <v>54</v>
      </c>
      <c r="F11" t="s">
        <v>54</v>
      </c>
      <c r="G11" t="s">
        <v>52</v>
      </c>
      <c r="H11" t="s">
        <v>52</v>
      </c>
      <c r="I11" t="s">
        <v>52</v>
      </c>
      <c r="J11" t="s">
        <v>52</v>
      </c>
      <c r="K11" t="s">
        <v>54</v>
      </c>
      <c r="L11" t="s">
        <v>54</v>
      </c>
      <c r="M11" t="s">
        <v>54</v>
      </c>
      <c r="N11" t="s">
        <v>54</v>
      </c>
      <c r="O11" t="s">
        <v>52</v>
      </c>
      <c r="P11" t="s">
        <v>54</v>
      </c>
      <c r="Q11" t="s">
        <v>54</v>
      </c>
      <c r="R11" t="s">
        <v>56</v>
      </c>
      <c r="S11" t="s">
        <v>54</v>
      </c>
      <c r="T11" t="s">
        <v>54</v>
      </c>
      <c r="U11" t="s">
        <v>54</v>
      </c>
      <c r="V11" t="s">
        <v>54</v>
      </c>
      <c r="W11" t="s">
        <v>52</v>
      </c>
      <c r="X11" t="s">
        <v>52</v>
      </c>
    </row>
    <row r="12" spans="1:24" x14ac:dyDescent="0.3">
      <c r="A12" t="s">
        <v>13</v>
      </c>
      <c r="B12" t="s">
        <v>23</v>
      </c>
      <c r="C12" s="1">
        <v>2014</v>
      </c>
      <c r="D12" t="s">
        <v>49</v>
      </c>
      <c r="E12" t="s">
        <v>54</v>
      </c>
      <c r="F12" t="s">
        <v>52</v>
      </c>
      <c r="G12" t="s">
        <v>54</v>
      </c>
      <c r="H12" t="s">
        <v>52</v>
      </c>
      <c r="I12" t="s">
        <v>52</v>
      </c>
      <c r="J12" t="s">
        <v>52</v>
      </c>
      <c r="K12" t="s">
        <v>54</v>
      </c>
      <c r="L12" t="s">
        <v>54</v>
      </c>
      <c r="M12" t="s">
        <v>52</v>
      </c>
      <c r="N12" t="s">
        <v>54</v>
      </c>
      <c r="O12" t="s">
        <v>52</v>
      </c>
      <c r="P12" t="s">
        <v>52</v>
      </c>
      <c r="Q12" t="s">
        <v>56</v>
      </c>
      <c r="R12" t="s">
        <v>56</v>
      </c>
      <c r="S12" t="s">
        <v>54</v>
      </c>
      <c r="T12" t="s">
        <v>54</v>
      </c>
      <c r="U12" t="s">
        <v>54</v>
      </c>
      <c r="V12" t="s">
        <v>56</v>
      </c>
      <c r="W12" t="s">
        <v>52</v>
      </c>
      <c r="X12" t="s">
        <v>52</v>
      </c>
    </row>
    <row r="13" spans="1:24" x14ac:dyDescent="0.3">
      <c r="A13" t="s">
        <v>13</v>
      </c>
      <c r="B13" t="s">
        <v>24</v>
      </c>
      <c r="C13" s="1">
        <v>2022</v>
      </c>
      <c r="D13" t="s">
        <v>49</v>
      </c>
      <c r="E13" t="s">
        <v>54</v>
      </c>
      <c r="F13" t="s">
        <v>52</v>
      </c>
      <c r="G13" t="s">
        <v>52</v>
      </c>
      <c r="H13" t="s">
        <v>52</v>
      </c>
      <c r="I13" t="s">
        <v>52</v>
      </c>
      <c r="J13" t="s">
        <v>52</v>
      </c>
      <c r="K13" t="s">
        <v>52</v>
      </c>
      <c r="L13" t="s">
        <v>54</v>
      </c>
      <c r="M13" t="s">
        <v>54</v>
      </c>
      <c r="N13" t="s">
        <v>54</v>
      </c>
      <c r="O13" t="s">
        <v>52</v>
      </c>
      <c r="P13" t="s">
        <v>52</v>
      </c>
      <c r="Q13" t="s">
        <v>52</v>
      </c>
      <c r="R13" t="s">
        <v>56</v>
      </c>
      <c r="S13" t="s">
        <v>54</v>
      </c>
      <c r="T13" t="s">
        <v>54</v>
      </c>
      <c r="U13" t="s">
        <v>54</v>
      </c>
      <c r="V13" t="s">
        <v>52</v>
      </c>
      <c r="W13" t="s">
        <v>54</v>
      </c>
      <c r="X13" t="s">
        <v>54</v>
      </c>
    </row>
    <row r="14" spans="1:24" x14ac:dyDescent="0.3">
      <c r="A14" t="s">
        <v>13</v>
      </c>
      <c r="B14" t="s">
        <v>25</v>
      </c>
      <c r="C14" s="1">
        <v>2022</v>
      </c>
      <c r="D14" t="s">
        <v>50</v>
      </c>
      <c r="E14" t="s">
        <v>54</v>
      </c>
      <c r="F14" t="s">
        <v>52</v>
      </c>
      <c r="G14" t="s">
        <v>54</v>
      </c>
      <c r="H14" t="s">
        <v>52</v>
      </c>
      <c r="I14" t="s">
        <v>52</v>
      </c>
      <c r="J14" t="s">
        <v>52</v>
      </c>
      <c r="K14" t="s">
        <v>52</v>
      </c>
      <c r="L14" t="s">
        <v>52</v>
      </c>
      <c r="M14" t="s">
        <v>52</v>
      </c>
      <c r="N14" t="s">
        <v>54</v>
      </c>
      <c r="O14" t="s">
        <v>52</v>
      </c>
      <c r="P14" t="s">
        <v>52</v>
      </c>
      <c r="Q14" t="s">
        <v>56</v>
      </c>
      <c r="R14" t="s">
        <v>56</v>
      </c>
      <c r="S14" t="s">
        <v>54</v>
      </c>
      <c r="T14" t="s">
        <v>54</v>
      </c>
      <c r="U14" t="s">
        <v>54</v>
      </c>
      <c r="V14" t="s">
        <v>54</v>
      </c>
      <c r="W14" t="s">
        <v>54</v>
      </c>
      <c r="X14" t="s">
        <v>52</v>
      </c>
    </row>
    <row r="15" spans="1:24" x14ac:dyDescent="0.3">
      <c r="A15" t="s">
        <v>29</v>
      </c>
      <c r="B15" t="s">
        <v>26</v>
      </c>
      <c r="C15" s="1">
        <v>2019</v>
      </c>
      <c r="D15" t="s">
        <v>50</v>
      </c>
      <c r="E15" t="s">
        <v>54</v>
      </c>
      <c r="F15" t="s">
        <v>52</v>
      </c>
      <c r="G15" t="s">
        <v>54</v>
      </c>
      <c r="H15" t="s">
        <v>52</v>
      </c>
      <c r="I15" t="s">
        <v>54</v>
      </c>
      <c r="J15" t="s">
        <v>54</v>
      </c>
      <c r="K15" t="s">
        <v>54</v>
      </c>
      <c r="L15" t="s">
        <v>54</v>
      </c>
      <c r="M15" t="s">
        <v>54</v>
      </c>
      <c r="N15" t="s">
        <v>54</v>
      </c>
      <c r="O15" t="s">
        <v>52</v>
      </c>
      <c r="P15" t="s">
        <v>54</v>
      </c>
      <c r="Q15" t="s">
        <v>54</v>
      </c>
      <c r="R15" t="s">
        <v>54</v>
      </c>
      <c r="S15" t="s">
        <v>54</v>
      </c>
      <c r="T15" t="s">
        <v>54</v>
      </c>
      <c r="U15" t="s">
        <v>54</v>
      </c>
      <c r="V15" t="s">
        <v>52</v>
      </c>
      <c r="W15" t="s">
        <v>52</v>
      </c>
      <c r="X15" t="s">
        <v>52</v>
      </c>
    </row>
    <row r="16" spans="1:24" x14ac:dyDescent="0.3">
      <c r="A16" t="s">
        <v>29</v>
      </c>
      <c r="B16" t="s">
        <v>27</v>
      </c>
      <c r="C16" s="1">
        <v>2017</v>
      </c>
      <c r="D16" t="s">
        <v>50</v>
      </c>
      <c r="E16" t="s">
        <v>54</v>
      </c>
      <c r="F16" t="s">
        <v>52</v>
      </c>
      <c r="G16" t="s">
        <v>54</v>
      </c>
      <c r="H16" t="s">
        <v>52</v>
      </c>
      <c r="I16" t="s">
        <v>52</v>
      </c>
      <c r="J16" t="s">
        <v>52</v>
      </c>
      <c r="K16" t="s">
        <v>54</v>
      </c>
      <c r="L16" t="s">
        <v>54</v>
      </c>
      <c r="M16" t="s">
        <v>54</v>
      </c>
      <c r="N16" t="s">
        <v>54</v>
      </c>
      <c r="O16" t="s">
        <v>52</v>
      </c>
      <c r="P16" t="s">
        <v>54</v>
      </c>
      <c r="Q16" t="s">
        <v>54</v>
      </c>
      <c r="R16" t="s">
        <v>54</v>
      </c>
      <c r="S16" t="s">
        <v>54</v>
      </c>
      <c r="T16" t="s">
        <v>54</v>
      </c>
      <c r="U16" t="s">
        <v>54</v>
      </c>
      <c r="V16" t="s">
        <v>54</v>
      </c>
      <c r="W16" t="s">
        <v>52</v>
      </c>
      <c r="X16" t="s">
        <v>52</v>
      </c>
    </row>
    <row r="17" spans="1:24" x14ac:dyDescent="0.3">
      <c r="A17" t="s">
        <v>29</v>
      </c>
      <c r="B17" t="s">
        <v>28</v>
      </c>
      <c r="C17" s="1">
        <v>2020</v>
      </c>
      <c r="D17" t="s">
        <v>50</v>
      </c>
      <c r="E17" t="s">
        <v>54</v>
      </c>
      <c r="F17" t="s">
        <v>52</v>
      </c>
      <c r="G17" t="s">
        <v>54</v>
      </c>
      <c r="H17" t="s">
        <v>52</v>
      </c>
      <c r="I17" t="s">
        <v>54</v>
      </c>
      <c r="J17" t="s">
        <v>54</v>
      </c>
      <c r="K17" t="s">
        <v>54</v>
      </c>
      <c r="L17" t="s">
        <v>54</v>
      </c>
      <c r="M17" t="s">
        <v>54</v>
      </c>
      <c r="N17" t="s">
        <v>54</v>
      </c>
      <c r="O17" t="s">
        <v>52</v>
      </c>
      <c r="P17" t="s">
        <v>54</v>
      </c>
      <c r="Q17" t="s">
        <v>54</v>
      </c>
      <c r="R17" t="s">
        <v>54</v>
      </c>
      <c r="S17" t="s">
        <v>54</v>
      </c>
      <c r="T17" t="s">
        <v>55</v>
      </c>
      <c r="U17" t="s">
        <v>54</v>
      </c>
      <c r="V17" t="s">
        <v>52</v>
      </c>
      <c r="W17" t="s">
        <v>52</v>
      </c>
      <c r="X17" t="s">
        <v>52</v>
      </c>
    </row>
    <row r="18" spans="1:24" x14ac:dyDescent="0.3">
      <c r="A18" t="s">
        <v>30</v>
      </c>
      <c r="B18" t="s">
        <v>31</v>
      </c>
      <c r="C18" s="1">
        <v>2021</v>
      </c>
      <c r="D18" t="s">
        <v>49</v>
      </c>
      <c r="E18" t="s">
        <v>54</v>
      </c>
      <c r="F18" t="s">
        <v>54</v>
      </c>
      <c r="G18" t="s">
        <v>54</v>
      </c>
      <c r="H18" t="s">
        <v>52</v>
      </c>
      <c r="I18" t="s">
        <v>52</v>
      </c>
      <c r="J18" t="s">
        <v>52</v>
      </c>
      <c r="K18" t="s">
        <v>54</v>
      </c>
      <c r="L18" t="s">
        <v>54</v>
      </c>
      <c r="M18" t="s">
        <v>54</v>
      </c>
      <c r="N18" t="s">
        <v>54</v>
      </c>
      <c r="O18" t="s">
        <v>52</v>
      </c>
      <c r="P18" t="s">
        <v>52</v>
      </c>
      <c r="Q18" t="s">
        <v>52</v>
      </c>
      <c r="R18" t="s">
        <v>56</v>
      </c>
      <c r="S18" t="s">
        <v>54</v>
      </c>
      <c r="T18" t="s">
        <v>52</v>
      </c>
      <c r="U18" t="s">
        <v>54</v>
      </c>
      <c r="V18" t="s">
        <v>54</v>
      </c>
      <c r="W18" t="s">
        <v>54</v>
      </c>
      <c r="X18" t="s">
        <v>54</v>
      </c>
    </row>
    <row r="19" spans="1:24" x14ac:dyDescent="0.3">
      <c r="A19" t="s">
        <v>30</v>
      </c>
      <c r="B19" t="s">
        <v>32</v>
      </c>
      <c r="C19" s="1">
        <v>2015</v>
      </c>
      <c r="D19" t="s">
        <v>49</v>
      </c>
      <c r="E19" t="s">
        <v>52</v>
      </c>
      <c r="F19" t="s">
        <v>52</v>
      </c>
      <c r="G19" t="s">
        <v>54</v>
      </c>
      <c r="H19" t="s">
        <v>52</v>
      </c>
      <c r="I19" t="s">
        <v>52</v>
      </c>
      <c r="J19" t="s">
        <v>52</v>
      </c>
      <c r="K19" t="s">
        <v>54</v>
      </c>
      <c r="L19" t="s">
        <v>54</v>
      </c>
      <c r="M19" t="s">
        <v>54</v>
      </c>
      <c r="N19" t="s">
        <v>54</v>
      </c>
      <c r="O19" t="s">
        <v>52</v>
      </c>
      <c r="P19" t="s">
        <v>52</v>
      </c>
      <c r="Q19" t="s">
        <v>52</v>
      </c>
      <c r="R19" t="s">
        <v>56</v>
      </c>
      <c r="S19" t="s">
        <v>54</v>
      </c>
      <c r="T19" t="s">
        <v>54</v>
      </c>
      <c r="U19" t="s">
        <v>54</v>
      </c>
      <c r="V19" t="s">
        <v>54</v>
      </c>
      <c r="W19" t="s">
        <v>52</v>
      </c>
      <c r="X19" t="s">
        <v>52</v>
      </c>
    </row>
    <row r="20" spans="1:24" x14ac:dyDescent="0.3">
      <c r="A20" t="s">
        <v>30</v>
      </c>
      <c r="B20" t="s">
        <v>33</v>
      </c>
      <c r="C20" s="1">
        <v>2019</v>
      </c>
      <c r="D20" t="s">
        <v>49</v>
      </c>
      <c r="E20" t="s">
        <v>52</v>
      </c>
      <c r="F20" t="s">
        <v>52</v>
      </c>
      <c r="G20" t="s">
        <v>54</v>
      </c>
      <c r="H20" t="s">
        <v>52</v>
      </c>
      <c r="I20" t="s">
        <v>52</v>
      </c>
      <c r="J20" t="s">
        <v>52</v>
      </c>
      <c r="K20" t="s">
        <v>54</v>
      </c>
      <c r="L20" t="s">
        <v>54</v>
      </c>
      <c r="M20" t="s">
        <v>54</v>
      </c>
      <c r="N20" t="s">
        <v>54</v>
      </c>
      <c r="O20" t="s">
        <v>52</v>
      </c>
      <c r="P20" t="s">
        <v>52</v>
      </c>
      <c r="Q20" t="s">
        <v>52</v>
      </c>
      <c r="R20" t="s">
        <v>56</v>
      </c>
      <c r="S20" t="s">
        <v>54</v>
      </c>
      <c r="T20" t="s">
        <v>54</v>
      </c>
      <c r="U20" t="s">
        <v>54</v>
      </c>
      <c r="V20" t="s">
        <v>54</v>
      </c>
      <c r="W20" t="s">
        <v>54</v>
      </c>
      <c r="X20" t="s">
        <v>52</v>
      </c>
    </row>
    <row r="21" spans="1:24" x14ac:dyDescent="0.3">
      <c r="A21" t="s">
        <v>34</v>
      </c>
      <c r="B21" t="s">
        <v>35</v>
      </c>
      <c r="C21" s="1">
        <v>2021</v>
      </c>
      <c r="D21" t="s">
        <v>49</v>
      </c>
      <c r="E21" t="s">
        <v>54</v>
      </c>
      <c r="F21" t="s">
        <v>52</v>
      </c>
      <c r="G21" t="s">
        <v>54</v>
      </c>
      <c r="H21" t="s">
        <v>54</v>
      </c>
      <c r="I21" t="s">
        <v>52</v>
      </c>
      <c r="J21" t="s">
        <v>52</v>
      </c>
      <c r="K21" t="s">
        <v>54</v>
      </c>
      <c r="L21" t="s">
        <v>54</v>
      </c>
      <c r="M21" t="s">
        <v>54</v>
      </c>
      <c r="N21" t="s">
        <v>54</v>
      </c>
      <c r="O21" t="s">
        <v>54</v>
      </c>
      <c r="P21" t="s">
        <v>54</v>
      </c>
      <c r="Q21" t="s">
        <v>54</v>
      </c>
      <c r="R21" t="s">
        <v>54</v>
      </c>
      <c r="S21" t="s">
        <v>54</v>
      </c>
      <c r="T21" t="s">
        <v>52</v>
      </c>
      <c r="U21" t="s">
        <v>54</v>
      </c>
      <c r="V21" t="s">
        <v>54</v>
      </c>
      <c r="W21" t="s">
        <v>54</v>
      </c>
      <c r="X21" t="s">
        <v>54</v>
      </c>
    </row>
    <row r="22" spans="1:24" x14ac:dyDescent="0.3">
      <c r="A22" t="s">
        <v>34</v>
      </c>
      <c r="B22" t="s">
        <v>36</v>
      </c>
      <c r="C22" s="1">
        <v>2021</v>
      </c>
      <c r="D22" t="s">
        <v>49</v>
      </c>
      <c r="E22" t="s">
        <v>54</v>
      </c>
      <c r="F22" t="s">
        <v>52</v>
      </c>
      <c r="G22" t="s">
        <v>52</v>
      </c>
      <c r="H22" t="s">
        <v>52</v>
      </c>
      <c r="I22" t="s">
        <v>52</v>
      </c>
      <c r="J22" t="s">
        <v>52</v>
      </c>
      <c r="K22" t="s">
        <v>52</v>
      </c>
      <c r="L22" t="s">
        <v>54</v>
      </c>
      <c r="M22" t="s">
        <v>54</v>
      </c>
      <c r="N22" t="s">
        <v>54</v>
      </c>
      <c r="O22" t="s">
        <v>52</v>
      </c>
      <c r="P22" t="s">
        <v>52</v>
      </c>
      <c r="Q22" t="s">
        <v>52</v>
      </c>
      <c r="R22" t="s">
        <v>56</v>
      </c>
      <c r="S22" t="s">
        <v>54</v>
      </c>
      <c r="T22" t="s">
        <v>54</v>
      </c>
      <c r="U22" t="s">
        <v>54</v>
      </c>
      <c r="V22" t="s">
        <v>54</v>
      </c>
      <c r="W22" t="s">
        <v>52</v>
      </c>
      <c r="X22" t="s">
        <v>52</v>
      </c>
    </row>
    <row r="23" spans="1:24" x14ac:dyDescent="0.3">
      <c r="A23" t="s">
        <v>34</v>
      </c>
      <c r="B23" t="s">
        <v>37</v>
      </c>
      <c r="C23" s="1">
        <v>2020</v>
      </c>
      <c r="D23" t="s">
        <v>49</v>
      </c>
      <c r="E23" t="s">
        <v>54</v>
      </c>
      <c r="F23" t="s">
        <v>52</v>
      </c>
      <c r="G23" t="s">
        <v>54</v>
      </c>
      <c r="H23" t="s">
        <v>52</v>
      </c>
      <c r="I23" t="s">
        <v>52</v>
      </c>
      <c r="J23" t="s">
        <v>52</v>
      </c>
      <c r="K23" t="s">
        <v>52</v>
      </c>
      <c r="L23" t="s">
        <v>54</v>
      </c>
      <c r="M23" t="s">
        <v>54</v>
      </c>
      <c r="N23" t="s">
        <v>54</v>
      </c>
      <c r="O23" t="s">
        <v>52</v>
      </c>
      <c r="P23" t="s">
        <v>52</v>
      </c>
      <c r="Q23" t="s">
        <v>52</v>
      </c>
      <c r="R23" t="s">
        <v>52</v>
      </c>
      <c r="S23" t="s">
        <v>56</v>
      </c>
      <c r="T23" t="s">
        <v>56</v>
      </c>
      <c r="U23" t="s">
        <v>54</v>
      </c>
      <c r="V23" t="s">
        <v>54</v>
      </c>
      <c r="W23" t="s">
        <v>52</v>
      </c>
      <c r="X23" t="s">
        <v>52</v>
      </c>
    </row>
    <row r="24" spans="1:24" x14ac:dyDescent="0.3">
      <c r="A24" t="s">
        <v>34</v>
      </c>
      <c r="B24" t="s">
        <v>38</v>
      </c>
      <c r="C24" s="1">
        <v>2019</v>
      </c>
      <c r="D24" t="s">
        <v>49</v>
      </c>
      <c r="E24" t="s">
        <v>54</v>
      </c>
      <c r="F24" t="s">
        <v>52</v>
      </c>
      <c r="G24" t="s">
        <v>54</v>
      </c>
      <c r="H24" t="s">
        <v>52</v>
      </c>
      <c r="I24" t="s">
        <v>52</v>
      </c>
      <c r="J24" t="s">
        <v>52</v>
      </c>
      <c r="K24" t="s">
        <v>52</v>
      </c>
      <c r="L24" t="s">
        <v>54</v>
      </c>
      <c r="M24" t="s">
        <v>54</v>
      </c>
      <c r="N24" t="s">
        <v>54</v>
      </c>
      <c r="O24" t="s">
        <v>52</v>
      </c>
      <c r="P24" t="s">
        <v>52</v>
      </c>
      <c r="Q24" t="s">
        <v>53</v>
      </c>
      <c r="R24" t="s">
        <v>54</v>
      </c>
      <c r="S24" t="s">
        <v>56</v>
      </c>
      <c r="T24" t="s">
        <v>54</v>
      </c>
      <c r="U24" t="s">
        <v>54</v>
      </c>
      <c r="V24" t="s">
        <v>54</v>
      </c>
      <c r="W24" t="s">
        <v>54</v>
      </c>
      <c r="X24" t="s">
        <v>54</v>
      </c>
    </row>
    <row r="25" spans="1:24" x14ac:dyDescent="0.3">
      <c r="A25" t="s">
        <v>34</v>
      </c>
      <c r="B25" t="s">
        <v>39</v>
      </c>
      <c r="C25" s="1">
        <v>2009</v>
      </c>
      <c r="D25" t="s">
        <v>49</v>
      </c>
      <c r="E25" t="s">
        <v>52</v>
      </c>
      <c r="F25" t="s">
        <v>52</v>
      </c>
      <c r="G25" t="s">
        <v>52</v>
      </c>
      <c r="H25" t="s">
        <v>52</v>
      </c>
      <c r="I25" t="s">
        <v>52</v>
      </c>
      <c r="J25" t="s">
        <v>52</v>
      </c>
      <c r="K25" t="s">
        <v>52</v>
      </c>
      <c r="L25" t="s">
        <v>54</v>
      </c>
      <c r="M25" t="s">
        <v>54</v>
      </c>
      <c r="N25" t="s">
        <v>54</v>
      </c>
      <c r="O25" t="s">
        <v>52</v>
      </c>
      <c r="P25" t="s">
        <v>52</v>
      </c>
      <c r="Q25" t="s">
        <v>56</v>
      </c>
      <c r="R25" t="s">
        <v>54</v>
      </c>
      <c r="S25" t="s">
        <v>56</v>
      </c>
      <c r="T25" t="s">
        <v>54</v>
      </c>
      <c r="U25" t="s">
        <v>56</v>
      </c>
      <c r="V25" t="s">
        <v>54</v>
      </c>
      <c r="W25" t="s">
        <v>54</v>
      </c>
      <c r="X25" t="s">
        <v>52</v>
      </c>
    </row>
    <row r="26" spans="1:24" x14ac:dyDescent="0.3">
      <c r="A26" t="s">
        <v>40</v>
      </c>
      <c r="B26" t="s">
        <v>41</v>
      </c>
      <c r="C26" s="1">
        <v>2020</v>
      </c>
      <c r="D26" t="s">
        <v>49</v>
      </c>
      <c r="E26" t="s">
        <v>54</v>
      </c>
      <c r="F26" t="s">
        <v>54</v>
      </c>
      <c r="G26" t="s">
        <v>54</v>
      </c>
      <c r="H26" t="s">
        <v>52</v>
      </c>
      <c r="I26" t="s">
        <v>52</v>
      </c>
      <c r="J26" t="s">
        <v>52</v>
      </c>
      <c r="K26" t="s">
        <v>54</v>
      </c>
      <c r="L26" t="s">
        <v>54</v>
      </c>
      <c r="M26" t="s">
        <v>54</v>
      </c>
      <c r="N26" t="s">
        <v>54</v>
      </c>
      <c r="O26" t="s">
        <v>52</v>
      </c>
      <c r="P26" t="s">
        <v>52</v>
      </c>
      <c r="Q26" t="s">
        <v>52</v>
      </c>
      <c r="R26" t="s">
        <v>56</v>
      </c>
      <c r="S26" t="s">
        <v>56</v>
      </c>
      <c r="T26" t="s">
        <v>54</v>
      </c>
      <c r="U26" t="s">
        <v>54</v>
      </c>
      <c r="V26" t="s">
        <v>54</v>
      </c>
      <c r="W26" t="s">
        <v>54</v>
      </c>
      <c r="X26" t="s">
        <v>52</v>
      </c>
    </row>
    <row r="27" spans="1:24" x14ac:dyDescent="0.3">
      <c r="A27" t="s">
        <v>40</v>
      </c>
      <c r="B27" t="s">
        <v>42</v>
      </c>
      <c r="C27" s="1">
        <v>2008</v>
      </c>
      <c r="D27" t="s">
        <v>49</v>
      </c>
      <c r="E27" t="s">
        <v>52</v>
      </c>
      <c r="F27" t="s">
        <v>52</v>
      </c>
      <c r="G27" t="s">
        <v>54</v>
      </c>
      <c r="H27" t="s">
        <v>54</v>
      </c>
      <c r="I27" t="s">
        <v>52</v>
      </c>
      <c r="J27" t="s">
        <v>52</v>
      </c>
      <c r="K27" t="s">
        <v>54</v>
      </c>
      <c r="L27" t="s">
        <v>54</v>
      </c>
      <c r="M27" t="s">
        <v>54</v>
      </c>
      <c r="N27" t="s">
        <v>54</v>
      </c>
      <c r="O27" t="s">
        <v>52</v>
      </c>
      <c r="P27" t="s">
        <v>52</v>
      </c>
      <c r="Q27" t="s">
        <v>52</v>
      </c>
      <c r="R27" t="s">
        <v>56</v>
      </c>
      <c r="S27" t="s">
        <v>54</v>
      </c>
      <c r="T27" t="s">
        <v>54</v>
      </c>
      <c r="U27" t="s">
        <v>54</v>
      </c>
      <c r="V27" t="s">
        <v>54</v>
      </c>
      <c r="W27" t="s">
        <v>54</v>
      </c>
      <c r="X27" t="s">
        <v>52</v>
      </c>
    </row>
    <row r="28" spans="1:24" x14ac:dyDescent="0.3">
      <c r="A28" t="s">
        <v>40</v>
      </c>
      <c r="B28" t="s">
        <v>43</v>
      </c>
      <c r="C28" s="1">
        <v>2020</v>
      </c>
      <c r="D28" t="s">
        <v>49</v>
      </c>
      <c r="E28" t="s">
        <v>52</v>
      </c>
      <c r="F28" t="s">
        <v>52</v>
      </c>
      <c r="G28" t="s">
        <v>52</v>
      </c>
      <c r="H28" t="s">
        <v>52</v>
      </c>
      <c r="I28" t="s">
        <v>52</v>
      </c>
      <c r="J28" t="s">
        <v>52</v>
      </c>
      <c r="K28" t="s">
        <v>54</v>
      </c>
      <c r="L28" t="s">
        <v>54</v>
      </c>
      <c r="M28" t="s">
        <v>54</v>
      </c>
      <c r="N28" t="s">
        <v>54</v>
      </c>
      <c r="O28" t="s">
        <v>52</v>
      </c>
      <c r="P28" t="s">
        <v>52</v>
      </c>
      <c r="Q28" t="s">
        <v>52</v>
      </c>
      <c r="R28" t="s">
        <v>54</v>
      </c>
      <c r="S28" t="s">
        <v>54</v>
      </c>
      <c r="T28" t="s">
        <v>61</v>
      </c>
      <c r="U28" t="s">
        <v>54</v>
      </c>
      <c r="V28" t="s">
        <v>54</v>
      </c>
      <c r="W28" t="s">
        <v>54</v>
      </c>
      <c r="X28" t="s">
        <v>54</v>
      </c>
    </row>
    <row r="29" spans="1:24" x14ac:dyDescent="0.3">
      <c r="A29" t="s">
        <v>44</v>
      </c>
      <c r="B29" t="s">
        <v>45</v>
      </c>
      <c r="C29" s="1">
        <v>2018</v>
      </c>
      <c r="D29" t="s">
        <v>50</v>
      </c>
      <c r="E29" t="s">
        <v>54</v>
      </c>
      <c r="F29" t="s">
        <v>52</v>
      </c>
      <c r="G29" t="s">
        <v>54</v>
      </c>
      <c r="H29" t="s">
        <v>54</v>
      </c>
      <c r="I29" t="s">
        <v>52</v>
      </c>
      <c r="J29" t="s">
        <v>52</v>
      </c>
      <c r="K29" t="s">
        <v>52</v>
      </c>
      <c r="L29" t="s">
        <v>52</v>
      </c>
      <c r="M29" t="s">
        <v>54</v>
      </c>
      <c r="N29" t="s">
        <v>52</v>
      </c>
      <c r="O29" t="s">
        <v>52</v>
      </c>
      <c r="P29" t="s">
        <v>56</v>
      </c>
      <c r="Q29" t="s">
        <v>54</v>
      </c>
      <c r="R29" t="s">
        <v>54</v>
      </c>
      <c r="S29" t="s">
        <v>54</v>
      </c>
      <c r="T29" t="s">
        <v>54</v>
      </c>
      <c r="U29" t="s">
        <v>54</v>
      </c>
      <c r="V29" t="s">
        <v>54</v>
      </c>
      <c r="W29" t="s">
        <v>54</v>
      </c>
      <c r="X29" t="s">
        <v>52</v>
      </c>
    </row>
    <row r="30" spans="1:24" x14ac:dyDescent="0.3">
      <c r="A30" t="s">
        <v>44</v>
      </c>
      <c r="B30" t="s">
        <v>46</v>
      </c>
      <c r="C30" s="1">
        <v>2018</v>
      </c>
      <c r="D30" t="s">
        <v>49</v>
      </c>
      <c r="E30" t="s">
        <v>54</v>
      </c>
      <c r="F30" t="s">
        <v>54</v>
      </c>
      <c r="G30" t="s">
        <v>52</v>
      </c>
      <c r="H30" t="s">
        <v>52</v>
      </c>
      <c r="I30" t="s">
        <v>52</v>
      </c>
      <c r="J30" t="s">
        <v>52</v>
      </c>
      <c r="K30" t="s">
        <v>54</v>
      </c>
      <c r="L30" t="s">
        <v>54</v>
      </c>
      <c r="M30" t="s">
        <v>52</v>
      </c>
      <c r="N30" t="s">
        <v>54</v>
      </c>
      <c r="O30" t="s">
        <v>52</v>
      </c>
      <c r="P30" t="s">
        <v>54</v>
      </c>
      <c r="Q30" t="s">
        <v>56</v>
      </c>
      <c r="R30" t="s">
        <v>54</v>
      </c>
      <c r="S30" t="s">
        <v>56</v>
      </c>
      <c r="T30" t="s">
        <v>54</v>
      </c>
      <c r="U30" t="s">
        <v>54</v>
      </c>
      <c r="V30" t="s">
        <v>54</v>
      </c>
      <c r="W30" t="s">
        <v>54</v>
      </c>
      <c r="X30" t="s">
        <v>52</v>
      </c>
    </row>
    <row r="31" spans="1:24" x14ac:dyDescent="0.3">
      <c r="A31" t="s">
        <v>44</v>
      </c>
      <c r="B31" t="s">
        <v>47</v>
      </c>
      <c r="C31" s="1">
        <v>2018</v>
      </c>
      <c r="D31" t="s">
        <v>50</v>
      </c>
      <c r="E31" t="s">
        <v>54</v>
      </c>
      <c r="F31" t="s">
        <v>54</v>
      </c>
      <c r="G31" t="s">
        <v>52</v>
      </c>
      <c r="H31" t="s">
        <v>52</v>
      </c>
      <c r="I31" t="s">
        <v>52</v>
      </c>
      <c r="J31" t="s">
        <v>52</v>
      </c>
      <c r="K31" t="s">
        <v>52</v>
      </c>
      <c r="L31" t="s">
        <v>52</v>
      </c>
      <c r="M31" t="s">
        <v>54</v>
      </c>
      <c r="N31" t="s">
        <v>54</v>
      </c>
      <c r="O31" t="s">
        <v>52</v>
      </c>
      <c r="P31" t="s">
        <v>54</v>
      </c>
      <c r="Q31" t="s">
        <v>54</v>
      </c>
      <c r="R31" t="s">
        <v>54</v>
      </c>
      <c r="S31" t="s">
        <v>53</v>
      </c>
      <c r="T31" t="s">
        <v>54</v>
      </c>
      <c r="U31" t="s">
        <v>54</v>
      </c>
      <c r="V31" t="s">
        <v>54</v>
      </c>
      <c r="W31" t="s">
        <v>54</v>
      </c>
      <c r="X31" t="s">
        <v>52</v>
      </c>
    </row>
    <row r="32" spans="1:24" x14ac:dyDescent="0.3">
      <c r="A32" t="s">
        <v>44</v>
      </c>
      <c r="B32" t="s">
        <v>48</v>
      </c>
      <c r="C32" s="1">
        <v>2018</v>
      </c>
      <c r="D32" t="s">
        <v>49</v>
      </c>
      <c r="E32" t="s">
        <v>54</v>
      </c>
      <c r="F32" t="s">
        <v>54</v>
      </c>
      <c r="G32" t="s">
        <v>52</v>
      </c>
      <c r="H32" t="s">
        <v>52</v>
      </c>
      <c r="I32" t="s">
        <v>52</v>
      </c>
      <c r="J32" t="s">
        <v>52</v>
      </c>
      <c r="K32" t="s">
        <v>54</v>
      </c>
      <c r="L32" t="s">
        <v>54</v>
      </c>
      <c r="M32" t="s">
        <v>52</v>
      </c>
      <c r="N32" t="s">
        <v>54</v>
      </c>
      <c r="O32" t="s">
        <v>52</v>
      </c>
      <c r="P32" t="s">
        <v>54</v>
      </c>
      <c r="Q32" t="s">
        <v>53</v>
      </c>
      <c r="R32" t="s">
        <v>54</v>
      </c>
      <c r="S32" s="6" t="s">
        <v>53</v>
      </c>
      <c r="T32" t="s">
        <v>54</v>
      </c>
      <c r="U32" t="s">
        <v>54</v>
      </c>
      <c r="V32" t="s">
        <v>52</v>
      </c>
      <c r="W32" t="s">
        <v>54</v>
      </c>
      <c r="X32" t="s">
        <v>52</v>
      </c>
    </row>
    <row r="33" spans="3:24" x14ac:dyDescent="0.3">
      <c r="C33" s="1"/>
    </row>
    <row r="34" spans="3:24" x14ac:dyDescent="0.3">
      <c r="E34" s="2">
        <f>COUNTIF(Tableau3[ordre fém. masc],"oui")</f>
        <v>8</v>
      </c>
      <c r="F34" s="2">
        <f>COUNTIF(Tableau3[terme approprié selon genre],"oui")</f>
        <v>24</v>
      </c>
      <c r="G34" s="2">
        <f>COUNTIF(Tableau3[forme verbale (impératif, impersonnel, infinitif)],"oui")</f>
        <v>11</v>
      </c>
      <c r="H34" s="2">
        <f>COUNTIF(Tableau3[tournures neutres],"oui")</f>
        <v>27</v>
      </c>
      <c r="I34" s="2">
        <f>COUNTIF(Tableau3[terme collectif],"oui")</f>
        <v>28</v>
      </c>
      <c r="J34" s="2">
        <f>COUNTIF(Tableau3[terme épicène],"oui")</f>
        <v>28</v>
      </c>
      <c r="K34" s="2">
        <f>COUNTIF(Tableau3[pronom],"oui")</f>
        <v>13</v>
      </c>
      <c r="L34" s="2">
        <f>COUNTIF(Tableau3[éviter déterminant possessif nl],"oui")</f>
        <v>4</v>
      </c>
      <c r="M34" s="2">
        <f>COUNTIF(Tableau3[pluriel],"oui")</f>
        <v>6</v>
      </c>
      <c r="N34" s="2">
        <f>COUNTIF(Tableau3[noms mét. animé neutre (ex: leerkracht)],"oui")</f>
        <v>3</v>
      </c>
      <c r="O34" s="2">
        <f>COUNTIF(Tableau3[fém. des noms],"oui")</f>
        <v>29</v>
      </c>
      <c r="P34" s="2">
        <f>COUNTIF(Tableau3[doublet complet],"oui")</f>
        <v>18</v>
      </c>
      <c r="Q34" s="2">
        <f>COUNTIF(Tableau3[doublet abrégé],"oui")</f>
        <v>11</v>
      </c>
      <c r="R34" s="2">
        <f>COUNTIF(Tableau3[() pour doublet],"oui")</f>
        <v>1</v>
      </c>
      <c r="S34" s="2">
        <f>COUNTIF(Tableau3[masc. générique],"oui")</f>
        <v>0</v>
      </c>
      <c r="T34" s="2">
        <f>COUNTIF(Tableau3[innovations ortho./sém.],"oui")</f>
        <v>2</v>
      </c>
      <c r="U34" s="2">
        <f>COUNTIF(Tableau3[note explicative],"oui")</f>
        <v>3</v>
      </c>
      <c r="V34" s="2">
        <f>COUNTIF(Tableau3[indication après le mot],"oui")</f>
        <v>7</v>
      </c>
      <c r="W34" s="2">
        <f>COUNTIF(Tableau3[pas d''expressions sexistes],"oui")</f>
        <v>15</v>
      </c>
      <c r="X34" s="2">
        <f>COUNTIF(Tableau3[titre de civilité adapté],"oui")</f>
        <v>22</v>
      </c>
    </row>
    <row r="35" spans="3:24" x14ac:dyDescent="0.3">
      <c r="D35" t="s">
        <v>51</v>
      </c>
      <c r="E35" s="3">
        <f>E34/30</f>
        <v>0.26666666666666666</v>
      </c>
      <c r="F35" s="3">
        <f t="shared" ref="F35:X35" si="0">F34/30</f>
        <v>0.8</v>
      </c>
      <c r="G35" s="3">
        <f t="shared" si="0"/>
        <v>0.36666666666666664</v>
      </c>
      <c r="H35" s="3">
        <f t="shared" si="0"/>
        <v>0.9</v>
      </c>
      <c r="I35" s="3">
        <f t="shared" si="0"/>
        <v>0.93333333333333335</v>
      </c>
      <c r="J35" s="3">
        <f t="shared" si="0"/>
        <v>0.93333333333333335</v>
      </c>
      <c r="K35" s="3">
        <f t="shared" si="0"/>
        <v>0.43333333333333335</v>
      </c>
      <c r="L35" s="3">
        <f t="shared" si="0"/>
        <v>0.13333333333333333</v>
      </c>
      <c r="M35" s="3">
        <f t="shared" si="0"/>
        <v>0.2</v>
      </c>
      <c r="N35" s="3">
        <f t="shared" si="0"/>
        <v>0.1</v>
      </c>
      <c r="O35" s="3">
        <f t="shared" si="0"/>
        <v>0.96666666666666667</v>
      </c>
      <c r="P35" s="3">
        <f t="shared" si="0"/>
        <v>0.6</v>
      </c>
      <c r="Q35" s="3">
        <f t="shared" si="0"/>
        <v>0.36666666666666664</v>
      </c>
      <c r="R35" s="3">
        <f t="shared" si="0"/>
        <v>3.3333333333333333E-2</v>
      </c>
      <c r="S35" s="3">
        <f t="shared" si="0"/>
        <v>0</v>
      </c>
      <c r="T35" s="3">
        <f t="shared" si="0"/>
        <v>6.6666666666666666E-2</v>
      </c>
      <c r="U35" s="3">
        <f t="shared" si="0"/>
        <v>0.1</v>
      </c>
      <c r="V35" s="3">
        <f t="shared" si="0"/>
        <v>0.23333333333333334</v>
      </c>
      <c r="W35" s="3">
        <f t="shared" si="0"/>
        <v>0.5</v>
      </c>
      <c r="X35" s="3">
        <f t="shared" si="0"/>
        <v>0.73333333333333328</v>
      </c>
    </row>
    <row r="36" spans="3:24" x14ac:dyDescent="0.3">
      <c r="D36">
        <f>COUNTIF(Tableau3[Langue],"nl")</f>
        <v>8</v>
      </c>
    </row>
    <row r="37" spans="3:24" x14ac:dyDescent="0.3">
      <c r="P37" s="4">
        <f>COUNTIF(Tableau3[doublet complet],"déconseillé")</f>
        <v>1</v>
      </c>
      <c r="Q37" s="4">
        <f>COUNTIF(Tableau3[doublet abrégé],"déconseillé")</f>
        <v>7</v>
      </c>
      <c r="R37" s="4">
        <f>COUNTIF(Tableau3[() pour doublet],"déconseillé")</f>
        <v>13</v>
      </c>
      <c r="S37" s="4">
        <f>COUNTIF(Tableau3[masc. générique],"déconseillé")</f>
        <v>7</v>
      </c>
      <c r="T37" s="4">
        <f>COUNTIF(Tableau3[innovations ortho./sém.],"déconseillé")</f>
        <v>1</v>
      </c>
      <c r="U37" s="4">
        <f>COUNTIF(Tableau3[note explicative],"déconseillé")</f>
        <v>1</v>
      </c>
      <c r="V37" s="4">
        <f>COUNTIF(Tableau3[indication après le mot],"déconseillé")</f>
        <v>2</v>
      </c>
    </row>
    <row r="38" spans="3:24" x14ac:dyDescent="0.3">
      <c r="P38" s="3">
        <f>P37/30</f>
        <v>3.3333333333333333E-2</v>
      </c>
      <c r="Q38" s="3">
        <f>Q37/30</f>
        <v>0.23333333333333334</v>
      </c>
      <c r="R38" s="3">
        <f t="shared" ref="R38:V38" si="1">R37/30</f>
        <v>0.43333333333333335</v>
      </c>
      <c r="S38" s="3">
        <f t="shared" si="1"/>
        <v>0.23333333333333334</v>
      </c>
      <c r="T38" s="3">
        <f t="shared" si="1"/>
        <v>3.3333333333333333E-2</v>
      </c>
      <c r="U38" s="3">
        <f t="shared" si="1"/>
        <v>3.3333333333333333E-2</v>
      </c>
      <c r="V38" s="3">
        <f t="shared" si="1"/>
        <v>6.6666666666666666E-2</v>
      </c>
    </row>
    <row r="40" spans="3:24" x14ac:dyDescent="0.3">
      <c r="E40" s="5">
        <f>COUNTIF(Tableau3[ordre fém. masc],"non mentionné")</f>
        <v>22</v>
      </c>
      <c r="F40" s="5">
        <f>COUNTIF(Tableau3[terme approprié selon genre],"non mentionné")</f>
        <v>6</v>
      </c>
      <c r="G40" s="5">
        <f>COUNTIF(Tableau3[forme verbale (impératif, impersonnel, infinitif)],"non mentionné")</f>
        <v>19</v>
      </c>
      <c r="H40" s="5">
        <f>COUNTIF(Tableau3[tournures neutres],"non mentionné")</f>
        <v>3</v>
      </c>
      <c r="I40" s="5">
        <f>COUNTIF(Tableau3[terme collectif],"non mentionné")</f>
        <v>2</v>
      </c>
      <c r="J40" s="5">
        <f>COUNTIF(Tableau3[terme épicène],"non mentionné")</f>
        <v>2</v>
      </c>
      <c r="K40" s="5">
        <f>COUNTIF(Tableau3[pronom],"non mentionné")</f>
        <v>17</v>
      </c>
      <c r="L40" s="5">
        <f>COUNTIF(Tableau3[éviter déterminant possessif nl],"non mentionné")</f>
        <v>26</v>
      </c>
      <c r="M40" s="5">
        <f>COUNTIF(Tableau3[pluriel],"non mentionné")</f>
        <v>24</v>
      </c>
      <c r="N40" s="5">
        <f>COUNTIF(Tableau3[noms mét. animé neutre (ex: leerkracht)],"non mentionné")</f>
        <v>27</v>
      </c>
      <c r="O40" s="5">
        <f>COUNTIF(Tableau3[fém. des noms],"non mentionné")</f>
        <v>1</v>
      </c>
      <c r="P40" s="5">
        <f>COUNTIF(Tableau3[doublet complet],"non mentionné")</f>
        <v>9</v>
      </c>
      <c r="Q40" s="5">
        <f>COUNTIF(Tableau3[doublet abrégé],"non mentionné")</f>
        <v>9</v>
      </c>
      <c r="R40" s="5">
        <f>COUNTIF(Tableau3[() pour doublet],"non mentionné")</f>
        <v>16</v>
      </c>
      <c r="S40" s="5">
        <f>COUNTIF(Tableau3[masc. générique],"non mentionné")</f>
        <v>20</v>
      </c>
      <c r="T40" s="5">
        <f>COUNTIF(Tableau3[innovations ortho./sém.],"non mentionné")</f>
        <v>24</v>
      </c>
      <c r="U40" s="5">
        <f>COUNTIF(Tableau3[note explicative],"non mentionné")</f>
        <v>26</v>
      </c>
      <c r="V40" s="5">
        <f>COUNTIF(Tableau3[indication après le mot],"non mentionné")</f>
        <v>20</v>
      </c>
      <c r="W40" s="5">
        <f>COUNTIF(Tableau3[pas d''expressions sexistes],"non mentionné")</f>
        <v>15</v>
      </c>
      <c r="X40" s="5">
        <f>COUNTIF(Tableau3[titre de civilité adapté],"non mentionné")</f>
        <v>8</v>
      </c>
    </row>
    <row r="41" spans="3:24" x14ac:dyDescent="0.3">
      <c r="E41" s="3">
        <f>E40/30</f>
        <v>0.73333333333333328</v>
      </c>
      <c r="F41" s="3">
        <f t="shared" ref="F41:X41" si="2">F40/30</f>
        <v>0.2</v>
      </c>
      <c r="G41" s="3">
        <f t="shared" si="2"/>
        <v>0.6333333333333333</v>
      </c>
      <c r="H41" s="3">
        <f t="shared" si="2"/>
        <v>0.1</v>
      </c>
      <c r="I41" s="3">
        <f t="shared" si="2"/>
        <v>6.6666666666666666E-2</v>
      </c>
      <c r="J41" s="3">
        <f t="shared" si="2"/>
        <v>6.6666666666666666E-2</v>
      </c>
      <c r="K41" s="3">
        <f t="shared" si="2"/>
        <v>0.56666666666666665</v>
      </c>
      <c r="L41" s="3">
        <f t="shared" si="2"/>
        <v>0.8666666666666667</v>
      </c>
      <c r="M41" s="3">
        <f t="shared" si="2"/>
        <v>0.8</v>
      </c>
      <c r="N41" s="3">
        <f t="shared" si="2"/>
        <v>0.9</v>
      </c>
      <c r="O41" s="3">
        <f t="shared" si="2"/>
        <v>3.3333333333333333E-2</v>
      </c>
      <c r="P41" s="3">
        <f t="shared" si="2"/>
        <v>0.3</v>
      </c>
      <c r="Q41" s="3">
        <f t="shared" si="2"/>
        <v>0.3</v>
      </c>
      <c r="R41" s="3">
        <f t="shared" si="2"/>
        <v>0.53333333333333333</v>
      </c>
      <c r="S41" s="3">
        <f t="shared" si="2"/>
        <v>0.66666666666666663</v>
      </c>
      <c r="T41" s="3">
        <f t="shared" si="2"/>
        <v>0.8</v>
      </c>
      <c r="U41" s="3">
        <f t="shared" si="2"/>
        <v>0.8666666666666667</v>
      </c>
      <c r="V41" s="3">
        <f t="shared" si="2"/>
        <v>0.66666666666666663</v>
      </c>
      <c r="W41" s="3">
        <f t="shared" si="2"/>
        <v>0.5</v>
      </c>
      <c r="X41" s="3">
        <f t="shared" si="2"/>
        <v>0.26666666666666666</v>
      </c>
    </row>
  </sheetData>
  <mergeCells count="1">
    <mergeCell ref="A1:X1"/>
  </mergeCells>
  <conditionalFormatting sqref="E2:X32">
    <cfRule type="containsText" dxfId="5" priority="2" operator="containsText" text="non mentionné">
      <formula>NOT(ISERROR(SEARCH("non mentionné",E2)))</formula>
    </cfRule>
    <cfRule type="containsText" dxfId="4" priority="3" operator="containsText" text="oui">
      <formula>NOT(ISERROR(SEARCH("oui",E2)))</formula>
    </cfRule>
    <cfRule type="containsText" dxfId="3" priority="4" operator="containsText" text="déconseillé">
      <formula>NOT(ISERROR(SEARCH("déconseillé",E2)))</formula>
    </cfRule>
  </conditionalFormatting>
  <conditionalFormatting sqref="D2:D32">
    <cfRule type="containsText" dxfId="2" priority="1" operator="containsText" text="nl">
      <formula>NOT(ISERROR(SEARCH("nl",D2)))</formula>
    </cfRule>
  </conditionalFormatting>
  <pageMargins left="0.7" right="0.7" top="0.75" bottom="0.75" header="0.3" footer="0.3"/>
  <pageSetup paperSize="9" orientation="portrait" verticalDpi="0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Recommandations par guide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 Jungers</dc:creator>
  <cp:lastModifiedBy>Pauline Jungers</cp:lastModifiedBy>
  <dcterms:created xsi:type="dcterms:W3CDTF">2022-05-20T08:44:26Z</dcterms:created>
  <dcterms:modified xsi:type="dcterms:W3CDTF">2022-05-30T07:18:00Z</dcterms:modified>
</cp:coreProperties>
</file>