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D:\academic\university courses\BIOCEB\4. Internship\project\SI tables &amp; calculations\"/>
    </mc:Choice>
  </mc:AlternateContent>
  <xr:revisionPtr revIDLastSave="0" documentId="13_ncr:1_{C716F8DE-7D8D-4F08-B69A-7F0E5835E37C}" xr6:coauthVersionLast="47" xr6:coauthVersionMax="47" xr10:uidLastSave="{00000000-0000-0000-0000-000000000000}"/>
  <bookViews>
    <workbookView xWindow="-108" yWindow="-108" windowWidth="23256" windowHeight="12720" tabRatio="771" xr2:uid="{00000000-000D-0000-FFFF-FFFF00000000}"/>
  </bookViews>
  <sheets>
    <sheet name="Biomass Cultivation" sheetId="1" r:id="rId1"/>
    <sheet name="Drying" sheetId="2" r:id="rId2"/>
    <sheet name="Crushing" sheetId="3" r:id="rId3"/>
    <sheet name="Dust Recovery" sheetId="4" r:id="rId4"/>
    <sheet name="RCF reaction &amp; Separation" sheetId="5" r:id="rId5"/>
    <sheet name="CHP- Pulp Valorization" sheetId="8" r:id="rId6"/>
    <sheet name="Process Flow" sheetId="7" r:id="rId7"/>
    <sheet name="References"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5" l="1"/>
  <c r="E41" i="8" l="1"/>
  <c r="S33" i="5" l="1"/>
  <c r="G26" i="3"/>
  <c r="U41" i="2"/>
  <c r="H41" i="2"/>
  <c r="U34" i="2"/>
  <c r="U32" i="2" s="1"/>
  <c r="H34" i="2"/>
  <c r="H32" i="2" s="1"/>
  <c r="U26" i="2"/>
  <c r="H26" i="2"/>
  <c r="J78" i="1"/>
  <c r="J77" i="1"/>
  <c r="J76" i="1"/>
  <c r="J75" i="1"/>
  <c r="J74" i="1"/>
  <c r="S73" i="1"/>
  <c r="J73" i="1"/>
  <c r="S72" i="1"/>
  <c r="J72" i="1"/>
  <c r="S71" i="1"/>
  <c r="J71" i="1"/>
  <c r="J61" i="1"/>
  <c r="J60" i="1"/>
  <c r="J58" i="1"/>
  <c r="J57" i="1"/>
  <c r="S56" i="1"/>
  <c r="J56" i="1"/>
  <c r="S55" i="1"/>
  <c r="J55" i="1"/>
  <c r="J59" i="1" s="1"/>
  <c r="K58" i="1" s="1"/>
  <c r="K57" i="1" s="1"/>
  <c r="K56" i="1" s="1"/>
  <c r="K55" i="1" s="1"/>
  <c r="K54" i="1" s="1"/>
  <c r="S54" i="1"/>
  <c r="J54" i="1"/>
  <c r="J44" i="1"/>
  <c r="J43" i="1"/>
  <c r="J42" i="1"/>
  <c r="J41" i="1"/>
  <c r="J40" i="1"/>
  <c r="S39" i="1"/>
  <c r="J39" i="1"/>
  <c r="S38" i="1"/>
  <c r="J38" i="1"/>
  <c r="S37" i="1"/>
  <c r="J37" i="1"/>
  <c r="K22" i="1"/>
  <c r="J21" i="1"/>
  <c r="I21" i="1"/>
  <c r="H21" i="1"/>
  <c r="G21" i="1"/>
  <c r="F21" i="1"/>
  <c r="E21" i="1"/>
  <c r="K18" i="1"/>
  <c r="K17" i="1"/>
  <c r="K21" i="1" s="1"/>
  <c r="K16" i="1"/>
  <c r="K15" i="1"/>
</calcChain>
</file>

<file path=xl/sharedStrings.xml><?xml version="1.0" encoding="utf-8"?>
<sst xmlns="http://schemas.openxmlformats.org/spreadsheetml/2006/main" count="573" uniqueCount="266">
  <si>
    <t>phyllis2</t>
  </si>
  <si>
    <t>references</t>
  </si>
  <si>
    <t>unit</t>
  </si>
  <si>
    <t>Average</t>
  </si>
  <si>
    <t>Poplar Samples</t>
  </si>
  <si>
    <t>poplar bark</t>
  </si>
  <si>
    <t>poplar leaf</t>
  </si>
  <si>
    <t>poplar wood1</t>
  </si>
  <si>
    <t>poplar wood2</t>
  </si>
  <si>
    <t>poplar wood3</t>
  </si>
  <si>
    <t>wood poplar (ASPEN)</t>
  </si>
  <si>
    <t>carbon</t>
  </si>
  <si>
    <t>wt%</t>
  </si>
  <si>
    <t>hydrogen</t>
  </si>
  <si>
    <t>nitrogen</t>
  </si>
  <si>
    <t>oxygen</t>
  </si>
  <si>
    <t>NA</t>
  </si>
  <si>
    <t>sulfur</t>
  </si>
  <si>
    <t>moisture content</t>
  </si>
  <si>
    <t>Total</t>
  </si>
  <si>
    <t xml:space="preserve">HHV </t>
  </si>
  <si>
    <t>MJ/kg</t>
  </si>
  <si>
    <t>-</t>
  </si>
  <si>
    <t>cellulose</t>
  </si>
  <si>
    <t>hemicellulose</t>
  </si>
  <si>
    <t>lignin</t>
  </si>
  <si>
    <t>composition</t>
  </si>
  <si>
    <t>reference</t>
  </si>
  <si>
    <t>https://phyllis.nl/Browse/Standard/ECN-Phyllis#poplar</t>
  </si>
  <si>
    <t>average</t>
  </si>
  <si>
    <t>1 #1930</t>
  </si>
  <si>
    <t>2 #1971</t>
  </si>
  <si>
    <t>3 #806</t>
  </si>
  <si>
    <t>4 #700</t>
  </si>
  <si>
    <t>5 #845</t>
  </si>
  <si>
    <t>wood poplar</t>
  </si>
  <si>
    <t>lignin content</t>
  </si>
  <si>
    <t>sulphur</t>
  </si>
  <si>
    <t>total</t>
  </si>
  <si>
    <t>HHV</t>
  </si>
  <si>
    <t>wood birch</t>
  </si>
  <si>
    <t>up to 100</t>
  </si>
  <si>
    <t>1 #76</t>
  </si>
  <si>
    <t>2 #774</t>
  </si>
  <si>
    <t>3 #1816</t>
  </si>
  <si>
    <t>4 #1773</t>
  </si>
  <si>
    <t>5 #1974</t>
  </si>
  <si>
    <t>willow</t>
  </si>
  <si>
    <t>1 #345</t>
  </si>
  <si>
    <t>2 #719</t>
  </si>
  <si>
    <t>3 #947</t>
  </si>
  <si>
    <t>4 #2249</t>
  </si>
  <si>
    <t>5 #870</t>
  </si>
  <si>
    <t>?</t>
  </si>
  <si>
    <t xml:space="preserve">comparison of the composition for different biomasses </t>
  </si>
  <si>
    <t xml:space="preserve">sample </t>
  </si>
  <si>
    <t>poplar</t>
  </si>
  <si>
    <t>birch</t>
  </si>
  <si>
    <t>Drying Unit</t>
  </si>
  <si>
    <t>input</t>
  </si>
  <si>
    <t>value</t>
  </si>
  <si>
    <t>comment</t>
  </si>
  <si>
    <t>feedstock (birch)</t>
  </si>
  <si>
    <t>Birch</t>
  </si>
  <si>
    <t>kg/h</t>
  </si>
  <si>
    <t>the basis</t>
  </si>
  <si>
    <t>Willow</t>
  </si>
  <si>
    <t>dry feed</t>
  </si>
  <si>
    <t>needed to calculate the N2 requirements</t>
  </si>
  <si>
    <t>% wt</t>
  </si>
  <si>
    <t>target moisture</t>
  </si>
  <si>
    <t>N2</t>
  </si>
  <si>
    <t>output</t>
  </si>
  <si>
    <t>Dried biomass</t>
  </si>
  <si>
    <t>calculated based on the final moisture content</t>
  </si>
  <si>
    <t>calculated based on the final moisture content and the mass lost as dust</t>
  </si>
  <si>
    <t>Dust</t>
  </si>
  <si>
    <t>water</t>
  </si>
  <si>
    <t>to reach the final moisture of 9%- this is the water removed form biomass to reach the final intended moisture content, and this is considered as emission to air</t>
  </si>
  <si>
    <t>to reach the final moisture of 9 %</t>
  </si>
  <si>
    <t>energy stream</t>
  </si>
  <si>
    <t>value-in</t>
  </si>
  <si>
    <t>value-out</t>
  </si>
  <si>
    <t>balance</t>
  </si>
  <si>
    <t>Electricity (drying)</t>
  </si>
  <si>
    <t>kW.h</t>
  </si>
  <si>
    <t>needed to run the equipment</t>
  </si>
  <si>
    <t>to run the equipment</t>
  </si>
  <si>
    <t>Electricity  (Feeding)</t>
  </si>
  <si>
    <t>HT Heat required</t>
  </si>
  <si>
    <t>MJ</t>
  </si>
  <si>
    <t>Feeding syngas plant and lock hoppers system</t>
  </si>
  <si>
    <t>Crusher</t>
  </si>
  <si>
    <t xml:space="preserve">water </t>
  </si>
  <si>
    <t xml:space="preserve">to air </t>
  </si>
  <si>
    <t>water loss at crushing step is 0.15% based on Ugo's work</t>
  </si>
  <si>
    <t>dust</t>
  </si>
  <si>
    <t>crushed biomass</t>
  </si>
  <si>
    <t>going to the RCF</t>
  </si>
  <si>
    <t>calculated considering the lost mass as dust and water emission</t>
  </si>
  <si>
    <t>crushing energy requirement</t>
  </si>
  <si>
    <t>kWh/t DM</t>
  </si>
  <si>
    <t>energy required for each ton of biomass is equal to 0.096 kWh</t>
  </si>
  <si>
    <t>Dust Collector</t>
  </si>
  <si>
    <t>Energy produced</t>
  </si>
  <si>
    <t>Separation step</t>
  </si>
  <si>
    <t>methanol</t>
  </si>
  <si>
    <t>dichloromethane</t>
  </si>
  <si>
    <t>4:100 of dichloro. Is needed for purification of crude oil</t>
  </si>
  <si>
    <t>H2</t>
  </si>
  <si>
    <t>9.7:1000 of H2 needed for the reaction</t>
  </si>
  <si>
    <t>n-hexane</t>
  </si>
  <si>
    <t>3:1000 hexane is needed for purificaiton step</t>
  </si>
  <si>
    <t>water(makeup)</t>
  </si>
  <si>
    <t>Ru/C catalyst</t>
  </si>
  <si>
    <t>crude oil</t>
  </si>
  <si>
    <t>monomer</t>
  </si>
  <si>
    <t>oligomer</t>
  </si>
  <si>
    <t>pulp</t>
  </si>
  <si>
    <t>wastewater</t>
  </si>
  <si>
    <t>offgas (N2)</t>
  </si>
  <si>
    <t>0.96 of water inlet goes to wwtp</t>
  </si>
  <si>
    <t>H2 bypass</t>
  </si>
  <si>
    <t>value in</t>
  </si>
  <si>
    <t>value out</t>
  </si>
  <si>
    <t>cool water</t>
  </si>
  <si>
    <t>m3/h</t>
  </si>
  <si>
    <t>HP steam</t>
  </si>
  <si>
    <t>kW/h</t>
  </si>
  <si>
    <t>MP steam</t>
  </si>
  <si>
    <t>HP condensate</t>
  </si>
  <si>
    <t>neglect</t>
  </si>
  <si>
    <t>MP condensate</t>
  </si>
  <si>
    <t>Electric power</t>
  </si>
  <si>
    <t xml:space="preserve">Heating </t>
  </si>
  <si>
    <t>Cooling</t>
  </si>
  <si>
    <t>electricity for cooling</t>
  </si>
  <si>
    <t>``</t>
  </si>
  <si>
    <t>Ref [1]</t>
  </si>
  <si>
    <t>Tschulkow, M., Compernolle, T., Van den Bosch, S., Van Aelst, J., Storms, I., Van Dael, M., ... &amp; Van Passel, S. (2020). Integrated techno-economic assessment of a biorefinery process: The high-end valorization of the lignocellulosic fraction in wood streams. Journal of cleaner production, 266, 122022.</t>
  </si>
  <si>
    <t>Table summarizing compositions of poplar- from Phyllis [2]</t>
  </si>
  <si>
    <r>
      <t xml:space="preserve">table summarizing information on </t>
    </r>
    <r>
      <rPr>
        <b/>
        <sz val="11"/>
        <color theme="1"/>
        <rFont val="Calibri"/>
        <family val="2"/>
        <scheme val="minor"/>
      </rPr>
      <t>poplar</t>
    </r>
    <r>
      <rPr>
        <sz val="11"/>
        <color theme="1"/>
        <rFont val="Calibri"/>
        <family val="2"/>
        <scheme val="minor"/>
      </rPr>
      <t xml:space="preserve"> biomass [2]</t>
    </r>
  </si>
  <si>
    <r>
      <t xml:space="preserve">table summarinzing information on </t>
    </r>
    <r>
      <rPr>
        <b/>
        <sz val="11"/>
        <color theme="1"/>
        <rFont val="Calibri"/>
        <family val="2"/>
        <scheme val="minor"/>
      </rPr>
      <t>birch</t>
    </r>
    <r>
      <rPr>
        <sz val="11"/>
        <color theme="1"/>
        <rFont val="Calibri"/>
        <family val="2"/>
        <scheme val="minor"/>
      </rPr>
      <t xml:space="preserve"> biomass [2]</t>
    </r>
  </si>
  <si>
    <t>willow samples [2]</t>
  </si>
  <si>
    <t>https://phyllis.nl/Browse/Standard/ECN-Phyllis</t>
  </si>
  <si>
    <t>the basis- moisture content of the birch is 12.6 wt% [2], and the target moisture after the drying unit is 9%.</t>
  </si>
  <si>
    <t>Transforming residual biomass into food and feed – Towards an LCA optimization platform</t>
  </si>
  <si>
    <t>based on Ugo's thesis, dust acounts for 1% of mass input [3]</t>
  </si>
  <si>
    <t>[4] mentions 8-15%DM range as the suitable range thus, 9% is selected in this study.</t>
  </si>
  <si>
    <t xml:space="preserve">ECOINVENT 3.8; Review of existing process and literature for background processes </t>
  </si>
  <si>
    <t>produced dust is around 1% wt of mass input [3]</t>
  </si>
  <si>
    <t>Selected process from Ecoinvent</t>
  </si>
  <si>
    <t>"electricity for feeding dryer"</t>
  </si>
  <si>
    <t>"market group for heat, central or small-scale, other than natural gas, RER"</t>
  </si>
  <si>
    <t>"market for electricity, medium voltage, NL"</t>
  </si>
  <si>
    <t>adapted for the moisture removal 12.6 to 9%, based on ref [3]; needed to remove water content</t>
  </si>
  <si>
    <t>adapted for the moisture removal 18.9 to 9%, based on ref [3]; needed to remove the water content</t>
  </si>
  <si>
    <t>Selected activity</t>
  </si>
  <si>
    <t>biosphere Flow; "water to air"</t>
  </si>
  <si>
    <t>Heat production, wood pellet, at furnace, 25kW, state-of-the-art, 2014, ref [3]</t>
  </si>
  <si>
    <t xml:space="preserve">RCF unit </t>
  </si>
  <si>
    <t>Techno-economic analysis and life cycle assessment of a biorefinery utilizing reductive catalytic fractionation Andrew W. Bartling</t>
  </si>
  <si>
    <t>selected Item</t>
  </si>
  <si>
    <t>market for methanol, GLO</t>
  </si>
  <si>
    <t>Hydrogen production, steam reforming, RoW</t>
  </si>
  <si>
    <t>market for nitrogen, liquid, RER</t>
  </si>
  <si>
    <t>Rhodium to generic market for metal catalyst, GLO</t>
  </si>
  <si>
    <t>market group for tap water, RER</t>
  </si>
  <si>
    <t>this is the initial value needed to be circulated in the plant, and it is not in contact with any chemicals as its application is as cooling water. This will be used for the life time of the plant, which is considered as 50 years, and to have the value needed for 1000 kg/h of birch, it must be devided by the number of operating years (50) and annual operating days (300), and also the operating hour per day (10-16); so we decided to negelct the final value as it would be negligable after such calculation</t>
  </si>
  <si>
    <t>Selected Item</t>
  </si>
  <si>
    <t>Comments</t>
  </si>
  <si>
    <t>--</t>
  </si>
  <si>
    <t>HP and MP steams are summed up and consider as the same, market for heat, from steam; the value here is 0 as the plant is producing the steam, and this is used as heat integration in the separation unit to satisfy a part of steam requirement of this plant</t>
  </si>
  <si>
    <t>marginal electricity from NL is considered here, 9.45 kw.h of electricity is produced here in total, due to the presence of turbine in the plant</t>
  </si>
  <si>
    <t>HT heat for above 100 degree C, created based on ref [3]</t>
  </si>
  <si>
    <t>market for electricity, medium voltage, NL</t>
  </si>
  <si>
    <t>initial value, this is the catalyst needed for the reaction to be completed properly [1]</t>
  </si>
  <si>
    <t>as inert gas in the beginning of the reaction [1]</t>
  </si>
  <si>
    <t>1:4 water to biomass is needed for this process as described in ref [5]</t>
  </si>
  <si>
    <t>"Nitrogen to air" from biosphere</t>
  </si>
  <si>
    <t>"hydrogen to air" from biosphere</t>
  </si>
  <si>
    <t>84.3 of H2 bypass for each 1000 of biomass entering the plant based on ref [1]</t>
  </si>
  <si>
    <t xml:space="preserve"> 30% of the input feedstock turns to crude oil [1]</t>
  </si>
  <si>
    <t xml:space="preserve"> 62% of the raw material inlet goes to pulp [1]</t>
  </si>
  <si>
    <t>methanol used for this step is 58:1000 of biomass entering the reactor [1]</t>
  </si>
  <si>
    <t>ref</t>
  </si>
  <si>
    <t>[1]</t>
  </si>
  <si>
    <t>Ref</t>
  </si>
  <si>
    <t>Ref.</t>
  </si>
  <si>
    <t>[5]</t>
  </si>
  <si>
    <t>34% of monomer yield, based on the simulation done by [1]</t>
  </si>
  <si>
    <t>20.6% of oligomer yield, based on the simulation result done by [1]</t>
  </si>
  <si>
    <t>market for dichloromethane, RER</t>
  </si>
  <si>
    <t>market for hexane, GLO</t>
  </si>
  <si>
    <t>tap water as water make-up for the process</t>
  </si>
  <si>
    <t>market for tap water, RER</t>
  </si>
  <si>
    <t>marginal high voltage electricity, NL  (Avoided)</t>
  </si>
  <si>
    <t>the overal MP and HP steams were calculated here and then summed up with the MP and HP balances from RCF unit, since the heat integration is done in this process [1]</t>
  </si>
  <si>
    <t xml:space="preserve">market for heat, from steam, in chemical industry, RER </t>
  </si>
  <si>
    <t>treament of wastewater, average, wastewater treatment, Eu without Swiss</t>
  </si>
  <si>
    <t>250 is the water needed for the input of RCF reaction, and that condition will give us 296.649 of crude oil as outlet of RCF, here in separation unit, the base is 1000 kg/h of crude oil and the value of wastewater is calculated basde on that</t>
  </si>
  <si>
    <t>Amount</t>
  </si>
  <si>
    <t>Unit</t>
  </si>
  <si>
    <t>Data Q</t>
  </si>
  <si>
    <t>Conserv</t>
  </si>
  <si>
    <t>Optim</t>
  </si>
  <si>
    <t>Comment</t>
  </si>
  <si>
    <t>Input - Material/fuels</t>
  </si>
  <si>
    <t>CHP unit</t>
  </si>
  <si>
    <t>units</t>
  </si>
  <si>
    <t>includes heat and electricity components</t>
  </si>
  <si>
    <t>lubricating oil</t>
  </si>
  <si>
    <t>kg</t>
  </si>
  <si>
    <t>waste lubricating oil</t>
  </si>
  <si>
    <t>Calcium hydroxide</t>
  </si>
  <si>
    <t>Input - Energy</t>
  </si>
  <si>
    <t>Input - Transport</t>
  </si>
  <si>
    <t>Output</t>
  </si>
  <si>
    <t>Electricity</t>
  </si>
  <si>
    <t>Calc</t>
  </si>
  <si>
    <t>useful LT heat</t>
  </si>
  <si>
    <t>Discharge to soil and water</t>
  </si>
  <si>
    <t>Emissions</t>
  </si>
  <si>
    <t>CO2</t>
  </si>
  <si>
    <t>CO</t>
  </si>
  <si>
    <t>CH4</t>
  </si>
  <si>
    <t>N2O</t>
  </si>
  <si>
    <t>SO2</t>
  </si>
  <si>
    <t>Nox</t>
  </si>
  <si>
    <t>HCl</t>
  </si>
  <si>
    <t>PM</t>
  </si>
  <si>
    <t>Polychlorinated biphenyls</t>
  </si>
  <si>
    <t>platinium</t>
  </si>
  <si>
    <t>Hg</t>
  </si>
  <si>
    <t>Cd</t>
  </si>
  <si>
    <t>Pulp</t>
  </si>
  <si>
    <t>values for emission are considered as existing in the ecoinvent database</t>
  </si>
  <si>
    <t>Avoided electricity [6]</t>
  </si>
  <si>
    <t>Share of heat replacing marginal LT heat [6]</t>
  </si>
  <si>
    <t>https://ens.dk/sites/ens.dk/files/Analyser/technology_data_catalogue_for_el_and_dh.pdf</t>
  </si>
  <si>
    <t>CHP inventory proxy</t>
  </si>
  <si>
    <t>units/Nm3</t>
  </si>
  <si>
    <t>[6]</t>
  </si>
  <si>
    <t>Adapted from the ecoinvent process CHP production from biogas, considering equivalent in a Nm3 basis</t>
  </si>
  <si>
    <t>kg/Nm3</t>
  </si>
  <si>
    <t>kg/Nm4</t>
  </si>
  <si>
    <t>kg/MJ_syngas</t>
  </si>
  <si>
    <t>[8]</t>
  </si>
  <si>
    <t>for flue gas cleaning (SI of [8])</t>
  </si>
  <si>
    <t>CHP emissions</t>
  </si>
  <si>
    <t>mg/Nm3</t>
  </si>
  <si>
    <t>%CH4_syngas</t>
  </si>
  <si>
    <t>IEA, 2017</t>
  </si>
  <si>
    <t>CHP efficiency</t>
  </si>
  <si>
    <t>Electricity generation</t>
  </si>
  <si>
    <t>%</t>
  </si>
  <si>
    <t>LT Heat generation</t>
  </si>
  <si>
    <t>use of LT heat</t>
  </si>
  <si>
    <t>Assum</t>
  </si>
  <si>
    <t>[3]</t>
  </si>
  <si>
    <t xml:space="preserve">Iribarren D, Peters JF, Dufour J. Life cycle assessment of transportation fuels from biomass pyrolysis. Fuel. 2012 Jul 1;97:812–21. </t>
  </si>
  <si>
    <t xml:space="preserve">Emery I, Dunn JB, Han J, Wang M. Biomass Storage Options Influence Net Energy and Emissions of Cellulosic Ethanol. Bioenerg Res. 2015 Jun 1;8(2):590–604. </t>
  </si>
  <si>
    <t>[7]</t>
  </si>
  <si>
    <t>proxy taken as in the theoretical analysis by [8] (Table 2, Gas turbine / CC), following EU directive (conservative estimates based on incineration). Compound not mentioned were adapted from [7]</t>
  </si>
  <si>
    <t>Crushing dust generation is 0.5% based on [3]</t>
  </si>
  <si>
    <t>adapted and updated values from ecoinvent database and ref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</si>
</sst>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E+00"/>
    <numFmt numFmtId="167" formatCode="0\ %"/>
    <numFmt numFmtId="168" formatCode="#,##0.0"/>
  </numFmts>
  <fonts count="18" x14ac:knownFonts="1">
    <font>
      <sz val="11"/>
      <color theme="1"/>
      <name val="Calibri"/>
      <family val="2"/>
      <scheme val="minor"/>
    </font>
    <font>
      <b/>
      <sz val="11"/>
      <color theme="1"/>
      <name val="Calibri"/>
      <family val="2"/>
      <scheme val="minor"/>
    </font>
    <font>
      <sz val="11"/>
      <color rgb="FF000000"/>
      <name val="Calibri"/>
      <family val="2"/>
      <charset val="1"/>
    </font>
    <font>
      <b/>
      <sz val="11"/>
      <color rgb="FF000000"/>
      <name val="Calibri"/>
      <family val="2"/>
      <charset val="1"/>
    </font>
    <font>
      <b/>
      <i/>
      <sz val="11"/>
      <color rgb="FF0070C0"/>
      <name val="Calibri"/>
      <family val="2"/>
      <charset val="1"/>
    </font>
    <font>
      <i/>
      <sz val="11"/>
      <color rgb="FF000000"/>
      <name val="Calibri"/>
      <family val="2"/>
      <charset val="1"/>
    </font>
    <font>
      <sz val="11"/>
      <name val="Calibri"/>
      <family val="2"/>
      <charset val="1"/>
    </font>
    <font>
      <i/>
      <sz val="11"/>
      <name val="Calibri"/>
      <family val="2"/>
      <charset val="1"/>
    </font>
    <font>
      <sz val="11"/>
      <color rgb="FF000000"/>
      <name val="Calibri"/>
      <family val="2"/>
    </font>
    <font>
      <u/>
      <sz val="11"/>
      <color theme="10"/>
      <name val="Calibri"/>
      <family val="2"/>
      <scheme val="minor"/>
    </font>
    <font>
      <sz val="11"/>
      <name val="Calibri"/>
      <family val="2"/>
    </font>
    <font>
      <b/>
      <i/>
      <sz val="11"/>
      <color rgb="FF000000"/>
      <name val="Calibri"/>
      <family val="2"/>
      <charset val="1"/>
    </font>
    <font>
      <b/>
      <sz val="11"/>
      <color rgb="FF0070C0"/>
      <name val="Calibri"/>
      <family val="2"/>
      <charset val="1"/>
    </font>
    <font>
      <b/>
      <sz val="11"/>
      <color rgb="FF000000"/>
      <name val="Calibri"/>
      <family val="2"/>
    </font>
    <font>
      <i/>
      <sz val="11"/>
      <color rgb="FF000000"/>
      <name val="Calibri"/>
      <family val="2"/>
    </font>
    <font>
      <i/>
      <sz val="11"/>
      <color rgb="FF0070C0"/>
      <name val="Calibri"/>
      <family val="2"/>
      <charset val="1"/>
    </font>
    <font>
      <i/>
      <sz val="11"/>
      <color rgb="FF0070C0"/>
      <name val="Calibri"/>
      <family val="2"/>
    </font>
    <font>
      <b/>
      <sz val="11"/>
      <color rgb="FF0070C0"/>
      <name val="Calibri"/>
      <family val="2"/>
    </font>
  </fonts>
  <fills count="13">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7"/>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rgb="FFDEEBF7"/>
      </patternFill>
    </fill>
    <fill>
      <patternFill patternType="solid">
        <fgColor rgb="FFDAE3F3"/>
        <bgColor rgb="FFDEEBF7"/>
      </patternFill>
    </fill>
    <fill>
      <patternFill patternType="solid">
        <fgColor rgb="FFF4B183"/>
        <bgColor rgb="FFFF8080"/>
      </patternFill>
    </fill>
    <fill>
      <patternFill patternType="solid">
        <fgColor rgb="FF92D05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2" fillId="0" borderId="0"/>
    <xf numFmtId="0" fontId="9" fillId="0" borderId="0" applyNumberFormat="0" applyFill="0" applyBorder="0" applyAlignment="0" applyProtection="0"/>
    <xf numFmtId="167" fontId="2" fillId="0" borderId="0" applyBorder="0" applyProtection="0"/>
  </cellStyleXfs>
  <cellXfs count="244">
    <xf numFmtId="0" fontId="0" fillId="0" borderId="0" xfId="0"/>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0" fillId="2" borderId="2"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vertical="center"/>
    </xf>
    <xf numFmtId="0" fontId="0" fillId="2" borderId="5" xfId="0" applyFill="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2" borderId="0" xfId="0" applyFill="1" applyAlignment="1">
      <alignment horizontal="center"/>
    </xf>
    <xf numFmtId="2" fontId="0" fillId="3" borderId="8" xfId="0" applyNumberFormat="1"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2" borderId="10" xfId="0" applyFill="1" applyBorder="1" applyAlignment="1">
      <alignment horizontal="center"/>
    </xf>
    <xf numFmtId="0" fontId="0" fillId="3" borderId="11" xfId="0" applyFill="1" applyBorder="1" applyAlignment="1">
      <alignment horizontal="center"/>
    </xf>
    <xf numFmtId="2" fontId="0" fillId="3" borderId="6" xfId="0" applyNumberFormat="1" applyFill="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3" borderId="14" xfId="0"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20" xfId="0"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2" xfId="0" applyBorder="1"/>
    <xf numFmtId="0" fontId="0" fillId="0" borderId="18" xfId="0" applyBorder="1" applyAlignment="1">
      <alignment horizontal="center" vertical="center"/>
    </xf>
    <xf numFmtId="0" fontId="0" fillId="4" borderId="22" xfId="0" applyFill="1" applyBorder="1" applyAlignment="1">
      <alignment horizontal="center"/>
    </xf>
    <xf numFmtId="0" fontId="0" fillId="4" borderId="23" xfId="0" applyFill="1" applyBorder="1" applyAlignment="1">
      <alignment horizontal="center"/>
    </xf>
    <xf numFmtId="0" fontId="0" fillId="3" borderId="24" xfId="0" applyFill="1" applyBorder="1" applyAlignment="1">
      <alignment horizontal="center"/>
    </xf>
    <xf numFmtId="0" fontId="0" fillId="0" borderId="25" xfId="0" applyBorder="1" applyAlignment="1">
      <alignment horizontal="center"/>
    </xf>
    <xf numFmtId="0" fontId="0" fillId="0" borderId="5" xfId="0" applyBorder="1"/>
    <xf numFmtId="0" fontId="0" fillId="4" borderId="0" xfId="0" applyFill="1" applyAlignment="1">
      <alignment horizontal="center"/>
    </xf>
    <xf numFmtId="0" fontId="0" fillId="3" borderId="16" xfId="0" applyFill="1" applyBorder="1" applyAlignment="1">
      <alignment horizontal="center"/>
    </xf>
    <xf numFmtId="0" fontId="0" fillId="0" borderId="26" xfId="0" applyBorder="1" applyAlignment="1">
      <alignment horizontal="center"/>
    </xf>
    <xf numFmtId="0" fontId="0" fillId="3" borderId="8" xfId="0" applyFill="1" applyBorder="1"/>
    <xf numFmtId="0" fontId="0" fillId="5" borderId="27" xfId="0" applyFill="1" applyBorder="1"/>
    <xf numFmtId="0" fontId="0" fillId="0" borderId="28" xfId="0" applyBorder="1" applyAlignment="1">
      <alignment horizontal="center"/>
    </xf>
    <xf numFmtId="0" fontId="0" fillId="0" borderId="13" xfId="0" applyBorder="1"/>
    <xf numFmtId="0" fontId="0" fillId="3" borderId="14" xfId="0" applyFill="1" applyBorder="1"/>
    <xf numFmtId="0" fontId="1" fillId="3" borderId="16" xfId="0" applyFont="1" applyFill="1" applyBorder="1" applyAlignment="1">
      <alignment horizontal="center"/>
    </xf>
    <xf numFmtId="0" fontId="0" fillId="3" borderId="27" xfId="0" applyFill="1" applyBorder="1" applyAlignment="1">
      <alignment horizontal="center"/>
    </xf>
    <xf numFmtId="0" fontId="0" fillId="4" borderId="5" xfId="0" applyFill="1" applyBorder="1" applyAlignment="1">
      <alignment horizontal="center"/>
    </xf>
    <xf numFmtId="0" fontId="0" fillId="3" borderId="18" xfId="0" applyFill="1" applyBorder="1" applyAlignment="1">
      <alignment horizontal="center"/>
    </xf>
    <xf numFmtId="0" fontId="0" fillId="0" borderId="21" xfId="0" applyBorder="1" applyAlignment="1">
      <alignment horizontal="center" vertical="center"/>
    </xf>
    <xf numFmtId="0" fontId="0" fillId="0" borderId="2" xfId="0" applyBorder="1" applyAlignment="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0" xfId="0" applyAlignment="1">
      <alignment vertical="center"/>
    </xf>
    <xf numFmtId="0" fontId="0" fillId="0" borderId="28" xfId="0" applyBorder="1" applyAlignment="1">
      <alignment horizontal="center" vertical="center"/>
    </xf>
    <xf numFmtId="0" fontId="0" fillId="0" borderId="13" xfId="0" applyBorder="1" applyAlignment="1">
      <alignment vertical="center"/>
    </xf>
    <xf numFmtId="0" fontId="0" fillId="0" borderId="8" xfId="0" applyBorder="1" applyAlignment="1">
      <alignment horizontal="center"/>
    </xf>
    <xf numFmtId="0" fontId="0" fillId="0" borderId="14" xfId="0" applyBorder="1" applyAlignment="1">
      <alignment horizont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1" fillId="6" borderId="7" xfId="0" applyFont="1" applyFill="1" applyBorder="1" applyAlignment="1">
      <alignment horizontal="center"/>
    </xf>
    <xf numFmtId="0" fontId="1" fillId="6" borderId="0" xfId="0" applyFont="1" applyFill="1" applyAlignment="1">
      <alignment horizontal="center"/>
    </xf>
    <xf numFmtId="0" fontId="0" fillId="6" borderId="0" xfId="0" applyFill="1"/>
    <xf numFmtId="0" fontId="0" fillId="6" borderId="0" xfId="0" applyFill="1" applyAlignment="1">
      <alignment horizontal="center"/>
    </xf>
    <xf numFmtId="0" fontId="0" fillId="6" borderId="8" xfId="0" applyFill="1" applyBorder="1" applyAlignment="1">
      <alignment horizontal="center"/>
    </xf>
    <xf numFmtId="0" fontId="0" fillId="0" borderId="7" xfId="0" applyBorder="1"/>
    <xf numFmtId="0" fontId="1" fillId="0" borderId="27" xfId="0" applyFont="1" applyBorder="1"/>
    <xf numFmtId="0" fontId="0" fillId="7" borderId="7" xfId="0" applyFill="1" applyBorder="1"/>
    <xf numFmtId="0" fontId="0" fillId="7" borderId="8" xfId="0" applyFill="1" applyBorder="1" applyAlignment="1">
      <alignment horizontal="center"/>
    </xf>
    <xf numFmtId="0" fontId="0" fillId="0" borderId="7" xfId="0" applyBorder="1" applyAlignment="1">
      <alignment vertical="center"/>
    </xf>
    <xf numFmtId="0" fontId="0" fillId="0" borderId="8" xfId="0" applyBorder="1"/>
    <xf numFmtId="0" fontId="0" fillId="0" borderId="4" xfId="0" applyBorder="1"/>
    <xf numFmtId="0" fontId="0" fillId="0" borderId="6" xfId="0" applyBorder="1" applyAlignment="1">
      <alignment horizontal="center"/>
    </xf>
    <xf numFmtId="0" fontId="1" fillId="6" borderId="29" xfId="0" applyFont="1" applyFill="1" applyBorder="1"/>
    <xf numFmtId="0" fontId="0" fillId="6" borderId="23" xfId="0" applyFill="1" applyBorder="1"/>
    <xf numFmtId="0" fontId="0" fillId="6" borderId="30" xfId="0" applyFill="1" applyBorder="1"/>
    <xf numFmtId="2" fontId="0" fillId="3" borderId="8" xfId="0" applyNumberFormat="1" applyFill="1" applyBorder="1"/>
    <xf numFmtId="0" fontId="0" fillId="0" borderId="12" xfId="0" applyBorder="1"/>
    <xf numFmtId="0" fontId="0" fillId="0" borderId="13" xfId="0" applyBorder="1" applyAlignment="1">
      <alignment horizontal="center" vertical="center"/>
    </xf>
    <xf numFmtId="2" fontId="0" fillId="0" borderId="13" xfId="0" applyNumberFormat="1" applyBorder="1" applyAlignment="1">
      <alignment horizontal="center"/>
    </xf>
    <xf numFmtId="2" fontId="0" fillId="3" borderId="14" xfId="0" applyNumberFormat="1" applyFill="1" applyBorder="1"/>
    <xf numFmtId="0" fontId="0" fillId="0" borderId="14" xfId="0" applyBorder="1"/>
    <xf numFmtId="0" fontId="2" fillId="0" borderId="0" xfId="1"/>
    <xf numFmtId="0" fontId="1" fillId="8" borderId="7" xfId="0" applyFont="1" applyFill="1" applyBorder="1" applyAlignment="1">
      <alignment horizontal="center"/>
    </xf>
    <xf numFmtId="0" fontId="0" fillId="3" borderId="7" xfId="0" applyFill="1" applyBorder="1"/>
    <xf numFmtId="0" fontId="1" fillId="8" borderId="29" xfId="0" applyFont="1" applyFill="1" applyBorder="1"/>
    <xf numFmtId="0" fontId="0" fillId="8" borderId="23" xfId="0" applyFill="1" applyBorder="1"/>
    <xf numFmtId="0" fontId="0" fillId="8" borderId="30" xfId="0" applyFill="1" applyBorder="1"/>
    <xf numFmtId="2" fontId="0" fillId="0" borderId="8" xfId="0" applyNumberFormat="1" applyBorder="1"/>
    <xf numFmtId="2" fontId="0" fillId="0" borderId="13" xfId="0" applyNumberFormat="1" applyBorder="1"/>
    <xf numFmtId="2" fontId="0" fillId="0" borderId="14" xfId="0" applyNumberFormat="1" applyBorder="1"/>
    <xf numFmtId="0" fontId="10" fillId="0" borderId="0" xfId="1" applyFont="1" applyAlignment="1">
      <alignment vertical="center"/>
    </xf>
    <xf numFmtId="0" fontId="2" fillId="0" borderId="0" xfId="1" applyAlignment="1">
      <alignment horizontal="right" vertical="center"/>
    </xf>
    <xf numFmtId="164" fontId="6" fillId="0" borderId="0" xfId="1" applyNumberFormat="1" applyFont="1" applyAlignment="1">
      <alignment horizontal="center" vertical="center"/>
    </xf>
    <xf numFmtId="0" fontId="2" fillId="0" borderId="0" xfId="1" applyAlignment="1">
      <alignment vertical="center"/>
    </xf>
    <xf numFmtId="0" fontId="2" fillId="0" borderId="0" xfId="1" applyAlignment="1">
      <alignment horizontal="center" vertical="center"/>
    </xf>
    <xf numFmtId="165" fontId="5" fillId="0" borderId="0" xfId="1" applyNumberFormat="1" applyFont="1" applyAlignment="1">
      <alignment horizontal="center" vertical="center"/>
    </xf>
    <xf numFmtId="1" fontId="5" fillId="0" borderId="0" xfId="1" applyNumberFormat="1" applyFont="1" applyAlignment="1">
      <alignment horizontal="center" vertical="center"/>
    </xf>
    <xf numFmtId="0" fontId="3" fillId="9" borderId="0" xfId="1" applyFont="1" applyFill="1" applyAlignment="1">
      <alignment horizontal="right" vertical="center"/>
    </xf>
    <xf numFmtId="0" fontId="2" fillId="9" borderId="0" xfId="1" applyFill="1" applyAlignment="1">
      <alignment vertical="center"/>
    </xf>
    <xf numFmtId="0" fontId="2" fillId="9" borderId="0" xfId="1" applyFill="1" applyAlignment="1">
      <alignment horizontal="center" vertical="center"/>
    </xf>
    <xf numFmtId="0" fontId="4" fillId="9" borderId="0" xfId="1" applyFont="1" applyFill="1" applyAlignment="1">
      <alignment horizontal="center" vertical="center"/>
    </xf>
    <xf numFmtId="0" fontId="7" fillId="0" borderId="0" xfId="1" applyFont="1" applyAlignment="1">
      <alignment horizontal="left" vertical="center"/>
    </xf>
    <xf numFmtId="0" fontId="0" fillId="0" borderId="0" xfId="0" applyAlignment="1">
      <alignment horizontal="center" vertical="center"/>
    </xf>
    <xf numFmtId="0" fontId="0" fillId="0" borderId="0" xfId="0" applyAlignment="1">
      <alignment horizontal="left"/>
    </xf>
    <xf numFmtId="0" fontId="0" fillId="5" borderId="2" xfId="0" applyFill="1" applyBorder="1"/>
    <xf numFmtId="0" fontId="0" fillId="5" borderId="0" xfId="0" applyFill="1"/>
    <xf numFmtId="0" fontId="0" fillId="6" borderId="8" xfId="0" applyFill="1" applyBorder="1" applyAlignment="1">
      <alignment horizontal="center" vertical="center"/>
    </xf>
    <xf numFmtId="2" fontId="0" fillId="0" borderId="0" xfId="0" applyNumberFormat="1" applyAlignment="1">
      <alignment horizontal="center"/>
    </xf>
    <xf numFmtId="0" fontId="0" fillId="0" borderId="0" xfId="0" quotePrefix="1" applyAlignment="1">
      <alignment horizontal="center" vertical="center"/>
    </xf>
    <xf numFmtId="0" fontId="0" fillId="8" borderId="0" xfId="0" applyFill="1" applyAlignment="1">
      <alignment horizontal="center"/>
    </xf>
    <xf numFmtId="0" fontId="0" fillId="8" borderId="0" xfId="0" applyFill="1"/>
    <xf numFmtId="2" fontId="0" fillId="0" borderId="0" xfId="0" applyNumberFormat="1"/>
    <xf numFmtId="0" fontId="0" fillId="8" borderId="2" xfId="0" applyFill="1" applyBorder="1"/>
    <xf numFmtId="0" fontId="0" fillId="8" borderId="8" xfId="0" applyFill="1" applyBorder="1"/>
    <xf numFmtId="0" fontId="8" fillId="7" borderId="8" xfId="0" applyFont="1" applyFill="1" applyBorder="1" applyAlignment="1">
      <alignment vertical="center"/>
    </xf>
    <xf numFmtId="0" fontId="8" fillId="7" borderId="0" xfId="0" applyFont="1" applyFill="1" applyAlignment="1">
      <alignment vertical="center"/>
    </xf>
    <xf numFmtId="0" fontId="0" fillId="7" borderId="0" xfId="0" applyFill="1"/>
    <xf numFmtId="0" fontId="0" fillId="7" borderId="0" xfId="0" applyFill="1" applyAlignment="1">
      <alignment horizontal="center"/>
    </xf>
    <xf numFmtId="0" fontId="10" fillId="3" borderId="0" xfId="1" applyFont="1" applyFill="1" applyAlignment="1">
      <alignment vertical="center"/>
    </xf>
    <xf numFmtId="0" fontId="10" fillId="0" borderId="8" xfId="1" applyFont="1" applyBorder="1" applyAlignment="1">
      <alignment vertical="center"/>
    </xf>
    <xf numFmtId="0" fontId="10" fillId="3" borderId="0" xfId="1" applyFont="1" applyFill="1" applyAlignment="1">
      <alignment horizontal="left" vertical="center"/>
    </xf>
    <xf numFmtId="0" fontId="3" fillId="10" borderId="0" xfId="1" applyFont="1" applyFill="1" applyAlignment="1">
      <alignment horizontal="right" vertical="center"/>
    </xf>
    <xf numFmtId="0" fontId="12" fillId="0" borderId="34" xfId="1" applyFont="1" applyBorder="1" applyAlignment="1">
      <alignment horizontal="center" vertical="center"/>
    </xf>
    <xf numFmtId="0" fontId="2" fillId="0" borderId="34" xfId="1" applyBorder="1" applyAlignment="1">
      <alignment vertical="center"/>
    </xf>
    <xf numFmtId="0" fontId="2" fillId="0" borderId="34" xfId="1" applyBorder="1" applyAlignment="1">
      <alignment horizontal="center" vertical="center"/>
    </xf>
    <xf numFmtId="0" fontId="4" fillId="0" borderId="34" xfId="1" applyFont="1" applyBorder="1" applyAlignment="1">
      <alignment horizontal="center" vertical="center"/>
    </xf>
    <xf numFmtId="0" fontId="2" fillId="10" borderId="15" xfId="1" applyFill="1" applyBorder="1" applyAlignment="1">
      <alignment vertical="center"/>
    </xf>
    <xf numFmtId="0" fontId="2" fillId="10" borderId="0" xfId="1" applyFill="1" applyAlignment="1">
      <alignment vertical="center"/>
    </xf>
    <xf numFmtId="0" fontId="2" fillId="10" borderId="0" xfId="1" applyFill="1" applyAlignment="1">
      <alignment horizontal="center" vertical="center"/>
    </xf>
    <xf numFmtId="0" fontId="4" fillId="10" borderId="0" xfId="1" applyFont="1" applyFill="1" applyAlignment="1">
      <alignment horizontal="center" vertical="center"/>
    </xf>
    <xf numFmtId="0" fontId="3" fillId="0" borderId="0" xfId="1" applyFont="1" applyAlignment="1">
      <alignment horizontal="right" vertical="center"/>
    </xf>
    <xf numFmtId="11" fontId="2" fillId="0" borderId="33" xfId="1" applyNumberFormat="1" applyBorder="1" applyAlignment="1">
      <alignment horizontal="center" vertical="center"/>
    </xf>
    <xf numFmtId="0" fontId="2" fillId="0" borderId="33" xfId="1" applyBorder="1" applyAlignment="1">
      <alignment vertical="center"/>
    </xf>
    <xf numFmtId="0" fontId="2" fillId="0" borderId="33" xfId="1" applyBorder="1" applyAlignment="1">
      <alignment horizontal="center" vertical="center"/>
    </xf>
    <xf numFmtId="0" fontId="4" fillId="0" borderId="33" xfId="1" applyFont="1" applyBorder="1" applyAlignment="1">
      <alignment horizontal="center" vertical="center"/>
    </xf>
    <xf numFmtId="0" fontId="7" fillId="0" borderId="33" xfId="1" applyFont="1" applyBorder="1" applyAlignment="1">
      <alignment horizontal="center" vertical="center"/>
    </xf>
    <xf numFmtId="166" fontId="6" fillId="0" borderId="33" xfId="1" applyNumberFormat="1" applyFont="1" applyBorder="1" applyAlignment="1">
      <alignment horizontal="center" vertical="center"/>
    </xf>
    <xf numFmtId="165" fontId="5" fillId="0" borderId="33" xfId="1" applyNumberFormat="1" applyFont="1" applyBorder="1" applyAlignment="1">
      <alignment horizontal="center" vertical="center"/>
    </xf>
    <xf numFmtId="1" fontId="5" fillId="0" borderId="33" xfId="1" applyNumberFormat="1" applyFont="1" applyBorder="1" applyAlignment="1">
      <alignment horizontal="center" vertical="center"/>
    </xf>
    <xf numFmtId="164" fontId="2" fillId="0" borderId="33" xfId="1" applyNumberFormat="1" applyBorder="1" applyAlignment="1">
      <alignment vertical="center"/>
    </xf>
    <xf numFmtId="167" fontId="2" fillId="10" borderId="15" xfId="3" applyFill="1" applyBorder="1" applyAlignment="1" applyProtection="1">
      <alignment vertical="center"/>
    </xf>
    <xf numFmtId="0" fontId="13" fillId="0" borderId="0" xfId="1" applyFont="1"/>
    <xf numFmtId="2" fontId="2" fillId="3" borderId="33" xfId="1" applyNumberFormat="1" applyFill="1" applyBorder="1" applyAlignment="1">
      <alignment horizontal="center" vertical="center"/>
    </xf>
    <xf numFmtId="0" fontId="2" fillId="0" borderId="0" xfId="1" applyAlignment="1">
      <alignment horizontal="right"/>
    </xf>
    <xf numFmtId="11" fontId="6" fillId="0" borderId="33" xfId="1" applyNumberFormat="1" applyFont="1" applyBorder="1" applyAlignment="1">
      <alignment horizontal="center" vertical="center"/>
    </xf>
    <xf numFmtId="2" fontId="2" fillId="0" borderId="0" xfId="1" applyNumberFormat="1"/>
    <xf numFmtId="165" fontId="6" fillId="0" borderId="0" xfId="3" applyNumberFormat="1" applyFont="1" applyBorder="1" applyAlignment="1" applyProtection="1">
      <alignment horizontal="center" vertical="center"/>
    </xf>
    <xf numFmtId="0" fontId="4" fillId="0" borderId="0" xfId="1" applyFont="1" applyAlignment="1">
      <alignment horizontal="center" vertical="center"/>
    </xf>
    <xf numFmtId="2" fontId="14" fillId="0" borderId="0" xfId="1" applyNumberFormat="1" applyFont="1"/>
    <xf numFmtId="0" fontId="2" fillId="8" borderId="0" xfId="1" applyFill="1" applyAlignment="1">
      <alignment horizontal="right"/>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11" fillId="0" borderId="2" xfId="1" applyFont="1" applyBorder="1" applyAlignment="1">
      <alignment horizontal="center" vertical="center"/>
    </xf>
    <xf numFmtId="0" fontId="13" fillId="0" borderId="0" xfId="1" applyFont="1" applyAlignment="1">
      <alignment horizontal="right" vertical="center"/>
    </xf>
    <xf numFmtId="2" fontId="12" fillId="0" borderId="7" xfId="1" applyNumberFormat="1" applyFont="1" applyBorder="1" applyAlignment="1">
      <alignment horizontal="center" vertical="center"/>
    </xf>
    <xf numFmtId="0" fontId="2" fillId="0" borderId="0" xfId="1" applyAlignment="1">
      <alignment horizontal="left" vertical="center"/>
    </xf>
    <xf numFmtId="0" fontId="15" fillId="0" borderId="0" xfId="3" applyNumberFormat="1" applyFont="1" applyBorder="1" applyAlignment="1" applyProtection="1">
      <alignment horizontal="center" vertical="center"/>
    </xf>
    <xf numFmtId="2" fontId="15" fillId="0" borderId="0" xfId="3" applyNumberFormat="1" applyFont="1" applyBorder="1" applyAlignment="1" applyProtection="1">
      <alignment horizontal="center" vertical="center"/>
    </xf>
    <xf numFmtId="11" fontId="10" fillId="0" borderId="7" xfId="1" applyNumberFormat="1" applyFont="1" applyBorder="1" applyAlignment="1">
      <alignment horizontal="center" vertical="center"/>
    </xf>
    <xf numFmtId="0" fontId="2" fillId="0" borderId="0" xfId="1" quotePrefix="1" applyAlignment="1">
      <alignment horizontal="center" vertical="center"/>
    </xf>
    <xf numFmtId="0" fontId="2" fillId="0" borderId="7" xfId="1" applyBorder="1"/>
    <xf numFmtId="164" fontId="15" fillId="0" borderId="0" xfId="3" applyNumberFormat="1" applyFont="1" applyBorder="1" applyAlignment="1" applyProtection="1">
      <alignment horizontal="center" vertical="center"/>
    </xf>
    <xf numFmtId="11" fontId="12" fillId="0" borderId="7" xfId="1" applyNumberFormat="1" applyFont="1" applyBorder="1" applyAlignment="1">
      <alignment horizontal="center" vertical="center"/>
    </xf>
    <xf numFmtId="11" fontId="12" fillId="0" borderId="7" xfId="3" applyNumberFormat="1" applyFont="1" applyBorder="1" applyAlignment="1" applyProtection="1">
      <alignment horizontal="center" vertical="center"/>
    </xf>
    <xf numFmtId="9" fontId="10" fillId="0" borderId="7" xfId="3" applyNumberFormat="1" applyFont="1" applyBorder="1" applyAlignment="1" applyProtection="1">
      <alignment horizontal="center" vertical="center"/>
    </xf>
    <xf numFmtId="10" fontId="15" fillId="0" borderId="0" xfId="3" applyNumberFormat="1" applyFont="1" applyBorder="1" applyAlignment="1" applyProtection="1">
      <alignment horizontal="center" vertical="center"/>
    </xf>
    <xf numFmtId="9" fontId="15" fillId="0" borderId="0" xfId="3" applyNumberFormat="1" applyFont="1" applyBorder="1" applyAlignment="1" applyProtection="1">
      <alignment horizontal="center" vertical="center"/>
    </xf>
    <xf numFmtId="11" fontId="17" fillId="0" borderId="7" xfId="3" applyNumberFormat="1" applyFont="1" applyBorder="1" applyAlignment="1" applyProtection="1">
      <alignment horizontal="center" vertical="center"/>
    </xf>
    <xf numFmtId="11" fontId="17" fillId="0" borderId="7" xfId="1" applyNumberFormat="1" applyFont="1" applyBorder="1" applyAlignment="1">
      <alignment horizontal="center" vertical="center"/>
    </xf>
    <xf numFmtId="168" fontId="15" fillId="0" borderId="0" xfId="3" applyNumberFormat="1" applyFont="1" applyBorder="1" applyAlignment="1" applyProtection="1">
      <alignment horizontal="center" vertical="center"/>
    </xf>
    <xf numFmtId="167" fontId="15" fillId="0" borderId="0" xfId="3" applyFont="1" applyBorder="1" applyAlignment="1" applyProtection="1">
      <alignment horizontal="center" vertical="center"/>
    </xf>
    <xf numFmtId="0" fontId="3" fillId="11" borderId="0" xfId="1" applyFont="1" applyFill="1" applyAlignment="1">
      <alignment horizontal="right" vertical="center"/>
    </xf>
    <xf numFmtId="167" fontId="6" fillId="11" borderId="7" xfId="1" applyNumberFormat="1" applyFont="1" applyFill="1" applyBorder="1" applyAlignment="1">
      <alignment horizontal="center" vertical="center"/>
    </xf>
    <xf numFmtId="0" fontId="2" fillId="11" borderId="0" xfId="1" applyFill="1" applyAlignment="1">
      <alignment horizontal="center" vertical="center"/>
    </xf>
    <xf numFmtId="167" fontId="7" fillId="11" borderId="0" xfId="1" applyNumberFormat="1" applyFont="1" applyFill="1" applyAlignment="1">
      <alignment horizontal="center" vertical="center"/>
    </xf>
    <xf numFmtId="0" fontId="2" fillId="0" borderId="12" xfId="1" applyBorder="1"/>
    <xf numFmtId="0" fontId="2" fillId="0" borderId="13" xfId="1" applyBorder="1"/>
    <xf numFmtId="2" fontId="0" fillId="12" borderId="8" xfId="0" applyNumberFormat="1" applyFill="1" applyBorder="1"/>
    <xf numFmtId="0" fontId="0" fillId="0" borderId="0" xfId="0"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3" borderId="3" xfId="0" applyFill="1" applyBorder="1" applyAlignment="1">
      <alignment horizontal="center"/>
    </xf>
    <xf numFmtId="0" fontId="0" fillId="3" borderId="6" xfId="0" applyFill="1" applyBorder="1" applyAlignment="1">
      <alignment horizont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1" fillId="5" borderId="32" xfId="0" applyFont="1" applyFill="1" applyBorder="1" applyAlignment="1">
      <alignment horizontal="left" vertical="center"/>
    </xf>
    <xf numFmtId="0" fontId="1" fillId="5" borderId="31" xfId="0" applyFont="1" applyFill="1" applyBorder="1" applyAlignment="1">
      <alignment horizontal="left" vertical="center"/>
    </xf>
    <xf numFmtId="0" fontId="1" fillId="6" borderId="1" xfId="0" applyFont="1" applyFill="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1" fillId="6" borderId="7" xfId="0" applyFont="1" applyFill="1" applyBorder="1" applyAlignment="1">
      <alignment horizontal="center"/>
    </xf>
    <xf numFmtId="0" fontId="1" fillId="6" borderId="0" xfId="0" applyFont="1" applyFill="1" applyAlignment="1">
      <alignment horizontal="center"/>
    </xf>
    <xf numFmtId="0" fontId="0" fillId="6" borderId="0" xfId="0" applyFill="1" applyAlignment="1">
      <alignment horizontal="center"/>
    </xf>
    <xf numFmtId="0" fontId="0" fillId="6" borderId="8" xfId="0" applyFill="1" applyBorder="1" applyAlignment="1">
      <alignment horizontal="center"/>
    </xf>
    <xf numFmtId="0" fontId="5" fillId="0" borderId="0" xfId="1" applyFont="1" applyAlignment="1">
      <alignment horizontal="left" vertical="center"/>
    </xf>
    <xf numFmtId="0" fontId="0" fillId="0" borderId="0" xfId="0" applyAlignment="1">
      <alignment horizontal="center"/>
    </xf>
    <xf numFmtId="0" fontId="0" fillId="0" borderId="8" xfId="0" applyBorder="1" applyAlignment="1">
      <alignment horizontal="center"/>
    </xf>
    <xf numFmtId="0" fontId="0" fillId="7" borderId="0" xfId="0" applyFill="1" applyAlignment="1">
      <alignment horizontal="center"/>
    </xf>
    <xf numFmtId="0" fontId="0" fillId="7" borderId="8" xfId="0" applyFill="1" applyBorder="1" applyAlignment="1">
      <alignment horizontal="center"/>
    </xf>
    <xf numFmtId="0" fontId="5" fillId="9" borderId="0" xfId="1" applyFont="1" applyFill="1" applyAlignment="1">
      <alignment horizontal="left" vertical="center"/>
    </xf>
    <xf numFmtId="0" fontId="7" fillId="0" borderId="0" xfId="1" applyFont="1" applyAlignment="1">
      <alignment horizontal="left" vertical="center"/>
    </xf>
    <xf numFmtId="0" fontId="0" fillId="5" borderId="7" xfId="0" applyFill="1" applyBorder="1" applyAlignment="1">
      <alignment horizontal="center"/>
    </xf>
    <xf numFmtId="0" fontId="0" fillId="0" borderId="0" xfId="0" applyAlignment="1">
      <alignment horizontal="center" vertical="center"/>
    </xf>
    <xf numFmtId="0" fontId="1" fillId="0" borderId="0" xfId="0" applyFont="1" applyAlignment="1">
      <alignment horizontal="center"/>
    </xf>
    <xf numFmtId="0" fontId="1" fillId="8" borderId="1" xfId="0" applyFont="1" applyFill="1" applyBorder="1" applyAlignment="1">
      <alignment horizontal="center"/>
    </xf>
    <xf numFmtId="0" fontId="1" fillId="8" borderId="2" xfId="0" applyFont="1" applyFill="1" applyBorder="1" applyAlignment="1">
      <alignment horizontal="center"/>
    </xf>
    <xf numFmtId="0" fontId="1" fillId="8" borderId="3" xfId="0" applyFont="1" applyFill="1" applyBorder="1" applyAlignment="1">
      <alignment horizontal="center"/>
    </xf>
    <xf numFmtId="0" fontId="0" fillId="8" borderId="0" xfId="0" applyFill="1" applyAlignment="1">
      <alignment horizontal="center"/>
    </xf>
    <xf numFmtId="0" fontId="0" fillId="8" borderId="8" xfId="0" applyFill="1" applyBorder="1" applyAlignment="1">
      <alignment horizontal="center"/>
    </xf>
    <xf numFmtId="0" fontId="1" fillId="5" borderId="2" xfId="0" applyFont="1" applyFill="1" applyBorder="1" applyAlignment="1">
      <alignment horizontal="center"/>
    </xf>
    <xf numFmtId="0" fontId="1" fillId="5" borderId="0" xfId="0" applyFont="1" applyFill="1" applyAlignment="1">
      <alignment horizontal="center"/>
    </xf>
    <xf numFmtId="0" fontId="0" fillId="5" borderId="3" xfId="0" applyFill="1" applyBorder="1" applyAlignment="1">
      <alignment horizontal="center" vertical="center"/>
    </xf>
    <xf numFmtId="0" fontId="0" fillId="5" borderId="8" xfId="0" applyFill="1" applyBorder="1" applyAlignment="1">
      <alignment horizontal="center" vertical="center"/>
    </xf>
    <xf numFmtId="0" fontId="0" fillId="0" borderId="13" xfId="0" applyBorder="1" applyAlignment="1">
      <alignment horizontal="center" vertical="center"/>
    </xf>
    <xf numFmtId="2" fontId="0" fillId="0" borderId="0" xfId="0" applyNumberFormat="1" applyAlignment="1">
      <alignment horizontal="center" vertical="center"/>
    </xf>
    <xf numFmtId="0" fontId="0" fillId="0" borderId="0" xfId="0" quotePrefix="1" applyAlignment="1">
      <alignment horizontal="center" vertical="center"/>
    </xf>
    <xf numFmtId="0" fontId="0" fillId="8" borderId="2" xfId="0" applyFill="1" applyBorder="1" applyAlignment="1">
      <alignment horizontal="center"/>
    </xf>
    <xf numFmtId="0" fontId="0" fillId="8" borderId="3" xfId="0" applyFill="1" applyBorder="1" applyAlignment="1">
      <alignment horizontal="center"/>
    </xf>
    <xf numFmtId="0" fontId="0" fillId="0" borderId="8" xfId="0" applyBorder="1" applyAlignment="1">
      <alignment horizontal="center" vertical="center"/>
    </xf>
    <xf numFmtId="0" fontId="0" fillId="0" borderId="14" xfId="0" applyBorder="1" applyAlignment="1">
      <alignment horizontal="center" vertical="center"/>
    </xf>
    <xf numFmtId="0" fontId="5" fillId="0" borderId="33" xfId="1" applyFont="1" applyBorder="1" applyAlignment="1">
      <alignment horizontal="left" vertical="center"/>
    </xf>
    <xf numFmtId="0" fontId="5" fillId="10" borderId="24" xfId="1" applyFont="1" applyFill="1" applyBorder="1" applyAlignment="1">
      <alignment horizontal="left" vertical="center"/>
    </xf>
    <xf numFmtId="0" fontId="5" fillId="10" borderId="20" xfId="1" applyFont="1" applyFill="1" applyBorder="1" applyAlignment="1">
      <alignment horizontal="left" vertical="center"/>
    </xf>
    <xf numFmtId="0" fontId="7" fillId="0" borderId="33" xfId="1" applyFont="1" applyBorder="1" applyAlignment="1">
      <alignment horizontal="left" vertical="center"/>
    </xf>
    <xf numFmtId="0" fontId="5" fillId="11" borderId="8" xfId="1" applyFont="1" applyFill="1" applyBorder="1" applyAlignment="1">
      <alignment horizontal="left" vertical="center"/>
    </xf>
    <xf numFmtId="0" fontId="5" fillId="0" borderId="8" xfId="1" applyFont="1" applyBorder="1" applyAlignment="1">
      <alignment horizontal="left" vertical="center"/>
    </xf>
    <xf numFmtId="0" fontId="2" fillId="0" borderId="13" xfId="1" applyBorder="1" applyAlignment="1">
      <alignment horizontal="center"/>
    </xf>
    <xf numFmtId="0" fontId="2" fillId="0" borderId="14" xfId="1" applyBorder="1" applyAlignment="1">
      <alignment horizont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5" fillId="0" borderId="0" xfId="1" applyFont="1" applyAlignment="1">
      <alignment horizontal="left" vertical="center" wrapText="1"/>
    </xf>
    <xf numFmtId="0" fontId="5" fillId="0" borderId="8" xfId="1" applyFont="1" applyBorder="1" applyAlignment="1">
      <alignment horizontal="left" vertical="center" wrapText="1"/>
    </xf>
    <xf numFmtId="11" fontId="16" fillId="0" borderId="7" xfId="3" applyNumberFormat="1" applyFont="1" applyBorder="1" applyAlignment="1" applyProtection="1">
      <alignment horizontal="left" vertical="center"/>
    </xf>
    <xf numFmtId="11" fontId="16" fillId="0" borderId="0" xfId="3" applyNumberFormat="1" applyFont="1" applyBorder="1" applyAlignment="1" applyProtection="1">
      <alignment horizontal="left" vertical="center"/>
    </xf>
    <xf numFmtId="11" fontId="16" fillId="0" borderId="8" xfId="3" applyNumberFormat="1" applyFont="1" applyBorder="1" applyAlignment="1" applyProtection="1">
      <alignment horizontal="left" vertical="center"/>
    </xf>
    <xf numFmtId="0" fontId="0" fillId="0" borderId="0" xfId="0" applyAlignment="1">
      <alignment horizontal="left"/>
    </xf>
    <xf numFmtId="0" fontId="0" fillId="0" borderId="7" xfId="0" applyBorder="1" applyAlignment="1">
      <alignment horizontal="left"/>
    </xf>
    <xf numFmtId="0" fontId="0" fillId="0" borderId="31" xfId="0" applyBorder="1" applyAlignment="1">
      <alignment horizontal="left" vertical="center"/>
    </xf>
    <xf numFmtId="0" fontId="9" fillId="0" borderId="31" xfId="2" applyBorder="1" applyAlignment="1">
      <alignment horizontal="left"/>
    </xf>
  </cellXfs>
  <cellStyles count="4">
    <cellStyle name="Hyperlink" xfId="2" builtinId="8"/>
    <cellStyle name="Normal" xfId="0" builtinId="0"/>
    <cellStyle name="Normal 2" xfId="1" xr:uid="{3C5218A9-3591-40D3-BEB6-6743A05882A7}"/>
    <cellStyle name="Percent 2" xfId="3" xr:uid="{723C0E55-C3C9-49EB-9FA6-D200123D70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594360</xdr:colOff>
      <xdr:row>25</xdr:row>
      <xdr:rowOff>7620</xdr:rowOff>
    </xdr:from>
    <xdr:to>
      <xdr:col>12</xdr:col>
      <xdr:colOff>175260</xdr:colOff>
      <xdr:row>31</xdr:row>
      <xdr:rowOff>76200</xdr:rowOff>
    </xdr:to>
    <xdr:sp macro="" textlink="">
      <xdr:nvSpPr>
        <xdr:cNvPr id="7" name="TextBox 6">
          <a:extLst>
            <a:ext uri="{FF2B5EF4-FFF2-40B4-BE49-F238E27FC236}">
              <a16:creationId xmlns:a16="http://schemas.microsoft.com/office/drawing/2014/main" id="{48C7656E-C5E2-46C4-B004-DAAADC642D31}"/>
            </a:ext>
          </a:extLst>
        </xdr:cNvPr>
        <xdr:cNvSpPr txBox="1"/>
      </xdr:nvSpPr>
      <xdr:spPr>
        <a:xfrm>
          <a:off x="1203960" y="4594860"/>
          <a:ext cx="6286500" cy="1165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Details</a:t>
          </a:r>
          <a:r>
            <a:rPr lang="en-US" sz="1100" baseline="0"/>
            <a:t> on the composition of each sample was obtained from Phyllis, and the links are provided as reference for each of them.</a:t>
          </a:r>
        </a:p>
        <a:p>
          <a:r>
            <a:rPr lang="en-US" sz="1100" baseline="0"/>
            <a:t>Samples 5,7, and 10, were on a dry basis, and the sum of all the compositions were almost 100, so their values are used to calculate the average. </a:t>
          </a:r>
        </a:p>
        <a:p>
          <a:r>
            <a:rPr lang="en-US" sz="1100" baseline="0"/>
            <a:t>To calculate the acerage HHV, same samples were used. </a:t>
          </a:r>
        </a:p>
        <a:p>
          <a:endParaRPr lang="en-US" sz="1100"/>
        </a:p>
      </xdr:txBody>
    </xdr:sp>
    <xdr:clientData/>
  </xdr:twoCellAnchor>
  <xdr:twoCellAnchor>
    <xdr:from>
      <xdr:col>11</xdr:col>
      <xdr:colOff>594360</xdr:colOff>
      <xdr:row>39</xdr:row>
      <xdr:rowOff>7620</xdr:rowOff>
    </xdr:from>
    <xdr:to>
      <xdr:col>22</xdr:col>
      <xdr:colOff>129540</xdr:colOff>
      <xdr:row>50</xdr:row>
      <xdr:rowOff>15240</xdr:rowOff>
    </xdr:to>
    <xdr:sp macro="" textlink="">
      <xdr:nvSpPr>
        <xdr:cNvPr id="8" name="TextBox 7">
          <a:extLst>
            <a:ext uri="{FF2B5EF4-FFF2-40B4-BE49-F238E27FC236}">
              <a16:creationId xmlns:a16="http://schemas.microsoft.com/office/drawing/2014/main" id="{799E9191-72DF-4CA2-8965-999060D68892}"/>
            </a:ext>
          </a:extLst>
        </xdr:cNvPr>
        <xdr:cNvSpPr txBox="1"/>
      </xdr:nvSpPr>
      <xdr:spPr>
        <a:xfrm>
          <a:off x="7299960" y="7185660"/>
          <a:ext cx="6240780" cy="2034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5 different samples of </a:t>
          </a:r>
          <a:r>
            <a:rPr lang="en-US" sz="1100" b="1"/>
            <a:t>poplar</a:t>
          </a:r>
          <a:r>
            <a:rPr lang="en-US" sz="1100"/>
            <a:t> were</a:t>
          </a:r>
          <a:r>
            <a:rPr lang="en-US" sz="1100" baseline="0"/>
            <a:t> chosen from Phyllis database, and the composition, moisture content, and HHV for each were reported. </a:t>
          </a:r>
        </a:p>
        <a:p>
          <a:r>
            <a:rPr lang="en-US" sz="1100" baseline="0"/>
            <a:t>Moisture content is reported for each sample and the other compostions are calculated later, based on the dry basis.</a:t>
          </a:r>
        </a:p>
        <a:p>
          <a:r>
            <a:rPr lang="en-US" sz="1100"/>
            <a:t>(initially, the links are used as reference for each sample. but using the link would only</a:t>
          </a:r>
          <a:r>
            <a:rPr lang="en-US" sz="1100" baseline="0"/>
            <a:t> leads to the phyllis database and not the specific sample. Thus, the number of each specific sample is also noted as #number, to have the references.</a:t>
          </a:r>
          <a:r>
            <a:rPr lang="en-US" sz="1100"/>
            <a:t>)</a:t>
          </a:r>
        </a:p>
        <a:p>
          <a:endParaRPr lang="en-US" sz="1100"/>
        </a:p>
        <a:p>
          <a:r>
            <a:rPr lang="en-US" sz="1100"/>
            <a:t>"Willow</a:t>
          </a:r>
          <a:r>
            <a:rPr lang="en-US" sz="1100" baseline="0"/>
            <a:t> production, short rotation coppice,</a:t>
          </a:r>
          <a:r>
            <a:rPr lang="en-US" sz="1100"/>
            <a:t> DE" is selected</a:t>
          </a:r>
          <a:r>
            <a:rPr lang="en-US" sz="1100" baseline="0"/>
            <a:t> for poplar, since their compositions are very similar and the data specific to poplar does not exist in the ecoinvent. The only difference is in the moisture content and it is considered in the calculations and during the drying step. </a:t>
          </a:r>
          <a:endParaRPr lang="en-US" sz="1100"/>
        </a:p>
      </xdr:txBody>
    </xdr:sp>
    <xdr:clientData/>
  </xdr:twoCellAnchor>
  <xdr:twoCellAnchor>
    <xdr:from>
      <xdr:col>11</xdr:col>
      <xdr:colOff>594360</xdr:colOff>
      <xdr:row>56</xdr:row>
      <xdr:rowOff>0</xdr:rowOff>
    </xdr:from>
    <xdr:to>
      <xdr:col>21</xdr:col>
      <xdr:colOff>533400</xdr:colOff>
      <xdr:row>66</xdr:row>
      <xdr:rowOff>68580</xdr:rowOff>
    </xdr:to>
    <xdr:sp macro="" textlink="">
      <xdr:nvSpPr>
        <xdr:cNvPr id="9" name="TextBox 8">
          <a:extLst>
            <a:ext uri="{FF2B5EF4-FFF2-40B4-BE49-F238E27FC236}">
              <a16:creationId xmlns:a16="http://schemas.microsoft.com/office/drawing/2014/main" id="{F6181FB2-0D04-42E5-8F93-5ADBB656ED8A}"/>
            </a:ext>
          </a:extLst>
        </xdr:cNvPr>
        <xdr:cNvSpPr txBox="1"/>
      </xdr:nvSpPr>
      <xdr:spPr>
        <a:xfrm>
          <a:off x="7299960" y="10325100"/>
          <a:ext cx="6035040" cy="1912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5 different samples of </a:t>
          </a:r>
          <a:r>
            <a:rPr lang="en-US" sz="1100" b="1"/>
            <a:t>Birch</a:t>
          </a:r>
          <a:r>
            <a:rPr lang="en-US" sz="1100"/>
            <a:t> were</a:t>
          </a:r>
          <a:r>
            <a:rPr lang="en-US" sz="1100" baseline="0"/>
            <a:t> chosen from Phyllis database, and the composition, moisture content, and HHV for each were reported. </a:t>
          </a:r>
        </a:p>
        <a:p>
          <a:r>
            <a:rPr lang="en-US" sz="1100" baseline="0"/>
            <a:t>Moisture content is reported for each sample and the othercompostions are calculated later, based on the dry basis.</a:t>
          </a:r>
        </a:p>
        <a:p>
          <a:r>
            <a:rPr lang="en-US" sz="1100"/>
            <a:t>(initially, the links are used as reference for each sample. but using the link would only</a:t>
          </a:r>
          <a:r>
            <a:rPr lang="en-US" sz="1100" baseline="0"/>
            <a:t> leads to the phyllis database and not the specific sample. Thus, the number of each specific sample is also noted as #number, to have the references.</a:t>
          </a:r>
          <a:r>
            <a:rPr lang="en-US" sz="1100"/>
            <a:t>)</a:t>
          </a:r>
        </a:p>
        <a:p>
          <a:pPr marL="0" marR="0" lvl="0" indent="0" defTabSz="914400" eaLnBrk="1" fontAlgn="auto" latinLnBrk="0" hangingPunct="1">
            <a:lnSpc>
              <a:spcPct val="100000"/>
            </a:lnSpc>
            <a:spcBef>
              <a:spcPts val="0"/>
            </a:spcBef>
            <a:spcAft>
              <a:spcPts val="0"/>
            </a:spcAft>
            <a:buClrTx/>
            <a:buSzTx/>
            <a:buFontTx/>
            <a:buNone/>
            <a:tabLst/>
            <a:defRPr/>
          </a:pPr>
          <a:br>
            <a:rPr lang="en-US" sz="1100">
              <a:solidFill>
                <a:schemeClr val="dk1"/>
              </a:solidFill>
              <a:effectLst/>
              <a:latin typeface="+mn-lt"/>
              <a:ea typeface="+mn-ea"/>
              <a:cs typeface="+mn-cs"/>
            </a:rPr>
          </a:br>
          <a:r>
            <a:rPr lang="en-US" sz="1100">
              <a:solidFill>
                <a:schemeClr val="dk1"/>
              </a:solidFill>
              <a:effectLst/>
              <a:latin typeface="+mn-lt"/>
              <a:ea typeface="+mn-ea"/>
              <a:cs typeface="+mn-cs"/>
            </a:rPr>
            <a:t>"hardwood</a:t>
          </a:r>
          <a:r>
            <a:rPr lang="en-US" sz="1100" baseline="0">
              <a:solidFill>
                <a:schemeClr val="dk1"/>
              </a:solidFill>
              <a:effectLst/>
              <a:latin typeface="+mn-lt"/>
              <a:ea typeface="+mn-ea"/>
              <a:cs typeface="+mn-cs"/>
            </a:rPr>
            <a:t> forestry, birch, sustainable forest management, SE", is selected.</a:t>
          </a:r>
          <a:endParaRPr lang="en-US">
            <a:effectLst/>
          </a:endParaRPr>
        </a:p>
        <a:p>
          <a:endParaRPr lang="en-US" sz="1100"/>
        </a:p>
        <a:p>
          <a:endParaRPr lang="en-US" sz="1100"/>
        </a:p>
      </xdr:txBody>
    </xdr:sp>
    <xdr:clientData/>
  </xdr:twoCellAnchor>
  <xdr:twoCellAnchor>
    <xdr:from>
      <xdr:col>11</xdr:col>
      <xdr:colOff>601980</xdr:colOff>
      <xdr:row>79</xdr:row>
      <xdr:rowOff>0</xdr:rowOff>
    </xdr:from>
    <xdr:to>
      <xdr:col>20</xdr:col>
      <xdr:colOff>426720</xdr:colOff>
      <xdr:row>90</xdr:row>
      <xdr:rowOff>175260</xdr:rowOff>
    </xdr:to>
    <xdr:sp macro="" textlink="">
      <xdr:nvSpPr>
        <xdr:cNvPr id="10" name="TextBox 9">
          <a:extLst>
            <a:ext uri="{FF2B5EF4-FFF2-40B4-BE49-F238E27FC236}">
              <a16:creationId xmlns:a16="http://schemas.microsoft.com/office/drawing/2014/main" id="{BD9627E7-326C-48C6-A9D3-FC7B987F0FFA}"/>
            </a:ext>
          </a:extLst>
        </xdr:cNvPr>
        <xdr:cNvSpPr txBox="1"/>
      </xdr:nvSpPr>
      <xdr:spPr>
        <a:xfrm>
          <a:off x="7307580" y="14584680"/>
          <a:ext cx="5311140" cy="2186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willow</a:t>
          </a:r>
          <a:r>
            <a:rPr lang="en-US" sz="1100" baseline="0"/>
            <a:t> will be considered as it is in the software already, and it would be for RoR and market.</a:t>
          </a:r>
        </a:p>
        <a:p>
          <a:endParaRPr lang="en-US" sz="1100" baseline="0"/>
        </a:p>
        <a:p>
          <a:r>
            <a:rPr lang="en-US" sz="1100" baseline="0"/>
            <a:t>- Birch: there is no "market for birch" and the available option is to go with SE.</a:t>
          </a:r>
        </a:p>
        <a:p>
          <a:endParaRPr lang="en-US" sz="1100" baseline="0"/>
        </a:p>
        <a:p>
          <a:r>
            <a:rPr lang="en-US" sz="1100" baseline="0"/>
            <a:t>- Poplar: there are no data available in the A.B. and thus, same data set as willow would be used for it; the difference will appear in the process  that for willow a drying step is needed, so that its moisture content would reduce from 19 to almost 9 and ready for the reaction. (also note the difference in HHV values!)</a:t>
          </a:r>
        </a:p>
        <a:p>
          <a:endParaRPr lang="en-US" sz="1100" baseline="0"/>
        </a:p>
        <a:p>
          <a:r>
            <a:rPr lang="en-US" sz="1100" baseline="0"/>
            <a:t>"willow production, short rotation coppice, DE" is selected. </a:t>
          </a:r>
          <a:endParaRPr lang="en-US" sz="1100"/>
        </a:p>
      </xdr:txBody>
    </xdr:sp>
    <xdr:clientData/>
  </xdr:twoCellAnchor>
  <xdr:twoCellAnchor>
    <xdr:from>
      <xdr:col>11</xdr:col>
      <xdr:colOff>605246</xdr:colOff>
      <xdr:row>73</xdr:row>
      <xdr:rowOff>10885</xdr:rowOff>
    </xdr:from>
    <xdr:to>
      <xdr:col>17</xdr:col>
      <xdr:colOff>597626</xdr:colOff>
      <xdr:row>78</xdr:row>
      <xdr:rowOff>171994</xdr:rowOff>
    </xdr:to>
    <xdr:sp macro="" textlink="">
      <xdr:nvSpPr>
        <xdr:cNvPr id="11" name="TextBox 10">
          <a:extLst>
            <a:ext uri="{FF2B5EF4-FFF2-40B4-BE49-F238E27FC236}">
              <a16:creationId xmlns:a16="http://schemas.microsoft.com/office/drawing/2014/main" id="{BB88946B-312A-4743-90EA-091E47C24C55}"/>
            </a:ext>
          </a:extLst>
        </xdr:cNvPr>
        <xdr:cNvSpPr txBox="1"/>
      </xdr:nvSpPr>
      <xdr:spPr>
        <a:xfrm>
          <a:off x="7310846" y="13483045"/>
          <a:ext cx="3649980" cy="1090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r>
            <a:rPr lang="en-US" sz="1100" baseline="0"/>
            <a:t>for the biochemcial tests of willow, there is only one sample available in the Phyllis2 database, and thus, we only considered this one. </a:t>
          </a:r>
          <a:endParaRPr lang="en-US" sz="1100"/>
        </a:p>
      </xdr:txBody>
    </xdr:sp>
    <xdr:clientData/>
  </xdr:twoCellAnchor>
  <xdr:twoCellAnchor editAs="oneCell">
    <xdr:from>
      <xdr:col>2</xdr:col>
      <xdr:colOff>548640</xdr:colOff>
      <xdr:row>1</xdr:row>
      <xdr:rowOff>76200</xdr:rowOff>
    </xdr:from>
    <xdr:to>
      <xdr:col>8</xdr:col>
      <xdr:colOff>563879</xdr:colOff>
      <xdr:row>7</xdr:row>
      <xdr:rowOff>95407</xdr:rowOff>
    </xdr:to>
    <xdr:pic>
      <xdr:nvPicPr>
        <xdr:cNvPr id="12" name="Picture 11">
          <a:extLst>
            <a:ext uri="{FF2B5EF4-FFF2-40B4-BE49-F238E27FC236}">
              <a16:creationId xmlns:a16="http://schemas.microsoft.com/office/drawing/2014/main" id="{E1BB9464-1E39-4000-9BD8-452498B90882}"/>
            </a:ext>
          </a:extLst>
        </xdr:cNvPr>
        <xdr:cNvPicPr>
          <a:picLocks noChangeAspect="1"/>
        </xdr:cNvPicPr>
      </xdr:nvPicPr>
      <xdr:blipFill>
        <a:blip xmlns:r="http://schemas.openxmlformats.org/officeDocument/2006/relationships" r:embed="rId1"/>
        <a:stretch>
          <a:fillRect/>
        </a:stretch>
      </xdr:blipFill>
      <xdr:spPr>
        <a:xfrm>
          <a:off x="1767840" y="259080"/>
          <a:ext cx="3672839" cy="1116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601981</xdr:colOff>
      <xdr:row>2</xdr:row>
      <xdr:rowOff>167640</xdr:rowOff>
    </xdr:from>
    <xdr:to>
      <xdr:col>10</xdr:col>
      <xdr:colOff>358141</xdr:colOff>
      <xdr:row>12</xdr:row>
      <xdr:rowOff>10082</xdr:rowOff>
    </xdr:to>
    <xdr:pic>
      <xdr:nvPicPr>
        <xdr:cNvPr id="2" name="Picture 1">
          <a:extLst>
            <a:ext uri="{FF2B5EF4-FFF2-40B4-BE49-F238E27FC236}">
              <a16:creationId xmlns:a16="http://schemas.microsoft.com/office/drawing/2014/main" id="{85FB73CF-5F72-DD75-AFB0-68AA8921EEA9}"/>
            </a:ext>
          </a:extLst>
        </xdr:cNvPr>
        <xdr:cNvPicPr>
          <a:picLocks noChangeAspect="1"/>
        </xdr:cNvPicPr>
      </xdr:nvPicPr>
      <xdr:blipFill>
        <a:blip xmlns:r="http://schemas.openxmlformats.org/officeDocument/2006/relationships" r:embed="rId1"/>
        <a:stretch>
          <a:fillRect/>
        </a:stretch>
      </xdr:blipFill>
      <xdr:spPr>
        <a:xfrm>
          <a:off x="2430781" y="533400"/>
          <a:ext cx="4023360" cy="1671242"/>
        </a:xfrm>
        <a:prstGeom prst="rect">
          <a:avLst/>
        </a:prstGeom>
      </xdr:spPr>
    </xdr:pic>
    <xdr:clientData/>
  </xdr:twoCellAnchor>
  <xdr:twoCellAnchor>
    <xdr:from>
      <xdr:col>3</xdr:col>
      <xdr:colOff>597049</xdr:colOff>
      <xdr:row>46</xdr:row>
      <xdr:rowOff>16136</xdr:rowOff>
    </xdr:from>
    <xdr:to>
      <xdr:col>10</xdr:col>
      <xdr:colOff>312420</xdr:colOff>
      <xdr:row>54</xdr:row>
      <xdr:rowOff>167640</xdr:rowOff>
    </xdr:to>
    <xdr:sp macro="" textlink="">
      <xdr:nvSpPr>
        <xdr:cNvPr id="3" name="TextBox 2">
          <a:extLst>
            <a:ext uri="{FF2B5EF4-FFF2-40B4-BE49-F238E27FC236}">
              <a16:creationId xmlns:a16="http://schemas.microsoft.com/office/drawing/2014/main" id="{E48EC2E7-740D-4FFE-B846-2514F609BFCC}"/>
            </a:ext>
          </a:extLst>
        </xdr:cNvPr>
        <xdr:cNvSpPr txBox="1"/>
      </xdr:nvSpPr>
      <xdr:spPr>
        <a:xfrm>
          <a:off x="2425849" y="8459096"/>
          <a:ext cx="3982571" cy="1614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these</a:t>
          </a:r>
          <a:r>
            <a:rPr lang="en-US" sz="1100" baseline="0"/>
            <a:t> calculations are for birch, which has a moisture content of 12.6 according to phyllis2 [2].</a:t>
          </a:r>
          <a:br>
            <a:rPr lang="en-US" sz="1100" baseline="0"/>
          </a:br>
          <a:r>
            <a:rPr lang="en-US" sz="1100" baseline="0"/>
            <a:t>- values are updated for a moisture removal of 3.6%. </a:t>
          </a:r>
          <a:br>
            <a:rPr lang="en-US" sz="1100" baseline="0"/>
          </a:br>
          <a:r>
            <a:rPr lang="en-US" sz="1100" baseline="0"/>
            <a:t>- all the values for this step are based on Ugo J's thesis [3].</a:t>
          </a:r>
        </a:p>
        <a:p>
          <a:r>
            <a:rPr lang="en-US" sz="1100" baseline="0"/>
            <a:t>- the energy requirements are based on ref [3] as well. The difference is in this work is the initial and final intended moistures ; and thus, the values are updated based on the biomass type. </a:t>
          </a:r>
        </a:p>
      </xdr:txBody>
    </xdr:sp>
    <xdr:clientData/>
  </xdr:twoCellAnchor>
  <xdr:twoCellAnchor>
    <xdr:from>
      <xdr:col>16</xdr:col>
      <xdr:colOff>601980</xdr:colOff>
      <xdr:row>46</xdr:row>
      <xdr:rowOff>15240</xdr:rowOff>
    </xdr:from>
    <xdr:to>
      <xdr:col>24</xdr:col>
      <xdr:colOff>548640</xdr:colOff>
      <xdr:row>51</xdr:row>
      <xdr:rowOff>167640</xdr:rowOff>
    </xdr:to>
    <xdr:sp macro="" textlink="">
      <xdr:nvSpPr>
        <xdr:cNvPr id="4" name="TextBox 3">
          <a:extLst>
            <a:ext uri="{FF2B5EF4-FFF2-40B4-BE49-F238E27FC236}">
              <a16:creationId xmlns:a16="http://schemas.microsoft.com/office/drawing/2014/main" id="{5F78C013-232B-4530-9A93-15F31239459C}"/>
            </a:ext>
          </a:extLst>
        </xdr:cNvPr>
        <xdr:cNvSpPr txBox="1"/>
      </xdr:nvSpPr>
      <xdr:spPr>
        <a:xfrm>
          <a:off x="10683240" y="8458200"/>
          <a:ext cx="515874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these</a:t>
          </a:r>
          <a:r>
            <a:rPr lang="en-US" sz="1100" baseline="0"/>
            <a:t> calculations are for Willow, which has a moisture content of 18.9 according to phyllis2.</a:t>
          </a:r>
          <a:br>
            <a:rPr lang="en-US" sz="1100" baseline="0"/>
          </a:br>
          <a:r>
            <a:rPr lang="en-US" sz="1100" baseline="0"/>
            <a:t>- values are updated for a moisture removal of 9.9%. (from 18.9 wt% to 9%)</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xdr:colOff>
      <xdr:row>3</xdr:row>
      <xdr:rowOff>0</xdr:rowOff>
    </xdr:from>
    <xdr:to>
      <xdr:col>9</xdr:col>
      <xdr:colOff>327661</xdr:colOff>
      <xdr:row>12</xdr:row>
      <xdr:rowOff>122032</xdr:rowOff>
    </xdr:to>
    <xdr:pic>
      <xdr:nvPicPr>
        <xdr:cNvPr id="2" name="Picture 1">
          <a:extLst>
            <a:ext uri="{FF2B5EF4-FFF2-40B4-BE49-F238E27FC236}">
              <a16:creationId xmlns:a16="http://schemas.microsoft.com/office/drawing/2014/main" id="{0126855F-F0B0-8388-9578-6EA9469E342B}"/>
            </a:ext>
          </a:extLst>
        </xdr:cNvPr>
        <xdr:cNvPicPr>
          <a:picLocks noChangeAspect="1"/>
        </xdr:cNvPicPr>
      </xdr:nvPicPr>
      <xdr:blipFill>
        <a:blip xmlns:r="http://schemas.openxmlformats.org/officeDocument/2006/relationships" r:embed="rId1"/>
        <a:stretch>
          <a:fillRect/>
        </a:stretch>
      </xdr:blipFill>
      <xdr:spPr>
        <a:xfrm>
          <a:off x="1828801" y="548640"/>
          <a:ext cx="3985260" cy="1767952"/>
        </a:xfrm>
        <a:prstGeom prst="rect">
          <a:avLst/>
        </a:prstGeom>
      </xdr:spPr>
    </xdr:pic>
    <xdr:clientData/>
  </xdr:twoCellAnchor>
  <xdr:twoCellAnchor>
    <xdr:from>
      <xdr:col>2</xdr:col>
      <xdr:colOff>601980</xdr:colOff>
      <xdr:row>29</xdr:row>
      <xdr:rowOff>22860</xdr:rowOff>
    </xdr:from>
    <xdr:to>
      <xdr:col>8</xdr:col>
      <xdr:colOff>388620</xdr:colOff>
      <xdr:row>36</xdr:row>
      <xdr:rowOff>68580</xdr:rowOff>
    </xdr:to>
    <xdr:sp macro="" textlink="">
      <xdr:nvSpPr>
        <xdr:cNvPr id="3" name="TextBox 2">
          <a:extLst>
            <a:ext uri="{FF2B5EF4-FFF2-40B4-BE49-F238E27FC236}">
              <a16:creationId xmlns:a16="http://schemas.microsoft.com/office/drawing/2014/main" id="{F75A4F90-9DAD-43B3-B831-1AD3494A58D9}"/>
            </a:ext>
          </a:extLst>
        </xdr:cNvPr>
        <xdr:cNvSpPr txBox="1"/>
      </xdr:nvSpPr>
      <xdr:spPr>
        <a:xfrm>
          <a:off x="1821180" y="5341620"/>
          <a:ext cx="3444240" cy="132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r>
            <a:rPr lang="en-US" sz="1100" baseline="0"/>
            <a:t> all types of biomass have different moisture contents, and they should be reduced to 9% as already explained.</a:t>
          </a:r>
          <a:br>
            <a:rPr lang="en-US" sz="1100" baseline="0"/>
          </a:b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xdr:row>
      <xdr:rowOff>1</xdr:rowOff>
    </xdr:from>
    <xdr:to>
      <xdr:col>9</xdr:col>
      <xdr:colOff>104851</xdr:colOff>
      <xdr:row>5</xdr:row>
      <xdr:rowOff>121921</xdr:rowOff>
    </xdr:to>
    <xdr:pic>
      <xdr:nvPicPr>
        <xdr:cNvPr id="2" name="Picture 1">
          <a:extLst>
            <a:ext uri="{FF2B5EF4-FFF2-40B4-BE49-F238E27FC236}">
              <a16:creationId xmlns:a16="http://schemas.microsoft.com/office/drawing/2014/main" id="{EC9915AC-4377-C4E4-80AE-2501152119E7}"/>
            </a:ext>
          </a:extLst>
        </xdr:cNvPr>
        <xdr:cNvPicPr>
          <a:picLocks noChangeAspect="1"/>
        </xdr:cNvPicPr>
      </xdr:nvPicPr>
      <xdr:blipFill>
        <a:blip xmlns:r="http://schemas.openxmlformats.org/officeDocument/2006/relationships" r:embed="rId1"/>
        <a:stretch>
          <a:fillRect/>
        </a:stretch>
      </xdr:blipFill>
      <xdr:spPr>
        <a:xfrm>
          <a:off x="1219200" y="365761"/>
          <a:ext cx="4372051" cy="670560"/>
        </a:xfrm>
        <a:prstGeom prst="rect">
          <a:avLst/>
        </a:prstGeom>
      </xdr:spPr>
    </xdr:pic>
    <xdr:clientData/>
  </xdr:twoCellAnchor>
  <xdr:twoCellAnchor>
    <xdr:from>
      <xdr:col>1</xdr:col>
      <xdr:colOff>601980</xdr:colOff>
      <xdr:row>17</xdr:row>
      <xdr:rowOff>0</xdr:rowOff>
    </xdr:from>
    <xdr:to>
      <xdr:col>9</xdr:col>
      <xdr:colOff>482237</xdr:colOff>
      <xdr:row>24</xdr:row>
      <xdr:rowOff>7557</xdr:rowOff>
    </xdr:to>
    <xdr:sp macro="" textlink="">
      <xdr:nvSpPr>
        <xdr:cNvPr id="3" name="TextBox 2">
          <a:extLst>
            <a:ext uri="{FF2B5EF4-FFF2-40B4-BE49-F238E27FC236}">
              <a16:creationId xmlns:a16="http://schemas.microsoft.com/office/drawing/2014/main" id="{42CBA67D-A597-461A-A5C2-74D62402E2F7}"/>
            </a:ext>
          </a:extLst>
        </xdr:cNvPr>
        <xdr:cNvSpPr txBox="1"/>
      </xdr:nvSpPr>
      <xdr:spPr>
        <a:xfrm>
          <a:off x="1211580" y="3124200"/>
          <a:ext cx="4757057" cy="1287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a:t>
          </a:r>
          <a:r>
            <a:rPr lang="en-US" sz="1100" baseline="0"/>
            <a:t> this process, there are two stages that produce Dust: drying step, and crushing.  these two could be used for energy produciton that help us avoid using marginal energies. (maybe we can combine them as one)</a:t>
          </a:r>
        </a:p>
        <a:p>
          <a:endParaRPr lang="en-US" sz="1100" baseline="0"/>
        </a:p>
        <a:p>
          <a:r>
            <a:rPr lang="en-US" sz="1100" baseline="0"/>
            <a:t>-Ash output is neglected and treated as landfill.</a:t>
          </a:r>
        </a:p>
        <a:p>
          <a:endParaRPr lang="en-US" sz="1100" baseline="0"/>
        </a:p>
        <a:p>
          <a:r>
            <a:rPr lang="en-US" sz="1100" baseline="0"/>
            <a:t>-emissions are already counted in database.</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190500</xdr:colOff>
      <xdr:row>2</xdr:row>
      <xdr:rowOff>7620</xdr:rowOff>
    </xdr:from>
    <xdr:to>
      <xdr:col>8</xdr:col>
      <xdr:colOff>531658</xdr:colOff>
      <xdr:row>11</xdr:row>
      <xdr:rowOff>83820</xdr:rowOff>
    </xdr:to>
    <xdr:pic>
      <xdr:nvPicPr>
        <xdr:cNvPr id="2" name="Picture 1">
          <a:extLst>
            <a:ext uri="{FF2B5EF4-FFF2-40B4-BE49-F238E27FC236}">
              <a16:creationId xmlns:a16="http://schemas.microsoft.com/office/drawing/2014/main" id="{71CCCF48-1613-455D-9441-E87640F07474}"/>
            </a:ext>
          </a:extLst>
        </xdr:cNvPr>
        <xdr:cNvPicPr>
          <a:picLocks noChangeAspect="1"/>
        </xdr:cNvPicPr>
      </xdr:nvPicPr>
      <xdr:blipFill>
        <a:blip xmlns:r="http://schemas.openxmlformats.org/officeDocument/2006/relationships" r:embed="rId1"/>
        <a:stretch>
          <a:fillRect/>
        </a:stretch>
      </xdr:blipFill>
      <xdr:spPr>
        <a:xfrm>
          <a:off x="1409700" y="373380"/>
          <a:ext cx="5598958" cy="1722120"/>
        </a:xfrm>
        <a:prstGeom prst="rect">
          <a:avLst/>
        </a:prstGeom>
      </xdr:spPr>
    </xdr:pic>
    <xdr:clientData/>
  </xdr:twoCellAnchor>
  <xdr:twoCellAnchor>
    <xdr:from>
      <xdr:col>0</xdr:col>
      <xdr:colOff>586740</xdr:colOff>
      <xdr:row>39</xdr:row>
      <xdr:rowOff>48986</xdr:rowOff>
    </xdr:from>
    <xdr:to>
      <xdr:col>18</xdr:col>
      <xdr:colOff>386828</xdr:colOff>
      <xdr:row>66</xdr:row>
      <xdr:rowOff>114300</xdr:rowOff>
    </xdr:to>
    <xdr:sp macro="" textlink="">
      <xdr:nvSpPr>
        <xdr:cNvPr id="3" name="TextBox 2">
          <a:extLst>
            <a:ext uri="{FF2B5EF4-FFF2-40B4-BE49-F238E27FC236}">
              <a16:creationId xmlns:a16="http://schemas.microsoft.com/office/drawing/2014/main" id="{CE147DB2-0939-43A5-8A7A-9ADD66447D78}"/>
            </a:ext>
          </a:extLst>
        </xdr:cNvPr>
        <xdr:cNvSpPr txBox="1"/>
      </xdr:nvSpPr>
      <xdr:spPr>
        <a:xfrm>
          <a:off x="586740" y="7196546"/>
          <a:ext cx="13554188" cy="5003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-all the</a:t>
          </a:r>
          <a:r>
            <a:rPr lang="en-US" sz="1100" baseline="0"/>
            <a:t> values for this mass balance here are recalculated based on Maxim's work and the numbers presented by their team. The recalculation is based on 1000 kg of biomass as inlet to the process.</a:t>
          </a:r>
          <a:br>
            <a:rPr lang="en-US" sz="1100"/>
          </a:br>
          <a:br>
            <a:rPr lang="en-US" sz="1100"/>
          </a:br>
          <a:r>
            <a:rPr lang="en-US" sz="1100"/>
            <a:t>-</a:t>
          </a:r>
          <a:r>
            <a:rPr lang="en-US" sz="1100" baseline="0"/>
            <a:t> the mass balances are based on the 1000 kg/h of feedstock intel, or for the separation unit, based on 1000 kg/h of crude oil inlet.</a:t>
          </a:r>
          <a:br>
            <a:rPr lang="en-US" sz="1100" baseline="0"/>
          </a:br>
          <a:br>
            <a:rPr lang="en-US" sz="1100" baseline="0"/>
          </a:br>
          <a:r>
            <a:rPr lang="en-US" sz="1100" baseline="0"/>
            <a:t>- water amount is extracted from ref 5, and ratios are calculate considering the rate of water to rate of biomass entering the RCF reaction. and the same rate was applied here.</a:t>
          </a:r>
          <a:br>
            <a:rPr lang="en-US" sz="1100" baseline="0"/>
          </a:br>
          <a:endParaRPr lang="en-US" sz="1100" baseline="0"/>
        </a:p>
        <a:p>
          <a:r>
            <a:rPr lang="en-US" sz="1100" baseline="0"/>
            <a:t>- for wastewater stream, the same strategy was used. from ref 5, we calculated the ratio of wastewater stream to the intlet water, which is 0.964, and thus, we applied the same rate here again.</a:t>
          </a:r>
          <a:br>
            <a:rPr lang="en-US" sz="1100" baseline="0"/>
          </a:br>
          <a:br>
            <a:rPr lang="en-US" sz="1100" baseline="0"/>
          </a:br>
          <a:r>
            <a:rPr lang="en-US" sz="1100" baseline="0"/>
            <a:t>- more details on the specific numbers used are in the cells in front of the wastewater.</a:t>
          </a:r>
        </a:p>
        <a:p>
          <a:endParaRPr lang="en-US" sz="1100" baseline="0"/>
        </a:p>
        <a:p>
          <a:r>
            <a:rPr lang="en-US" sz="1100" baseline="0"/>
            <a:t>- for the catalyst, this amount is considered as a make-up input, and the very intial amount for plant start-up is neglected since it must be divided by 50 years of plant operation years and 8000 hours of annual operation.</a:t>
          </a:r>
        </a:p>
        <a:p>
          <a:endParaRPr lang="en-US" sz="1100" baseline="0"/>
        </a:p>
        <a:p>
          <a:r>
            <a:rPr lang="en-US" sz="1100" baseline="0"/>
            <a:t>- for the cool water supply, the initial amount can be neglected for the same reason as the initial amount of catalyst. </a:t>
          </a:r>
        </a:p>
        <a:p>
          <a:endParaRPr lang="en-US" sz="1100" baseline="0"/>
        </a:p>
        <a:p>
          <a:r>
            <a:rPr lang="en-US" sz="1100" baseline="0"/>
            <a:t>-energy calculations related to the condensate streams are neglected.</a:t>
          </a:r>
          <a:br>
            <a:rPr lang="en-US" sz="1100" baseline="0"/>
          </a:br>
          <a:br>
            <a:rPr lang="en-US" sz="1100" baseline="0"/>
          </a:br>
          <a:r>
            <a:rPr lang="en-US" sz="1100" baseline="0"/>
            <a:t>- HP &amp; MP steams are considered the same and summed up and then added to the Activity Browser. </a:t>
          </a:r>
        </a:p>
        <a:p>
          <a:endParaRPr lang="en-US" sz="1100" baseline="0"/>
        </a:p>
        <a:p>
          <a:r>
            <a:rPr lang="en-US" sz="1100" baseline="0"/>
            <a:t>- cooling is considered separately as electricity for cooling and then, it is considered for the RCF reaction. </a:t>
          </a:r>
        </a:p>
        <a:p>
          <a:endParaRPr lang="en-US" sz="1100" baseline="0"/>
        </a:p>
        <a:p>
          <a:r>
            <a:rPr lang="en-US" sz="1100" baseline="0"/>
            <a:t>- important to note that this process is designed based on a biomass entering with 5% of humidity, which means that there is a need for a drying unit for birch and willow before putting them in the reactor. </a:t>
          </a:r>
          <a:br>
            <a:rPr lang="en-US" sz="1100" baseline="0"/>
          </a:br>
          <a:endParaRPr lang="en-US" sz="1100" baseline="0"/>
        </a:p>
        <a:p>
          <a:r>
            <a:rPr lang="en-US" sz="1100" baseline="0"/>
            <a:t>- a factor of 3.6 is used for the conversion of kW to MJ for the steam in RCF and to put it with the same unit in the software. </a:t>
          </a:r>
        </a:p>
        <a:p>
          <a:endParaRPr lang="en-US" sz="1100" baseline="0"/>
        </a:p>
        <a:p>
          <a:r>
            <a:rPr lang="en-US" sz="1100" baseline="0"/>
            <a:t>- The produces values are considered negative in the software, and when combining that with the values of separation unit, the plant needs this energy. </a:t>
          </a:r>
        </a:p>
        <a:p>
          <a:endParaRPr lang="en-US" sz="1100" baseline="0"/>
        </a:p>
        <a:p>
          <a:r>
            <a:rPr lang="en-US" sz="1100" baseline="0"/>
            <a:t>- MP and HP steams are used for the electricity production, and in this case study, it is accounted as the High Voltage Avoided Marginal Electricity. </a:t>
          </a:r>
          <a:br>
            <a:rPr lang="en-US" sz="1100" baseline="0"/>
          </a:br>
          <a:endParaRPr lang="en-US" sz="11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0</xdr:colOff>
      <xdr:row>2</xdr:row>
      <xdr:rowOff>175260</xdr:rowOff>
    </xdr:from>
    <xdr:to>
      <xdr:col>27</xdr:col>
      <xdr:colOff>340659</xdr:colOff>
      <xdr:row>29</xdr:row>
      <xdr:rowOff>115647</xdr:rowOff>
    </xdr:to>
    <xdr:sp macro="" textlink="">
      <xdr:nvSpPr>
        <xdr:cNvPr id="2" name="TextBox 1">
          <a:extLst>
            <a:ext uri="{FF2B5EF4-FFF2-40B4-BE49-F238E27FC236}">
              <a16:creationId xmlns:a16="http://schemas.microsoft.com/office/drawing/2014/main" id="{8B26CAC4-4FEA-4B78-9A26-0276A04C6D88}"/>
            </a:ext>
          </a:extLst>
        </xdr:cNvPr>
        <xdr:cNvSpPr txBox="1"/>
      </xdr:nvSpPr>
      <xdr:spPr>
        <a:xfrm>
          <a:off x="10363200" y="541020"/>
          <a:ext cx="6436659" cy="48933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acetate is also okay, but up to a treshold (not dangerous to a contact level.)</a:t>
          </a:r>
          <a:br>
            <a:rPr lang="en-US" sz="1100" baseline="0"/>
          </a:br>
          <a:r>
            <a:rPr lang="en-US" sz="1100" baseline="0"/>
            <a:t> - doubts on using cellulose from birch for food packaging. </a:t>
          </a:r>
          <a:br>
            <a:rPr lang="en-US" sz="1100" baseline="0"/>
          </a:br>
          <a:br>
            <a:rPr lang="en-US" sz="1100" baseline="0"/>
          </a:br>
          <a:r>
            <a:rPr lang="en-US" sz="1100" baseline="0"/>
            <a:t>- for kraft lignin or sulfunate lignin, the average cellulose percentage is reported as 79 to 82.4% wt. (almost 1.41 times of our by-product)</a:t>
          </a:r>
        </a:p>
        <a:p>
          <a:endParaRPr lang="en-US" sz="1100" baseline="0"/>
        </a:p>
        <a:p>
          <a:r>
            <a:rPr lang="en-US" sz="1100" baseline="0"/>
            <a:t>-58.5% Cellulose; 13.5% Lignin; ; 21% Hemicellolose; and 7% other chemicals. (here, to have more precise estimation and after consultaion with Prof. Hamelin, the values for the 3 main component were updated so that their total will be equal to 100%)</a:t>
          </a:r>
        </a:p>
        <a:p>
          <a:r>
            <a:rPr lang="en-US" sz="1100" baseline="0"/>
            <a:t> </a:t>
          </a:r>
        </a:p>
        <a:p>
          <a:r>
            <a:rPr lang="en-US" sz="1100" baseline="0"/>
            <a:t>- Calculation of Heating Value (MJ/kg) for pulp: </a:t>
          </a:r>
          <a:br>
            <a:rPr lang="en-US" sz="1100" baseline="0"/>
          </a:br>
          <a:r>
            <a:rPr lang="en-US" sz="1100" baseline="0"/>
            <a:t>Based on ref [3], page 301- heating values for (hemi)cellulose is 17.5 &amp; for lignin is 26.5. </a:t>
          </a:r>
          <a:br>
            <a:rPr lang="en-US" sz="1100" baseline="0"/>
          </a:br>
          <a:br>
            <a:rPr lang="en-US" sz="1100" baseline="0"/>
          </a:br>
          <a:r>
            <a:rPr lang="en-US" sz="1100" baseline="0"/>
            <a:t>-Heating value= Sum (each component* specific heating value) ==&gt; values for cellulose and lignin are based on Ugo's thesis, and for other chemicals and ash it is considered as 0. </a:t>
          </a:r>
          <a:br>
            <a:rPr lang="en-US" sz="1100" baseline="0"/>
          </a:br>
          <a:r>
            <a:rPr lang="en-US" sz="1100" baseline="0"/>
            <a:t>0.63*17.5 + 0.225*26.5 + 0.145*17.5= </a:t>
          </a:r>
          <a:r>
            <a:rPr lang="en-US" sz="1100" b="1" baseline="0"/>
            <a:t>19.53 MJ/kg pulp</a:t>
          </a:r>
        </a:p>
        <a:p>
          <a:endParaRPr lang="en-US" sz="1100" b="1" baseline="0"/>
        </a:p>
        <a:p>
          <a:r>
            <a:rPr lang="en-US" sz="1100" b="1" baseline="0"/>
            <a:t>- </a:t>
          </a:r>
          <a:r>
            <a:rPr lang="en-US" sz="1100" b="0" baseline="0"/>
            <a:t>to produce 1 MJ, 1/19.53 kg of pulp is needed which is equal to 0.0512 kg of pulp. </a:t>
          </a:r>
          <a:endParaRPr lang="en-US" sz="1100" b="1" baseline="0"/>
        </a:p>
        <a:p>
          <a:endParaRPr lang="en-US" sz="1100"/>
        </a:p>
        <a:p>
          <a:r>
            <a:rPr lang="en-US" sz="1100" baseline="0"/>
            <a:t>-the values are updated based on ref [3], in which CHP plant for syngas is used. The values are reported based on 1 Nm3 of syngas which produces 5.48 MJ. In the calculations, first the values needed for production of 1 MJ from syngas was obtained (values devided by 5.48). Then, the values were update (*19.53  based on the heating value of our pulp) to calculate the emissions and technosphere corresponding to 1 kg of pulp. </a:t>
          </a:r>
          <a:br>
            <a:rPr lang="en-US" sz="1100" baseline="0"/>
          </a:br>
          <a:br>
            <a:rPr lang="en-US" sz="1100" baseline="0"/>
          </a:br>
          <a:r>
            <a:rPr lang="en-US" sz="1100" baseline="0"/>
            <a:t>- the difference here relates to the efficiency of electricity and useful LT heat production, which are 0.283 and 0.70, respectively [6].</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449580</xdr:colOff>
      <xdr:row>2</xdr:row>
      <xdr:rowOff>15241</xdr:rowOff>
    </xdr:from>
    <xdr:to>
      <xdr:col>14</xdr:col>
      <xdr:colOff>290137</xdr:colOff>
      <xdr:row>20</xdr:row>
      <xdr:rowOff>68581</xdr:rowOff>
    </xdr:to>
    <xdr:pic>
      <xdr:nvPicPr>
        <xdr:cNvPr id="2" name="Picture 1">
          <a:extLst>
            <a:ext uri="{FF2B5EF4-FFF2-40B4-BE49-F238E27FC236}">
              <a16:creationId xmlns:a16="http://schemas.microsoft.com/office/drawing/2014/main" id="{779EBB5E-2743-E0F1-A603-3629B6F8CE00}"/>
            </a:ext>
          </a:extLst>
        </xdr:cNvPr>
        <xdr:cNvPicPr>
          <a:picLocks noChangeAspect="1"/>
        </xdr:cNvPicPr>
      </xdr:nvPicPr>
      <xdr:blipFill>
        <a:blip xmlns:r="http://schemas.openxmlformats.org/officeDocument/2006/relationships" r:embed="rId1"/>
        <a:stretch>
          <a:fillRect/>
        </a:stretch>
      </xdr:blipFill>
      <xdr:spPr>
        <a:xfrm>
          <a:off x="1059180" y="381001"/>
          <a:ext cx="7765357" cy="33451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1:S109"/>
  <sheetViews>
    <sheetView tabSelected="1" topLeftCell="E56" workbookViewId="0">
      <selection activeCell="E102" sqref="E102"/>
    </sheetView>
  </sheetViews>
  <sheetFormatPr defaultRowHeight="14.4" x14ac:dyDescent="0.3"/>
  <sheetData>
    <row r="11" spans="3:13" x14ac:dyDescent="0.3">
      <c r="C11" s="1" t="s">
        <v>0</v>
      </c>
      <c r="D11" s="2"/>
      <c r="E11" s="2"/>
      <c r="F11" s="2"/>
      <c r="G11" s="2"/>
      <c r="H11" s="2"/>
      <c r="I11" s="2"/>
      <c r="J11" s="2"/>
      <c r="K11" s="2"/>
      <c r="L11" s="2"/>
      <c r="M11" s="2"/>
    </row>
    <row r="12" spans="3:13" ht="15" thickBot="1" x14ac:dyDescent="0.35">
      <c r="C12" s="2"/>
      <c r="D12" s="2"/>
      <c r="E12" s="2" t="s">
        <v>140</v>
      </c>
      <c r="F12" s="2"/>
      <c r="G12" s="2"/>
      <c r="H12" s="2"/>
      <c r="I12" s="2"/>
      <c r="J12" s="2"/>
      <c r="K12" s="2"/>
      <c r="L12" s="2"/>
      <c r="M12" s="2"/>
    </row>
    <row r="13" spans="3:13" x14ac:dyDescent="0.3">
      <c r="C13" s="3" t="s">
        <v>1</v>
      </c>
      <c r="D13" s="179" t="s">
        <v>2</v>
      </c>
      <c r="E13" s="4">
        <v>5</v>
      </c>
      <c r="F13" s="5">
        <v>6</v>
      </c>
      <c r="G13" s="4">
        <v>7</v>
      </c>
      <c r="H13" s="5">
        <v>8</v>
      </c>
      <c r="I13" s="5">
        <v>9</v>
      </c>
      <c r="J13" s="4">
        <v>10</v>
      </c>
      <c r="K13" s="181" t="s">
        <v>3</v>
      </c>
      <c r="L13" s="2"/>
    </row>
    <row r="14" spans="3:13" x14ac:dyDescent="0.3">
      <c r="C14" s="6" t="s">
        <v>4</v>
      </c>
      <c r="D14" s="180"/>
      <c r="E14" s="8" t="s">
        <v>5</v>
      </c>
      <c r="F14" s="9" t="s">
        <v>6</v>
      </c>
      <c r="G14" s="8" t="s">
        <v>7</v>
      </c>
      <c r="H14" s="9" t="s">
        <v>8</v>
      </c>
      <c r="I14" s="9" t="s">
        <v>9</v>
      </c>
      <c r="J14" s="8" t="s">
        <v>10</v>
      </c>
      <c r="K14" s="182"/>
      <c r="L14" s="2"/>
    </row>
    <row r="15" spans="3:13" x14ac:dyDescent="0.3">
      <c r="C15" s="10" t="s">
        <v>11</v>
      </c>
      <c r="D15" s="2" t="s">
        <v>12</v>
      </c>
      <c r="E15" s="11">
        <v>47.27</v>
      </c>
      <c r="F15" s="2">
        <v>36.57</v>
      </c>
      <c r="G15" s="11">
        <v>51.64</v>
      </c>
      <c r="H15" s="2">
        <v>47.05</v>
      </c>
      <c r="I15" s="2">
        <v>41.19</v>
      </c>
      <c r="J15" s="11">
        <v>48</v>
      </c>
      <c r="K15" s="12">
        <f>(E15+G15+J15)/3</f>
        <v>48.97</v>
      </c>
      <c r="L15" s="2"/>
    </row>
    <row r="16" spans="3:13" x14ac:dyDescent="0.3">
      <c r="C16" s="10" t="s">
        <v>13</v>
      </c>
      <c r="D16" s="2" t="s">
        <v>12</v>
      </c>
      <c r="E16" s="11">
        <v>5.74</v>
      </c>
      <c r="F16" s="2">
        <v>4.9400000000000004</v>
      </c>
      <c r="G16" s="11">
        <v>6.26</v>
      </c>
      <c r="H16" s="2">
        <v>5.71</v>
      </c>
      <c r="I16" s="2">
        <v>5.03</v>
      </c>
      <c r="J16" s="11">
        <v>6.2</v>
      </c>
      <c r="K16" s="12">
        <f>(E16+G16+J16)/3</f>
        <v>6.0666666666666664</v>
      </c>
      <c r="L16" s="2"/>
    </row>
    <row r="17" spans="3:13" x14ac:dyDescent="0.3">
      <c r="C17" s="10" t="s">
        <v>14</v>
      </c>
      <c r="D17" s="2" t="s">
        <v>12</v>
      </c>
      <c r="E17" s="11">
        <v>0.79</v>
      </c>
      <c r="F17" s="2">
        <v>2.84</v>
      </c>
      <c r="G17" s="11">
        <v>0</v>
      </c>
      <c r="H17" s="2">
        <v>0.22</v>
      </c>
      <c r="I17" s="2">
        <v>0.4</v>
      </c>
      <c r="J17" s="11">
        <v>0.2</v>
      </c>
      <c r="K17" s="12">
        <f>(E17+G17+J17)/3</f>
        <v>0.33</v>
      </c>
      <c r="L17" s="2"/>
    </row>
    <row r="18" spans="3:13" x14ac:dyDescent="0.3">
      <c r="C18" s="10" t="s">
        <v>15</v>
      </c>
      <c r="D18" s="2" t="s">
        <v>12</v>
      </c>
      <c r="E18" s="11">
        <v>45.1</v>
      </c>
      <c r="F18" s="2" t="s">
        <v>16</v>
      </c>
      <c r="G18" s="11">
        <v>41.45</v>
      </c>
      <c r="H18" s="2">
        <v>41</v>
      </c>
      <c r="I18" s="2">
        <v>37.17</v>
      </c>
      <c r="J18" s="11">
        <v>45.6</v>
      </c>
      <c r="K18" s="12">
        <f>(E18+G18+J18)/3</f>
        <v>44.050000000000004</v>
      </c>
      <c r="L18" s="2"/>
      <c r="M18" s="2"/>
    </row>
    <row r="19" spans="3:13" x14ac:dyDescent="0.3">
      <c r="C19" s="10" t="s">
        <v>17</v>
      </c>
      <c r="D19" s="2" t="s">
        <v>12</v>
      </c>
      <c r="E19" s="11" t="s">
        <v>16</v>
      </c>
      <c r="F19" s="2">
        <v>0.22</v>
      </c>
      <c r="G19" s="11">
        <v>0</v>
      </c>
      <c r="H19" s="2">
        <v>0.05</v>
      </c>
      <c r="I19" s="2">
        <v>0.01</v>
      </c>
      <c r="J19" s="11" t="s">
        <v>16</v>
      </c>
      <c r="K19" s="12">
        <v>0</v>
      </c>
      <c r="L19" s="2"/>
      <c r="M19" s="2"/>
    </row>
    <row r="20" spans="3:13" x14ac:dyDescent="0.3">
      <c r="C20" s="13" t="s">
        <v>18</v>
      </c>
      <c r="D20" s="14" t="s">
        <v>12</v>
      </c>
      <c r="E20" s="15" t="s">
        <v>16</v>
      </c>
      <c r="F20" s="14" t="s">
        <v>16</v>
      </c>
      <c r="G20" s="15" t="s">
        <v>16</v>
      </c>
      <c r="H20" s="14">
        <v>4.8</v>
      </c>
      <c r="I20" s="14">
        <v>15</v>
      </c>
      <c r="J20" s="15" t="s">
        <v>16</v>
      </c>
      <c r="K20" s="16"/>
      <c r="L20" s="2"/>
      <c r="M20" s="2"/>
    </row>
    <row r="21" spans="3:13" x14ac:dyDescent="0.3">
      <c r="C21" s="6" t="s">
        <v>19</v>
      </c>
      <c r="D21" s="9" t="s">
        <v>12</v>
      </c>
      <c r="E21" s="8">
        <f xml:space="preserve"> SUM(E15:E20)</f>
        <v>98.9</v>
      </c>
      <c r="F21" s="9">
        <f xml:space="preserve"> SUM(F15:F20)</f>
        <v>44.569999999999993</v>
      </c>
      <c r="G21" s="8">
        <f xml:space="preserve"> SUM(G15:G20)</f>
        <v>99.35</v>
      </c>
      <c r="H21" s="9">
        <f xml:space="preserve"> SUM(H15:H19)</f>
        <v>94.029999999999987</v>
      </c>
      <c r="I21" s="9">
        <f xml:space="preserve"> SUM(I15:I19)</f>
        <v>83.8</v>
      </c>
      <c r="J21" s="8">
        <f xml:space="preserve"> SUM(J15:J20)</f>
        <v>100</v>
      </c>
      <c r="K21" s="17">
        <f>SUM(K15:K19)</f>
        <v>99.416666666666657</v>
      </c>
      <c r="L21" s="2"/>
      <c r="M21" s="2"/>
    </row>
    <row r="22" spans="3:13" ht="15" thickBot="1" x14ac:dyDescent="0.35">
      <c r="C22" s="18" t="s">
        <v>20</v>
      </c>
      <c r="D22" s="19" t="s">
        <v>21</v>
      </c>
      <c r="E22" s="19">
        <v>18.18</v>
      </c>
      <c r="F22" s="19" t="s">
        <v>22</v>
      </c>
      <c r="G22" s="19">
        <v>20.9</v>
      </c>
      <c r="H22" s="19">
        <v>18.63</v>
      </c>
      <c r="I22" s="19">
        <v>16.18</v>
      </c>
      <c r="J22" s="19">
        <v>19.059999999999999</v>
      </c>
      <c r="K22" s="20">
        <f>(J22+G22+E22)/3</f>
        <v>19.38</v>
      </c>
      <c r="L22" s="2"/>
      <c r="M22" s="2"/>
    </row>
    <row r="23" spans="3:13" x14ac:dyDescent="0.3">
      <c r="C23" s="21"/>
      <c r="D23" s="2"/>
      <c r="E23" s="2"/>
      <c r="F23" s="2"/>
      <c r="G23" s="2"/>
      <c r="H23" s="2"/>
      <c r="I23" s="2" t="s">
        <v>23</v>
      </c>
      <c r="J23" s="2">
        <v>42.3</v>
      </c>
      <c r="K23" s="22"/>
      <c r="L23" s="2"/>
      <c r="M23" s="2"/>
    </row>
    <row r="24" spans="3:13" x14ac:dyDescent="0.3">
      <c r="C24" s="21"/>
      <c r="D24" s="2"/>
      <c r="E24" s="2"/>
      <c r="F24" s="2"/>
      <c r="G24" s="2"/>
      <c r="H24" s="2"/>
      <c r="I24" s="2" t="s">
        <v>24</v>
      </c>
      <c r="J24" s="2">
        <v>31</v>
      </c>
      <c r="K24" s="22"/>
      <c r="L24" s="2"/>
      <c r="M24" s="2"/>
    </row>
    <row r="25" spans="3:13" x14ac:dyDescent="0.3">
      <c r="C25" s="23"/>
      <c r="D25" s="9"/>
      <c r="E25" s="9"/>
      <c r="F25" s="9"/>
      <c r="G25" s="9"/>
      <c r="H25" s="9"/>
      <c r="I25" s="9" t="s">
        <v>25</v>
      </c>
      <c r="J25" s="9">
        <v>22.1</v>
      </c>
      <c r="K25" s="24"/>
      <c r="L25" s="2"/>
      <c r="M25" s="2"/>
    </row>
    <row r="26" spans="3:13" x14ac:dyDescent="0.3">
      <c r="C26" s="2"/>
      <c r="D26" s="2"/>
      <c r="E26" s="2"/>
      <c r="F26" s="2"/>
      <c r="G26" s="2"/>
      <c r="H26" s="2"/>
      <c r="I26" s="2"/>
      <c r="J26" s="2"/>
      <c r="K26" s="2"/>
      <c r="L26" s="2"/>
      <c r="M26" s="2"/>
    </row>
    <row r="27" spans="3:13" x14ac:dyDescent="0.3">
      <c r="C27" s="2"/>
      <c r="D27" s="2"/>
      <c r="E27" s="2"/>
      <c r="F27" s="2"/>
      <c r="G27" s="2"/>
      <c r="H27" s="2"/>
      <c r="I27" s="2"/>
      <c r="J27" s="2"/>
      <c r="K27" s="2"/>
      <c r="L27" s="2"/>
      <c r="M27" s="2"/>
    </row>
    <row r="28" spans="3:13" x14ac:dyDescent="0.3">
      <c r="C28" s="2"/>
      <c r="D28" s="2"/>
      <c r="E28" s="2"/>
      <c r="F28" s="2"/>
      <c r="G28" s="2"/>
      <c r="H28" s="2"/>
      <c r="I28" s="2"/>
      <c r="J28" s="2"/>
      <c r="K28" s="2"/>
      <c r="L28" s="2"/>
      <c r="M28" s="2"/>
    </row>
    <row r="29" spans="3:13" x14ac:dyDescent="0.3">
      <c r="C29" s="2"/>
      <c r="D29" s="2"/>
      <c r="E29" s="2"/>
      <c r="F29" s="2"/>
      <c r="G29" s="2"/>
      <c r="H29" s="2"/>
      <c r="I29" s="2"/>
      <c r="J29" s="2"/>
      <c r="K29" s="2"/>
      <c r="L29" s="2"/>
      <c r="M29" s="2"/>
    </row>
    <row r="30" spans="3:13" x14ac:dyDescent="0.3">
      <c r="C30" s="2"/>
      <c r="D30" s="2"/>
      <c r="E30" s="2"/>
      <c r="F30" s="2"/>
      <c r="G30" s="2"/>
      <c r="H30" s="2"/>
      <c r="I30" s="2"/>
      <c r="J30" s="2"/>
      <c r="K30" s="2"/>
      <c r="L30" s="2"/>
      <c r="M30" s="2"/>
    </row>
    <row r="31" spans="3:13" x14ac:dyDescent="0.3">
      <c r="C31" s="2"/>
      <c r="D31" s="2"/>
      <c r="E31" s="2"/>
      <c r="F31" s="2"/>
      <c r="G31" s="2"/>
      <c r="H31" s="2"/>
      <c r="I31" s="2"/>
      <c r="J31" s="2"/>
      <c r="K31" s="2"/>
      <c r="L31" s="2"/>
      <c r="M31" s="2"/>
    </row>
    <row r="32" spans="3:13" x14ac:dyDescent="0.3">
      <c r="C32" s="2"/>
      <c r="D32" s="2"/>
      <c r="E32" s="2"/>
      <c r="F32" s="2"/>
      <c r="G32" s="2"/>
      <c r="H32" s="2"/>
      <c r="I32" s="2"/>
      <c r="J32" s="2"/>
      <c r="K32" s="2"/>
      <c r="L32" s="2"/>
      <c r="M32" s="2"/>
    </row>
    <row r="33" spans="3:19" x14ac:dyDescent="0.3">
      <c r="C33" s="2"/>
      <c r="D33" s="2"/>
      <c r="E33" s="2"/>
      <c r="F33" s="2"/>
      <c r="G33" s="2"/>
      <c r="H33" s="2"/>
      <c r="I33" s="2"/>
      <c r="J33" s="2"/>
      <c r="K33" s="2"/>
      <c r="L33" s="2"/>
      <c r="M33" s="2"/>
    </row>
    <row r="34" spans="3:19" ht="15" thickBot="1" x14ac:dyDescent="0.35">
      <c r="C34" s="2"/>
      <c r="D34" s="2"/>
      <c r="E34" s="2" t="s">
        <v>141</v>
      </c>
      <c r="F34" s="2"/>
      <c r="G34" s="2"/>
      <c r="H34" s="2"/>
      <c r="I34" s="2"/>
      <c r="J34" s="2"/>
      <c r="K34" s="2"/>
      <c r="L34" s="2"/>
      <c r="M34" s="2"/>
    </row>
    <row r="35" spans="3:19" x14ac:dyDescent="0.3">
      <c r="C35" s="183" t="s">
        <v>26</v>
      </c>
      <c r="D35" s="25" t="s">
        <v>27</v>
      </c>
      <c r="E35" s="14" t="s">
        <v>28</v>
      </c>
      <c r="F35" s="14" t="s">
        <v>28</v>
      </c>
      <c r="G35" s="14" t="s">
        <v>28</v>
      </c>
      <c r="H35" s="14" t="s">
        <v>28</v>
      </c>
      <c r="I35" s="14" t="s">
        <v>28</v>
      </c>
      <c r="J35" s="26"/>
      <c r="K35" s="2"/>
      <c r="L35" s="2"/>
      <c r="M35" s="27"/>
      <c r="N35" s="5">
        <v>831</v>
      </c>
      <c r="O35" s="5">
        <v>809</v>
      </c>
      <c r="P35" s="28">
        <v>830</v>
      </c>
      <c r="Q35" s="5">
        <v>1683</v>
      </c>
      <c r="R35" s="5">
        <v>2285</v>
      </c>
      <c r="S35" s="185" t="s">
        <v>29</v>
      </c>
    </row>
    <row r="36" spans="3:19" x14ac:dyDescent="0.3">
      <c r="C36" s="184"/>
      <c r="D36" s="29" t="s">
        <v>2</v>
      </c>
      <c r="E36" s="30" t="s">
        <v>30</v>
      </c>
      <c r="F36" s="31" t="s">
        <v>31</v>
      </c>
      <c r="G36" s="31" t="s">
        <v>32</v>
      </c>
      <c r="H36" s="31" t="s">
        <v>33</v>
      </c>
      <c r="I36" s="31" t="s">
        <v>34</v>
      </c>
      <c r="J36" s="32" t="s">
        <v>29</v>
      </c>
      <c r="K36" s="2"/>
      <c r="L36" s="2"/>
      <c r="M36" s="33"/>
      <c r="N36" s="9" t="s">
        <v>35</v>
      </c>
      <c r="O36" s="9" t="s">
        <v>35</v>
      </c>
      <c r="P36" s="34" t="s">
        <v>35</v>
      </c>
      <c r="Q36" s="9" t="s">
        <v>35</v>
      </c>
      <c r="R36" s="9" t="s">
        <v>35</v>
      </c>
      <c r="S36" s="186"/>
    </row>
    <row r="37" spans="3:19" ht="15" thickBot="1" x14ac:dyDescent="0.35">
      <c r="C37" s="21" t="s">
        <v>11</v>
      </c>
      <c r="D37" s="187" t="s">
        <v>12</v>
      </c>
      <c r="E37" s="35">
        <v>49.1</v>
      </c>
      <c r="F37" s="35">
        <v>44.81</v>
      </c>
      <c r="G37" s="35">
        <v>51.57</v>
      </c>
      <c r="H37" s="35">
        <v>50.03</v>
      </c>
      <c r="I37" s="35">
        <v>51.65</v>
      </c>
      <c r="J37" s="36">
        <f>AVERAGE(E37:I37)</f>
        <v>49.432000000000002</v>
      </c>
      <c r="K37" s="2"/>
      <c r="L37" s="2"/>
      <c r="M37" s="37" t="s">
        <v>23</v>
      </c>
      <c r="N37" s="2">
        <v>41.3</v>
      </c>
      <c r="O37" s="2">
        <v>49</v>
      </c>
      <c r="P37">
        <v>45.5</v>
      </c>
      <c r="Q37" s="2">
        <v>48</v>
      </c>
      <c r="R37" s="2">
        <v>47.4</v>
      </c>
      <c r="S37" s="38">
        <f>AVERAGE(N37:R37)</f>
        <v>46.24</v>
      </c>
    </row>
    <row r="38" spans="3:19" ht="15" thickBot="1" x14ac:dyDescent="0.35">
      <c r="C38" s="21" t="s">
        <v>13</v>
      </c>
      <c r="D38" s="187"/>
      <c r="E38" s="35">
        <v>6</v>
      </c>
      <c r="F38" s="35">
        <v>5.6</v>
      </c>
      <c r="G38" s="35">
        <v>6.23</v>
      </c>
      <c r="H38" s="35">
        <v>6.07</v>
      </c>
      <c r="I38" s="35">
        <v>5.99</v>
      </c>
      <c r="J38" s="36">
        <f t="shared" ref="J38:J44" si="0">AVERAGE(E38:I38)</f>
        <v>5.9779999999999998</v>
      </c>
      <c r="K38" s="2"/>
      <c r="L38" s="2"/>
      <c r="M38" s="37" t="s">
        <v>36</v>
      </c>
      <c r="N38" s="2">
        <v>25.6</v>
      </c>
      <c r="O38" s="2">
        <v>18</v>
      </c>
      <c r="P38">
        <v>24.95</v>
      </c>
      <c r="Q38" s="2">
        <v>22</v>
      </c>
      <c r="R38" s="2">
        <v>31.9</v>
      </c>
      <c r="S38" s="39">
        <f>AVERAGE(N38:R38)</f>
        <v>24.49</v>
      </c>
    </row>
    <row r="39" spans="3:19" ht="15" thickBot="1" x14ac:dyDescent="0.35">
      <c r="C39" s="21" t="s">
        <v>15</v>
      </c>
      <c r="D39" s="187"/>
      <c r="E39" s="35">
        <v>44.3</v>
      </c>
      <c r="F39" s="35">
        <v>48.57</v>
      </c>
      <c r="G39" s="35">
        <v>41.55</v>
      </c>
      <c r="H39" s="35">
        <v>43.6</v>
      </c>
      <c r="I39" s="35">
        <v>41.71</v>
      </c>
      <c r="J39" s="36">
        <f t="shared" si="0"/>
        <v>43.946000000000005</v>
      </c>
      <c r="K39" s="2"/>
      <c r="L39" s="2"/>
      <c r="M39" s="40" t="s">
        <v>24</v>
      </c>
      <c r="N39" s="19">
        <v>32.9</v>
      </c>
      <c r="O39" s="19">
        <v>17</v>
      </c>
      <c r="P39" s="41">
        <v>19</v>
      </c>
      <c r="Q39" s="19">
        <v>30</v>
      </c>
      <c r="R39" s="19">
        <v>22.9</v>
      </c>
      <c r="S39" s="42">
        <f t="shared" ref="S39" si="1">AVERAGE(N39:R39)</f>
        <v>24.360000000000003</v>
      </c>
    </row>
    <row r="40" spans="3:19" x14ac:dyDescent="0.3">
      <c r="C40" s="21" t="s">
        <v>14</v>
      </c>
      <c r="D40" s="187"/>
      <c r="E40" s="35">
        <v>0.48</v>
      </c>
      <c r="F40" s="35">
        <v>1.02</v>
      </c>
      <c r="G40" s="35">
        <v>0.62</v>
      </c>
      <c r="H40" s="35">
        <v>0.23</v>
      </c>
      <c r="I40" s="35">
        <v>0.6</v>
      </c>
      <c r="J40" s="36">
        <f t="shared" si="0"/>
        <v>0.59000000000000008</v>
      </c>
      <c r="K40" s="2"/>
      <c r="L40" s="2"/>
      <c r="M40" s="2"/>
    </row>
    <row r="41" spans="3:19" x14ac:dyDescent="0.3">
      <c r="C41" s="21" t="s">
        <v>37</v>
      </c>
      <c r="D41" s="187"/>
      <c r="E41" s="35">
        <v>0.01</v>
      </c>
      <c r="F41" s="35">
        <v>0</v>
      </c>
      <c r="G41" s="35">
        <v>0.02</v>
      </c>
      <c r="H41" s="35">
        <v>0.05</v>
      </c>
      <c r="I41" s="35">
        <v>0.02</v>
      </c>
      <c r="J41" s="36">
        <f t="shared" si="0"/>
        <v>0.02</v>
      </c>
      <c r="K41" s="2"/>
      <c r="L41" s="2"/>
      <c r="M41" s="2"/>
    </row>
    <row r="42" spans="3:19" ht="15" thickBot="1" x14ac:dyDescent="0.35">
      <c r="C42" s="21" t="s">
        <v>38</v>
      </c>
      <c r="D42" s="187"/>
      <c r="E42" s="35">
        <v>99.99</v>
      </c>
      <c r="F42" s="35">
        <v>100.01</v>
      </c>
      <c r="G42" s="35">
        <v>100</v>
      </c>
      <c r="H42" s="35">
        <v>100</v>
      </c>
      <c r="I42" s="35">
        <v>100</v>
      </c>
      <c r="J42" s="43">
        <f t="shared" si="0"/>
        <v>100</v>
      </c>
      <c r="K42" s="2"/>
      <c r="L42" s="2"/>
      <c r="M42" s="2"/>
    </row>
    <row r="43" spans="3:19" ht="15" thickBot="1" x14ac:dyDescent="0.35">
      <c r="C43" s="21" t="s">
        <v>18</v>
      </c>
      <c r="D43" s="187"/>
      <c r="E43" s="35">
        <v>15</v>
      </c>
      <c r="F43" s="35">
        <v>9.1999999999999993</v>
      </c>
      <c r="G43" s="35">
        <v>6.89</v>
      </c>
      <c r="H43" s="35">
        <v>4.8</v>
      </c>
      <c r="I43" s="35">
        <v>6.74</v>
      </c>
      <c r="J43" s="44">
        <f t="shared" si="0"/>
        <v>8.5259999999999998</v>
      </c>
      <c r="K43" s="2"/>
      <c r="L43" s="2"/>
    </row>
    <row r="44" spans="3:19" x14ac:dyDescent="0.3">
      <c r="C44" s="23" t="s">
        <v>39</v>
      </c>
      <c r="D44" s="24" t="s">
        <v>21</v>
      </c>
      <c r="E44" s="45">
        <v>19.28</v>
      </c>
      <c r="F44" s="45">
        <v>16.7</v>
      </c>
      <c r="G44" s="45">
        <v>20.72</v>
      </c>
      <c r="H44" s="45">
        <v>19.809999999999999</v>
      </c>
      <c r="I44" s="45">
        <v>20.420000000000002</v>
      </c>
      <c r="J44" s="46">
        <f t="shared" si="0"/>
        <v>19.386000000000003</v>
      </c>
      <c r="K44" s="2"/>
      <c r="L44" s="2"/>
      <c r="M44" s="2"/>
    </row>
    <row r="45" spans="3:19" x14ac:dyDescent="0.3">
      <c r="C45" s="2"/>
      <c r="D45" s="2"/>
      <c r="E45" s="2"/>
      <c r="F45" s="2"/>
      <c r="G45" s="2"/>
      <c r="H45" s="2"/>
      <c r="I45" s="2"/>
      <c r="J45" s="2"/>
      <c r="K45" s="2"/>
      <c r="L45" s="2"/>
      <c r="M45" s="2"/>
    </row>
    <row r="46" spans="3:19" x14ac:dyDescent="0.3">
      <c r="C46" s="2"/>
      <c r="D46" s="2"/>
      <c r="E46" s="2"/>
      <c r="F46" s="2"/>
      <c r="G46" s="2"/>
      <c r="H46" s="2"/>
      <c r="I46" s="2"/>
      <c r="J46" s="2"/>
      <c r="K46" s="2"/>
      <c r="L46" s="2"/>
      <c r="M46" s="2"/>
    </row>
    <row r="47" spans="3:19" x14ac:dyDescent="0.3">
      <c r="C47" s="2"/>
      <c r="D47" s="2"/>
      <c r="E47" s="2"/>
      <c r="F47" s="2"/>
      <c r="G47" s="2"/>
      <c r="H47" s="2"/>
      <c r="I47" s="2"/>
      <c r="J47" s="2"/>
      <c r="K47" s="2"/>
      <c r="L47" s="2"/>
      <c r="M47" s="2"/>
    </row>
    <row r="48" spans="3:19" x14ac:dyDescent="0.3">
      <c r="C48" s="2"/>
      <c r="D48" s="2"/>
      <c r="E48" s="2"/>
      <c r="F48" s="2"/>
      <c r="G48" s="2"/>
      <c r="H48" s="2"/>
      <c r="I48" s="2"/>
      <c r="J48" s="2"/>
      <c r="K48" s="2"/>
      <c r="L48" s="2"/>
      <c r="M48" s="2"/>
    </row>
    <row r="49" spans="3:19" x14ac:dyDescent="0.3">
      <c r="C49" s="2"/>
      <c r="D49" s="2"/>
      <c r="E49" s="2"/>
      <c r="F49" s="2"/>
      <c r="G49" s="2"/>
      <c r="H49" s="2"/>
      <c r="I49" s="2"/>
      <c r="J49" s="2"/>
      <c r="K49" s="2"/>
      <c r="L49" s="2"/>
      <c r="M49" s="2"/>
    </row>
    <row r="50" spans="3:19" x14ac:dyDescent="0.3">
      <c r="C50" s="2"/>
      <c r="D50" s="2"/>
      <c r="E50" s="2"/>
      <c r="F50" s="2"/>
      <c r="G50" s="2"/>
      <c r="H50" s="2"/>
      <c r="I50" s="2"/>
      <c r="J50" s="2"/>
      <c r="K50" s="2"/>
      <c r="L50" s="2"/>
      <c r="M50" s="2"/>
    </row>
    <row r="51" spans="3:19" ht="15" thickBot="1" x14ac:dyDescent="0.35">
      <c r="C51" s="2"/>
      <c r="D51" s="2"/>
      <c r="E51" s="2" t="s">
        <v>142</v>
      </c>
      <c r="F51" s="2"/>
      <c r="G51" s="2"/>
      <c r="H51" s="2"/>
      <c r="I51" s="2"/>
      <c r="J51" s="2"/>
      <c r="K51" s="2"/>
      <c r="L51" s="2"/>
      <c r="M51" s="2"/>
    </row>
    <row r="52" spans="3:19" x14ac:dyDescent="0.3">
      <c r="C52" s="183" t="s">
        <v>26</v>
      </c>
      <c r="D52" s="25" t="s">
        <v>27</v>
      </c>
      <c r="E52" s="14" t="s">
        <v>40</v>
      </c>
      <c r="F52" s="14" t="s">
        <v>40</v>
      </c>
      <c r="G52" s="14" t="s">
        <v>40</v>
      </c>
      <c r="H52" s="14" t="s">
        <v>40</v>
      </c>
      <c r="I52" s="14" t="s">
        <v>28</v>
      </c>
      <c r="J52" s="26"/>
      <c r="K52" s="2"/>
      <c r="L52" s="2" t="s">
        <v>41</v>
      </c>
      <c r="M52" s="27"/>
      <c r="N52" s="28">
        <v>795</v>
      </c>
      <c r="O52" s="28">
        <v>827</v>
      </c>
      <c r="P52" s="28">
        <v>828</v>
      </c>
      <c r="Q52" s="28">
        <v>2066</v>
      </c>
      <c r="R52" s="28">
        <v>2396</v>
      </c>
      <c r="S52" s="185" t="s">
        <v>29</v>
      </c>
    </row>
    <row r="53" spans="3:19" x14ac:dyDescent="0.3">
      <c r="C53" s="184"/>
      <c r="D53" s="29" t="s">
        <v>2</v>
      </c>
      <c r="E53" s="30" t="s">
        <v>42</v>
      </c>
      <c r="F53" s="31" t="s">
        <v>43</v>
      </c>
      <c r="G53" s="31" t="s">
        <v>44</v>
      </c>
      <c r="H53" s="31" t="s">
        <v>45</v>
      </c>
      <c r="I53" s="31" t="s">
        <v>46</v>
      </c>
      <c r="J53" s="32" t="s">
        <v>29</v>
      </c>
      <c r="K53" s="2" t="s">
        <v>138</v>
      </c>
      <c r="M53" s="33"/>
      <c r="N53" s="9" t="s">
        <v>40</v>
      </c>
      <c r="O53" s="9" t="s">
        <v>40</v>
      </c>
      <c r="P53" s="9" t="s">
        <v>40</v>
      </c>
      <c r="Q53" s="9" t="s">
        <v>40</v>
      </c>
      <c r="R53" s="9" t="s">
        <v>40</v>
      </c>
      <c r="S53" s="186"/>
    </row>
    <row r="54" spans="3:19" x14ac:dyDescent="0.3">
      <c r="C54" s="21" t="s">
        <v>11</v>
      </c>
      <c r="D54" s="187" t="s">
        <v>12</v>
      </c>
      <c r="E54" s="35">
        <v>50.9</v>
      </c>
      <c r="F54" s="35">
        <v>47.7</v>
      </c>
      <c r="G54" s="35">
        <v>48.4</v>
      </c>
      <c r="H54" s="35">
        <v>48.88</v>
      </c>
      <c r="I54" s="35">
        <v>49.2</v>
      </c>
      <c r="J54" s="36">
        <f>AVERAGE(E54:I54)</f>
        <v>49.015999999999998</v>
      </c>
      <c r="K54" s="2">
        <f>K55/J55*J54</f>
        <v>49.061136245345722</v>
      </c>
      <c r="M54" s="37" t="s">
        <v>23</v>
      </c>
      <c r="N54">
        <v>48</v>
      </c>
      <c r="O54">
        <v>45</v>
      </c>
      <c r="P54">
        <v>36</v>
      </c>
      <c r="Q54">
        <v>35.700000000000003</v>
      </c>
      <c r="R54">
        <v>38.799999999999997</v>
      </c>
      <c r="S54" s="38">
        <f>AVERAGE(N54:R54)</f>
        <v>40.700000000000003</v>
      </c>
    </row>
    <row r="55" spans="3:19" ht="15" thickBot="1" x14ac:dyDescent="0.35">
      <c r="C55" s="21" t="s">
        <v>13</v>
      </c>
      <c r="D55" s="187"/>
      <c r="E55" s="35">
        <v>7.6</v>
      </c>
      <c r="F55" s="35">
        <v>6.01</v>
      </c>
      <c r="G55" s="35">
        <v>5.6</v>
      </c>
      <c r="H55" s="35">
        <v>6.42</v>
      </c>
      <c r="I55" s="35">
        <v>6.12</v>
      </c>
      <c r="J55" s="36">
        <f t="shared" ref="J55:J61" si="2">AVERAGE(E55:I55)</f>
        <v>6.3500000000000005</v>
      </c>
      <c r="K55" s="2">
        <f>K56/J56*J55</f>
        <v>6.355847379589223</v>
      </c>
      <c r="M55" s="37" t="s">
        <v>24</v>
      </c>
      <c r="N55">
        <v>25</v>
      </c>
      <c r="O55">
        <v>25</v>
      </c>
      <c r="P55">
        <v>26</v>
      </c>
      <c r="Q55">
        <v>25.1</v>
      </c>
      <c r="R55">
        <v>37.299999999999997</v>
      </c>
      <c r="S55" s="38">
        <f t="shared" ref="S55:S56" si="3">AVERAGE(N55:R55)</f>
        <v>27.679999999999996</v>
      </c>
    </row>
    <row r="56" spans="3:19" ht="15" thickBot="1" x14ac:dyDescent="0.35">
      <c r="C56" s="21" t="s">
        <v>15</v>
      </c>
      <c r="D56" s="187"/>
      <c r="E56" s="35">
        <v>40.5</v>
      </c>
      <c r="F56" s="35">
        <v>45.59</v>
      </c>
      <c r="G56" s="35">
        <v>45.8</v>
      </c>
      <c r="H56" s="35">
        <v>44.62</v>
      </c>
      <c r="I56" s="35">
        <v>44.68</v>
      </c>
      <c r="J56" s="36">
        <f t="shared" si="2"/>
        <v>44.238</v>
      </c>
      <c r="K56" s="2">
        <f>K57/J57*J56</f>
        <v>44.278736437522525</v>
      </c>
      <c r="M56" s="40" t="s">
        <v>25</v>
      </c>
      <c r="N56" s="41">
        <v>19</v>
      </c>
      <c r="O56" s="41">
        <v>24</v>
      </c>
      <c r="P56" s="41">
        <v>20</v>
      </c>
      <c r="Q56" s="41">
        <v>19.3</v>
      </c>
      <c r="R56" s="41">
        <v>19.5</v>
      </c>
      <c r="S56" s="39">
        <f t="shared" si="3"/>
        <v>20.36</v>
      </c>
    </row>
    <row r="57" spans="3:19" x14ac:dyDescent="0.3">
      <c r="C57" s="21" t="s">
        <v>14</v>
      </c>
      <c r="D57" s="187"/>
      <c r="E57" s="35">
        <v>0.5</v>
      </c>
      <c r="F57" s="35">
        <v>0.1</v>
      </c>
      <c r="G57" s="35">
        <v>0.2</v>
      </c>
      <c r="H57" s="35">
        <v>0.08</v>
      </c>
      <c r="I57" s="35">
        <v>0.1</v>
      </c>
      <c r="J57" s="36">
        <f t="shared" si="2"/>
        <v>0.19600000000000001</v>
      </c>
      <c r="K57" s="2">
        <f>K58/J58*J57</f>
        <v>0.1961804860471634</v>
      </c>
      <c r="M57" s="2"/>
    </row>
    <row r="58" spans="3:19" x14ac:dyDescent="0.3">
      <c r="C58" s="21" t="s">
        <v>37</v>
      </c>
      <c r="D58" s="187"/>
      <c r="E58" s="35">
        <v>0.5</v>
      </c>
      <c r="F58" s="35">
        <v>0.03</v>
      </c>
      <c r="G58" s="35">
        <v>0</v>
      </c>
      <c r="H58" s="35">
        <v>0</v>
      </c>
      <c r="I58" s="35">
        <v>0.01</v>
      </c>
      <c r="J58" s="36">
        <f t="shared" si="2"/>
        <v>0.10800000000000001</v>
      </c>
      <c r="K58" s="2">
        <f>K59/J59*J58</f>
        <v>0.10809945149537577</v>
      </c>
      <c r="M58" s="2"/>
    </row>
    <row r="59" spans="3:19" ht="15" thickBot="1" x14ac:dyDescent="0.35">
      <c r="C59" s="21" t="s">
        <v>38</v>
      </c>
      <c r="D59" s="187"/>
      <c r="E59" s="35">
        <v>100</v>
      </c>
      <c r="F59" s="35">
        <v>99.43</v>
      </c>
      <c r="G59" s="35">
        <v>100</v>
      </c>
      <c r="H59" s="35">
        <v>100</v>
      </c>
      <c r="I59" s="35">
        <v>100</v>
      </c>
      <c r="J59" s="43">
        <f>SUM(J54:J58)</f>
        <v>99.908000000000001</v>
      </c>
      <c r="K59" s="2">
        <v>100</v>
      </c>
      <c r="M59" s="2"/>
    </row>
    <row r="60" spans="3:19" ht="15" thickBot="1" x14ac:dyDescent="0.35">
      <c r="C60" s="21" t="s">
        <v>18</v>
      </c>
      <c r="D60" s="187"/>
      <c r="E60" s="35">
        <v>36.5</v>
      </c>
      <c r="F60" s="35">
        <v>5.0999999999999996</v>
      </c>
      <c r="G60" s="35">
        <v>5</v>
      </c>
      <c r="H60" s="35">
        <v>11.1</v>
      </c>
      <c r="I60" s="35">
        <v>5.3</v>
      </c>
      <c r="J60" s="44">
        <f t="shared" si="2"/>
        <v>12.6</v>
      </c>
      <c r="K60" s="2">
        <v>12.6</v>
      </c>
      <c r="M60" s="2"/>
    </row>
    <row r="61" spans="3:19" x14ac:dyDescent="0.3">
      <c r="C61" s="23" t="s">
        <v>39</v>
      </c>
      <c r="D61" s="24" t="s">
        <v>21</v>
      </c>
      <c r="E61" s="45">
        <v>20.399999999999999</v>
      </c>
      <c r="F61" s="45">
        <v>18.25</v>
      </c>
      <c r="G61" s="45">
        <v>18.38</v>
      </c>
      <c r="H61" s="45">
        <v>19.79</v>
      </c>
      <c r="I61" s="45">
        <v>19.3</v>
      </c>
      <c r="J61" s="46">
        <f t="shared" si="2"/>
        <v>19.223999999999997</v>
      </c>
      <c r="K61" s="2">
        <v>19.224</v>
      </c>
      <c r="M61" s="2"/>
    </row>
    <row r="62" spans="3:19" x14ac:dyDescent="0.3">
      <c r="C62" s="2"/>
      <c r="D62" s="2"/>
      <c r="E62" s="2"/>
      <c r="F62" s="2"/>
      <c r="G62" s="2"/>
      <c r="H62" s="2"/>
      <c r="I62" s="2"/>
      <c r="J62" s="2"/>
      <c r="K62" s="2"/>
      <c r="L62" s="2"/>
      <c r="M62" s="2"/>
    </row>
    <row r="63" spans="3:19" x14ac:dyDescent="0.3">
      <c r="C63" s="2"/>
      <c r="D63" s="2"/>
      <c r="E63" s="2"/>
      <c r="F63" s="2"/>
      <c r="G63" s="2"/>
      <c r="H63" s="2"/>
      <c r="I63" s="2"/>
      <c r="J63" s="2"/>
      <c r="K63" s="2"/>
      <c r="L63" s="2"/>
      <c r="M63" s="2"/>
    </row>
    <row r="64" spans="3:19" x14ac:dyDescent="0.3">
      <c r="C64" s="2"/>
      <c r="D64" s="2"/>
      <c r="E64" s="2"/>
      <c r="F64" s="2"/>
      <c r="G64" s="2"/>
      <c r="H64" s="2"/>
      <c r="I64" s="2"/>
      <c r="J64" s="2"/>
      <c r="K64" s="2"/>
      <c r="L64" s="2"/>
      <c r="M64" s="2"/>
    </row>
    <row r="65" spans="3:19" x14ac:dyDescent="0.3">
      <c r="C65" s="2"/>
      <c r="D65" s="2"/>
      <c r="E65" s="2"/>
      <c r="F65" s="2"/>
      <c r="G65" s="2"/>
      <c r="H65" s="2"/>
      <c r="I65" s="2"/>
      <c r="J65" s="2"/>
      <c r="K65" s="2"/>
      <c r="L65" s="2"/>
      <c r="M65" s="2"/>
    </row>
    <row r="66" spans="3:19" x14ac:dyDescent="0.3">
      <c r="C66" s="2"/>
      <c r="D66" s="2"/>
      <c r="E66" s="2"/>
      <c r="F66" s="2"/>
      <c r="G66" s="2"/>
      <c r="H66" s="2"/>
      <c r="I66" s="2"/>
      <c r="J66" s="2"/>
      <c r="K66" s="2"/>
      <c r="L66" s="2"/>
      <c r="M66" s="2"/>
    </row>
    <row r="67" spans="3:19" x14ac:dyDescent="0.3">
      <c r="C67" s="2"/>
      <c r="D67" s="2"/>
      <c r="E67" s="2"/>
      <c r="F67" s="2"/>
      <c r="G67" s="2"/>
      <c r="H67" s="2"/>
      <c r="I67" s="2"/>
      <c r="J67" s="2"/>
      <c r="K67" s="2"/>
      <c r="L67" s="2"/>
      <c r="M67" s="2"/>
    </row>
    <row r="68" spans="3:19" ht="15" thickBot="1" x14ac:dyDescent="0.35">
      <c r="C68" s="2"/>
      <c r="D68" s="2" t="s">
        <v>143</v>
      </c>
      <c r="E68" s="2"/>
      <c r="F68" s="2"/>
      <c r="G68" s="2"/>
      <c r="H68" s="2"/>
      <c r="I68" s="2"/>
      <c r="J68" s="2"/>
      <c r="K68" s="2"/>
      <c r="L68" s="2"/>
      <c r="M68" s="2"/>
    </row>
    <row r="69" spans="3:19" x14ac:dyDescent="0.3">
      <c r="C69" s="183" t="s">
        <v>26</v>
      </c>
      <c r="D69" s="25" t="s">
        <v>27</v>
      </c>
      <c r="E69" s="14" t="s">
        <v>47</v>
      </c>
      <c r="F69" s="14" t="s">
        <v>47</v>
      </c>
      <c r="G69" s="14" t="s">
        <v>47</v>
      </c>
      <c r="H69" s="14" t="s">
        <v>47</v>
      </c>
      <c r="I69" s="14" t="s">
        <v>47</v>
      </c>
      <c r="J69" s="26"/>
      <c r="K69" s="2"/>
      <c r="L69" s="2"/>
      <c r="M69" s="47"/>
      <c r="N69" s="48">
        <v>2543</v>
      </c>
      <c r="O69" s="28"/>
      <c r="P69" s="28"/>
      <c r="Q69" s="28"/>
      <c r="R69" s="28"/>
      <c r="S69" s="185" t="s">
        <v>29</v>
      </c>
    </row>
    <row r="70" spans="3:19" x14ac:dyDescent="0.3">
      <c r="C70" s="184"/>
      <c r="D70" s="29" t="s">
        <v>2</v>
      </c>
      <c r="E70" s="30" t="s">
        <v>48</v>
      </c>
      <c r="F70" s="31" t="s">
        <v>49</v>
      </c>
      <c r="G70" s="31" t="s">
        <v>50</v>
      </c>
      <c r="H70" s="31" t="s">
        <v>51</v>
      </c>
      <c r="I70" s="31" t="s">
        <v>52</v>
      </c>
      <c r="J70" s="32" t="s">
        <v>29</v>
      </c>
      <c r="K70" s="2"/>
      <c r="L70" s="2"/>
      <c r="M70" s="49"/>
      <c r="N70" s="7" t="s">
        <v>47</v>
      </c>
      <c r="O70" s="9"/>
      <c r="P70" s="9"/>
      <c r="Q70" s="9"/>
      <c r="R70" s="9"/>
      <c r="S70" s="186"/>
    </row>
    <row r="71" spans="3:19" x14ac:dyDescent="0.3">
      <c r="C71" s="21" t="s">
        <v>11</v>
      </c>
      <c r="D71" s="187" t="s">
        <v>12</v>
      </c>
      <c r="E71" s="35">
        <v>51</v>
      </c>
      <c r="F71" s="35">
        <v>49.56</v>
      </c>
      <c r="G71" s="35">
        <v>50.36</v>
      </c>
      <c r="H71" s="35">
        <v>50.81</v>
      </c>
      <c r="I71" s="35">
        <v>49.47</v>
      </c>
      <c r="J71" s="36">
        <f>AVERAGE(E71:I71)</f>
        <v>50.24</v>
      </c>
      <c r="K71" s="2"/>
      <c r="L71" s="2"/>
      <c r="M71" s="50" t="s">
        <v>23</v>
      </c>
      <c r="N71" s="51">
        <v>38.5</v>
      </c>
      <c r="S71" s="38">
        <f>AVERAGE(N71:R71)</f>
        <v>38.5</v>
      </c>
    </row>
    <row r="72" spans="3:19" ht="15" thickBot="1" x14ac:dyDescent="0.35">
      <c r="C72" s="21" t="s">
        <v>13</v>
      </c>
      <c r="D72" s="187"/>
      <c r="E72" s="35">
        <v>6</v>
      </c>
      <c r="F72" s="35">
        <v>5.95</v>
      </c>
      <c r="G72" s="35">
        <v>6.74</v>
      </c>
      <c r="H72" s="35">
        <v>6</v>
      </c>
      <c r="I72" s="35">
        <v>6.11</v>
      </c>
      <c r="J72" s="36">
        <f t="shared" ref="J72:J78" si="4">AVERAGE(E72:I72)</f>
        <v>6.1599999999999993</v>
      </c>
      <c r="K72" s="2"/>
      <c r="L72" s="2"/>
      <c r="M72" s="50" t="s">
        <v>24</v>
      </c>
      <c r="N72" s="51">
        <v>17.600000000000001</v>
      </c>
      <c r="S72" s="38">
        <f t="shared" ref="S72:S73" si="5">AVERAGE(N72:R72)</f>
        <v>17.600000000000001</v>
      </c>
    </row>
    <row r="73" spans="3:19" ht="15" thickBot="1" x14ac:dyDescent="0.35">
      <c r="C73" s="21" t="s">
        <v>15</v>
      </c>
      <c r="D73" s="187"/>
      <c r="E73" s="35">
        <v>42.9</v>
      </c>
      <c r="F73" s="35">
        <v>44.1</v>
      </c>
      <c r="G73" s="35">
        <v>41.64</v>
      </c>
      <c r="H73" s="35">
        <v>42.43</v>
      </c>
      <c r="I73" s="35">
        <v>44</v>
      </c>
      <c r="J73" s="36">
        <f t="shared" si="4"/>
        <v>43.013999999999996</v>
      </c>
      <c r="K73" s="2"/>
      <c r="L73" s="2"/>
      <c r="M73" s="52" t="s">
        <v>25</v>
      </c>
      <c r="N73" s="53">
        <v>26.3</v>
      </c>
      <c r="O73" s="41"/>
      <c r="P73" s="41"/>
      <c r="Q73" s="41"/>
      <c r="R73" s="41"/>
      <c r="S73" s="39">
        <f t="shared" si="5"/>
        <v>26.3</v>
      </c>
    </row>
    <row r="74" spans="3:19" x14ac:dyDescent="0.3">
      <c r="C74" s="21" t="s">
        <v>14</v>
      </c>
      <c r="D74" s="187"/>
      <c r="E74" s="35">
        <v>0.1</v>
      </c>
      <c r="F74" s="35">
        <v>0.36</v>
      </c>
      <c r="G74" s="35">
        <v>1.1200000000000001</v>
      </c>
      <c r="H74" s="35">
        <v>0.71</v>
      </c>
      <c r="I74" s="35">
        <v>0.36</v>
      </c>
      <c r="J74" s="36">
        <f t="shared" si="4"/>
        <v>0.53</v>
      </c>
      <c r="K74" s="2"/>
      <c r="L74" s="2"/>
      <c r="M74" s="2"/>
    </row>
    <row r="75" spans="3:19" x14ac:dyDescent="0.3">
      <c r="C75" s="21" t="s">
        <v>37</v>
      </c>
      <c r="D75" s="187"/>
      <c r="E75" s="35">
        <v>0</v>
      </c>
      <c r="F75" s="35">
        <v>0.03</v>
      </c>
      <c r="G75" s="35">
        <v>0.1</v>
      </c>
      <c r="H75" s="35">
        <v>0.05</v>
      </c>
      <c r="I75" s="35">
        <v>0.04</v>
      </c>
      <c r="J75" s="36">
        <f t="shared" si="4"/>
        <v>4.3999999999999997E-2</v>
      </c>
      <c r="K75" s="2"/>
      <c r="L75" s="2"/>
      <c r="M75" s="2"/>
    </row>
    <row r="76" spans="3:19" ht="15" thickBot="1" x14ac:dyDescent="0.35">
      <c r="C76" s="21" t="s">
        <v>38</v>
      </c>
      <c r="D76" s="187"/>
      <c r="E76" s="35">
        <v>100</v>
      </c>
      <c r="F76" s="35">
        <v>100</v>
      </c>
      <c r="G76" s="35">
        <v>100</v>
      </c>
      <c r="H76" s="35">
        <v>100</v>
      </c>
      <c r="I76" s="35">
        <v>100</v>
      </c>
      <c r="J76" s="43">
        <f t="shared" si="4"/>
        <v>100</v>
      </c>
      <c r="K76" s="2"/>
      <c r="L76" s="2"/>
      <c r="M76" s="2"/>
    </row>
    <row r="77" spans="3:19" ht="15" thickBot="1" x14ac:dyDescent="0.35">
      <c r="C77" s="21" t="s">
        <v>18</v>
      </c>
      <c r="D77" s="187"/>
      <c r="E77" s="35">
        <v>43.5</v>
      </c>
      <c r="F77" s="35">
        <v>10.23</v>
      </c>
      <c r="G77" s="35">
        <v>11.1</v>
      </c>
      <c r="H77" s="35" t="s">
        <v>53</v>
      </c>
      <c r="I77" s="35">
        <v>11.06</v>
      </c>
      <c r="J77" s="44">
        <f t="shared" si="4"/>
        <v>18.9725</v>
      </c>
      <c r="K77" s="2"/>
      <c r="L77" s="2"/>
      <c r="M77" s="2"/>
    </row>
    <row r="78" spans="3:19" x14ac:dyDescent="0.3">
      <c r="C78" s="23" t="s">
        <v>39</v>
      </c>
      <c r="D78" s="24" t="s">
        <v>21</v>
      </c>
      <c r="E78" s="45">
        <v>20.14</v>
      </c>
      <c r="F78" s="45">
        <v>19.420000000000002</v>
      </c>
      <c r="G78" s="45">
        <v>20.93</v>
      </c>
      <c r="H78" s="45">
        <v>20.059999999999999</v>
      </c>
      <c r="I78" s="45">
        <v>19.62</v>
      </c>
      <c r="J78" s="46">
        <f t="shared" si="4"/>
        <v>20.033999999999999</v>
      </c>
      <c r="K78" s="2"/>
      <c r="L78" s="2"/>
      <c r="M78" s="2"/>
    </row>
    <row r="79" spans="3:19" x14ac:dyDescent="0.3">
      <c r="C79" s="2"/>
      <c r="D79" s="2"/>
      <c r="E79" s="2"/>
      <c r="F79" s="2"/>
      <c r="G79" s="2"/>
      <c r="H79" s="2"/>
      <c r="I79" s="2"/>
      <c r="J79" s="2"/>
      <c r="K79" s="2"/>
      <c r="L79" s="2"/>
      <c r="M79" s="2"/>
    </row>
    <row r="80" spans="3:19" x14ac:dyDescent="0.3">
      <c r="I80" s="2"/>
      <c r="J80" s="2"/>
      <c r="K80" s="2"/>
      <c r="L80" s="2"/>
      <c r="M80" s="2"/>
    </row>
    <row r="81" spans="3:13" x14ac:dyDescent="0.3">
      <c r="I81" s="2"/>
      <c r="J81" s="2"/>
      <c r="K81" s="2"/>
      <c r="L81" s="2"/>
      <c r="M81" s="2"/>
    </row>
    <row r="82" spans="3:13" x14ac:dyDescent="0.3">
      <c r="I82" s="2"/>
      <c r="J82" s="2"/>
      <c r="K82" s="2"/>
      <c r="L82" s="2"/>
      <c r="M82" s="2"/>
    </row>
    <row r="83" spans="3:13" x14ac:dyDescent="0.3">
      <c r="I83" s="2"/>
      <c r="J83" s="2"/>
      <c r="K83" s="2"/>
      <c r="L83" s="2"/>
      <c r="M83" s="2"/>
    </row>
    <row r="84" spans="3:13" x14ac:dyDescent="0.3">
      <c r="I84" s="2"/>
      <c r="J84" s="2"/>
      <c r="K84" s="2"/>
      <c r="L84" s="2"/>
      <c r="M84" s="2"/>
    </row>
    <row r="85" spans="3:13" x14ac:dyDescent="0.3">
      <c r="I85" s="2"/>
      <c r="J85" s="2"/>
      <c r="K85" s="2"/>
      <c r="L85" s="2"/>
      <c r="M85" s="2"/>
    </row>
    <row r="86" spans="3:13" x14ac:dyDescent="0.3">
      <c r="I86" s="2"/>
      <c r="J86" s="2"/>
      <c r="K86" s="2"/>
      <c r="L86" s="2"/>
      <c r="M86" s="2"/>
    </row>
    <row r="87" spans="3:13" x14ac:dyDescent="0.3">
      <c r="I87" s="2"/>
      <c r="J87" s="2"/>
      <c r="K87" s="2"/>
      <c r="L87" s="2"/>
      <c r="M87" s="2"/>
    </row>
    <row r="88" spans="3:13" x14ac:dyDescent="0.3">
      <c r="I88" s="2"/>
      <c r="J88" s="2"/>
      <c r="K88" s="2"/>
      <c r="L88" s="2"/>
      <c r="M88" s="2"/>
    </row>
    <row r="89" spans="3:13" x14ac:dyDescent="0.3">
      <c r="I89" s="2"/>
      <c r="J89" s="2"/>
      <c r="K89" s="2"/>
      <c r="L89" s="2"/>
      <c r="M89" s="2"/>
    </row>
    <row r="90" spans="3:13" x14ac:dyDescent="0.3">
      <c r="I90" s="2"/>
      <c r="J90" s="2"/>
      <c r="K90" s="2"/>
      <c r="L90" s="2"/>
      <c r="M90" s="2"/>
    </row>
    <row r="91" spans="3:13" x14ac:dyDescent="0.3">
      <c r="I91" s="2"/>
      <c r="J91" s="2"/>
      <c r="K91" s="2"/>
      <c r="L91" s="2"/>
      <c r="M91" s="2"/>
    </row>
    <row r="92" spans="3:13" x14ac:dyDescent="0.3">
      <c r="C92" s="2"/>
      <c r="D92" s="2"/>
      <c r="E92" s="2"/>
      <c r="F92" s="2"/>
      <c r="G92" s="2"/>
      <c r="H92" s="2"/>
      <c r="I92" s="2"/>
      <c r="J92" s="2"/>
      <c r="K92" s="2"/>
      <c r="L92" s="2"/>
      <c r="M92" s="2"/>
    </row>
    <row r="93" spans="3:13" x14ac:dyDescent="0.3">
      <c r="C93" s="2"/>
      <c r="D93" s="2"/>
      <c r="E93" s="2"/>
      <c r="F93" s="2"/>
      <c r="G93" s="2"/>
      <c r="H93" s="2"/>
      <c r="I93" s="2"/>
      <c r="J93" s="2"/>
      <c r="K93" s="2"/>
      <c r="L93" s="2"/>
      <c r="M93" s="2"/>
    </row>
    <row r="94" spans="3:13" x14ac:dyDescent="0.3">
      <c r="C94" s="2"/>
      <c r="D94" s="2"/>
      <c r="E94" s="2"/>
      <c r="F94" s="2"/>
      <c r="G94" s="2"/>
      <c r="H94" s="2"/>
      <c r="I94" s="2"/>
      <c r="J94" s="2"/>
      <c r="K94" s="2"/>
      <c r="L94" s="2"/>
      <c r="M94" s="2"/>
    </row>
    <row r="95" spans="3:13" x14ac:dyDescent="0.3">
      <c r="C95" s="2"/>
      <c r="D95" s="2"/>
      <c r="E95" s="2"/>
      <c r="F95" s="2"/>
      <c r="G95" s="2"/>
      <c r="H95" s="2"/>
      <c r="I95" s="2"/>
      <c r="J95" s="2"/>
      <c r="K95" s="2"/>
      <c r="L95" s="2"/>
      <c r="M95" s="2"/>
    </row>
    <row r="96" spans="3:13" x14ac:dyDescent="0.3">
      <c r="C96" s="2"/>
      <c r="D96" s="2"/>
      <c r="E96" s="2"/>
      <c r="F96" s="2"/>
      <c r="G96" s="2"/>
      <c r="H96" s="2"/>
      <c r="I96" s="2"/>
      <c r="J96" s="2"/>
      <c r="K96" s="2"/>
      <c r="L96" s="2"/>
      <c r="M96" s="2"/>
    </row>
    <row r="97" spans="3:13" x14ac:dyDescent="0.3">
      <c r="C97" s="2"/>
      <c r="D97" s="2"/>
      <c r="E97" s="2"/>
      <c r="F97" s="2"/>
      <c r="G97" s="2"/>
      <c r="H97" s="2"/>
      <c r="I97" s="2"/>
      <c r="J97" s="2"/>
      <c r="K97" s="2"/>
      <c r="L97" s="2"/>
      <c r="M97" s="2"/>
    </row>
    <row r="98" spans="3:13" ht="15" thickBot="1" x14ac:dyDescent="0.35">
      <c r="C98" s="2"/>
      <c r="D98" s="2"/>
      <c r="E98" s="2" t="s">
        <v>54</v>
      </c>
      <c r="F98" s="2"/>
      <c r="G98" s="2"/>
      <c r="H98" s="2"/>
      <c r="I98" s="2"/>
      <c r="J98" s="2"/>
      <c r="K98" s="2" t="s">
        <v>137</v>
      </c>
      <c r="L98" s="2"/>
      <c r="M98" s="2"/>
    </row>
    <row r="99" spans="3:13" x14ac:dyDescent="0.3">
      <c r="C99" s="2"/>
      <c r="D99" s="27" t="s">
        <v>55</v>
      </c>
      <c r="E99" s="179" t="s">
        <v>56</v>
      </c>
      <c r="F99" s="179" t="s">
        <v>57</v>
      </c>
      <c r="G99" s="188" t="s">
        <v>47</v>
      </c>
      <c r="H99" s="2"/>
    </row>
    <row r="100" spans="3:13" x14ac:dyDescent="0.3">
      <c r="C100" s="2"/>
      <c r="D100" s="33" t="s">
        <v>26</v>
      </c>
      <c r="E100" s="180"/>
      <c r="F100" s="180"/>
      <c r="G100" s="189"/>
      <c r="H100" s="2"/>
    </row>
    <row r="101" spans="3:13" x14ac:dyDescent="0.3">
      <c r="C101" s="2"/>
      <c r="D101" s="37" t="s">
        <v>11</v>
      </c>
      <c r="E101" s="2">
        <v>49.432000000000002</v>
      </c>
      <c r="F101" s="2">
        <v>49.061136245345722</v>
      </c>
      <c r="G101" s="54">
        <v>50.24</v>
      </c>
      <c r="H101" s="2"/>
    </row>
    <row r="102" spans="3:13" x14ac:dyDescent="0.3">
      <c r="C102" s="2"/>
      <c r="D102" s="37" t="s">
        <v>13</v>
      </c>
      <c r="E102" s="2">
        <v>5.9779999999999998</v>
      </c>
      <c r="F102" s="2">
        <v>6.355847379589223</v>
      </c>
      <c r="G102" s="54">
        <v>6.1599999999999993</v>
      </c>
      <c r="H102" s="2"/>
    </row>
    <row r="103" spans="3:13" x14ac:dyDescent="0.3">
      <c r="C103" s="2"/>
      <c r="D103" s="37" t="s">
        <v>15</v>
      </c>
      <c r="E103" s="2">
        <v>43.946000000000005</v>
      </c>
      <c r="F103" s="2">
        <v>44.278736437522525</v>
      </c>
      <c r="G103" s="54">
        <v>43.013999999999996</v>
      </c>
      <c r="H103" s="2"/>
    </row>
    <row r="104" spans="3:13" x14ac:dyDescent="0.3">
      <c r="C104" s="2"/>
      <c r="D104" s="37" t="s">
        <v>14</v>
      </c>
      <c r="E104" s="2">
        <v>0.59000000000000008</v>
      </c>
      <c r="F104" s="2">
        <v>0.1961804860471634</v>
      </c>
      <c r="G104" s="54">
        <v>0.53</v>
      </c>
      <c r="H104" s="2"/>
    </row>
    <row r="105" spans="3:13" x14ac:dyDescent="0.3">
      <c r="C105" s="2"/>
      <c r="D105" s="37" t="s">
        <v>37</v>
      </c>
      <c r="E105" s="2">
        <v>0.02</v>
      </c>
      <c r="F105" s="2">
        <v>0.10809945149537577</v>
      </c>
      <c r="G105" s="54">
        <v>4.3999999999999997E-2</v>
      </c>
      <c r="H105" s="2"/>
    </row>
    <row r="106" spans="3:13" x14ac:dyDescent="0.3">
      <c r="C106" s="2"/>
      <c r="D106" s="37" t="s">
        <v>38</v>
      </c>
      <c r="E106" s="2">
        <v>100</v>
      </c>
      <c r="F106" s="2">
        <v>100</v>
      </c>
      <c r="G106" s="54">
        <v>100</v>
      </c>
      <c r="H106" s="2"/>
    </row>
    <row r="107" spans="3:13" x14ac:dyDescent="0.3">
      <c r="C107" s="2"/>
      <c r="D107" s="37" t="s">
        <v>18</v>
      </c>
      <c r="E107" s="2">
        <v>8.5259999999999998</v>
      </c>
      <c r="F107" s="2">
        <v>12.6</v>
      </c>
      <c r="G107" s="54">
        <v>18.9725</v>
      </c>
      <c r="H107" s="2"/>
    </row>
    <row r="108" spans="3:13" ht="15" thickBot="1" x14ac:dyDescent="0.35">
      <c r="C108" s="2"/>
      <c r="D108" s="40" t="s">
        <v>39</v>
      </c>
      <c r="E108" s="19">
        <v>19.386000000000003</v>
      </c>
      <c r="F108" s="19">
        <v>19.224</v>
      </c>
      <c r="G108" s="55">
        <v>20.033999999999999</v>
      </c>
      <c r="H108" s="2"/>
    </row>
    <row r="109" spans="3:13" x14ac:dyDescent="0.3">
      <c r="C109" s="2"/>
      <c r="D109" s="2"/>
      <c r="E109" s="2"/>
      <c r="F109" s="2"/>
      <c r="G109" s="2"/>
      <c r="H109" s="2"/>
    </row>
  </sheetData>
  <mergeCells count="14">
    <mergeCell ref="E99:E100"/>
    <mergeCell ref="D71:D77"/>
    <mergeCell ref="F99:F100"/>
    <mergeCell ref="G99:G100"/>
    <mergeCell ref="S35:S36"/>
    <mergeCell ref="D37:D43"/>
    <mergeCell ref="S52:S53"/>
    <mergeCell ref="D54:D60"/>
    <mergeCell ref="D13:D14"/>
    <mergeCell ref="K13:K14"/>
    <mergeCell ref="C35:C36"/>
    <mergeCell ref="C69:C70"/>
    <mergeCell ref="S69:S70"/>
    <mergeCell ref="C52:C5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858E1-3785-40E6-95F9-3207A5BF4B92}">
  <dimension ref="E22:AA52"/>
  <sheetViews>
    <sheetView topLeftCell="D22" workbookViewId="0">
      <selection activeCell="L28" sqref="L28"/>
    </sheetView>
  </sheetViews>
  <sheetFormatPr defaultRowHeight="14.4" x14ac:dyDescent="0.3"/>
  <cols>
    <col min="11" max="11" width="13.6640625" customWidth="1"/>
    <col min="24" max="24" width="13.77734375" customWidth="1"/>
  </cols>
  <sheetData>
    <row r="22" spans="5:24" ht="15" thickBot="1" x14ac:dyDescent="0.35"/>
    <row r="23" spans="5:24" x14ac:dyDescent="0.3">
      <c r="E23" s="192" t="s">
        <v>58</v>
      </c>
      <c r="F23" s="193"/>
      <c r="G23" s="193"/>
      <c r="H23" s="193"/>
      <c r="I23" s="193"/>
      <c r="J23" s="194"/>
      <c r="K23" s="190" t="s">
        <v>151</v>
      </c>
      <c r="R23" s="56" t="s">
        <v>58</v>
      </c>
      <c r="S23" s="57"/>
      <c r="T23" s="57"/>
      <c r="U23" s="57"/>
      <c r="V23" s="57"/>
      <c r="W23" s="58"/>
      <c r="X23" s="190" t="s">
        <v>151</v>
      </c>
    </row>
    <row r="24" spans="5:24" ht="15" thickBot="1" x14ac:dyDescent="0.35">
      <c r="E24" s="195" t="s">
        <v>59</v>
      </c>
      <c r="F24" s="196"/>
      <c r="G24" s="61" t="s">
        <v>2</v>
      </c>
      <c r="H24" s="61" t="s">
        <v>60</v>
      </c>
      <c r="I24" s="197" t="s">
        <v>61</v>
      </c>
      <c r="J24" s="198"/>
      <c r="K24" s="191"/>
      <c r="R24" s="59" t="s">
        <v>59</v>
      </c>
      <c r="S24" s="60"/>
      <c r="T24" s="61" t="s">
        <v>2</v>
      </c>
      <c r="U24" s="61" t="s">
        <v>60</v>
      </c>
      <c r="V24" s="62" t="s">
        <v>61</v>
      </c>
      <c r="W24" s="63"/>
      <c r="X24" s="191"/>
    </row>
    <row r="25" spans="5:24" ht="15" thickBot="1" x14ac:dyDescent="0.35">
      <c r="E25" s="64" t="s">
        <v>62</v>
      </c>
      <c r="F25" s="65" t="s">
        <v>63</v>
      </c>
      <c r="G25" t="s">
        <v>64</v>
      </c>
      <c r="H25">
        <v>1000</v>
      </c>
      <c r="I25" s="200" t="s">
        <v>145</v>
      </c>
      <c r="J25" s="201"/>
      <c r="K25" s="69"/>
      <c r="R25" s="64" t="s">
        <v>62</v>
      </c>
      <c r="S25" s="65" t="s">
        <v>66</v>
      </c>
      <c r="T25" t="s">
        <v>64</v>
      </c>
      <c r="U25">
        <v>1000</v>
      </c>
      <c r="V25" s="2" t="s">
        <v>65</v>
      </c>
      <c r="W25" s="54"/>
      <c r="X25" s="69"/>
    </row>
    <row r="26" spans="5:24" x14ac:dyDescent="0.3">
      <c r="E26" s="66" t="s">
        <v>67</v>
      </c>
      <c r="F26" s="116"/>
      <c r="G26" s="116" t="s">
        <v>64</v>
      </c>
      <c r="H26" s="116">
        <f>H25*(100-H27)/100</f>
        <v>874</v>
      </c>
      <c r="I26" s="202" t="s">
        <v>68</v>
      </c>
      <c r="J26" s="203"/>
      <c r="K26" s="69"/>
      <c r="R26" s="66" t="s">
        <v>67</v>
      </c>
      <c r="S26" s="116"/>
      <c r="T26" s="116" t="s">
        <v>64</v>
      </c>
      <c r="U26" s="116">
        <f>U25*(100-U27)/100</f>
        <v>811</v>
      </c>
      <c r="V26" s="117" t="s">
        <v>68</v>
      </c>
      <c r="W26" s="67"/>
      <c r="X26" s="69"/>
    </row>
    <row r="27" spans="5:24" x14ac:dyDescent="0.3">
      <c r="E27" s="66" t="s">
        <v>18</v>
      </c>
      <c r="F27" s="116"/>
      <c r="G27" s="116" t="s">
        <v>69</v>
      </c>
      <c r="H27" s="116">
        <v>12.6</v>
      </c>
      <c r="I27" s="202"/>
      <c r="J27" s="203"/>
      <c r="K27" s="69"/>
      <c r="R27" s="66" t="s">
        <v>18</v>
      </c>
      <c r="S27" s="116"/>
      <c r="T27" s="116" t="s">
        <v>69</v>
      </c>
      <c r="U27" s="116">
        <v>18.899999999999999</v>
      </c>
      <c r="V27" s="117"/>
      <c r="W27" s="67"/>
      <c r="X27" s="69"/>
    </row>
    <row r="28" spans="5:24" x14ac:dyDescent="0.3">
      <c r="E28" s="66" t="s">
        <v>70</v>
      </c>
      <c r="F28" s="116"/>
      <c r="G28" s="116" t="s">
        <v>69</v>
      </c>
      <c r="H28" s="116">
        <v>9</v>
      </c>
      <c r="I28" s="114" t="s">
        <v>148</v>
      </c>
      <c r="J28" s="114"/>
      <c r="K28" s="114"/>
      <c r="L28" s="114"/>
      <c r="M28" s="115"/>
      <c r="R28" s="66" t="s">
        <v>70</v>
      </c>
      <c r="S28" s="116"/>
      <c r="T28" s="116" t="s">
        <v>69</v>
      </c>
      <c r="U28" s="116">
        <v>9</v>
      </c>
      <c r="V28" s="117"/>
      <c r="W28" s="67"/>
      <c r="X28" s="69"/>
    </row>
    <row r="29" spans="5:24" x14ac:dyDescent="0.3">
      <c r="E29" s="66"/>
      <c r="F29" s="116"/>
      <c r="G29" s="116"/>
      <c r="H29" s="116"/>
      <c r="I29" s="117"/>
      <c r="J29" s="67"/>
      <c r="K29" s="69"/>
      <c r="R29" s="66"/>
      <c r="S29" s="116"/>
      <c r="T29" s="116"/>
      <c r="U29" s="116"/>
      <c r="V29" s="117"/>
      <c r="W29" s="67"/>
      <c r="X29" s="69"/>
    </row>
    <row r="30" spans="5:24" x14ac:dyDescent="0.3">
      <c r="E30" s="68"/>
      <c r="G30" s="51"/>
      <c r="H30" s="51"/>
      <c r="J30" s="69"/>
      <c r="K30" s="69"/>
      <c r="R30" s="68"/>
      <c r="T30" s="51"/>
      <c r="U30" s="51"/>
      <c r="W30" s="69"/>
      <c r="X30" s="69"/>
    </row>
    <row r="31" spans="5:24" x14ac:dyDescent="0.3">
      <c r="E31" s="59" t="s">
        <v>72</v>
      </c>
      <c r="F31" s="60"/>
      <c r="G31" s="61" t="s">
        <v>2</v>
      </c>
      <c r="H31" s="61" t="s">
        <v>60</v>
      </c>
      <c r="I31" s="62" t="s">
        <v>61</v>
      </c>
      <c r="J31" s="63"/>
      <c r="K31" s="69"/>
      <c r="R31" s="59" t="s">
        <v>72</v>
      </c>
      <c r="S31" s="60"/>
      <c r="T31" s="61" t="s">
        <v>2</v>
      </c>
      <c r="U31" s="61" t="s">
        <v>60</v>
      </c>
      <c r="V31" s="62" t="s">
        <v>61</v>
      </c>
      <c r="W31" s="63"/>
      <c r="X31" s="69"/>
    </row>
    <row r="32" spans="5:24" x14ac:dyDescent="0.3">
      <c r="E32" s="64" t="s">
        <v>73</v>
      </c>
      <c r="G32" t="s">
        <v>64</v>
      </c>
      <c r="H32">
        <f>H25-H33-H34</f>
        <v>954</v>
      </c>
      <c r="I32" s="2" t="s">
        <v>74</v>
      </c>
      <c r="J32" s="54"/>
      <c r="K32" s="69"/>
      <c r="R32" s="64" t="s">
        <v>73</v>
      </c>
      <c r="T32" t="s">
        <v>64</v>
      </c>
      <c r="U32">
        <f>U25-U33-U34</f>
        <v>891</v>
      </c>
      <c r="V32" s="2" t="s">
        <v>75</v>
      </c>
      <c r="W32" s="54"/>
      <c r="X32" s="69"/>
    </row>
    <row r="33" spans="5:27" x14ac:dyDescent="0.3">
      <c r="E33" s="64" t="s">
        <v>76</v>
      </c>
      <c r="G33" t="s">
        <v>64</v>
      </c>
      <c r="H33">
        <v>10</v>
      </c>
      <c r="I33" s="2" t="s">
        <v>147</v>
      </c>
      <c r="J33" s="54"/>
      <c r="K33" s="69"/>
      <c r="R33" s="64" t="s">
        <v>76</v>
      </c>
      <c r="T33" t="s">
        <v>64</v>
      </c>
      <c r="U33">
        <v>10</v>
      </c>
      <c r="V33" s="2" t="s">
        <v>150</v>
      </c>
      <c r="W33" s="54"/>
      <c r="X33" s="69"/>
    </row>
    <row r="34" spans="5:27" x14ac:dyDescent="0.3">
      <c r="E34" s="64" t="s">
        <v>77</v>
      </c>
      <c r="G34" t="s">
        <v>64</v>
      </c>
      <c r="H34">
        <f>1000*(H27-H28)/100</f>
        <v>35.999999999999993</v>
      </c>
      <c r="I34" s="2" t="s">
        <v>78</v>
      </c>
      <c r="J34" s="54"/>
      <c r="K34" s="69"/>
      <c r="R34" s="64" t="s">
        <v>77</v>
      </c>
      <c r="T34" t="s">
        <v>64</v>
      </c>
      <c r="U34">
        <f>1000*(U27-U28)/100</f>
        <v>98.999999999999986</v>
      </c>
      <c r="V34" s="2" t="s">
        <v>79</v>
      </c>
      <c r="W34" s="54"/>
      <c r="X34" s="69"/>
    </row>
    <row r="35" spans="5:27" x14ac:dyDescent="0.3">
      <c r="E35" s="70"/>
      <c r="F35" s="34"/>
      <c r="G35" s="34"/>
      <c r="H35" s="34"/>
      <c r="I35" s="9"/>
      <c r="J35" s="71"/>
      <c r="K35" s="69"/>
      <c r="R35" s="70"/>
      <c r="S35" s="34"/>
      <c r="T35" s="34"/>
      <c r="U35" s="34"/>
      <c r="V35" s="9"/>
      <c r="W35" s="71"/>
      <c r="X35" s="69"/>
    </row>
    <row r="36" spans="5:27" x14ac:dyDescent="0.3">
      <c r="E36" s="64"/>
      <c r="J36" s="69"/>
      <c r="K36" s="69"/>
      <c r="R36" s="64"/>
      <c r="W36" s="69"/>
      <c r="X36" s="69"/>
    </row>
    <row r="37" spans="5:27" x14ac:dyDescent="0.3">
      <c r="E37" s="64"/>
      <c r="J37" s="69"/>
      <c r="K37" s="69"/>
      <c r="R37" s="64"/>
      <c r="W37" s="69"/>
      <c r="X37" s="69"/>
    </row>
    <row r="38" spans="5:27" x14ac:dyDescent="0.3">
      <c r="E38" s="72" t="s">
        <v>80</v>
      </c>
      <c r="F38" s="73"/>
      <c r="G38" s="73" t="s">
        <v>2</v>
      </c>
      <c r="H38" s="73" t="s">
        <v>81</v>
      </c>
      <c r="I38" s="73" t="s">
        <v>82</v>
      </c>
      <c r="J38" s="74" t="s">
        <v>83</v>
      </c>
      <c r="K38" s="69"/>
      <c r="R38" s="72" t="s">
        <v>80</v>
      </c>
      <c r="S38" s="73"/>
      <c r="T38" s="73" t="s">
        <v>2</v>
      </c>
      <c r="U38" s="73" t="s">
        <v>81</v>
      </c>
      <c r="V38" s="73" t="s">
        <v>82</v>
      </c>
      <c r="W38" s="74" t="s">
        <v>83</v>
      </c>
      <c r="X38" s="69"/>
    </row>
    <row r="39" spans="5:27" x14ac:dyDescent="0.3">
      <c r="E39" s="64" t="s">
        <v>84</v>
      </c>
      <c r="G39" s="102" t="s">
        <v>85</v>
      </c>
      <c r="H39" s="107">
        <v>8.8000000000000007</v>
      </c>
      <c r="I39" s="107"/>
      <c r="J39" s="75" t="s">
        <v>86</v>
      </c>
      <c r="K39" s="69" t="s">
        <v>154</v>
      </c>
      <c r="R39" s="64" t="s">
        <v>84</v>
      </c>
      <c r="T39" s="102" t="s">
        <v>85</v>
      </c>
      <c r="U39" s="107">
        <v>8.8000000000000007</v>
      </c>
      <c r="V39" s="107"/>
      <c r="W39" s="75" t="s">
        <v>87</v>
      </c>
      <c r="X39" s="69" t="s">
        <v>154</v>
      </c>
    </row>
    <row r="40" spans="5:27" x14ac:dyDescent="0.3">
      <c r="E40" s="64" t="s">
        <v>88</v>
      </c>
      <c r="G40" s="102" t="s">
        <v>85</v>
      </c>
      <c r="H40" s="107">
        <v>1.1000000000000001</v>
      </c>
      <c r="I40" s="107"/>
      <c r="J40" s="118" t="s">
        <v>91</v>
      </c>
      <c r="K40" s="119" t="s">
        <v>152</v>
      </c>
      <c r="L40" t="s">
        <v>154</v>
      </c>
      <c r="M40" s="90"/>
      <c r="N40" s="90"/>
      <c r="R40" s="64" t="s">
        <v>88</v>
      </c>
      <c r="T40" s="102" t="s">
        <v>85</v>
      </c>
      <c r="U40" s="107">
        <v>1.1000000000000001</v>
      </c>
      <c r="V40" s="107"/>
      <c r="W40" s="120" t="s">
        <v>91</v>
      </c>
      <c r="X40" s="119" t="s">
        <v>152</v>
      </c>
      <c r="Y40" s="90"/>
      <c r="Z40" s="90"/>
      <c r="AA40" t="s">
        <v>154</v>
      </c>
    </row>
    <row r="41" spans="5:27" x14ac:dyDescent="0.3">
      <c r="E41" s="64" t="s">
        <v>89</v>
      </c>
      <c r="G41" s="102" t="s">
        <v>90</v>
      </c>
      <c r="H41" s="107">
        <f>2330.5/(79.1-10)*(H27-H28)</f>
        <v>121.41534008683068</v>
      </c>
      <c r="I41" s="107"/>
      <c r="J41" s="75" t="s">
        <v>155</v>
      </c>
      <c r="K41" s="69" t="s">
        <v>153</v>
      </c>
      <c r="R41" s="64" t="s">
        <v>89</v>
      </c>
      <c r="T41" s="102" t="s">
        <v>90</v>
      </c>
      <c r="U41" s="107">
        <f>2330.5/(79.1-10)*(U27-U28)</f>
        <v>333.89218523878435</v>
      </c>
      <c r="V41" s="107"/>
      <c r="W41" s="75" t="s">
        <v>156</v>
      </c>
      <c r="X41" s="69" t="s">
        <v>153</v>
      </c>
    </row>
    <row r="42" spans="5:27" x14ac:dyDescent="0.3">
      <c r="E42" s="64"/>
      <c r="G42" s="102"/>
      <c r="H42" s="107"/>
      <c r="I42" s="107"/>
      <c r="J42" s="75"/>
      <c r="K42" s="69"/>
      <c r="R42" s="64"/>
      <c r="T42" s="102"/>
      <c r="U42" s="107"/>
      <c r="V42" s="107"/>
      <c r="W42" s="75"/>
      <c r="X42" s="69"/>
    </row>
    <row r="43" spans="5:27" x14ac:dyDescent="0.3">
      <c r="E43" s="64"/>
      <c r="G43" s="102"/>
      <c r="H43" s="107"/>
      <c r="I43" s="107"/>
      <c r="J43" s="75"/>
      <c r="K43" s="69"/>
      <c r="R43" s="64"/>
      <c r="T43" s="102"/>
      <c r="U43" s="107"/>
      <c r="V43" s="107"/>
      <c r="W43" s="75"/>
      <c r="X43" s="69"/>
    </row>
    <row r="44" spans="5:27" x14ac:dyDescent="0.3">
      <c r="E44" s="64"/>
      <c r="G44" s="102"/>
      <c r="H44" s="107"/>
      <c r="I44" s="107"/>
      <c r="J44" s="75"/>
      <c r="K44" s="69"/>
      <c r="R44" s="64"/>
      <c r="T44" s="102"/>
      <c r="U44" s="107"/>
      <c r="V44" s="107"/>
      <c r="W44" s="75"/>
      <c r="X44" s="69"/>
    </row>
    <row r="45" spans="5:27" x14ac:dyDescent="0.3">
      <c r="E45" s="64"/>
      <c r="G45" s="102"/>
      <c r="H45" s="107"/>
      <c r="I45" s="107"/>
      <c r="J45" s="75"/>
      <c r="K45" s="69"/>
      <c r="R45" s="64"/>
      <c r="T45" s="102"/>
      <c r="U45" s="107"/>
      <c r="V45" s="107"/>
      <c r="W45" s="75"/>
      <c r="X45" s="69"/>
    </row>
    <row r="46" spans="5:27" ht="15" thickBot="1" x14ac:dyDescent="0.35">
      <c r="E46" s="76"/>
      <c r="F46" s="41"/>
      <c r="G46" s="77"/>
      <c r="H46" s="78"/>
      <c r="I46" s="78"/>
      <c r="J46" s="79"/>
      <c r="K46" s="80"/>
      <c r="R46" s="76"/>
      <c r="S46" s="41"/>
      <c r="T46" s="77"/>
      <c r="U46" s="78"/>
      <c r="V46" s="78"/>
      <c r="W46" s="79"/>
      <c r="X46" s="80"/>
    </row>
    <row r="49" spans="5:16" x14ac:dyDescent="0.3">
      <c r="E49" s="97"/>
      <c r="F49" s="98"/>
      <c r="G49" s="98"/>
      <c r="H49" s="98"/>
      <c r="I49" s="99"/>
      <c r="J49" s="100"/>
      <c r="K49" s="100"/>
      <c r="L49" s="204"/>
      <c r="M49" s="204"/>
      <c r="N49" s="204"/>
      <c r="O49" s="204"/>
      <c r="P49" s="204"/>
    </row>
    <row r="50" spans="5:16" x14ac:dyDescent="0.3">
      <c r="E50" s="91"/>
      <c r="F50" s="92"/>
      <c r="G50" s="93"/>
      <c r="H50" s="94"/>
      <c r="I50" s="94"/>
      <c r="J50" s="95"/>
      <c r="K50" s="96"/>
      <c r="L50" s="205"/>
      <c r="M50" s="205"/>
      <c r="N50" s="205"/>
      <c r="O50" s="205"/>
      <c r="P50" s="205"/>
    </row>
    <row r="51" spans="5:16" x14ac:dyDescent="0.3">
      <c r="E51" s="91"/>
      <c r="F51" s="92"/>
      <c r="G51" s="93"/>
      <c r="H51" s="94"/>
      <c r="I51" s="94"/>
      <c r="J51" s="95"/>
      <c r="K51" s="96"/>
      <c r="L51" s="205"/>
      <c r="M51" s="205"/>
      <c r="N51" s="205"/>
      <c r="O51" s="205"/>
      <c r="P51" s="205"/>
    </row>
    <row r="52" spans="5:16" x14ac:dyDescent="0.3">
      <c r="E52" s="91"/>
      <c r="F52" s="92"/>
      <c r="G52" s="93"/>
      <c r="H52" s="94"/>
      <c r="I52" s="94"/>
      <c r="J52" s="95"/>
      <c r="K52" s="96"/>
      <c r="L52" s="199"/>
      <c r="M52" s="199"/>
      <c r="N52" s="199"/>
      <c r="O52" s="199"/>
      <c r="P52" s="199"/>
    </row>
  </sheetData>
  <mergeCells count="12">
    <mergeCell ref="L52:P52"/>
    <mergeCell ref="I25:J25"/>
    <mergeCell ref="I26:J26"/>
    <mergeCell ref="I27:J27"/>
    <mergeCell ref="L49:P49"/>
    <mergeCell ref="L50:P50"/>
    <mergeCell ref="L51:P51"/>
    <mergeCell ref="K23:K24"/>
    <mergeCell ref="X23:X24"/>
    <mergeCell ref="E23:J23"/>
    <mergeCell ref="E24:F24"/>
    <mergeCell ref="I24:J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A7234-4721-4B1B-A68E-8B1C51A2A594}">
  <dimension ref="D18:J29"/>
  <sheetViews>
    <sheetView workbookViewId="0">
      <selection activeCell="H25" sqref="H25"/>
    </sheetView>
  </sheetViews>
  <sheetFormatPr defaultRowHeight="14.4" x14ac:dyDescent="0.3"/>
  <cols>
    <col min="10" max="10" width="17.88671875" customWidth="1"/>
  </cols>
  <sheetData>
    <row r="18" spans="4:10" ht="15" thickBot="1" x14ac:dyDescent="0.35">
      <c r="D18" s="208"/>
      <c r="E18" s="208"/>
      <c r="F18" s="208"/>
      <c r="G18" s="208"/>
      <c r="H18" s="208"/>
      <c r="I18" s="208"/>
    </row>
    <row r="19" spans="4:10" x14ac:dyDescent="0.3">
      <c r="D19" s="192" t="s">
        <v>92</v>
      </c>
      <c r="E19" s="193"/>
      <c r="F19" s="193"/>
      <c r="G19" s="193"/>
      <c r="H19" s="193"/>
      <c r="I19" s="194"/>
      <c r="J19" s="206" t="s">
        <v>157</v>
      </c>
    </row>
    <row r="20" spans="4:10" x14ac:dyDescent="0.3">
      <c r="D20" s="195" t="s">
        <v>59</v>
      </c>
      <c r="E20" s="196"/>
      <c r="F20" s="61" t="s">
        <v>2</v>
      </c>
      <c r="G20" s="61" t="s">
        <v>60</v>
      </c>
      <c r="H20" s="197" t="s">
        <v>61</v>
      </c>
      <c r="I20" s="198"/>
      <c r="J20" s="206"/>
    </row>
    <row r="21" spans="4:10" x14ac:dyDescent="0.3">
      <c r="D21" s="64" t="s">
        <v>62</v>
      </c>
      <c r="F21" t="s">
        <v>64</v>
      </c>
      <c r="G21">
        <v>1000</v>
      </c>
      <c r="H21" s="200" t="s">
        <v>65</v>
      </c>
      <c r="I21" s="201"/>
    </row>
    <row r="22" spans="4:10" x14ac:dyDescent="0.3">
      <c r="D22" s="64"/>
      <c r="H22" s="200"/>
      <c r="I22" s="201"/>
    </row>
    <row r="23" spans="4:10" x14ac:dyDescent="0.3">
      <c r="D23" s="59" t="s">
        <v>72</v>
      </c>
      <c r="E23" s="60"/>
      <c r="F23" s="61" t="s">
        <v>2</v>
      </c>
      <c r="G23" s="61" t="s">
        <v>60</v>
      </c>
      <c r="H23" s="62" t="s">
        <v>61</v>
      </c>
      <c r="I23" s="63"/>
    </row>
    <row r="24" spans="4:10" x14ac:dyDescent="0.3">
      <c r="D24" s="64" t="s">
        <v>93</v>
      </c>
      <c r="F24" s="207" t="s">
        <v>64</v>
      </c>
      <c r="G24">
        <v>1.5</v>
      </c>
      <c r="H24" s="2" t="s">
        <v>94</v>
      </c>
      <c r="I24" s="54" t="s">
        <v>95</v>
      </c>
      <c r="J24" t="s">
        <v>158</v>
      </c>
    </row>
    <row r="25" spans="4:10" x14ac:dyDescent="0.3">
      <c r="D25" s="64" t="s">
        <v>96</v>
      </c>
      <c r="F25" s="207"/>
      <c r="G25">
        <v>5</v>
      </c>
      <c r="H25" s="2"/>
      <c r="I25" s="54" t="s">
        <v>264</v>
      </c>
    </row>
    <row r="26" spans="4:10" x14ac:dyDescent="0.3">
      <c r="D26" s="64" t="s">
        <v>97</v>
      </c>
      <c r="F26" s="207"/>
      <c r="G26">
        <f>G21-G24-G25</f>
        <v>993.5</v>
      </c>
      <c r="H26" s="2" t="s">
        <v>98</v>
      </c>
      <c r="I26" s="54" t="s">
        <v>99</v>
      </c>
    </row>
    <row r="27" spans="4:10" x14ac:dyDescent="0.3">
      <c r="D27" s="70"/>
      <c r="E27" s="34"/>
      <c r="F27" s="34"/>
      <c r="G27" s="34"/>
      <c r="H27" s="9"/>
      <c r="I27" s="71"/>
    </row>
    <row r="28" spans="4:10" x14ac:dyDescent="0.3">
      <c r="D28" s="72" t="s">
        <v>80</v>
      </c>
      <c r="E28" s="73"/>
      <c r="F28" s="73" t="s">
        <v>2</v>
      </c>
      <c r="G28" s="73" t="s">
        <v>81</v>
      </c>
      <c r="H28" s="73" t="s">
        <v>82</v>
      </c>
      <c r="I28" s="74" t="s">
        <v>83</v>
      </c>
    </row>
    <row r="29" spans="4:10" ht="15" thickBot="1" x14ac:dyDescent="0.35">
      <c r="D29" s="76" t="s">
        <v>100</v>
      </c>
      <c r="E29" s="41"/>
      <c r="F29" s="41" t="s">
        <v>101</v>
      </c>
      <c r="G29" s="41">
        <v>9.6000000000000002E-2</v>
      </c>
      <c r="H29" s="19" t="s">
        <v>22</v>
      </c>
      <c r="I29" s="80" t="s">
        <v>102</v>
      </c>
      <c r="J29" t="s">
        <v>154</v>
      </c>
    </row>
  </sheetData>
  <mergeCells count="8">
    <mergeCell ref="J19:J20"/>
    <mergeCell ref="F24:F26"/>
    <mergeCell ref="D18:I18"/>
    <mergeCell ref="D19:I19"/>
    <mergeCell ref="D20:E20"/>
    <mergeCell ref="H20:I20"/>
    <mergeCell ref="H21:I21"/>
    <mergeCell ref="H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FC6E-D697-42C0-AD6C-9F88C5456669}">
  <dimension ref="C11:I16"/>
  <sheetViews>
    <sheetView topLeftCell="A4" workbookViewId="0">
      <selection activeCell="B10" sqref="B10"/>
    </sheetView>
  </sheetViews>
  <sheetFormatPr defaultRowHeight="14.4" x14ac:dyDescent="0.3"/>
  <sheetData>
    <row r="11" spans="3:9" ht="15" thickBot="1" x14ac:dyDescent="0.35"/>
    <row r="12" spans="3:9" x14ac:dyDescent="0.3">
      <c r="C12" s="192" t="s">
        <v>103</v>
      </c>
      <c r="D12" s="193"/>
      <c r="E12" s="193"/>
      <c r="F12" s="193"/>
      <c r="G12" s="193"/>
      <c r="H12" s="194"/>
    </row>
    <row r="13" spans="3:9" x14ac:dyDescent="0.3">
      <c r="C13" s="195" t="s">
        <v>59</v>
      </c>
      <c r="D13" s="196"/>
      <c r="E13" s="61" t="s">
        <v>2</v>
      </c>
      <c r="F13" s="61" t="s">
        <v>60</v>
      </c>
      <c r="G13" s="197" t="s">
        <v>61</v>
      </c>
      <c r="H13" s="198"/>
    </row>
    <row r="14" spans="3:9" x14ac:dyDescent="0.3">
      <c r="C14" s="64" t="s">
        <v>62</v>
      </c>
      <c r="E14" t="s">
        <v>64</v>
      </c>
      <c r="F14">
        <v>1</v>
      </c>
      <c r="G14" s="200" t="s">
        <v>65</v>
      </c>
      <c r="H14" s="201"/>
    </row>
    <row r="15" spans="3:9" x14ac:dyDescent="0.3">
      <c r="C15" s="72" t="s">
        <v>80</v>
      </c>
      <c r="D15" s="73"/>
      <c r="E15" s="73" t="s">
        <v>2</v>
      </c>
      <c r="F15" s="73" t="s">
        <v>81</v>
      </c>
      <c r="G15" s="73" t="s">
        <v>82</v>
      </c>
      <c r="H15" s="74" t="s">
        <v>83</v>
      </c>
      <c r="I15" s="81"/>
    </row>
    <row r="16" spans="3:9" ht="15" thickBot="1" x14ac:dyDescent="0.35">
      <c r="C16" s="76" t="s">
        <v>104</v>
      </c>
      <c r="D16" s="41"/>
      <c r="E16" s="41" t="s">
        <v>90</v>
      </c>
      <c r="F16" s="41">
        <v>2.3841136615280134</v>
      </c>
      <c r="G16" s="176" t="s">
        <v>159</v>
      </c>
      <c r="H16" s="80"/>
    </row>
  </sheetData>
  <mergeCells count="4">
    <mergeCell ref="C12:H12"/>
    <mergeCell ref="C13:D13"/>
    <mergeCell ref="G13:H13"/>
    <mergeCell ref="G14:H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6D286-8BA1-48F3-B717-D727FFC8C9A2}">
  <dimension ref="B15:V39"/>
  <sheetViews>
    <sheetView topLeftCell="A29" zoomScale="70" zoomScaleNormal="70" workbookViewId="0">
      <selection activeCell="G14" sqref="G14"/>
    </sheetView>
  </sheetViews>
  <sheetFormatPr defaultRowHeight="14.4" x14ac:dyDescent="0.3"/>
  <cols>
    <col min="7" max="7" width="22.44140625" customWidth="1"/>
    <col min="8" max="8" width="18.6640625" customWidth="1"/>
    <col min="9" max="9" width="10.109375" customWidth="1"/>
    <col min="17" max="17" width="24.88671875" customWidth="1"/>
  </cols>
  <sheetData>
    <row r="15" spans="2:21" ht="15" thickBot="1" x14ac:dyDescent="0.35"/>
    <row r="16" spans="2:21" x14ac:dyDescent="0.3">
      <c r="B16" s="192" t="s">
        <v>160</v>
      </c>
      <c r="C16" s="193"/>
      <c r="D16" s="193"/>
      <c r="E16" s="193"/>
      <c r="F16" s="193"/>
      <c r="G16" s="194"/>
      <c r="H16" s="214" t="s">
        <v>162</v>
      </c>
      <c r="I16" s="104"/>
      <c r="J16" s="216" t="s">
        <v>188</v>
      </c>
      <c r="L16" s="209" t="s">
        <v>105</v>
      </c>
      <c r="M16" s="210"/>
      <c r="N16" s="210"/>
      <c r="O16" s="210"/>
      <c r="P16" s="210"/>
      <c r="Q16" s="211"/>
      <c r="R16" s="221" t="s">
        <v>169</v>
      </c>
      <c r="S16" s="221"/>
      <c r="T16" s="112"/>
      <c r="U16" s="222" t="s">
        <v>188</v>
      </c>
    </row>
    <row r="17" spans="2:21" x14ac:dyDescent="0.3">
      <c r="B17" s="195" t="s">
        <v>59</v>
      </c>
      <c r="C17" s="196"/>
      <c r="D17" s="61" t="s">
        <v>2</v>
      </c>
      <c r="E17" s="61" t="s">
        <v>60</v>
      </c>
      <c r="F17" s="197" t="s">
        <v>61</v>
      </c>
      <c r="G17" s="198"/>
      <c r="H17" s="215"/>
      <c r="I17" s="105"/>
      <c r="J17" s="217"/>
      <c r="L17" s="82" t="s">
        <v>59</v>
      </c>
      <c r="M17" s="109"/>
      <c r="N17" s="110" t="s">
        <v>2</v>
      </c>
      <c r="O17" s="110" t="s">
        <v>60</v>
      </c>
      <c r="P17" s="212" t="s">
        <v>61</v>
      </c>
      <c r="Q17" s="213"/>
      <c r="R17" s="212"/>
      <c r="S17" s="212"/>
      <c r="T17" s="110"/>
      <c r="U17" s="213"/>
    </row>
    <row r="18" spans="2:21" x14ac:dyDescent="0.3">
      <c r="B18" s="64" t="s">
        <v>62</v>
      </c>
      <c r="D18" s="207" t="s">
        <v>64</v>
      </c>
      <c r="E18">
        <v>1000</v>
      </c>
      <c r="F18" s="200" t="s">
        <v>65</v>
      </c>
      <c r="G18" s="201"/>
      <c r="J18" s="69"/>
      <c r="L18" s="64"/>
      <c r="P18" s="200"/>
      <c r="Q18" s="201"/>
      <c r="U18" s="69"/>
    </row>
    <row r="19" spans="2:21" x14ac:dyDescent="0.3">
      <c r="B19" s="64" t="s">
        <v>106</v>
      </c>
      <c r="D19" s="207"/>
      <c r="E19">
        <v>58.284972200803537</v>
      </c>
      <c r="F19" s="200" t="s">
        <v>184</v>
      </c>
      <c r="G19" s="201"/>
      <c r="H19" t="s">
        <v>163</v>
      </c>
      <c r="J19" s="69" t="s">
        <v>186</v>
      </c>
      <c r="L19" s="64" t="s">
        <v>107</v>
      </c>
      <c r="N19" s="207" t="s">
        <v>64</v>
      </c>
      <c r="O19">
        <v>40.499499296826691</v>
      </c>
      <c r="P19" s="200" t="s">
        <v>108</v>
      </c>
      <c r="Q19" s="201"/>
      <c r="R19" t="s">
        <v>192</v>
      </c>
      <c r="U19" s="69" t="s">
        <v>186</v>
      </c>
    </row>
    <row r="20" spans="2:21" x14ac:dyDescent="0.3">
      <c r="B20" s="64" t="s">
        <v>109</v>
      </c>
      <c r="D20" s="207"/>
      <c r="E20">
        <v>9.6992816849965493</v>
      </c>
      <c r="F20" s="200" t="s">
        <v>110</v>
      </c>
      <c r="G20" s="201"/>
      <c r="H20" t="s">
        <v>164</v>
      </c>
      <c r="J20" s="69" t="s">
        <v>186</v>
      </c>
      <c r="L20" s="64" t="s">
        <v>111</v>
      </c>
      <c r="N20" s="207"/>
      <c r="O20">
        <v>3.2559386679653937</v>
      </c>
      <c r="P20" s="200" t="s">
        <v>112</v>
      </c>
      <c r="Q20" s="201"/>
      <c r="R20" t="s">
        <v>193</v>
      </c>
      <c r="U20" s="69" t="s">
        <v>186</v>
      </c>
    </row>
    <row r="21" spans="2:21" x14ac:dyDescent="0.3">
      <c r="B21" s="64" t="s">
        <v>71</v>
      </c>
      <c r="D21" s="207"/>
      <c r="E21">
        <v>0.60062497463576969</v>
      </c>
      <c r="F21" s="2"/>
      <c r="G21" s="54" t="s">
        <v>177</v>
      </c>
      <c r="H21" t="s">
        <v>165</v>
      </c>
      <c r="J21" s="69" t="s">
        <v>186</v>
      </c>
      <c r="L21" s="64" t="s">
        <v>113</v>
      </c>
      <c r="N21" s="207"/>
      <c r="O21">
        <v>8.2082487427698997E-2</v>
      </c>
      <c r="P21" s="200" t="s">
        <v>194</v>
      </c>
      <c r="Q21" s="201"/>
      <c r="R21" t="s">
        <v>195</v>
      </c>
      <c r="U21" s="69" t="s">
        <v>186</v>
      </c>
    </row>
    <row r="22" spans="2:21" x14ac:dyDescent="0.3">
      <c r="B22" s="64" t="s">
        <v>114</v>
      </c>
      <c r="D22" s="207"/>
      <c r="E22">
        <v>8.1165537112941853E-3</v>
      </c>
      <c r="F22" s="2"/>
      <c r="G22" s="69" t="s">
        <v>176</v>
      </c>
      <c r="H22" t="s">
        <v>166</v>
      </c>
      <c r="J22" s="69" t="s">
        <v>186</v>
      </c>
      <c r="L22" s="83" t="s">
        <v>115</v>
      </c>
      <c r="O22">
        <v>1000</v>
      </c>
      <c r="P22" s="200" t="s">
        <v>65</v>
      </c>
      <c r="Q22" s="201"/>
      <c r="U22" s="69"/>
    </row>
    <row r="23" spans="2:21" x14ac:dyDescent="0.3">
      <c r="B23" s="64" t="s">
        <v>77</v>
      </c>
      <c r="D23" s="207"/>
      <c r="E23">
        <v>250</v>
      </c>
      <c r="F23" t="s">
        <v>178</v>
      </c>
      <c r="G23" s="69"/>
      <c r="H23" t="s">
        <v>167</v>
      </c>
      <c r="J23" s="69" t="s">
        <v>189</v>
      </c>
      <c r="L23" s="82" t="s">
        <v>72</v>
      </c>
      <c r="M23" s="109"/>
      <c r="N23" s="110" t="s">
        <v>2</v>
      </c>
      <c r="O23" s="110"/>
      <c r="P23" s="212" t="s">
        <v>61</v>
      </c>
      <c r="Q23" s="213"/>
      <c r="U23" s="69"/>
    </row>
    <row r="24" spans="2:21" x14ac:dyDescent="0.3">
      <c r="B24" s="59" t="s">
        <v>72</v>
      </c>
      <c r="C24" s="60"/>
      <c r="D24" s="61" t="s">
        <v>2</v>
      </c>
      <c r="E24" s="61" t="s">
        <v>60</v>
      </c>
      <c r="F24" s="62" t="s">
        <v>61</v>
      </c>
      <c r="G24" s="63"/>
      <c r="J24" s="69"/>
      <c r="L24" s="64" t="s">
        <v>116</v>
      </c>
      <c r="N24" s="207" t="s">
        <v>64</v>
      </c>
      <c r="O24">
        <v>340.53287950838057</v>
      </c>
      <c r="P24" s="200" t="s">
        <v>190</v>
      </c>
      <c r="Q24" s="201"/>
      <c r="R24" s="207">
        <v>547.21658285132662</v>
      </c>
      <c r="U24" s="69" t="s">
        <v>186</v>
      </c>
    </row>
    <row r="25" spans="2:21" x14ac:dyDescent="0.3">
      <c r="B25" s="64" t="s">
        <v>115</v>
      </c>
      <c r="D25" s="207" t="s">
        <v>64</v>
      </c>
      <c r="E25">
        <v>296.64867497260667</v>
      </c>
      <c r="F25" s="2" t="s">
        <v>182</v>
      </c>
      <c r="G25" s="54"/>
      <c r="J25" s="69" t="s">
        <v>186</v>
      </c>
      <c r="L25" s="64" t="s">
        <v>117</v>
      </c>
      <c r="N25" s="207"/>
      <c r="O25">
        <v>206.68370334294607</v>
      </c>
      <c r="P25" s="200" t="s">
        <v>191</v>
      </c>
      <c r="Q25" s="201"/>
      <c r="R25" s="207"/>
      <c r="U25" s="69" t="s">
        <v>186</v>
      </c>
    </row>
    <row r="26" spans="2:21" x14ac:dyDescent="0.3">
      <c r="B26" s="64" t="s">
        <v>118</v>
      </c>
      <c r="D26" s="207"/>
      <c r="E26">
        <v>621.93417474940134</v>
      </c>
      <c r="F26" s="2" t="s">
        <v>183</v>
      </c>
      <c r="G26" s="54"/>
      <c r="J26" s="69" t="s">
        <v>186</v>
      </c>
      <c r="L26" s="64" t="s">
        <v>119</v>
      </c>
      <c r="N26" s="207"/>
      <c r="O26">
        <v>812.40792991043281</v>
      </c>
      <c r="P26" s="200" t="s">
        <v>121</v>
      </c>
      <c r="Q26" s="201"/>
      <c r="R26" t="s">
        <v>199</v>
      </c>
      <c r="T26" t="s">
        <v>200</v>
      </c>
      <c r="U26" s="69" t="s">
        <v>189</v>
      </c>
    </row>
    <row r="27" spans="2:21" x14ac:dyDescent="0.3">
      <c r="B27" s="64" t="s">
        <v>120</v>
      </c>
      <c r="D27" s="207"/>
      <c r="E27">
        <v>0.60062497463576969</v>
      </c>
      <c r="F27" s="2"/>
      <c r="G27" s="54"/>
      <c r="H27" t="s">
        <v>179</v>
      </c>
      <c r="J27" s="69" t="s">
        <v>186</v>
      </c>
      <c r="L27" s="64"/>
      <c r="U27" s="69"/>
    </row>
    <row r="28" spans="2:21" x14ac:dyDescent="0.3">
      <c r="B28" s="70" t="s">
        <v>122</v>
      </c>
      <c r="C28" s="34"/>
      <c r="D28" s="180"/>
      <c r="E28" s="34">
        <v>84.384562314841119</v>
      </c>
      <c r="F28" s="9" t="s">
        <v>181</v>
      </c>
      <c r="G28" s="71"/>
      <c r="H28" t="s">
        <v>180</v>
      </c>
      <c r="J28" s="69" t="s">
        <v>186</v>
      </c>
      <c r="L28" s="64"/>
      <c r="Q28" s="69"/>
      <c r="U28" s="69"/>
    </row>
    <row r="29" spans="2:21" x14ac:dyDescent="0.3">
      <c r="B29" s="64"/>
      <c r="G29" s="69"/>
      <c r="J29" s="69"/>
      <c r="L29" s="64"/>
      <c r="Q29" s="69"/>
      <c r="U29" s="69"/>
    </row>
    <row r="30" spans="2:21" x14ac:dyDescent="0.3">
      <c r="B30" s="64"/>
      <c r="G30" s="69"/>
      <c r="J30" s="69"/>
      <c r="L30" s="64"/>
      <c r="Q30" s="69"/>
      <c r="U30" s="69"/>
    </row>
    <row r="31" spans="2:21" x14ac:dyDescent="0.3">
      <c r="B31" s="72" t="s">
        <v>80</v>
      </c>
      <c r="C31" s="73"/>
      <c r="D31" s="73" t="s">
        <v>2</v>
      </c>
      <c r="E31" s="73" t="s">
        <v>81</v>
      </c>
      <c r="F31" s="73" t="s">
        <v>82</v>
      </c>
      <c r="G31" s="74" t="s">
        <v>83</v>
      </c>
      <c r="H31" s="61" t="s">
        <v>169</v>
      </c>
      <c r="I31" s="61" t="s">
        <v>170</v>
      </c>
      <c r="J31" s="106" t="s">
        <v>185</v>
      </c>
      <c r="L31" s="84" t="s">
        <v>80</v>
      </c>
      <c r="M31" s="85"/>
      <c r="N31" s="85" t="s">
        <v>2</v>
      </c>
      <c r="O31" s="85" t="s">
        <v>123</v>
      </c>
      <c r="P31" s="85" t="s">
        <v>124</v>
      </c>
      <c r="Q31" s="86" t="s">
        <v>83</v>
      </c>
      <c r="R31" s="110" t="s">
        <v>162</v>
      </c>
      <c r="S31" s="110"/>
      <c r="T31" s="110"/>
      <c r="U31" s="113" t="s">
        <v>188</v>
      </c>
    </row>
    <row r="32" spans="2:21" x14ac:dyDescent="0.3">
      <c r="B32" s="64" t="s">
        <v>125</v>
      </c>
      <c r="D32" s="102" t="s">
        <v>126</v>
      </c>
      <c r="E32" s="107">
        <v>10.932791529273125</v>
      </c>
      <c r="F32" s="107">
        <v>10.932791529273125</v>
      </c>
      <c r="G32" s="75">
        <v>0</v>
      </c>
      <c r="H32" s="108" t="s">
        <v>171</v>
      </c>
      <c r="I32" t="s">
        <v>168</v>
      </c>
      <c r="J32" s="223" t="s">
        <v>186</v>
      </c>
      <c r="L32" s="83" t="s">
        <v>125</v>
      </c>
      <c r="N32" s="2" t="s">
        <v>126</v>
      </c>
      <c r="O32" s="111">
        <v>28.285738450771998</v>
      </c>
      <c r="P32" s="111">
        <v>28.285738450771998</v>
      </c>
      <c r="Q32" s="87">
        <v>0</v>
      </c>
      <c r="R32" s="108" t="s">
        <v>171</v>
      </c>
      <c r="U32" s="223" t="s">
        <v>186</v>
      </c>
    </row>
    <row r="33" spans="2:22" x14ac:dyDescent="0.3">
      <c r="B33" s="64" t="s">
        <v>127</v>
      </c>
      <c r="D33" s="207" t="s">
        <v>85</v>
      </c>
      <c r="E33" s="107">
        <v>0</v>
      </c>
      <c r="F33" s="107">
        <v>0</v>
      </c>
      <c r="G33" s="75">
        <v>0</v>
      </c>
      <c r="H33" s="207">
        <v>0</v>
      </c>
      <c r="I33" s="207" t="s">
        <v>172</v>
      </c>
      <c r="J33" s="223"/>
      <c r="L33" s="64" t="s">
        <v>127</v>
      </c>
      <c r="N33" s="207" t="s">
        <v>128</v>
      </c>
      <c r="O33" s="111">
        <v>183.72335932653596</v>
      </c>
      <c r="P33" s="111">
        <v>0</v>
      </c>
      <c r="Q33" s="87">
        <v>-183.72335932653596</v>
      </c>
      <c r="R33" s="219" t="s">
        <v>198</v>
      </c>
      <c r="S33" s="219">
        <f>Q33+Q34+G34</f>
        <v>-532.57524381667099</v>
      </c>
      <c r="T33" s="207" t="s">
        <v>197</v>
      </c>
      <c r="U33" s="223"/>
    </row>
    <row r="34" spans="2:22" x14ac:dyDescent="0.3">
      <c r="B34" s="64" t="s">
        <v>129</v>
      </c>
      <c r="D34" s="207"/>
      <c r="E34" s="107">
        <v>0</v>
      </c>
      <c r="F34" s="107">
        <v>44.64583207507598</v>
      </c>
      <c r="G34" s="75">
        <v>44.64583207507598</v>
      </c>
      <c r="H34" s="207"/>
      <c r="I34" s="207"/>
      <c r="J34" s="223"/>
      <c r="L34" s="83" t="s">
        <v>129</v>
      </c>
      <c r="N34" s="207"/>
      <c r="O34" s="111">
        <v>393.49771656521108</v>
      </c>
      <c r="P34" s="111">
        <v>0</v>
      </c>
      <c r="Q34" s="87">
        <v>-393.49771656521108</v>
      </c>
      <c r="R34" s="207"/>
      <c r="S34" s="219"/>
      <c r="T34" s="207"/>
      <c r="U34" s="223"/>
    </row>
    <row r="35" spans="2:22" x14ac:dyDescent="0.3">
      <c r="B35" s="64" t="s">
        <v>130</v>
      </c>
      <c r="D35" s="207"/>
      <c r="E35" s="107">
        <v>0</v>
      </c>
      <c r="F35" s="107">
        <v>0</v>
      </c>
      <c r="G35" s="75">
        <v>0</v>
      </c>
      <c r="H35" s="220" t="s">
        <v>171</v>
      </c>
      <c r="I35" s="207" t="s">
        <v>131</v>
      </c>
      <c r="J35" s="223"/>
      <c r="L35" s="64" t="s">
        <v>130</v>
      </c>
      <c r="N35" s="207"/>
      <c r="O35" s="111">
        <v>0</v>
      </c>
      <c r="P35" s="111">
        <v>80.716742737294823</v>
      </c>
      <c r="Q35" s="87">
        <v>80.716742737294823</v>
      </c>
      <c r="R35" s="220" t="s">
        <v>171</v>
      </c>
      <c r="U35" s="223"/>
    </row>
    <row r="36" spans="2:22" x14ac:dyDescent="0.3">
      <c r="B36" s="64" t="s">
        <v>132</v>
      </c>
      <c r="D36" s="207"/>
      <c r="E36" s="107">
        <v>13.353056320718629</v>
      </c>
      <c r="F36" s="107">
        <v>0</v>
      </c>
      <c r="G36" s="75">
        <v>-13.353056320718629</v>
      </c>
      <c r="H36" s="207"/>
      <c r="I36" s="207"/>
      <c r="J36" s="223"/>
      <c r="L36" s="64" t="s">
        <v>132</v>
      </c>
      <c r="N36" s="207"/>
      <c r="O36" s="111">
        <v>0</v>
      </c>
      <c r="P36" s="111">
        <v>117.68794501922933</v>
      </c>
      <c r="Q36" s="87">
        <v>117.68794501922933</v>
      </c>
      <c r="R36" s="207"/>
      <c r="U36" s="223"/>
    </row>
    <row r="37" spans="2:22" x14ac:dyDescent="0.3">
      <c r="B37" s="64" t="s">
        <v>133</v>
      </c>
      <c r="D37" s="207"/>
      <c r="E37" s="107">
        <v>5.9914620244818906</v>
      </c>
      <c r="F37" s="107">
        <v>15.442121368777698</v>
      </c>
      <c r="G37" s="177">
        <v>9.4506593442958078</v>
      </c>
      <c r="H37" t="s">
        <v>196</v>
      </c>
      <c r="I37" t="s">
        <v>173</v>
      </c>
      <c r="J37" s="223"/>
      <c r="L37" s="64" t="s">
        <v>133</v>
      </c>
      <c r="N37" s="207"/>
      <c r="O37" s="111">
        <v>0.42249720561440407</v>
      </c>
      <c r="P37" s="111">
        <v>0</v>
      </c>
      <c r="Q37" s="87">
        <v>-0.42249720561440407</v>
      </c>
      <c r="R37" t="s">
        <v>175</v>
      </c>
      <c r="U37" s="223"/>
    </row>
    <row r="38" spans="2:22" x14ac:dyDescent="0.3">
      <c r="B38" s="64" t="s">
        <v>134</v>
      </c>
      <c r="D38" s="207"/>
      <c r="E38" s="107">
        <v>18.214919220413918</v>
      </c>
      <c r="F38" s="107">
        <v>62.818617994801443</v>
      </c>
      <c r="G38" s="75">
        <v>44.603698774387524</v>
      </c>
      <c r="H38" t="s">
        <v>174</v>
      </c>
      <c r="J38" s="223"/>
      <c r="K38" s="2">
        <v>0</v>
      </c>
      <c r="L38" s="64" t="s">
        <v>134</v>
      </c>
      <c r="N38" s="207"/>
      <c r="O38" s="111">
        <v>393.62716251756956</v>
      </c>
      <c r="P38" s="111">
        <v>0</v>
      </c>
      <c r="Q38" s="87">
        <v>-393.62716251756956</v>
      </c>
      <c r="R38" t="s">
        <v>174</v>
      </c>
      <c r="U38" s="223"/>
      <c r="V38">
        <f>-393.63+44.6</f>
        <v>-349.03</v>
      </c>
    </row>
    <row r="39" spans="2:22" ht="15" thickBot="1" x14ac:dyDescent="0.35">
      <c r="B39" s="76" t="s">
        <v>135</v>
      </c>
      <c r="C39" s="41"/>
      <c r="D39" s="218"/>
      <c r="E39" s="78">
        <v>85.249533948661096</v>
      </c>
      <c r="F39" s="78">
        <v>0</v>
      </c>
      <c r="G39" s="79">
        <v>-85.249533948661096</v>
      </c>
      <c r="H39" s="41" t="s">
        <v>175</v>
      </c>
      <c r="I39" s="41" t="s">
        <v>136</v>
      </c>
      <c r="J39" s="224"/>
      <c r="L39" s="76" t="s">
        <v>135</v>
      </c>
      <c r="M39" s="41"/>
      <c r="N39" s="218"/>
      <c r="O39" s="88">
        <v>329.06419591834037</v>
      </c>
      <c r="P39" s="88">
        <v>0</v>
      </c>
      <c r="Q39" s="89">
        <v>-329.06419591834037</v>
      </c>
      <c r="R39" s="41" t="s">
        <v>175</v>
      </c>
      <c r="S39" s="41"/>
      <c r="T39" s="41"/>
      <c r="U39" s="224"/>
    </row>
  </sheetData>
  <mergeCells count="38">
    <mergeCell ref="R16:S17"/>
    <mergeCell ref="U16:U17"/>
    <mergeCell ref="U32:U39"/>
    <mergeCell ref="J32:J39"/>
    <mergeCell ref="S33:S34"/>
    <mergeCell ref="R35:R36"/>
    <mergeCell ref="T33:T34"/>
    <mergeCell ref="N24:N26"/>
    <mergeCell ref="N19:N21"/>
    <mergeCell ref="P22:Q22"/>
    <mergeCell ref="P18:Q18"/>
    <mergeCell ref="P19:Q19"/>
    <mergeCell ref="P20:Q20"/>
    <mergeCell ref="P21:Q21"/>
    <mergeCell ref="H33:H34"/>
    <mergeCell ref="H35:H36"/>
    <mergeCell ref="D33:D39"/>
    <mergeCell ref="D25:D28"/>
    <mergeCell ref="D18:D23"/>
    <mergeCell ref="F18:G18"/>
    <mergeCell ref="F19:G19"/>
    <mergeCell ref="F20:G20"/>
    <mergeCell ref="I33:I34"/>
    <mergeCell ref="N33:N39"/>
    <mergeCell ref="R33:R34"/>
    <mergeCell ref="I35:I36"/>
    <mergeCell ref="P23:Q23"/>
    <mergeCell ref="P24:Q24"/>
    <mergeCell ref="R24:R25"/>
    <mergeCell ref="P25:Q25"/>
    <mergeCell ref="P26:Q26"/>
    <mergeCell ref="B16:G16"/>
    <mergeCell ref="L16:Q16"/>
    <mergeCell ref="B17:C17"/>
    <mergeCell ref="F17:G17"/>
    <mergeCell ref="P17:Q17"/>
    <mergeCell ref="H16:H17"/>
    <mergeCell ref="J16:J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49A51-26C0-48D8-941F-806C2F8A52BF}">
  <dimension ref="A1:P57"/>
  <sheetViews>
    <sheetView topLeftCell="E1" zoomScaleNormal="100" workbookViewId="0">
      <selection activeCell="B6" sqref="B6"/>
    </sheetView>
  </sheetViews>
  <sheetFormatPr defaultRowHeight="14.4" x14ac:dyDescent="0.3"/>
  <sheetData>
    <row r="1" spans="1:16" x14ac:dyDescent="0.3">
      <c r="A1" t="s">
        <v>265</v>
      </c>
    </row>
    <row r="3" spans="1:16" ht="15" thickBot="1" x14ac:dyDescent="0.35"/>
    <row r="4" spans="1:16" x14ac:dyDescent="0.3">
      <c r="D4" s="93"/>
      <c r="E4" s="93"/>
      <c r="F4" s="150" t="s">
        <v>201</v>
      </c>
      <c r="G4" s="151" t="s">
        <v>202</v>
      </c>
      <c r="H4" s="151" t="s">
        <v>187</v>
      </c>
      <c r="I4" s="151" t="s">
        <v>203</v>
      </c>
      <c r="J4" s="152" t="s">
        <v>204</v>
      </c>
      <c r="K4" s="152" t="s">
        <v>205</v>
      </c>
      <c r="L4" s="233" t="s">
        <v>206</v>
      </c>
      <c r="M4" s="233"/>
      <c r="N4" s="233"/>
      <c r="O4" s="233"/>
      <c r="P4" s="234"/>
    </row>
    <row r="5" spans="1:16" x14ac:dyDescent="0.3">
      <c r="D5" s="93"/>
      <c r="E5" s="153" t="s">
        <v>240</v>
      </c>
      <c r="F5" s="154"/>
      <c r="G5" s="155"/>
      <c r="H5" s="94"/>
      <c r="I5" s="94"/>
      <c r="J5" s="156"/>
      <c r="K5" s="157"/>
      <c r="L5" s="199"/>
      <c r="M5" s="199"/>
      <c r="N5" s="199"/>
      <c r="O5" s="199"/>
      <c r="P5" s="230"/>
    </row>
    <row r="6" spans="1:16" x14ac:dyDescent="0.3">
      <c r="D6" s="130"/>
      <c r="E6" s="91" t="s">
        <v>208</v>
      </c>
      <c r="F6" s="158">
        <v>1.1366163621922161E-7</v>
      </c>
      <c r="G6" s="94" t="s">
        <v>241</v>
      </c>
      <c r="H6" s="94" t="s">
        <v>262</v>
      </c>
      <c r="I6" s="159" t="s">
        <v>22</v>
      </c>
      <c r="J6" s="156"/>
      <c r="K6" s="157"/>
      <c r="L6" s="235" t="s">
        <v>243</v>
      </c>
      <c r="M6" s="235"/>
      <c r="N6" s="235"/>
      <c r="O6" s="235"/>
      <c r="P6" s="236"/>
    </row>
    <row r="7" spans="1:16" x14ac:dyDescent="0.3">
      <c r="D7" s="91"/>
      <c r="E7" s="91" t="s">
        <v>211</v>
      </c>
      <c r="F7" s="158">
        <v>3.237138828275434E-3</v>
      </c>
      <c r="G7" s="94" t="s">
        <v>244</v>
      </c>
      <c r="H7" s="94" t="s">
        <v>262</v>
      </c>
      <c r="I7" s="159" t="s">
        <v>22</v>
      </c>
      <c r="J7" s="156"/>
      <c r="K7" s="157"/>
      <c r="L7" s="235"/>
      <c r="M7" s="235"/>
      <c r="N7" s="235"/>
      <c r="O7" s="235"/>
      <c r="P7" s="236"/>
    </row>
    <row r="8" spans="1:16" x14ac:dyDescent="0.3">
      <c r="D8" s="91"/>
      <c r="E8" s="91" t="s">
        <v>213</v>
      </c>
      <c r="F8" s="158">
        <v>-3.237138828275434E-3</v>
      </c>
      <c r="G8" s="94" t="s">
        <v>245</v>
      </c>
      <c r="H8" s="94" t="s">
        <v>262</v>
      </c>
      <c r="I8" s="159" t="s">
        <v>22</v>
      </c>
      <c r="J8" s="156"/>
      <c r="K8" s="157"/>
      <c r="L8" s="235"/>
      <c r="M8" s="235"/>
      <c r="N8" s="235"/>
      <c r="O8" s="235"/>
      <c r="P8" s="236"/>
    </row>
    <row r="9" spans="1:16" x14ac:dyDescent="0.3">
      <c r="D9" s="91"/>
      <c r="E9" s="91"/>
      <c r="F9" s="160"/>
      <c r="G9" s="94"/>
      <c r="H9" s="94"/>
      <c r="I9" s="159"/>
      <c r="J9" s="161"/>
      <c r="K9" s="156"/>
      <c r="L9" s="235"/>
      <c r="M9" s="235"/>
      <c r="N9" s="235"/>
      <c r="O9" s="235"/>
      <c r="P9" s="236"/>
    </row>
    <row r="10" spans="1:16" x14ac:dyDescent="0.3">
      <c r="D10" s="91"/>
      <c r="E10" s="91" t="s">
        <v>214</v>
      </c>
      <c r="F10" s="162">
        <v>2.6113569491499379E-3</v>
      </c>
      <c r="G10" s="94" t="s">
        <v>246</v>
      </c>
      <c r="H10" s="94" t="s">
        <v>247</v>
      </c>
      <c r="I10" s="159" t="s">
        <v>22</v>
      </c>
      <c r="J10" s="156"/>
      <c r="K10" s="157"/>
      <c r="L10" s="199" t="s">
        <v>248</v>
      </c>
      <c r="M10" s="199"/>
      <c r="N10" s="199"/>
      <c r="O10" s="199"/>
      <c r="P10" s="230"/>
    </row>
    <row r="11" spans="1:16" x14ac:dyDescent="0.3">
      <c r="D11" s="91"/>
      <c r="E11" s="153" t="s">
        <v>249</v>
      </c>
      <c r="F11" s="237"/>
      <c r="G11" s="238"/>
      <c r="H11" s="238"/>
      <c r="I11" s="238"/>
      <c r="J11" s="238"/>
      <c r="K11" s="238"/>
      <c r="L11" s="238"/>
      <c r="M11" s="238"/>
      <c r="N11" s="238"/>
      <c r="O11" s="238"/>
      <c r="P11" s="239"/>
    </row>
    <row r="12" spans="1:16" x14ac:dyDescent="0.3">
      <c r="D12" s="91"/>
      <c r="E12" s="91" t="s">
        <v>224</v>
      </c>
      <c r="F12" s="163">
        <v>100</v>
      </c>
      <c r="G12" s="94" t="s">
        <v>250</v>
      </c>
      <c r="H12" s="94" t="s">
        <v>247</v>
      </c>
      <c r="I12" s="159" t="s">
        <v>22</v>
      </c>
      <c r="J12" s="156"/>
      <c r="K12" s="156"/>
      <c r="L12" s="235" t="s">
        <v>263</v>
      </c>
      <c r="M12" s="235"/>
      <c r="N12" s="235"/>
      <c r="O12" s="235"/>
      <c r="P12" s="236"/>
    </row>
    <row r="13" spans="1:16" x14ac:dyDescent="0.3">
      <c r="D13" s="91"/>
      <c r="E13" s="91" t="s">
        <v>225</v>
      </c>
      <c r="F13" s="164">
        <v>0.01</v>
      </c>
      <c r="G13" s="94" t="s">
        <v>251</v>
      </c>
      <c r="H13" s="94" t="s">
        <v>252</v>
      </c>
      <c r="I13" s="94" t="s">
        <v>22</v>
      </c>
      <c r="J13" s="165"/>
      <c r="K13" s="166"/>
      <c r="L13" s="235"/>
      <c r="M13" s="235"/>
      <c r="N13" s="235"/>
      <c r="O13" s="235"/>
      <c r="P13" s="236"/>
    </row>
    <row r="14" spans="1:16" x14ac:dyDescent="0.3">
      <c r="D14" s="91"/>
      <c r="E14" s="91" t="s">
        <v>226</v>
      </c>
      <c r="F14" s="163">
        <v>243</v>
      </c>
      <c r="G14" s="94" t="s">
        <v>250</v>
      </c>
      <c r="H14" s="94" t="s">
        <v>262</v>
      </c>
      <c r="I14" s="159" t="s">
        <v>22</v>
      </c>
      <c r="J14" s="156"/>
      <c r="K14" s="156"/>
      <c r="L14" s="235"/>
      <c r="M14" s="235"/>
      <c r="N14" s="235"/>
      <c r="O14" s="235"/>
      <c r="P14" s="236"/>
    </row>
    <row r="15" spans="1:16" x14ac:dyDescent="0.3">
      <c r="D15" s="91"/>
      <c r="E15" s="91" t="s">
        <v>227</v>
      </c>
      <c r="F15" s="167">
        <v>15</v>
      </c>
      <c r="G15" s="94" t="s">
        <v>250</v>
      </c>
      <c r="H15" s="94" t="s">
        <v>247</v>
      </c>
      <c r="I15" s="94" t="s">
        <v>22</v>
      </c>
      <c r="J15" s="156"/>
      <c r="K15" s="156"/>
      <c r="L15" s="235"/>
      <c r="M15" s="235"/>
      <c r="N15" s="235"/>
      <c r="O15" s="235"/>
      <c r="P15" s="236"/>
    </row>
    <row r="16" spans="1:16" x14ac:dyDescent="0.3">
      <c r="D16" s="91"/>
      <c r="E16" s="91" t="s">
        <v>228</v>
      </c>
      <c r="F16" s="167">
        <v>120</v>
      </c>
      <c r="G16" s="94" t="s">
        <v>250</v>
      </c>
      <c r="H16" s="94" t="s">
        <v>247</v>
      </c>
      <c r="I16" s="94" t="s">
        <v>22</v>
      </c>
      <c r="J16" s="156"/>
      <c r="K16" s="156"/>
      <c r="L16" s="235"/>
      <c r="M16" s="235"/>
      <c r="N16" s="235"/>
      <c r="O16" s="235"/>
      <c r="P16" s="236"/>
    </row>
    <row r="17" spans="3:16" x14ac:dyDescent="0.3">
      <c r="D17" s="91"/>
      <c r="E17" s="91" t="s">
        <v>229</v>
      </c>
      <c r="F17" s="168">
        <v>1</v>
      </c>
      <c r="G17" s="94" t="s">
        <v>250</v>
      </c>
      <c r="H17" s="94" t="s">
        <v>247</v>
      </c>
      <c r="I17" s="94" t="s">
        <v>22</v>
      </c>
      <c r="J17" s="156"/>
      <c r="K17" s="157"/>
      <c r="L17" s="235"/>
      <c r="M17" s="235"/>
      <c r="N17" s="235"/>
      <c r="O17" s="235"/>
      <c r="P17" s="236"/>
    </row>
    <row r="18" spans="3:16" x14ac:dyDescent="0.3">
      <c r="D18" s="91"/>
      <c r="E18" s="91" t="s">
        <v>230</v>
      </c>
      <c r="F18" s="167">
        <v>2</v>
      </c>
      <c r="G18" s="94" t="s">
        <v>250</v>
      </c>
      <c r="H18" s="94" t="s">
        <v>247</v>
      </c>
      <c r="I18" s="94" t="s">
        <v>22</v>
      </c>
      <c r="J18" s="156"/>
      <c r="K18" s="156"/>
      <c r="L18" s="235"/>
      <c r="M18" s="235"/>
      <c r="N18" s="235"/>
      <c r="O18" s="235"/>
      <c r="P18" s="236"/>
    </row>
    <row r="19" spans="3:16" x14ac:dyDescent="0.3">
      <c r="D19" s="91"/>
      <c r="E19" s="91" t="s">
        <v>231</v>
      </c>
      <c r="F19" s="167">
        <v>0.1</v>
      </c>
      <c r="G19" s="94" t="s">
        <v>250</v>
      </c>
      <c r="H19" s="94" t="s">
        <v>247</v>
      </c>
      <c r="I19" s="94" t="s">
        <v>22</v>
      </c>
      <c r="J19" s="169"/>
      <c r="K19" s="169"/>
      <c r="L19" s="235"/>
      <c r="M19" s="235"/>
      <c r="N19" s="235"/>
      <c r="O19" s="235"/>
      <c r="P19" s="236"/>
    </row>
    <row r="20" spans="3:16" x14ac:dyDescent="0.3">
      <c r="D20" s="91"/>
      <c r="E20" s="91" t="s">
        <v>232</v>
      </c>
      <c r="F20" s="158">
        <v>1.5912488903424754E-10</v>
      </c>
      <c r="G20" s="94" t="s">
        <v>250</v>
      </c>
      <c r="H20" s="94" t="s">
        <v>262</v>
      </c>
      <c r="I20" s="159" t="s">
        <v>22</v>
      </c>
      <c r="J20" s="169"/>
      <c r="K20" s="169"/>
      <c r="L20" s="235"/>
      <c r="M20" s="235"/>
      <c r="N20" s="235"/>
      <c r="O20" s="235"/>
      <c r="P20" s="236"/>
    </row>
    <row r="21" spans="3:16" x14ac:dyDescent="0.3">
      <c r="D21" s="91"/>
      <c r="E21" s="91" t="s">
        <v>233</v>
      </c>
      <c r="F21" s="168">
        <v>0.05</v>
      </c>
      <c r="G21" s="94" t="s">
        <v>250</v>
      </c>
      <c r="H21" s="94" t="s">
        <v>247</v>
      </c>
      <c r="I21" s="94" t="s">
        <v>22</v>
      </c>
      <c r="J21" s="156"/>
      <c r="K21" s="157"/>
      <c r="L21" s="235"/>
      <c r="M21" s="235"/>
      <c r="N21" s="235"/>
      <c r="O21" s="235"/>
      <c r="P21" s="236"/>
    </row>
    <row r="22" spans="3:16" x14ac:dyDescent="0.3">
      <c r="D22" s="91"/>
      <c r="E22" s="91" t="s">
        <v>234</v>
      </c>
      <c r="F22" s="167">
        <v>0.05</v>
      </c>
      <c r="G22" s="94" t="s">
        <v>250</v>
      </c>
      <c r="H22" s="94" t="s">
        <v>247</v>
      </c>
      <c r="I22" s="94" t="s">
        <v>22</v>
      </c>
      <c r="J22" s="170"/>
      <c r="K22" s="156"/>
      <c r="L22" s="235"/>
      <c r="M22" s="235"/>
      <c r="N22" s="235"/>
      <c r="O22" s="235"/>
      <c r="P22" s="236"/>
    </row>
    <row r="23" spans="3:16" x14ac:dyDescent="0.3">
      <c r="D23" s="81"/>
      <c r="E23" s="153" t="s">
        <v>253</v>
      </c>
      <c r="F23" s="160"/>
      <c r="G23" s="81"/>
      <c r="H23" s="81"/>
      <c r="I23" s="81"/>
      <c r="J23" s="81"/>
      <c r="K23" s="81"/>
      <c r="L23" s="199"/>
      <c r="M23" s="199"/>
      <c r="N23" s="199"/>
      <c r="O23" s="199"/>
      <c r="P23" s="230"/>
    </row>
    <row r="24" spans="3:16" x14ac:dyDescent="0.3">
      <c r="D24" s="171"/>
      <c r="E24" s="91" t="s">
        <v>254</v>
      </c>
      <c r="F24" s="172">
        <v>0.28299999999999997</v>
      </c>
      <c r="G24" s="173" t="s">
        <v>255</v>
      </c>
      <c r="H24" s="173"/>
      <c r="I24" s="173" t="s">
        <v>22</v>
      </c>
      <c r="J24" s="174"/>
      <c r="K24" s="174"/>
      <c r="L24" s="229" t="s">
        <v>242</v>
      </c>
      <c r="M24" s="229"/>
      <c r="N24" s="229"/>
      <c r="O24" s="229"/>
      <c r="P24" s="229"/>
    </row>
    <row r="25" spans="3:16" x14ac:dyDescent="0.3">
      <c r="D25" s="171"/>
      <c r="E25" s="91" t="s">
        <v>256</v>
      </c>
      <c r="F25" s="172">
        <v>0.7</v>
      </c>
      <c r="G25" s="173" t="s">
        <v>255</v>
      </c>
      <c r="H25" s="173"/>
      <c r="I25" s="173" t="s">
        <v>22</v>
      </c>
      <c r="J25" s="174"/>
      <c r="K25" s="174"/>
      <c r="L25" s="229" t="s">
        <v>242</v>
      </c>
      <c r="M25" s="229"/>
      <c r="N25" s="229"/>
      <c r="O25" s="229"/>
      <c r="P25" s="229"/>
    </row>
    <row r="26" spans="3:16" x14ac:dyDescent="0.3">
      <c r="D26" s="171"/>
      <c r="E26" s="91" t="s">
        <v>257</v>
      </c>
      <c r="F26" s="172">
        <v>0.5</v>
      </c>
      <c r="G26" s="173" t="s">
        <v>255</v>
      </c>
      <c r="H26" s="173" t="s">
        <v>258</v>
      </c>
      <c r="I26" s="173" t="s">
        <v>22</v>
      </c>
      <c r="J26" s="174">
        <v>0.2</v>
      </c>
      <c r="K26" s="174">
        <v>0.65</v>
      </c>
      <c r="L26" s="229" t="s">
        <v>259</v>
      </c>
      <c r="M26" s="229"/>
      <c r="N26" s="229"/>
      <c r="O26" s="229"/>
      <c r="P26" s="229"/>
    </row>
    <row r="27" spans="3:16" x14ac:dyDescent="0.3">
      <c r="C27" s="81"/>
      <c r="D27" s="81"/>
      <c r="E27" s="81"/>
      <c r="F27" s="160"/>
      <c r="G27" s="81"/>
      <c r="H27" s="81"/>
      <c r="I27" s="81"/>
      <c r="J27" s="81"/>
      <c r="K27" s="81"/>
      <c r="L27" s="199"/>
      <c r="M27" s="199"/>
      <c r="N27" s="199"/>
      <c r="O27" s="199"/>
      <c r="P27" s="230"/>
    </row>
    <row r="28" spans="3:16" ht="15" thickBot="1" x14ac:dyDescent="0.35">
      <c r="C28" s="81"/>
      <c r="D28" s="81"/>
      <c r="E28" s="81"/>
      <c r="F28" s="175"/>
      <c r="G28" s="176"/>
      <c r="H28" s="176"/>
      <c r="I28" s="176"/>
      <c r="J28" s="176"/>
      <c r="K28" s="176"/>
      <c r="L28" s="231"/>
      <c r="M28" s="231"/>
      <c r="N28" s="231"/>
      <c r="O28" s="231"/>
      <c r="P28" s="232"/>
    </row>
    <row r="29" spans="3:16" x14ac:dyDescent="0.3">
      <c r="C29" s="81"/>
      <c r="D29" s="91" t="s">
        <v>235</v>
      </c>
      <c r="E29" s="122">
        <v>1</v>
      </c>
      <c r="F29" s="123" t="s">
        <v>212</v>
      </c>
      <c r="G29" s="123"/>
      <c r="H29" s="124"/>
      <c r="I29" s="125"/>
      <c r="J29" s="125"/>
      <c r="K29" s="225"/>
      <c r="L29" s="225"/>
      <c r="M29" s="225"/>
      <c r="N29" s="225"/>
      <c r="O29" s="225"/>
    </row>
    <row r="30" spans="3:16" x14ac:dyDescent="0.3">
      <c r="C30" s="81"/>
      <c r="D30" s="121" t="s">
        <v>207</v>
      </c>
      <c r="E30" s="126"/>
      <c r="F30" s="127"/>
      <c r="G30" s="127"/>
      <c r="H30" s="128"/>
      <c r="I30" s="129"/>
      <c r="J30" s="129"/>
      <c r="K30" s="226"/>
      <c r="L30" s="226"/>
      <c r="M30" s="226"/>
      <c r="N30" s="226"/>
      <c r="O30" s="226"/>
    </row>
    <row r="31" spans="3:16" x14ac:dyDescent="0.3">
      <c r="C31" s="130"/>
      <c r="D31" s="91" t="s">
        <v>208</v>
      </c>
      <c r="E31" s="131">
        <v>4.0507513783967113E-7</v>
      </c>
      <c r="F31" s="132" t="s">
        <v>209</v>
      </c>
      <c r="G31" s="133"/>
      <c r="H31" s="133"/>
      <c r="I31" s="134"/>
      <c r="J31" s="135"/>
      <c r="K31" s="225" t="s">
        <v>210</v>
      </c>
      <c r="L31" s="225"/>
      <c r="M31" s="225"/>
      <c r="N31" s="225"/>
      <c r="O31" s="225"/>
    </row>
    <row r="32" spans="3:16" x14ac:dyDescent="0.3">
      <c r="C32" s="91"/>
      <c r="D32" s="91" t="s">
        <v>211</v>
      </c>
      <c r="E32" s="131">
        <v>1.1536737466463363E-2</v>
      </c>
      <c r="F32" s="132" t="s">
        <v>212</v>
      </c>
      <c r="G32" s="133"/>
      <c r="H32" s="133"/>
      <c r="I32" s="134"/>
      <c r="J32" s="135"/>
      <c r="K32" s="225"/>
      <c r="L32" s="225"/>
      <c r="M32" s="225"/>
      <c r="N32" s="225"/>
      <c r="O32" s="225"/>
    </row>
    <row r="33" spans="2:15" x14ac:dyDescent="0.3">
      <c r="C33" s="91"/>
      <c r="D33" s="91" t="s">
        <v>213</v>
      </c>
      <c r="E33" s="131">
        <v>-1.1536737466463363E-2</v>
      </c>
      <c r="F33" s="132" t="s">
        <v>212</v>
      </c>
      <c r="G33" s="133"/>
      <c r="H33" s="133"/>
      <c r="I33" s="134"/>
      <c r="J33" s="135"/>
      <c r="K33" s="225"/>
      <c r="L33" s="225"/>
      <c r="M33" s="225"/>
      <c r="N33" s="225"/>
      <c r="O33" s="225"/>
    </row>
    <row r="34" spans="2:15" x14ac:dyDescent="0.3">
      <c r="C34" s="91"/>
      <c r="D34" s="91" t="s">
        <v>214</v>
      </c>
      <c r="E34" s="131">
        <v>5.0969986342232494E-2</v>
      </c>
      <c r="F34" s="132" t="s">
        <v>212</v>
      </c>
      <c r="G34" s="133"/>
      <c r="H34" s="133"/>
      <c r="I34" s="134"/>
      <c r="J34" s="135"/>
      <c r="K34" s="225"/>
      <c r="L34" s="225"/>
      <c r="M34" s="225"/>
      <c r="N34" s="225"/>
      <c r="O34" s="225"/>
    </row>
    <row r="35" spans="2:15" x14ac:dyDescent="0.3">
      <c r="C35" s="81"/>
      <c r="D35" s="121" t="s">
        <v>215</v>
      </c>
      <c r="E35" s="126"/>
      <c r="F35" s="127"/>
      <c r="G35" s="127"/>
      <c r="H35" s="128"/>
      <c r="I35" s="129"/>
      <c r="J35" s="129"/>
      <c r="K35" s="226"/>
      <c r="L35" s="226"/>
      <c r="M35" s="226"/>
      <c r="N35" s="226"/>
      <c r="O35" s="226"/>
    </row>
    <row r="36" spans="2:15" x14ac:dyDescent="0.3">
      <c r="C36" s="81"/>
      <c r="D36" s="91"/>
      <c r="E36" s="136"/>
      <c r="F36" s="132"/>
      <c r="G36" s="133"/>
      <c r="H36" s="133"/>
      <c r="I36" s="137"/>
      <c r="J36" s="138"/>
      <c r="K36" s="225"/>
      <c r="L36" s="225"/>
      <c r="M36" s="225"/>
      <c r="N36" s="225"/>
      <c r="O36" s="225"/>
    </row>
    <row r="37" spans="2:15" x14ac:dyDescent="0.3">
      <c r="C37" s="81"/>
      <c r="D37" s="121" t="s">
        <v>216</v>
      </c>
      <c r="E37" s="126"/>
      <c r="F37" s="127"/>
      <c r="G37" s="127"/>
      <c r="H37" s="128"/>
      <c r="I37" s="129"/>
      <c r="J37" s="129"/>
      <c r="K37" s="226"/>
      <c r="L37" s="226"/>
      <c r="M37" s="226"/>
      <c r="N37" s="226"/>
      <c r="O37" s="226"/>
    </row>
    <row r="38" spans="2:15" x14ac:dyDescent="0.3">
      <c r="C38" s="81"/>
      <c r="D38" s="81"/>
      <c r="E38" s="139"/>
      <c r="F38" s="132"/>
      <c r="G38" s="133"/>
      <c r="H38" s="133"/>
      <c r="I38" s="134"/>
      <c r="J38" s="134"/>
      <c r="K38" s="225"/>
      <c r="L38" s="225"/>
      <c r="M38" s="225"/>
      <c r="N38" s="225"/>
      <c r="O38" s="225"/>
    </row>
    <row r="39" spans="2:15" x14ac:dyDescent="0.3">
      <c r="C39" s="81"/>
      <c r="D39" s="121" t="s">
        <v>217</v>
      </c>
      <c r="E39" s="140"/>
      <c r="F39" s="127"/>
      <c r="G39" s="127"/>
      <c r="H39" s="128"/>
      <c r="I39" s="129"/>
      <c r="J39" s="129"/>
      <c r="K39" s="226"/>
      <c r="L39" s="226"/>
      <c r="M39" s="226"/>
      <c r="N39" s="226"/>
      <c r="O39" s="226"/>
    </row>
    <row r="40" spans="2:15" x14ac:dyDescent="0.3">
      <c r="C40" s="141"/>
      <c r="D40" s="91" t="s">
        <v>218</v>
      </c>
      <c r="E40" s="142">
        <v>5.5269899999999996</v>
      </c>
      <c r="F40" s="132" t="s">
        <v>90</v>
      </c>
      <c r="G40" s="133" t="s">
        <v>219</v>
      </c>
      <c r="H40" s="133"/>
      <c r="I40" s="134"/>
      <c r="J40" s="135"/>
      <c r="K40" s="228" t="s">
        <v>237</v>
      </c>
      <c r="L40" s="228"/>
      <c r="M40" s="228"/>
      <c r="N40" s="228"/>
      <c r="O40" s="228"/>
    </row>
    <row r="41" spans="2:15" x14ac:dyDescent="0.3">
      <c r="C41" s="81"/>
      <c r="D41" s="91" t="s">
        <v>220</v>
      </c>
      <c r="E41">
        <f>0.7*0.5*19.53</f>
        <v>6.8354999999999997</v>
      </c>
      <c r="F41" s="132" t="s">
        <v>90</v>
      </c>
      <c r="G41" s="133" t="s">
        <v>219</v>
      </c>
      <c r="H41" s="133"/>
      <c r="I41" s="134"/>
      <c r="J41" s="134"/>
      <c r="K41" s="225" t="s">
        <v>238</v>
      </c>
      <c r="L41" s="225"/>
      <c r="M41" s="225"/>
      <c r="N41" s="225"/>
      <c r="O41" s="225"/>
    </row>
    <row r="42" spans="2:15" x14ac:dyDescent="0.3">
      <c r="C42" s="81"/>
      <c r="D42" s="121" t="s">
        <v>221</v>
      </c>
      <c r="E42" s="126"/>
      <c r="F42" s="127"/>
      <c r="G42" s="127"/>
      <c r="H42" s="128"/>
      <c r="I42" s="129"/>
      <c r="J42" s="129"/>
      <c r="K42" s="226"/>
      <c r="L42" s="226"/>
      <c r="M42" s="226"/>
      <c r="N42" s="226"/>
      <c r="O42" s="226"/>
    </row>
    <row r="43" spans="2:15" x14ac:dyDescent="0.3">
      <c r="C43" s="81"/>
      <c r="D43" s="143"/>
      <c r="E43" s="144"/>
      <c r="F43" s="132"/>
      <c r="G43" s="133"/>
      <c r="H43" s="133"/>
      <c r="I43" s="134"/>
      <c r="J43" s="134"/>
      <c r="K43" s="225"/>
      <c r="L43" s="225"/>
      <c r="M43" s="225"/>
      <c r="N43" s="225"/>
      <c r="O43" s="225"/>
    </row>
    <row r="44" spans="2:15" x14ac:dyDescent="0.3">
      <c r="C44" s="81"/>
      <c r="D44" s="121" t="s">
        <v>222</v>
      </c>
      <c r="E44" s="126"/>
      <c r="F44" s="127"/>
      <c r="G44" s="127"/>
      <c r="H44" s="128"/>
      <c r="I44" s="129"/>
      <c r="J44" s="129"/>
      <c r="K44" s="227"/>
      <c r="L44" s="227"/>
      <c r="M44" s="227"/>
      <c r="N44" s="227"/>
      <c r="O44" s="227"/>
    </row>
    <row r="45" spans="2:15" x14ac:dyDescent="0.3">
      <c r="B45" s="145"/>
      <c r="C45" s="81"/>
      <c r="D45" s="143"/>
      <c r="E45" s="146" t="s">
        <v>236</v>
      </c>
      <c r="F45" s="93"/>
      <c r="G45" s="94"/>
      <c r="H45" s="94"/>
      <c r="I45" s="147"/>
      <c r="J45" s="147"/>
      <c r="K45" s="101"/>
      <c r="L45" s="101"/>
      <c r="M45" s="101"/>
      <c r="N45" s="101"/>
      <c r="O45" s="101"/>
    </row>
    <row r="46" spans="2:15" x14ac:dyDescent="0.3">
      <c r="B46" s="148"/>
      <c r="C46" s="81"/>
      <c r="D46" s="143"/>
      <c r="E46" s="143" t="s">
        <v>223</v>
      </c>
      <c r="F46" s="93">
        <v>2.4055306825205709</v>
      </c>
      <c r="G46" s="94"/>
      <c r="H46" s="94"/>
      <c r="I46" s="147"/>
      <c r="J46" s="147"/>
      <c r="K46" s="101"/>
      <c r="L46" s="101"/>
      <c r="M46" s="101"/>
      <c r="N46" s="101"/>
      <c r="O46" s="101"/>
    </row>
    <row r="47" spans="2:15" x14ac:dyDescent="0.3">
      <c r="B47" s="148"/>
      <c r="C47" s="81"/>
      <c r="D47" s="143"/>
      <c r="E47" s="143" t="s">
        <v>224</v>
      </c>
      <c r="F47" s="93">
        <v>3.5638686131386862E-5</v>
      </c>
      <c r="G47" s="94"/>
      <c r="H47" s="94"/>
      <c r="I47" s="147"/>
      <c r="J47" s="147"/>
      <c r="K47" s="101"/>
      <c r="L47" s="101"/>
      <c r="M47" s="101"/>
      <c r="N47" s="101"/>
      <c r="O47" s="101"/>
    </row>
    <row r="48" spans="2:15" x14ac:dyDescent="0.3">
      <c r="B48" s="81"/>
      <c r="C48" s="81"/>
      <c r="D48" s="143"/>
      <c r="E48" s="143" t="s">
        <v>225</v>
      </c>
      <c r="F48" s="93">
        <v>7.5226044900115249E-4</v>
      </c>
      <c r="G48" s="94"/>
      <c r="H48" s="94"/>
      <c r="I48" s="147"/>
      <c r="J48" s="147"/>
      <c r="K48" s="101"/>
      <c r="L48" s="101"/>
      <c r="M48" s="101"/>
      <c r="N48" s="101"/>
      <c r="O48" s="101"/>
    </row>
    <row r="49" spans="2:15" x14ac:dyDescent="0.3">
      <c r="B49" s="81"/>
      <c r="C49" s="81"/>
      <c r="D49" s="143"/>
      <c r="E49" s="143" t="s">
        <v>226</v>
      </c>
      <c r="F49" s="93">
        <v>8.6602007299270084E-5</v>
      </c>
      <c r="G49" s="94"/>
      <c r="H49" s="94"/>
      <c r="I49" s="147"/>
      <c r="J49" s="147"/>
      <c r="K49" s="101"/>
      <c r="L49" s="101"/>
      <c r="M49" s="101"/>
      <c r="N49" s="101"/>
      <c r="O49" s="101"/>
    </row>
    <row r="50" spans="2:15" x14ac:dyDescent="0.3">
      <c r="B50" s="81"/>
      <c r="C50" s="81"/>
      <c r="D50" s="143"/>
      <c r="E50" s="149" t="s">
        <v>227</v>
      </c>
      <c r="F50" s="93">
        <v>5.3458029197080296E-6</v>
      </c>
      <c r="G50" s="94"/>
      <c r="H50" s="94"/>
      <c r="I50" s="147"/>
      <c r="J50" s="147"/>
      <c r="K50" s="101"/>
      <c r="L50" s="101"/>
      <c r="M50" s="101"/>
      <c r="N50" s="101"/>
      <c r="O50" s="101"/>
    </row>
    <row r="51" spans="2:15" x14ac:dyDescent="0.3">
      <c r="B51" s="81"/>
      <c r="C51" s="81"/>
      <c r="D51" s="143"/>
      <c r="E51" s="143" t="s">
        <v>228</v>
      </c>
      <c r="F51" s="93">
        <v>4.2766423357664237E-5</v>
      </c>
      <c r="G51" s="94"/>
      <c r="H51" s="94"/>
      <c r="I51" s="147"/>
      <c r="J51" s="147"/>
      <c r="K51" s="101"/>
      <c r="L51" s="101"/>
      <c r="M51" s="101"/>
      <c r="N51" s="101"/>
      <c r="O51" s="101"/>
    </row>
    <row r="52" spans="2:15" x14ac:dyDescent="0.3">
      <c r="B52" s="81"/>
      <c r="C52" s="81"/>
      <c r="D52" s="143"/>
      <c r="E52" s="143" t="s">
        <v>229</v>
      </c>
      <c r="F52" s="93">
        <v>3.5638686131386856E-7</v>
      </c>
      <c r="G52" s="94"/>
      <c r="H52" s="94"/>
      <c r="I52" s="147"/>
      <c r="J52" s="147"/>
      <c r="K52" s="101"/>
      <c r="L52" s="101"/>
      <c r="M52" s="101"/>
      <c r="N52" s="101"/>
      <c r="O52" s="101"/>
    </row>
    <row r="53" spans="2:15" x14ac:dyDescent="0.3">
      <c r="B53" s="81"/>
      <c r="C53" s="91"/>
      <c r="D53" s="91"/>
      <c r="E53" s="149" t="s">
        <v>230</v>
      </c>
      <c r="F53" s="93">
        <v>7.1277372262773712E-7</v>
      </c>
      <c r="G53" s="94"/>
      <c r="H53" s="94"/>
      <c r="I53" s="147"/>
      <c r="J53" s="147"/>
      <c r="K53" s="101"/>
      <c r="L53" s="101"/>
      <c r="M53" s="101"/>
      <c r="N53" s="101"/>
      <c r="O53" s="101"/>
    </row>
    <row r="54" spans="2:15" x14ac:dyDescent="0.3">
      <c r="B54" s="81"/>
      <c r="C54" s="91"/>
      <c r="D54" s="91"/>
      <c r="E54" s="91" t="s">
        <v>231</v>
      </c>
      <c r="F54" s="93">
        <v>3.5638686131386859E-8</v>
      </c>
      <c r="G54" s="94"/>
      <c r="H54" s="94"/>
      <c r="I54" s="147"/>
      <c r="J54" s="147"/>
      <c r="K54" s="101"/>
      <c r="L54" s="101"/>
      <c r="M54" s="101"/>
      <c r="N54" s="101"/>
      <c r="O54" s="101"/>
    </row>
    <row r="55" spans="2:15" x14ac:dyDescent="0.3">
      <c r="B55" s="81"/>
      <c r="C55" s="91"/>
      <c r="D55" s="91"/>
      <c r="E55" s="91" t="s">
        <v>232</v>
      </c>
      <c r="F55" s="93">
        <v>5.6710019759833107E-17</v>
      </c>
      <c r="G55" s="94"/>
      <c r="H55" s="94"/>
      <c r="I55" s="147"/>
      <c r="J55" s="147"/>
      <c r="K55" s="101"/>
      <c r="L55" s="101"/>
      <c r="M55" s="101"/>
      <c r="N55" s="101"/>
      <c r="O55" s="101"/>
    </row>
    <row r="56" spans="2:15" x14ac:dyDescent="0.3">
      <c r="B56" s="81"/>
      <c r="C56" s="91"/>
      <c r="D56" s="91"/>
      <c r="E56" s="91" t="s">
        <v>233</v>
      </c>
      <c r="F56" s="93">
        <v>1.7819343065693429E-8</v>
      </c>
      <c r="G56" s="94"/>
      <c r="H56" s="94"/>
      <c r="I56" s="147"/>
      <c r="J56" s="147"/>
      <c r="K56" s="101"/>
      <c r="L56" s="101"/>
      <c r="M56" s="101"/>
      <c r="N56" s="101"/>
      <c r="O56" s="101"/>
    </row>
    <row r="57" spans="2:15" x14ac:dyDescent="0.3">
      <c r="E57" s="91" t="s">
        <v>234</v>
      </c>
      <c r="F57">
        <v>1.7819343065693429E-8</v>
      </c>
    </row>
  </sheetData>
  <mergeCells count="28">
    <mergeCell ref="L26:P26"/>
    <mergeCell ref="L27:P27"/>
    <mergeCell ref="L28:P28"/>
    <mergeCell ref="L4:P4"/>
    <mergeCell ref="L5:P5"/>
    <mergeCell ref="L6:P9"/>
    <mergeCell ref="L10:P10"/>
    <mergeCell ref="F11:P11"/>
    <mergeCell ref="L12:P22"/>
    <mergeCell ref="L23:P23"/>
    <mergeCell ref="L24:P24"/>
    <mergeCell ref="L25:P25"/>
    <mergeCell ref="K29:O29"/>
    <mergeCell ref="K30:O30"/>
    <mergeCell ref="K31:O31"/>
    <mergeCell ref="K32:O32"/>
    <mergeCell ref="K44:O44"/>
    <mergeCell ref="K33:O33"/>
    <mergeCell ref="K34:O34"/>
    <mergeCell ref="K35:O35"/>
    <mergeCell ref="K36:O36"/>
    <mergeCell ref="K37:O37"/>
    <mergeCell ref="K38:O38"/>
    <mergeCell ref="K39:O39"/>
    <mergeCell ref="K40:O40"/>
    <mergeCell ref="K41:O41"/>
    <mergeCell ref="K42:O42"/>
    <mergeCell ref="K43:O4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5B32-B3F1-4039-8E8C-79A90443EC26}">
  <dimension ref="A1"/>
  <sheetViews>
    <sheetView topLeftCell="A2" workbookViewId="0">
      <selection activeCell="P5" sqref="P5"/>
    </sheetView>
  </sheetViews>
  <sheetFormatPr defaultRowHeight="14.4" x14ac:dyDescent="0.3"/>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E680-17E3-4FBF-985F-A230BED0114C}">
  <dimension ref="B2:S9"/>
  <sheetViews>
    <sheetView workbookViewId="0">
      <selection activeCell="B11" sqref="B11"/>
    </sheetView>
  </sheetViews>
  <sheetFormatPr defaultRowHeight="14.4" x14ac:dyDescent="0.3"/>
  <cols>
    <col min="1" max="16384" width="8.88671875" style="103"/>
  </cols>
  <sheetData>
    <row r="2" spans="2:19" x14ac:dyDescent="0.3">
      <c r="B2" s="103">
        <v>1</v>
      </c>
      <c r="C2" s="103" t="s">
        <v>139</v>
      </c>
    </row>
    <row r="3" spans="2:19" x14ac:dyDescent="0.3">
      <c r="B3" s="103">
        <v>2</v>
      </c>
      <c r="C3" s="103" t="s">
        <v>144</v>
      </c>
    </row>
    <row r="4" spans="2:19" x14ac:dyDescent="0.3">
      <c r="B4" s="103">
        <v>3</v>
      </c>
      <c r="C4" s="103" t="s">
        <v>146</v>
      </c>
    </row>
    <row r="5" spans="2:19" x14ac:dyDescent="0.3">
      <c r="B5" s="178">
        <v>4</v>
      </c>
      <c r="C5" s="240" t="s">
        <v>149</v>
      </c>
      <c r="D5" s="241"/>
      <c r="E5" s="241"/>
      <c r="F5" s="242"/>
      <c r="G5" s="242"/>
      <c r="H5" s="242"/>
      <c r="I5" s="242"/>
      <c r="J5" s="242"/>
      <c r="K5" s="242"/>
      <c r="L5" s="242"/>
      <c r="M5" s="243"/>
      <c r="N5" s="242"/>
      <c r="O5" s="242"/>
      <c r="P5" s="242"/>
      <c r="Q5" s="242"/>
      <c r="R5" s="242"/>
      <c r="S5" s="242"/>
    </row>
    <row r="6" spans="2:19" x14ac:dyDescent="0.3">
      <c r="B6" s="103">
        <v>5</v>
      </c>
      <c r="C6" s="103" t="s">
        <v>161</v>
      </c>
    </row>
    <row r="7" spans="2:19" x14ac:dyDescent="0.3">
      <c r="B7" s="103">
        <v>6</v>
      </c>
      <c r="C7" s="103" t="s">
        <v>239</v>
      </c>
    </row>
    <row r="8" spans="2:19" x14ac:dyDescent="0.3">
      <c r="B8" s="103">
        <v>7</v>
      </c>
      <c r="C8" s="51" t="s">
        <v>261</v>
      </c>
    </row>
    <row r="9" spans="2:19" x14ac:dyDescent="0.3">
      <c r="B9" s="103">
        <v>8</v>
      </c>
      <c r="C9" s="51" t="s">
        <v>260</v>
      </c>
    </row>
  </sheetData>
  <mergeCells count="3">
    <mergeCell ref="C5:E5"/>
    <mergeCell ref="F5:L5"/>
    <mergeCell ref="M5:S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Biomass Cultivation</vt:lpstr>
      <vt:lpstr>Drying</vt:lpstr>
      <vt:lpstr>Crushing</vt:lpstr>
      <vt:lpstr>Dust Recovery</vt:lpstr>
      <vt:lpstr>RCF reaction &amp; Separation</vt:lpstr>
      <vt:lpstr>CHP- Pulp Valorization</vt:lpstr>
      <vt:lpstr>Process Flow</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EMKING</dc:creator>
  <cp:lastModifiedBy>Azam</cp:lastModifiedBy>
  <dcterms:created xsi:type="dcterms:W3CDTF">2015-06-05T18:17:20Z</dcterms:created>
  <dcterms:modified xsi:type="dcterms:W3CDTF">2023-06-09T12:55:06Z</dcterms:modified>
</cp:coreProperties>
</file>