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academic\university courses\BIOCEB\4. Internship\project\SI tables &amp; calculations\"/>
    </mc:Choice>
  </mc:AlternateContent>
  <xr:revisionPtr revIDLastSave="0" documentId="13_ncr:1_{63D9057E-7071-4AE5-B998-9D514A8082CD}" xr6:coauthVersionLast="47" xr6:coauthVersionMax="47" xr10:uidLastSave="{00000000-0000-0000-0000-000000000000}"/>
  <bookViews>
    <workbookView xWindow="-108" yWindow="-108" windowWidth="23256" windowHeight="12720" tabRatio="715" activeTab="2" xr2:uid="{00000000-000D-0000-FFFF-FFFF00000000}"/>
  </bookViews>
  <sheets>
    <sheet name="Pyrolysis" sheetId="3" r:id="rId1"/>
    <sheet name="Syngas" sheetId="6" r:id="rId2"/>
    <sheet name="Biochar" sheetId="9" r:id="rId3"/>
    <sheet name="Reference" sheetId="10" r:id="rId4"/>
    <sheet name="Mass Balance" sheetId="11" r:id="rId5"/>
    <sheet name="Aromatization" sheetId="5" r:id="rId6"/>
    <sheet name="MeOH synthesis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1" l="1"/>
  <c r="D25" i="11"/>
  <c r="D5" i="11"/>
  <c r="C17" i="11" l="1"/>
  <c r="D19" i="11"/>
  <c r="N19" i="11" s="1"/>
  <c r="N20" i="11" l="1"/>
  <c r="N21" i="11"/>
  <c r="D17" i="11"/>
  <c r="E5" i="11" s="1"/>
  <c r="E21" i="11" s="1"/>
  <c r="E18" i="11"/>
  <c r="F6" i="11" s="1"/>
  <c r="F22" i="11" s="1"/>
  <c r="G10" i="11" s="1"/>
  <c r="G23" i="11" s="1"/>
  <c r="H11" i="11" s="1"/>
  <c r="H24" i="11" s="1"/>
  <c r="E20" i="11"/>
  <c r="O19" i="11" s="1"/>
  <c r="O21" i="11" l="1"/>
  <c r="P21" i="11" s="1"/>
  <c r="O20" i="11"/>
  <c r="P20" i="11" s="1"/>
  <c r="H33" i="5"/>
  <c r="H34" i="5"/>
  <c r="H35" i="5"/>
  <c r="H36" i="5"/>
  <c r="H32" i="5"/>
  <c r="H24" i="5"/>
  <c r="H25" i="5"/>
  <c r="H26" i="5"/>
  <c r="H27" i="5"/>
  <c r="H28" i="5"/>
  <c r="H29" i="5"/>
  <c r="H23" i="5"/>
  <c r="H22" i="5"/>
</calcChain>
</file>

<file path=xl/sharedStrings.xml><?xml version="1.0" encoding="utf-8"?>
<sst xmlns="http://schemas.openxmlformats.org/spreadsheetml/2006/main" count="786" uniqueCount="427">
  <si>
    <t>A LCA (life cycle assessment) of the methanol production from sugarcane bagasse</t>
  </si>
  <si>
    <t>parameter</t>
  </si>
  <si>
    <t>value</t>
  </si>
  <si>
    <t>unit</t>
  </si>
  <si>
    <t>comment</t>
  </si>
  <si>
    <t>methanol plant</t>
  </si>
  <si>
    <t>steam consumption</t>
  </si>
  <si>
    <t>electrical energy consumption</t>
  </si>
  <si>
    <t>methanol production</t>
  </si>
  <si>
    <t>methanol yield</t>
  </si>
  <si>
    <t>kg/kg bagasse</t>
  </si>
  <si>
    <t>MW</t>
  </si>
  <si>
    <t>656 m3/d</t>
  </si>
  <si>
    <t>m3/d</t>
  </si>
  <si>
    <t>plant capacity</t>
  </si>
  <si>
    <t>l/kg bagasse</t>
  </si>
  <si>
    <t>inputs for 1 kg of methanol</t>
  </si>
  <si>
    <t>electricity</t>
  </si>
  <si>
    <t>kWh</t>
  </si>
  <si>
    <t xml:space="preserve">steam </t>
  </si>
  <si>
    <t>kg</t>
  </si>
  <si>
    <t>165C &amp; 0.68 MPa</t>
  </si>
  <si>
    <t>syngas</t>
  </si>
  <si>
    <t>output data for 1 kg of methanol</t>
  </si>
  <si>
    <t>the information here (presented in the reference) also include syngas conditioning</t>
  </si>
  <si>
    <t>CO</t>
  </si>
  <si>
    <t>g</t>
  </si>
  <si>
    <t>VOC</t>
  </si>
  <si>
    <t>CH3OH VOC</t>
  </si>
  <si>
    <t>CH4</t>
  </si>
  <si>
    <t>CO2</t>
  </si>
  <si>
    <t>Nox</t>
  </si>
  <si>
    <t>PM10</t>
  </si>
  <si>
    <t>SO2</t>
  </si>
  <si>
    <t>Comparative technoeconomic analysis and life cycle assessment of aromatics production from methanol and naphtha</t>
  </si>
  <si>
    <t xml:space="preserve">input </t>
  </si>
  <si>
    <t>Methanol</t>
  </si>
  <si>
    <t>kg/h</t>
  </si>
  <si>
    <t>out</t>
  </si>
  <si>
    <t>Dry gas</t>
  </si>
  <si>
    <t>LPG</t>
  </si>
  <si>
    <t>Pentane</t>
  </si>
  <si>
    <t>benzene</t>
  </si>
  <si>
    <t>Toluene</t>
  </si>
  <si>
    <t>Xylene</t>
  </si>
  <si>
    <t>C9+</t>
  </si>
  <si>
    <t>H2O</t>
  </si>
  <si>
    <t xml:space="preserve">energy consumption </t>
  </si>
  <si>
    <t>Steam</t>
  </si>
  <si>
    <t xml:space="preserve">Cooling water </t>
  </si>
  <si>
    <t>refrigerant</t>
  </si>
  <si>
    <t>power</t>
  </si>
  <si>
    <t>Steam generation</t>
  </si>
  <si>
    <t>comments</t>
  </si>
  <si>
    <t>rations are basde on the simulation done by Jiang et. Al.</t>
  </si>
  <si>
    <t>Pyrolysis of crop residues; 1000 kg  (Ref. Brassard et al., unpublished)</t>
  </si>
  <si>
    <t>Amount</t>
  </si>
  <si>
    <t>Unit</t>
  </si>
  <si>
    <t>Data source</t>
  </si>
  <si>
    <t>Comment</t>
  </si>
  <si>
    <t>Input</t>
  </si>
  <si>
    <t>Dried crop residues (10% w.c.)</t>
  </si>
  <si>
    <t>kg WM</t>
  </si>
  <si>
    <t>Straw (10% w.c)</t>
  </si>
  <si>
    <t>kg DM</t>
  </si>
  <si>
    <t>Input - Materials/fuels</t>
  </si>
  <si>
    <t>N2 (Market)</t>
  </si>
  <si>
    <t>[11]</t>
  </si>
  <si>
    <t>Nitrogen, liquid {RoW}| market for | Conseq, U. Density : 1,2506 g/L</t>
  </si>
  <si>
    <t xml:space="preserve">Pyrolysis plant </t>
  </si>
  <si>
    <t>p</t>
  </si>
  <si>
    <t>Synthetic gas factory {GLO}| construction | Conseq, U_Pyrolysis Project-FR</t>
  </si>
  <si>
    <t>Stainless steel - Oil storage (RoW)</t>
  </si>
  <si>
    <t>Oil storage, 3000l {GLO}| production | Conseq, U (adapted, stainless steel). Enough storage for 2 days production. 5 x 3000 liters tanks</t>
  </si>
  <si>
    <t>Input - Energy</t>
  </si>
  <si>
    <t>Energy - Heating elements (pre-heating)</t>
  </si>
  <si>
    <t>MJ</t>
  </si>
  <si>
    <t>[15]</t>
  </si>
  <si>
    <t>HT Heat</t>
  </si>
  <si>
    <t>Energy - Heating elements (heating)</t>
  </si>
  <si>
    <t>Energy - Screws</t>
  </si>
  <si>
    <t>Electricity, medium voltage {FR}| market for | Conseq, U</t>
  </si>
  <si>
    <t>Energy - Agitator</t>
  </si>
  <si>
    <t>Output</t>
  </si>
  <si>
    <t>Bio-oil</t>
  </si>
  <si>
    <t>L</t>
  </si>
  <si>
    <t>Biochar</t>
  </si>
  <si>
    <t>Syngas</t>
  </si>
  <si>
    <t xml:space="preserve">Emission (losses) </t>
  </si>
  <si>
    <t>No emissions considered during the pyrolysis process, according to the assumptions of [2].</t>
  </si>
  <si>
    <t>In industrial pyrolysis, generally no loss considered. Here selected the best available technology</t>
  </si>
  <si>
    <t xml:space="preserve">SA. Baseline: 0 emissions. See to which extend the emissions assumptions are important </t>
  </si>
  <si>
    <t>Assumption</t>
  </si>
  <si>
    <t>Comments</t>
  </si>
  <si>
    <t>Biomass pyrolysed per day</t>
  </si>
  <si>
    <t>kg/day</t>
  </si>
  <si>
    <t>[2]</t>
  </si>
  <si>
    <t>Assumed as in [2]: Scaled-up to 20 tonne/day (Pyroformer from Aston University, 2.5 t/h working 8h/day) working 260 days a year.</t>
  </si>
  <si>
    <t>Working days per year</t>
  </si>
  <si>
    <t>days</t>
  </si>
  <si>
    <t>Biomass pyrolysed per year</t>
  </si>
  <si>
    <t>Life time of chemical factory</t>
  </si>
  <si>
    <t>yrs</t>
  </si>
  <si>
    <t>Biomass pyrolysed for life time</t>
  </si>
  <si>
    <t>ton</t>
  </si>
  <si>
    <t>Pyrolysis biomass flowrate</t>
  </si>
  <si>
    <t>Pyrolysis VS synthetic gas factory</t>
  </si>
  <si>
    <t>Bio-oil density</t>
  </si>
  <si>
    <t>g/ml</t>
  </si>
  <si>
    <t>[17]</t>
  </si>
  <si>
    <t>The density of the liquid bio-crude is very high at around 1.2 g/ml compared to light fuel oil at around 0.85 g/ml. Range 1.1 - 1.3 g/ml.</t>
  </si>
  <si>
    <t>Bio-oil + vineagar production</t>
  </si>
  <si>
    <t>kg/ton biomass</t>
  </si>
  <si>
    <t>L/day</t>
  </si>
  <si>
    <t>L/ton biomass</t>
  </si>
  <si>
    <t>LHV biocrude</t>
  </si>
  <si>
    <t>MJ/kg</t>
  </si>
  <si>
    <t>Energy consumption (total at pyrolysis plant)</t>
  </si>
  <si>
    <r>
      <t>MJ kg</t>
    </r>
    <r>
      <rPr>
        <vertAlign val="superscript"/>
        <sz val="11"/>
        <rFont val="Calibri"/>
        <family val="2"/>
        <scheme val="minor"/>
      </rPr>
      <t>-1</t>
    </r>
    <r>
      <rPr>
        <vertAlign val="subscript"/>
        <sz val="11"/>
        <rFont val="Calibri"/>
        <family val="2"/>
        <scheme val="minor"/>
      </rPr>
      <t>biomass</t>
    </r>
  </si>
  <si>
    <t xml:space="preserve">Total electricity consumption assumed for the pyrolysis process. </t>
  </si>
  <si>
    <t>[3]</t>
  </si>
  <si>
    <t>Dived per 10 to represent longer screw in industrial scale.­ i.e. same motor and energy input for longer screw)</t>
  </si>
  <si>
    <t>Dived per 10 to represent longer screw in industrial scale.­ i.e. same agitator for large hoper)</t>
  </si>
  <si>
    <t>Emissions</t>
  </si>
  <si>
    <t>[8]</t>
  </si>
  <si>
    <t>Emissions accounted for the fast pyrolysis of poplar biomass, yielding 2265.42 kg of biooil [8]. The process considered by [8] accounts for emissions derived from burning biochar to supply heat for the process. In our study biochar is considered to be spread on fields and not burned.</t>
  </si>
  <si>
    <t>O2</t>
  </si>
  <si>
    <t>kg/kg bio-oil</t>
  </si>
  <si>
    <t>N2</t>
  </si>
  <si>
    <t>C2H4</t>
  </si>
  <si>
    <t>C3H6</t>
  </si>
  <si>
    <t>NH3</t>
  </si>
  <si>
    <t>Synthetic gas factory construction</t>
  </si>
  <si>
    <t>Building, hall, steel construction</t>
  </si>
  <si>
    <t>m2</t>
  </si>
  <si>
    <t>This infrastructure process includes land use, buildings and facilities (including dismantling) of a typical biomass
gasifier. Process includes the dryer, the comminution equipment, the gasifier and the gas treatment and
conditioning facility.. Chemical factory, organics (GLO), 33% RER, 67% RoW</t>
  </si>
  <si>
    <t>Building, multi-storey</t>
  </si>
  <si>
    <t>chemical factory construction *</t>
  </si>
  <si>
    <t>*Estimated composition of the facilities of a chemical plant, based on a destillation unit.</t>
  </si>
  <si>
    <t>Approvisionnement biomasse (391L)</t>
  </si>
  <si>
    <t>kg CO2e/tonne M.S.</t>
  </si>
  <si>
    <t>As reported by  [3]</t>
  </si>
  <si>
    <t>Pyrolyse (production de 391 L)</t>
  </si>
  <si>
    <t>Biochar (production de 391 L)</t>
  </si>
  <si>
    <t>Approvisionnement biomasse (1L)</t>
  </si>
  <si>
    <t>kg CO2e/L</t>
  </si>
  <si>
    <t>Pyrolyse (production de 1  L)</t>
  </si>
  <si>
    <t>Biochar (production de 1 L)</t>
  </si>
  <si>
    <t>Application of 1000 kg of biochar on arable land</t>
  </si>
  <si>
    <t>Product</t>
  </si>
  <si>
    <t>Biochar applied in the field</t>
  </si>
  <si>
    <t>kg (DM)</t>
  </si>
  <si>
    <t>Resources</t>
  </si>
  <si>
    <t>Water</t>
  </si>
  <si>
    <t xml:space="preserve">Biochar considered to be mixed with water for easier spreading. </t>
  </si>
  <si>
    <t>Materials/fuels</t>
  </si>
  <si>
    <t>Agricultural operations</t>
  </si>
  <si>
    <t>Fertilization (spreader)</t>
  </si>
  <si>
    <t xml:space="preserve">kg </t>
  </si>
  <si>
    <t>Assumed as by [12]: Solid manure loading and spreading, by hydraulic loader, C.</t>
  </si>
  <si>
    <t>transport, freight, lorry, unspecified</t>
  </si>
  <si>
    <t>tkm</t>
  </si>
  <si>
    <t>Assumed</t>
  </si>
  <si>
    <t>Replaced maize</t>
  </si>
  <si>
    <t>kgww</t>
  </si>
  <si>
    <t>Effect of yield increase due to biochar application</t>
  </si>
  <si>
    <t>Replaced wheat</t>
  </si>
  <si>
    <t xml:space="preserve">We consider no increase of crop yield. </t>
  </si>
  <si>
    <t>Emission to air due to biochar applied to soil</t>
  </si>
  <si>
    <t xml:space="preserve">CO2 (sequestred in soil) </t>
  </si>
  <si>
    <t>kg CO2</t>
  </si>
  <si>
    <t>75% of C-biochar sequestered - sensibility analysis needed</t>
  </si>
  <si>
    <t xml:space="preserve">CO2 (emited) </t>
  </si>
  <si>
    <t>N2O</t>
  </si>
  <si>
    <t>kg -N2O</t>
  </si>
  <si>
    <t xml:space="preserve">0 to 50% reduction is expected </t>
  </si>
  <si>
    <t>Considered negligible under aerobic cinditions</t>
  </si>
  <si>
    <t>Other</t>
  </si>
  <si>
    <t>Pathway depend on origin of feedstock (risk management) : Biochar assumed to be appied on land/ temporary storage of gaschar neglicted - no emissions, assumed as stable</t>
  </si>
  <si>
    <t>We don't consider the land use. Biochar is expected to be mixed with fertilizer for spreading</t>
  </si>
  <si>
    <t>kg/kgbiochar</t>
  </si>
  <si>
    <t>[18]</t>
  </si>
  <si>
    <t>Facilitates the spreadign of biochar</t>
  </si>
  <si>
    <t>Yield increase effect</t>
  </si>
  <si>
    <t>N2O emissions reduced</t>
  </si>
  <si>
    <t>kgN2O/kgww</t>
  </si>
  <si>
    <t>C_sequestrated after 100y</t>
  </si>
  <si>
    <t>%C_in</t>
  </si>
  <si>
    <t>[13]</t>
  </si>
  <si>
    <t>C_emited</t>
  </si>
  <si>
    <t>Assumed as CO2-C</t>
  </si>
  <si>
    <t>Solid manure spreader</t>
  </si>
  <si>
    <t>tww/tww</t>
  </si>
  <si>
    <t>As Javourez 2023. To spread biochar, replacing FR mix</t>
  </si>
  <si>
    <t>Transport</t>
  </si>
  <si>
    <t>Skeletal density</t>
  </si>
  <si>
    <t>g/cm3</t>
  </si>
  <si>
    <t>biochar skeletal density was calculated based on the equation as a function of pyrolysis temperature for wood (Brewer et al., 2014)</t>
  </si>
  <si>
    <t>Biochar stability over 100 years (S1)</t>
  </si>
  <si>
    <t>Minus 10%</t>
  </si>
  <si>
    <t>Sensitivity for biochar stability</t>
  </si>
  <si>
    <t>Biochar stability over 100 years (BC+100, 10°C)</t>
  </si>
  <si>
    <t>Sensitivity for biochar stability. Equation from Leng et al. (2019) and Lehmann and Joseph (2015). At 10C</t>
  </si>
  <si>
    <t>Biochar stability over 100 years (S3)</t>
  </si>
  <si>
    <t>Plus 10%</t>
  </si>
  <si>
    <t>Biochar analysis (percentage of element from biomass)</t>
  </si>
  <si>
    <t>C</t>
  </si>
  <si>
    <t>O</t>
  </si>
  <si>
    <t>H</t>
  </si>
  <si>
    <t>N</t>
  </si>
  <si>
    <t>Ashes</t>
  </si>
  <si>
    <t>Biochar is assumed to be spread on fields as in [12]. Below we presetnt the donsiderations hown in the gasification module, biochar spreading process, developed by [12]</t>
  </si>
  <si>
    <t>Gaschar</t>
  </si>
  <si>
    <t>Data source: [12]</t>
  </si>
  <si>
    <t>Induced change in yield</t>
  </si>
  <si>
    <t>From FAOSTAT</t>
  </si>
  <si>
    <t>Ref</t>
  </si>
  <si>
    <t>Area</t>
  </si>
  <si>
    <t>Element</t>
  </si>
  <si>
    <t>Item</t>
  </si>
  <si>
    <t>Year</t>
  </si>
  <si>
    <t>Value</t>
  </si>
  <si>
    <t>Increase in maize yield</t>
  </si>
  <si>
    <t>[24]</t>
  </si>
  <si>
    <t>Likely optimist for France condition (already high yields): represent max threshold (moreover done with T°&lt;550) / [40] reviewed average yield of 10-42%</t>
  </si>
  <si>
    <t>France</t>
  </si>
  <si>
    <t>Yield</t>
  </si>
  <si>
    <t>Maize</t>
  </si>
  <si>
    <t>hg/ha</t>
  </si>
  <si>
    <t>Increase in wheat yield</t>
  </si>
  <si>
    <t>Char application</t>
  </si>
  <si>
    <t>tww/ha</t>
  </si>
  <si>
    <t>Range reviewed by [38], no notable additional effects after 10</t>
  </si>
  <si>
    <t>Wheat/Maize ratio France</t>
  </si>
  <si>
    <t>FranceAgrimer</t>
  </si>
  <si>
    <t>Wheat and Maize 2 major corps in France, 36Mt and 14Mt for wheat and maize respectively</t>
  </si>
  <si>
    <t>France maize yield</t>
  </si>
  <si>
    <t>t/ha</t>
  </si>
  <si>
    <t>FAOSTAT</t>
  </si>
  <si>
    <t>France wheat yield</t>
  </si>
  <si>
    <t>Additional maize generated</t>
  </si>
  <si>
    <t>Calc</t>
  </si>
  <si>
    <t>Effects accounted per year (FU is per year)</t>
  </si>
  <si>
    <t>Additional wheat generated</t>
  </si>
  <si>
    <t>Maize grain, land requirements</t>
  </si>
  <si>
    <t>ha/kgww</t>
  </si>
  <si>
    <t>[12]</t>
  </si>
  <si>
    <t>Based on marginal suppliers</t>
  </si>
  <si>
    <t>Wheat grain, land requirements</t>
  </si>
  <si>
    <t>Based on marginal suppliers (without considering crop-to-flour ratio)</t>
  </si>
  <si>
    <t>Wheat</t>
  </si>
  <si>
    <t>Reduction in N2O emissions</t>
  </si>
  <si>
    <t>Effects on CO2 emissions</t>
  </si>
  <si>
    <t>Neglicted</t>
  </si>
  <si>
    <t>No significant and generalized changes observed when applied to fertilized soils [39] / Also conclusions by Liu et al 2016</t>
  </si>
  <si>
    <t>Effects on CH4 emissions</t>
  </si>
  <si>
    <t>Decrease in N2O emissions</t>
  </si>
  <si>
    <t>%_ref</t>
  </si>
  <si>
    <t>[25]</t>
  </si>
  <si>
    <t>Similar on both fertilized and unfertilized soils, here mean on all initial feedstocks and soil conditions</t>
  </si>
  <si>
    <t>France average N fertilizer</t>
  </si>
  <si>
    <t>kg/ha/yr</t>
  </si>
  <si>
    <t>N2O EF tier1</t>
  </si>
  <si>
    <t>EF1</t>
  </si>
  <si>
    <t>[23]</t>
  </si>
  <si>
    <t>Voltilized frac</t>
  </si>
  <si>
    <t>Frac</t>
  </si>
  <si>
    <t>EF4</t>
  </si>
  <si>
    <t>N2O emissions</t>
  </si>
  <si>
    <t>kgN2O-N/ha/yr</t>
  </si>
  <si>
    <t xml:space="preserve">Neglicting leaching part </t>
  </si>
  <si>
    <t>N2O reduction</t>
  </si>
  <si>
    <t>Net effect of adding 1kgww to fertilized agricultural soil</t>
  </si>
  <si>
    <t>N2O/N2O-N</t>
  </si>
  <si>
    <t>kgN20/kgN20-N</t>
  </si>
  <si>
    <t>C sequestration</t>
  </si>
  <si>
    <t>Stable carbon</t>
  </si>
  <si>
    <t>Meta-review by [13], here values refer to "Gas char" at temperature between 800-1200°C (15 refs)</t>
  </si>
  <si>
    <t>Half life</t>
  </si>
  <si>
    <t>year</t>
  </si>
  <si>
    <t>Carbon lost after 100y</t>
  </si>
  <si>
    <t>Combustion of 1 MJ of syngas from fast pyrolysis</t>
  </si>
  <si>
    <t>Amount of biogas corresponding to 1 MJ is 0.15 Nm3</t>
  </si>
  <si>
    <t>Amount of gas needed for 1 MJ</t>
  </si>
  <si>
    <t>Nm3</t>
  </si>
  <si>
    <t xml:space="preserve">Transport </t>
  </si>
  <si>
    <t>Syngas burned on site</t>
  </si>
  <si>
    <t>CHP units</t>
  </si>
  <si>
    <t>units</t>
  </si>
  <si>
    <t>Includes heat and electricity components</t>
  </si>
  <si>
    <t>Lubricating oil</t>
  </si>
  <si>
    <t>Waste lubricating oil</t>
  </si>
  <si>
    <t>Calcium hydroxide</t>
  </si>
  <si>
    <t>Market for calcium carbonate, precipitaded, RER</t>
  </si>
  <si>
    <t>Output (Energy)</t>
  </si>
  <si>
    <t>Energy</t>
  </si>
  <si>
    <t>Avoided electricity. Electricity, medium voltage, FR</t>
  </si>
  <si>
    <t>Useful heat</t>
  </si>
  <si>
    <t>Replaced marginal heat. Considered electrically supplied heat as LT Heat.</t>
  </si>
  <si>
    <t>Emissions (combustion)</t>
  </si>
  <si>
    <t>kgCO2</t>
  </si>
  <si>
    <t>kgCO</t>
  </si>
  <si>
    <t>All C emitted as CO2 (minus CO- and CH4-C emitted)</t>
  </si>
  <si>
    <t>kgCH4</t>
  </si>
  <si>
    <t>kgN2O</t>
  </si>
  <si>
    <t>KgSO2</t>
  </si>
  <si>
    <t>NOx</t>
  </si>
  <si>
    <t>kgNOx</t>
  </si>
  <si>
    <t>HCl</t>
  </si>
  <si>
    <t>kgHCl</t>
  </si>
  <si>
    <t>PM</t>
  </si>
  <si>
    <t>Polychlorinated biphenyls</t>
  </si>
  <si>
    <t>platinium</t>
  </si>
  <si>
    <t>Hg</t>
  </si>
  <si>
    <t>Cd</t>
  </si>
  <si>
    <t xml:space="preserve">Discharge to soil and water </t>
  </si>
  <si>
    <t xml:space="preserve">Syngas combustion modeled as in gasification module by [12] Considering in-sity valorization of syngas, modeled as in [19] and [20]. Producer gas is cleaned and cooled before entering the CHP unit, then flue gases are treated (as in [19]), to meet emissions standards of the Directive 2010/75/EU. </t>
  </si>
  <si>
    <t>Density syngas</t>
  </si>
  <si>
    <t>kg/m3</t>
  </si>
  <si>
    <t>[21]</t>
  </si>
  <si>
    <t xml:space="preserve">LHV syngas </t>
  </si>
  <si>
    <t>Calorific value of non condensable gases . Based on [12], this value may be overstimated</t>
  </si>
  <si>
    <t>Conversion efficiency of syngas</t>
  </si>
  <si>
    <t>%</t>
  </si>
  <si>
    <t>HHV Biogas</t>
  </si>
  <si>
    <t>MJ/Nm3</t>
  </si>
  <si>
    <t>Calculated using Anaerobic digestion module</t>
  </si>
  <si>
    <t>HHV Syngas</t>
  </si>
  <si>
    <t>Calculated using gasification module for clean syngas</t>
  </si>
  <si>
    <t>From [12]</t>
  </si>
  <si>
    <t>heat and power co-generation, syngas, gas engine</t>
  </si>
  <si>
    <t>biogas</t>
  </si>
  <si>
    <t>CHP</t>
  </si>
  <si>
    <t>lubricating oil</t>
  </si>
  <si>
    <t>waste lubricating oil</t>
  </si>
  <si>
    <t>NMVOC</t>
  </si>
  <si>
    <t>CHP inventory proxy</t>
  </si>
  <si>
    <t>CHP unit</t>
  </si>
  <si>
    <t>units/Nm3</t>
  </si>
  <si>
    <t>Adapted from the ecoinvent process CHP production from biogas, considering equivalent in a Nm3 basis</t>
  </si>
  <si>
    <t>kg/Nm3</t>
  </si>
  <si>
    <t>kg/MJ_syngas</t>
  </si>
  <si>
    <t>[19]</t>
  </si>
  <si>
    <t>For flue gas cleaning (SI of [19])</t>
  </si>
  <si>
    <t>CHP emissions</t>
  </si>
  <si>
    <t>mg/Nm3</t>
  </si>
  <si>
    <t>Proxy as in [8]</t>
  </si>
  <si>
    <t>%CH4_syngas</t>
  </si>
  <si>
    <t>CHP unburned methane</t>
  </si>
  <si>
    <t>CHP efficiency</t>
  </si>
  <si>
    <t>Electricity generation</t>
  </si>
  <si>
    <t>syngas CHP electricity efficiency</t>
  </si>
  <si>
    <t>LT Heat generation</t>
  </si>
  <si>
    <t>{12]</t>
  </si>
  <si>
    <t>use of LT heat</t>
  </si>
  <si>
    <t>LT heat recovery efficiency</t>
  </si>
  <si>
    <t>Gas composition</t>
  </si>
  <si>
    <t>Index</t>
  </si>
  <si>
    <r>
      <t>Molar Mass of CO</t>
    </r>
    <r>
      <rPr>
        <vertAlign val="subscript"/>
        <sz val="11"/>
        <color theme="1"/>
        <rFont val="Calibri"/>
        <family val="2"/>
        <scheme val="minor"/>
      </rPr>
      <t>2</t>
    </r>
  </si>
  <si>
    <t>g/mol</t>
  </si>
  <si>
    <t>Molar Mass of CO</t>
  </si>
  <si>
    <t>Molar Mass of C</t>
  </si>
  <si>
    <r>
      <t>Molar Mass of CH</t>
    </r>
    <r>
      <rPr>
        <vertAlign val="subscript"/>
        <sz val="11"/>
        <color theme="1"/>
        <rFont val="Calibri"/>
        <family val="2"/>
        <scheme val="minor"/>
      </rPr>
      <t>4</t>
    </r>
  </si>
  <si>
    <r>
      <t>Molar Mass of NH</t>
    </r>
    <r>
      <rPr>
        <vertAlign val="subscript"/>
        <sz val="11"/>
        <color theme="1"/>
        <rFont val="Calibri"/>
        <family val="2"/>
        <scheme val="minor"/>
      </rPr>
      <t>3</t>
    </r>
  </si>
  <si>
    <r>
      <t>Molar Mass of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</si>
  <si>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Molar Mass of NO</t>
    </r>
    <r>
      <rPr>
        <vertAlign val="subscript"/>
        <sz val="11"/>
        <color theme="1"/>
        <rFont val="Calibri"/>
        <family val="2"/>
        <scheme val="minor"/>
      </rPr>
      <t>2</t>
    </r>
  </si>
  <si>
    <t>Molar Mass of N</t>
  </si>
  <si>
    <t>n°</t>
  </si>
  <si>
    <t>Reference</t>
  </si>
  <si>
    <t>Karan S. Cambioscop RO1: Dataset on characterization, quantity and current use of French residual biomasses. 2022 Nov 28 [cited 2023 May 10];1. Available from: https://data.mendeley.com/datasets/b9sx3h3584</t>
  </si>
  <si>
    <t xml:space="preserve">Brassard P, Godbout S, Hamelin L. Framework for consequential life cycle assessment of pyrolysis biorefineries: A case study for the conversion of primary forestry residues. Renewable and Sustainable Energy Reviews. 2021 Mar;138:110549. </t>
  </si>
  <si>
    <t xml:space="preserve">Brassard P. Mass balance and LCA inventory of bio-oil production by fast pyrolysis of wheat straw. Unpublished study, received as a courtesy from the authors. 2022; </t>
  </si>
  <si>
    <t xml:space="preserve">Azargohar R, Jacobson KL, Powell EE, Dalai AK. Evaluation of properties of fast pyrolysis products obtained, from Canadian waste biomass. Journal of Analytical and Applied Pyrolysis. 2013 Nov 1;104:330–40. </t>
  </si>
  <si>
    <t xml:space="preserve">Jones S, Meyer P, Snowden-Swan L, Padmaperuma A, Laboratory PNN. Process Design and Economics for the Conversion of Lignocellulosic Biomass to Hydrocarbon Fuels: Fast Pyrolysis and Hydrotreating Bio-oil Pathway. 2013;97. </t>
  </si>
  <si>
    <t xml:space="preserve">Emery I, Dunn JB, Han J, Wang M. Biomass Storage Options Influence Net Energy and Emissions of Cellulosic Ethanol. Bioenerg Res. 2015 Jun 1;8(2):590–604. </t>
  </si>
  <si>
    <t xml:space="preserve">Meesuk S, Cao JP, Sato K, Hoshino A, Utsumi K, Takarada T. Nitrogen Conversion of Pig Compost during Pyrolysis. Journal of Chemical Engineering of Japan. 2013;46(8):556–61. </t>
  </si>
  <si>
    <t xml:space="preserve">Iribarren D, Peters JF, Dufour J. Life cycle assessment of transportation fuels from biomass pyrolysis. Fuel. 2012 Jul 1;97:812–21. </t>
  </si>
  <si>
    <t xml:space="preserve">Vienescu DN, Wang J, Le Gresley A, Nixon JD. A life cycle assessment of options for producing synthetic fuel via pyrolysis. Bioresource Technology. 2018 Feb 1;249:626–34. </t>
  </si>
  <si>
    <t xml:space="preserve">Elliott DC. Transportation fuels from biomass via fast pyrolysis and hydroprocessing. WIREs Energy and Environment. 2013;2(5):525–33. </t>
  </si>
  <si>
    <t xml:space="preserve">Ecoinvent. Ecoinvent 3.9.1 database. 2022. </t>
  </si>
  <si>
    <t xml:space="preserve">Javourez U. Transforming residual biomass into food and feed – Towards an LCA optimization platform. [France]: INSA Toulouse; 2023. </t>
  </si>
  <si>
    <t>Andrade C, Albers A, Zamora-Ledezma E, Hamelin L. A review on the interplay between bioeconomy and soil organic carbon stocks maintenance. PREPRINT (version 2) available at Research Square [Internet]. 2022 Mar 16 [cited 2022 Mar 16]; Available from: https://www.researchsquare.com</t>
  </si>
  <si>
    <t>Overhults D, Bicudo J. Hay storage structures [Internet]. 2016. Available from: https://cpb-us-e1.wpmucdn.com/blogs.cornell.edu/dist/e/1628/files/2016/03/Hay-Storage-Structures-2iygxft.pdf</t>
  </si>
  <si>
    <t xml:space="preserve">Su-ungkavatin P. Assessing the environmental performance of future sustainable aviation systems: methodological development and evaluation by life cycle assessment. [France]: INSA Toulouse; 2022. </t>
  </si>
  <si>
    <t xml:space="preserve">Emery I, Mosier N. Direct emission of methane and nitrous oxide from switchgrass and corn stover: implications for large-scale biomass storage. GCB Bioenergy. 2015;7(4):865–76. </t>
  </si>
  <si>
    <t>IEA Bioenergy. Task 34: Direct Thermochemical Liquefaction - Pyrolysis bio-oil [Internet]. Task 34: Direct Thermochemical Liquefaction. 2023. Available from: https://task34.ieabioenergy.com/bio-oil/</t>
  </si>
  <si>
    <t xml:space="preserve">Peters JF, Iribarren D, Dufour J. Biomass Pyrolysis for Biochar or Energy Applications? A Life Cycle Assessment. Environ Sci Technol. 2015 Apr 21;49(8):5195–202. </t>
  </si>
  <si>
    <t xml:space="preserve">Dong J, Tang Y, Nzihou A, Chi Y, Weiss-Hortala E, Ni M. Life cycle assessment of pyrolysis, gasification and incineration waste-to-energy technologies: Theoretical analysis and case study of commercial plants. Science of The Total Environment. 2018 Jun 1;626:744–53. </t>
  </si>
  <si>
    <t xml:space="preserve">Gerssen-Gondelach SJ, Saygin D, Wicke B, Patel MK, Faaij APC. Competing uses of biomass: Assessment and comparison of the performance of bio-based heat, power, fuels and materials. Renewable and Sustainable Energy Reviews. 2014 Dec 1;40:964–98. </t>
  </si>
  <si>
    <t xml:space="preserve">Mustafa A, Calay RK, Mustafa MY. A Techno-economic Study of a Biomass Gasification Plant for the Production of Transport Biofuel for Small Communities. Energy Procedia. 2017 Mar;112:529–36. </t>
  </si>
  <si>
    <t>IMO. Fourth IMO GHG Study 2020 [Internet]. IMO; 2020. Available from: https://wwwcdn.imo.org/localresources/en/OurWork/Environment/Documents/Fourth%20IMO%20GHG%20Study%202020%20-%20Full%20report%20and%20annexes.pdf</t>
  </si>
  <si>
    <t xml:space="preserve">IPCC. Chapter 11 - N2O Emissions From Managed Soils, and Co2 Emissions From Lime and Urea Application. 2019 Refinement to the 2006 IPCC Guidelines for National Greenhouse Gas Inventories. 2019;1–48. </t>
  </si>
  <si>
    <t xml:space="preserve">Farhangi-Abriz S, Torabian S, Qin R, Noulas C, Lu Y, Gao S. Biochar effects on yield of cereal and legume crops using meta-analysis. Science of The Total Environment. 2021 Jun;775:145869. </t>
  </si>
  <si>
    <t xml:space="preserve">He Y, Zhou X, Jiang L, Li M, Du Z, Zhou G, et al. Effects of biochar application on soil greenhouse gas fluxes: a meta-analysis. GCB Bioenergy. 2017 Apr;9(4):743–55. </t>
  </si>
  <si>
    <t>biochar</t>
  </si>
  <si>
    <t>biomass</t>
  </si>
  <si>
    <t>pyrolysis</t>
  </si>
  <si>
    <t>biomass cultivation</t>
  </si>
  <si>
    <t>crushing &amp; Drying</t>
  </si>
  <si>
    <t>output</t>
  </si>
  <si>
    <t>Biomass Type</t>
  </si>
  <si>
    <t>sample</t>
  </si>
  <si>
    <t>Birch</t>
  </si>
  <si>
    <t>poplar</t>
  </si>
  <si>
    <t>willow</t>
  </si>
  <si>
    <t>moisture content</t>
  </si>
  <si>
    <t>0.23*</t>
  </si>
  <si>
    <t>final moisture</t>
  </si>
  <si>
    <t>lignin content</t>
  </si>
  <si>
    <t>Raw mat. Needed</t>
  </si>
  <si>
    <t>Cracking</t>
  </si>
  <si>
    <t>Cumene produciton</t>
  </si>
  <si>
    <t>Cumene process</t>
  </si>
  <si>
    <t>bio-oil</t>
  </si>
  <si>
    <t>dust</t>
  </si>
  <si>
    <t xml:space="preserve">syngas </t>
  </si>
  <si>
    <t>cumene</t>
  </si>
  <si>
    <t>phenol</t>
  </si>
  <si>
    <t>water emission</t>
  </si>
  <si>
    <t>Dust burning</t>
  </si>
  <si>
    <t>syngas valorization</t>
  </si>
  <si>
    <t>LT heat</t>
  </si>
  <si>
    <t>HV electricity</t>
  </si>
  <si>
    <t>stream values</t>
  </si>
  <si>
    <t>Total</t>
  </si>
  <si>
    <t>Calculation Box</t>
  </si>
  <si>
    <t>Mass Balance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</si>
</sst>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0000"/>
    <numFmt numFmtId="166" formatCode="0.000"/>
    <numFmt numFmtId="167" formatCode="0.0"/>
    <numFmt numFmtId="168" formatCode="0.0%"/>
    <numFmt numFmtId="169" formatCode="#,##0.0"/>
    <numFmt numFmtId="170" formatCode="0\ %"/>
    <numFmt numFmtId="171" formatCode="0.0E+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color rgb="FFFFFFFF"/>
      <name val="Calibri"/>
      <family val="2"/>
      <charset val="1"/>
    </font>
    <font>
      <sz val="11"/>
      <color theme="2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269D9A"/>
        <bgColor indexed="64"/>
      </patternFill>
    </fill>
    <fill>
      <patternFill patternType="solid">
        <fgColor rgb="FF1F7F7D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269D9A"/>
        <bgColor rgb="FF003300"/>
      </patternFill>
    </fill>
    <fill>
      <patternFill patternType="solid">
        <fgColor rgb="FF1F7F7D"/>
        <bgColor rgb="FF003300"/>
      </patternFill>
    </fill>
    <fill>
      <patternFill patternType="solid">
        <fgColor rgb="FFCCFFFF"/>
        <bgColor rgb="FFFF808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9" fontId="2" fillId="0" borderId="0" applyFont="0" applyFill="0" applyBorder="0" applyAlignment="0" applyProtection="0"/>
    <xf numFmtId="0" fontId="2" fillId="8" borderId="19" applyNumberFormat="0" applyFont="0" applyAlignment="0" applyProtection="0"/>
    <xf numFmtId="0" fontId="4" fillId="0" borderId="0"/>
    <xf numFmtId="164" fontId="2" fillId="0" borderId="0" applyFon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15" applyNumberFormat="0" applyAlignment="0" applyProtection="0"/>
    <xf numFmtId="0" fontId="14" fillId="6" borderId="16" applyNumberFormat="0" applyAlignment="0" applyProtection="0"/>
    <xf numFmtId="0" fontId="15" fillId="6" borderId="15" applyNumberFormat="0" applyAlignment="0" applyProtection="0"/>
    <xf numFmtId="0" fontId="16" fillId="0" borderId="17" applyNumberFormat="0" applyFill="0" applyAlignment="0" applyProtection="0"/>
    <xf numFmtId="0" fontId="17" fillId="7" borderId="18" applyNumberFormat="0" applyAlignment="0" applyProtection="0"/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</cellStyleXfs>
  <cellXfs count="30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1" fillId="0" borderId="25" xfId="0" applyFont="1" applyBorder="1"/>
    <xf numFmtId="0" fontId="0" fillId="0" borderId="24" xfId="0" applyBorder="1"/>
    <xf numFmtId="0" fontId="0" fillId="0" borderId="10" xfId="0" applyBorder="1"/>
    <xf numFmtId="4" fontId="6" fillId="0" borderId="0" xfId="0" applyNumberFormat="1" applyFont="1" applyAlignment="1">
      <alignment horizontal="right" vertical="top" wrapText="1"/>
    </xf>
    <xf numFmtId="3" fontId="0" fillId="0" borderId="0" xfId="0" applyNumberFormat="1" applyAlignment="1">
      <alignment horizontal="left" vertical="top" wrapText="1"/>
    </xf>
    <xf numFmtId="0" fontId="6" fillId="0" borderId="0" xfId="0" applyFont="1"/>
    <xf numFmtId="2" fontId="0" fillId="0" borderId="0" xfId="0" applyNumberFormat="1" applyAlignment="1">
      <alignment horizontal="center" vertical="top" wrapText="1"/>
    </xf>
    <xf numFmtId="11" fontId="6" fillId="0" borderId="0" xfId="0" applyNumberFormat="1" applyFont="1"/>
    <xf numFmtId="2" fontId="6" fillId="0" borderId="0" xfId="0" applyNumberFormat="1" applyFont="1"/>
    <xf numFmtId="0" fontId="0" fillId="0" borderId="25" xfId="0" applyBorder="1"/>
    <xf numFmtId="3" fontId="0" fillId="0" borderId="0" xfId="0" applyNumberFormat="1" applyAlignment="1">
      <alignment horizontal="center" vertical="center" wrapText="1"/>
    </xf>
    <xf numFmtId="11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7" fillId="0" borderId="0" xfId="0" applyFont="1"/>
    <xf numFmtId="4" fontId="0" fillId="0" borderId="0" xfId="0" applyNumberFormat="1"/>
    <xf numFmtId="0" fontId="0" fillId="0" borderId="24" xfId="0" applyBorder="1" applyAlignment="1">
      <alignment wrapText="1"/>
    </xf>
    <xf numFmtId="0" fontId="0" fillId="0" borderId="0" xfId="0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5" xfId="0" applyFont="1" applyBorder="1"/>
    <xf numFmtId="0" fontId="6" fillId="0" borderId="24" xfId="0" applyFont="1" applyBorder="1" applyAlignment="1">
      <alignment horizontal="left" vertical="top" wrapText="1"/>
    </xf>
    <xf numFmtId="0" fontId="6" fillId="0" borderId="24" xfId="0" applyFont="1" applyBorder="1" applyAlignment="1">
      <alignment vertical="top" wrapText="1"/>
    </xf>
    <xf numFmtId="0" fontId="6" fillId="0" borderId="24" xfId="0" applyFont="1" applyBorder="1" applyAlignment="1">
      <alignment vertical="top"/>
    </xf>
    <xf numFmtId="0" fontId="6" fillId="0" borderId="27" xfId="0" applyFont="1" applyBorder="1"/>
    <xf numFmtId="11" fontId="6" fillId="0" borderId="10" xfId="0" applyNumberFormat="1" applyFont="1" applyBorder="1"/>
    <xf numFmtId="0" fontId="6" fillId="0" borderId="26" xfId="0" applyFont="1" applyBorder="1" applyAlignment="1">
      <alignment vertical="top" wrapText="1"/>
    </xf>
    <xf numFmtId="0" fontId="0" fillId="0" borderId="24" xfId="0" applyBorder="1" applyAlignment="1">
      <alignment vertical="center"/>
    </xf>
    <xf numFmtId="0" fontId="23" fillId="36" borderId="0" xfId="0" applyFont="1" applyFill="1" applyAlignment="1">
      <alignment horizontal="left" vertical="top"/>
    </xf>
    <xf numFmtId="0" fontId="24" fillId="36" borderId="0" xfId="0" applyFont="1" applyFill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24" xfId="0" applyFont="1" applyBorder="1"/>
    <xf numFmtId="2" fontId="0" fillId="0" borderId="0" xfId="0" applyNumberFormat="1" applyAlignment="1">
      <alignment horizontal="center" vertical="center"/>
    </xf>
    <xf numFmtId="0" fontId="5" fillId="36" borderId="22" xfId="0" applyFont="1" applyFill="1" applyBorder="1" applyAlignment="1">
      <alignment vertical="top" wrapText="1"/>
    </xf>
    <xf numFmtId="0" fontId="5" fillId="36" borderId="21" xfId="0" applyFont="1" applyFill="1" applyBorder="1" applyAlignment="1">
      <alignment vertical="top" wrapText="1"/>
    </xf>
    <xf numFmtId="0" fontId="1" fillId="36" borderId="21" xfId="0" applyFont="1" applyFill="1" applyBorder="1" applyAlignment="1">
      <alignment vertical="top" wrapText="1"/>
    </xf>
    <xf numFmtId="0" fontId="1" fillId="36" borderId="34" xfId="0" applyFont="1" applyFill="1" applyBorder="1" applyAlignment="1">
      <alignment vertical="top" wrapText="1"/>
    </xf>
    <xf numFmtId="166" fontId="6" fillId="0" borderId="0" xfId="0" applyNumberFormat="1" applyFont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3" xfId="0" applyBorder="1" applyAlignment="1">
      <alignment vertical="center" wrapText="1"/>
    </xf>
    <xf numFmtId="2" fontId="7" fillId="0" borderId="0" xfId="0" applyNumberFormat="1" applyFont="1"/>
    <xf numFmtId="0" fontId="6" fillId="35" borderId="24" xfId="0" applyFont="1" applyFill="1" applyBorder="1" applyAlignment="1">
      <alignment vertical="top" wrapText="1"/>
    </xf>
    <xf numFmtId="11" fontId="6" fillId="0" borderId="0" xfId="0" applyNumberFormat="1" applyFont="1" applyAlignment="1">
      <alignment vertic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25" xfId="0" applyFont="1" applyBorder="1"/>
    <xf numFmtId="2" fontId="0" fillId="0" borderId="0" xfId="0" applyNumberFormat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36" borderId="0" xfId="0" applyFill="1" applyAlignment="1">
      <alignment horizontal="center" vertical="center"/>
    </xf>
    <xf numFmtId="0" fontId="1" fillId="36" borderId="2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/>
    </xf>
    <xf numFmtId="0" fontId="0" fillId="0" borderId="26" xfId="0" applyBorder="1"/>
    <xf numFmtId="0" fontId="6" fillId="0" borderId="1" xfId="0" applyFont="1" applyBorder="1"/>
    <xf numFmtId="3" fontId="0" fillId="0" borderId="0" xfId="0" applyNumberFormat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0" fillId="0" borderId="1" xfId="0" applyBorder="1" applyAlignment="1">
      <alignment horizontal="justify" vertical="center" wrapText="1"/>
    </xf>
    <xf numFmtId="0" fontId="6" fillId="0" borderId="3" xfId="0" applyFont="1" applyBorder="1"/>
    <xf numFmtId="0" fontId="6" fillId="0" borderId="5" xfId="0" applyFont="1" applyBorder="1" applyAlignment="1">
      <alignment vertical="top" wrapText="1"/>
    </xf>
    <xf numFmtId="1" fontId="7" fillId="0" borderId="4" xfId="0" applyNumberFormat="1" applyFont="1" applyBorder="1"/>
    <xf numFmtId="0" fontId="0" fillId="0" borderId="27" xfId="0" applyBorder="1"/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5" fillId="36" borderId="30" xfId="0" applyFont="1" applyFill="1" applyBorder="1" applyAlignment="1">
      <alignment vertical="top" wrapText="1"/>
    </xf>
    <xf numFmtId="0" fontId="5" fillId="36" borderId="31" xfId="0" applyFont="1" applyFill="1" applyBorder="1" applyAlignment="1">
      <alignment vertical="top" wrapText="1"/>
    </xf>
    <xf numFmtId="0" fontId="1" fillId="36" borderId="31" xfId="0" applyFont="1" applyFill="1" applyBorder="1" applyAlignment="1">
      <alignment vertical="top" wrapText="1"/>
    </xf>
    <xf numFmtId="0" fontId="1" fillId="36" borderId="32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0" fillId="43" borderId="0" xfId="0" applyFill="1" applyAlignment="1">
      <alignment horizontal="left"/>
    </xf>
    <xf numFmtId="0" fontId="0" fillId="43" borderId="0" xfId="0" applyFill="1" applyAlignment="1">
      <alignment horizontal="right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/>
    </xf>
    <xf numFmtId="166" fontId="26" fillId="0" borderId="24" xfId="0" applyNumberFormat="1" applyFont="1" applyBorder="1"/>
    <xf numFmtId="2" fontId="6" fillId="0" borderId="10" xfId="0" applyNumberFormat="1" applyFont="1" applyBorder="1"/>
    <xf numFmtId="167" fontId="0" fillId="0" borderId="0" xfId="0" applyNumberFormat="1" applyAlignment="1">
      <alignment horizontal="center" vertical="center"/>
    </xf>
    <xf numFmtId="0" fontId="1" fillId="36" borderId="31" xfId="0" applyFont="1" applyFill="1" applyBorder="1" applyAlignment="1">
      <alignment horizontal="center" vertical="center" wrapText="1"/>
    </xf>
    <xf numFmtId="0" fontId="0" fillId="36" borderId="29" xfId="0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2" fontId="0" fillId="0" borderId="1" xfId="0" applyNumberFormat="1" applyBorder="1" applyAlignment="1">
      <alignment horizontal="left" vertical="top" wrapText="1"/>
    </xf>
    <xf numFmtId="2" fontId="0" fillId="0" borderId="25" xfId="0" applyNumberFormat="1" applyBorder="1" applyAlignment="1">
      <alignment horizontal="left" vertical="top" wrapText="1"/>
    </xf>
    <xf numFmtId="2" fontId="0" fillId="33" borderId="0" xfId="0" applyNumberFormat="1" applyFill="1" applyAlignment="1">
      <alignment horizontal="center"/>
    </xf>
    <xf numFmtId="168" fontId="0" fillId="0" borderId="0" xfId="0" applyNumberFormat="1"/>
    <xf numFmtId="0" fontId="30" fillId="0" borderId="0" xfId="0" applyFont="1" applyAlignment="1">
      <alignment vertical="center"/>
    </xf>
    <xf numFmtId="0" fontId="0" fillId="38" borderId="0" xfId="0" applyFill="1"/>
    <xf numFmtId="0" fontId="31" fillId="38" borderId="0" xfId="0" applyFont="1" applyFill="1"/>
    <xf numFmtId="0" fontId="31" fillId="0" borderId="0" xfId="0" applyFont="1"/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170" fontId="6" fillId="43" borderId="1" xfId="0" applyNumberFormat="1" applyFont="1" applyFill="1" applyBorder="1" applyAlignment="1">
      <alignment horizontal="center" vertical="center"/>
    </xf>
    <xf numFmtId="0" fontId="0" fillId="43" borderId="0" xfId="0" applyFill="1"/>
    <xf numFmtId="0" fontId="6" fillId="43" borderId="0" xfId="0" applyFont="1" applyFill="1" applyAlignment="1">
      <alignment horizontal="left"/>
    </xf>
    <xf numFmtId="0" fontId="6" fillId="43" borderId="1" xfId="0" applyFont="1" applyFill="1" applyBorder="1" applyAlignment="1">
      <alignment horizontal="center" vertical="center"/>
    </xf>
    <xf numFmtId="0" fontId="6" fillId="43" borderId="0" xfId="0" applyFont="1" applyFill="1"/>
    <xf numFmtId="2" fontId="3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1" fontId="35" fillId="0" borderId="1" xfId="0" applyNumberFormat="1" applyFont="1" applyBorder="1" applyAlignment="1">
      <alignment horizontal="center" vertical="center"/>
    </xf>
    <xf numFmtId="2" fontId="35" fillId="0" borderId="3" xfId="0" applyNumberFormat="1" applyFont="1" applyBorder="1" applyAlignment="1">
      <alignment horizontal="center" vertical="center"/>
    </xf>
    <xf numFmtId="170" fontId="36" fillId="0" borderId="1" xfId="0" applyNumberFormat="1" applyFont="1" applyBorder="1" applyAlignment="1">
      <alignment vertical="center"/>
    </xf>
    <xf numFmtId="0" fontId="6" fillId="43" borderId="0" xfId="0" applyFont="1" applyFill="1" applyAlignment="1">
      <alignment horizontal="right"/>
    </xf>
    <xf numFmtId="171" fontId="6" fillId="0" borderId="1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170" fontId="35" fillId="0" borderId="30" xfId="0" applyNumberFormat="1" applyFont="1" applyBorder="1" applyAlignment="1">
      <alignment horizontal="center" vertical="center"/>
    </xf>
    <xf numFmtId="0" fontId="0" fillId="0" borderId="31" xfId="0" applyBorder="1"/>
    <xf numFmtId="0" fontId="35" fillId="0" borderId="1" xfId="0" applyFont="1" applyBorder="1" applyAlignment="1">
      <alignment horizontal="center" vertical="center"/>
    </xf>
    <xf numFmtId="170" fontId="6" fillId="43" borderId="3" xfId="0" applyNumberFormat="1" applyFont="1" applyFill="1" applyBorder="1" applyAlignment="1">
      <alignment horizontal="center" vertical="center"/>
    </xf>
    <xf numFmtId="0" fontId="6" fillId="43" borderId="4" xfId="0" applyFont="1" applyFill="1" applyBorder="1"/>
    <xf numFmtId="0" fontId="5" fillId="36" borderId="28" xfId="0" applyFont="1" applyFill="1" applyBorder="1" applyAlignment="1">
      <alignment horizontal="left" vertical="top"/>
    </xf>
    <xf numFmtId="0" fontId="1" fillId="36" borderId="29" xfId="0" applyFont="1" applyFill="1" applyBorder="1" applyAlignment="1">
      <alignment horizontal="left" vertical="top"/>
    </xf>
    <xf numFmtId="0" fontId="1" fillId="36" borderId="23" xfId="0" applyFont="1" applyFill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2" fontId="0" fillId="0" borderId="0" xfId="0" applyNumberFormat="1" applyAlignment="1">
      <alignment horizontal="left" vertical="top"/>
    </xf>
    <xf numFmtId="171" fontId="0" fillId="0" borderId="0" xfId="0" applyNumberFormat="1" applyAlignment="1">
      <alignment horizontal="left" vertical="top"/>
    </xf>
    <xf numFmtId="170" fontId="0" fillId="0" borderId="0" xfId="0" applyNumberFormat="1" applyAlignment="1">
      <alignment horizontal="left" vertical="top"/>
    </xf>
    <xf numFmtId="2" fontId="5" fillId="34" borderId="0" xfId="3" applyNumberFormat="1" applyFont="1" applyFill="1" applyAlignment="1" applyProtection="1">
      <alignment horizontal="center"/>
      <protection locked="0"/>
    </xf>
    <xf numFmtId="170" fontId="36" fillId="0" borderId="0" xfId="0" applyNumberFormat="1" applyFont="1" applyAlignment="1">
      <alignment vertical="center"/>
    </xf>
    <xf numFmtId="2" fontId="0" fillId="0" borderId="4" xfId="0" applyNumberFormat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3" borderId="0" xfId="0" applyFont="1" applyFill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43" borderId="4" xfId="0" applyFont="1" applyFill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17" fillId="38" borderId="0" xfId="0" applyFont="1" applyFill="1" applyAlignment="1">
      <alignment horizontal="center" vertical="center"/>
    </xf>
    <xf numFmtId="11" fontId="6" fillId="0" borderId="4" xfId="0" applyNumberFormat="1" applyFont="1" applyBorder="1"/>
    <xf numFmtId="1" fontId="6" fillId="0" borderId="0" xfId="0" applyNumberFormat="1" applyFont="1"/>
    <xf numFmtId="167" fontId="6" fillId="0" borderId="1" xfId="0" applyNumberFormat="1" applyFont="1" applyBorder="1"/>
    <xf numFmtId="0" fontId="6" fillId="0" borderId="1" xfId="0" applyFont="1" applyBorder="1" applyAlignment="1">
      <alignment vertical="center"/>
    </xf>
    <xf numFmtId="169" fontId="6" fillId="0" borderId="0" xfId="0" applyNumberFormat="1" applyFont="1" applyAlignment="1">
      <alignment horizontal="right" vertical="top" wrapText="1"/>
    </xf>
    <xf numFmtId="0" fontId="0" fillId="0" borderId="25" xfId="0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17" fillId="39" borderId="22" xfId="0" applyFont="1" applyFill="1" applyBorder="1"/>
    <xf numFmtId="0" fontId="0" fillId="0" borderId="26" xfId="0" applyBorder="1" applyAlignment="1">
      <alignment horizontal="left"/>
    </xf>
    <xf numFmtId="167" fontId="0" fillId="0" borderId="24" xfId="0" applyNumberFormat="1" applyBorder="1" applyAlignment="1">
      <alignment vertical="center"/>
    </xf>
    <xf numFmtId="0" fontId="0" fillId="0" borderId="25" xfId="0" applyBorder="1" applyAlignment="1">
      <alignment horizontal="left" vertical="center"/>
    </xf>
    <xf numFmtId="167" fontId="0" fillId="0" borderId="0" xfId="0" applyNumberFormat="1" applyAlignment="1">
      <alignment vertical="center"/>
    </xf>
    <xf numFmtId="2" fontId="6" fillId="0" borderId="29" xfId="0" applyNumberFormat="1" applyFont="1" applyBorder="1"/>
    <xf numFmtId="0" fontId="0" fillId="40" borderId="0" xfId="0" applyFill="1"/>
    <xf numFmtId="0" fontId="0" fillId="0" borderId="28" xfId="0" applyBorder="1" applyAlignment="1">
      <alignment horizontal="left" vertical="center"/>
    </xf>
    <xf numFmtId="11" fontId="0" fillId="0" borderId="0" xfId="0" applyNumberFormat="1" applyAlignment="1">
      <alignment vertical="center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40" borderId="25" xfId="0" applyFill="1" applyBorder="1"/>
    <xf numFmtId="0" fontId="0" fillId="40" borderId="24" xfId="0" applyFill="1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11" fontId="0" fillId="0" borderId="10" xfId="0" applyNumberFormat="1" applyBorder="1" applyAlignment="1">
      <alignment vertical="center"/>
    </xf>
    <xf numFmtId="0" fontId="5" fillId="0" borderId="26" xfId="0" applyFont="1" applyBorder="1" applyAlignment="1">
      <alignment horizontal="left" vertical="top" wrapText="1"/>
    </xf>
    <xf numFmtId="0" fontId="17" fillId="39" borderId="21" xfId="0" applyFont="1" applyFill="1" applyBorder="1" applyAlignment="1">
      <alignment horizontal="center"/>
    </xf>
    <xf numFmtId="0" fontId="17" fillId="39" borderId="34" xfId="0" applyFont="1" applyFill="1" applyBorder="1" applyAlignment="1">
      <alignment horizontal="center"/>
    </xf>
    <xf numFmtId="11" fontId="6" fillId="0" borderId="0" xfId="0" applyNumberFormat="1" applyFont="1" applyAlignment="1">
      <alignment horizontal="center" vertical="center"/>
    </xf>
    <xf numFmtId="0" fontId="1" fillId="36" borderId="29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33" fillId="0" borderId="0" xfId="0" applyFont="1"/>
    <xf numFmtId="11" fontId="27" fillId="0" borderId="0" xfId="0" applyNumberFormat="1" applyFont="1" applyAlignment="1">
      <alignment horizontal="center"/>
    </xf>
    <xf numFmtId="0" fontId="31" fillId="0" borderId="25" xfId="0" applyFont="1" applyBorder="1" applyAlignment="1">
      <alignment horizontal="left" vertical="center"/>
    </xf>
    <xf numFmtId="11" fontId="37" fillId="0" borderId="0" xfId="1" applyNumberFormat="1" applyFont="1" applyBorder="1" applyAlignment="1" applyProtection="1">
      <alignment horizontal="center" vertical="center"/>
    </xf>
    <xf numFmtId="9" fontId="6" fillId="0" borderId="0" xfId="1" applyFont="1" applyBorder="1" applyAlignment="1" applyProtection="1">
      <alignment horizontal="center" vertical="center"/>
    </xf>
    <xf numFmtId="11" fontId="37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170" fontId="6" fillId="0" borderId="0" xfId="0" applyNumberFormat="1" applyFont="1" applyAlignment="1">
      <alignment horizontal="center" vertical="center"/>
    </xf>
    <xf numFmtId="164" fontId="0" fillId="0" borderId="0" xfId="0" applyNumberFormat="1"/>
    <xf numFmtId="2" fontId="0" fillId="0" borderId="10" xfId="0" applyNumberFormat="1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6" xfId="0" applyBorder="1" applyAlignment="1">
      <alignment horizontal="right"/>
    </xf>
    <xf numFmtId="0" fontId="6" fillId="40" borderId="22" xfId="0" applyFont="1" applyFill="1" applyBorder="1" applyAlignment="1">
      <alignment horizontal="left"/>
    </xf>
    <xf numFmtId="0" fontId="0" fillId="40" borderId="21" xfId="0" applyFill="1" applyBorder="1"/>
    <xf numFmtId="0" fontId="0" fillId="40" borderId="34" xfId="0" applyFill="1" applyBorder="1"/>
    <xf numFmtId="0" fontId="1" fillId="0" borderId="25" xfId="0" applyFont="1" applyBorder="1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40" borderId="34" xfId="0" applyFill="1" applyBorder="1" applyAlignment="1">
      <alignment horizontal="center" vertical="center"/>
    </xf>
    <xf numFmtId="0" fontId="0" fillId="40" borderId="0" xfId="0" applyFill="1" applyAlignment="1">
      <alignment horizontal="center" vertical="center"/>
    </xf>
    <xf numFmtId="0" fontId="25" fillId="41" borderId="33" xfId="0" applyFont="1" applyFill="1" applyBorder="1" applyAlignment="1">
      <alignment horizontal="center" vertical="center"/>
    </xf>
    <xf numFmtId="0" fontId="6" fillId="33" borderId="1" xfId="0" applyFont="1" applyFill="1" applyBorder="1"/>
    <xf numFmtId="165" fontId="6" fillId="33" borderId="0" xfId="0" applyNumberFormat="1" applyFont="1" applyFill="1"/>
    <xf numFmtId="0" fontId="0" fillId="33" borderId="0" xfId="0" applyFill="1"/>
    <xf numFmtId="0" fontId="6" fillId="0" borderId="0" xfId="0" applyFont="1" applyAlignment="1">
      <alignment horizontal="center" vertical="center" wrapText="1"/>
    </xf>
    <xf numFmtId="0" fontId="6" fillId="35" borderId="24" xfId="0" applyFont="1" applyFill="1" applyBorder="1" applyAlignment="1">
      <alignment horizontal="center" vertical="center" wrapText="1"/>
    </xf>
    <xf numFmtId="0" fontId="6" fillId="35" borderId="26" xfId="0" applyFont="1" applyFill="1" applyBorder="1" applyAlignment="1">
      <alignment horizontal="center" vertical="center" wrapText="1"/>
    </xf>
    <xf numFmtId="0" fontId="5" fillId="37" borderId="22" xfId="0" applyFont="1" applyFill="1" applyBorder="1" applyAlignment="1">
      <alignment horizontal="left" vertical="top" wrapText="1"/>
    </xf>
    <xf numFmtId="0" fontId="5" fillId="37" borderId="21" xfId="0" applyFont="1" applyFill="1" applyBorder="1" applyAlignment="1">
      <alignment horizontal="left" vertical="top" wrapText="1"/>
    </xf>
    <xf numFmtId="0" fontId="5" fillId="37" borderId="34" xfId="0" applyFont="1" applyFill="1" applyBorder="1" applyAlignment="1">
      <alignment horizontal="left" vertical="top" wrapText="1"/>
    </xf>
    <xf numFmtId="0" fontId="17" fillId="39" borderId="0" xfId="0" applyFont="1" applyFill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35" borderId="23" xfId="0" applyFill="1" applyBorder="1" applyAlignment="1">
      <alignment horizontal="left" vertical="center" wrapText="1"/>
    </xf>
    <xf numFmtId="0" fontId="0" fillId="35" borderId="24" xfId="0" applyFill="1" applyBorder="1" applyAlignment="1">
      <alignment horizontal="left" vertical="center" wrapText="1"/>
    </xf>
    <xf numFmtId="0" fontId="6" fillId="37" borderId="25" xfId="0" applyFont="1" applyFill="1" applyBorder="1" applyAlignment="1">
      <alignment horizontal="left" vertical="top" wrapText="1"/>
    </xf>
    <xf numFmtId="0" fontId="6" fillId="37" borderId="0" xfId="0" applyFont="1" applyFill="1" applyAlignment="1">
      <alignment horizontal="left" vertical="top" wrapText="1"/>
    </xf>
    <xf numFmtId="0" fontId="6" fillId="37" borderId="24" xfId="0" applyFont="1" applyFill="1" applyBorder="1" applyAlignment="1">
      <alignment horizontal="left" vertical="top" wrapText="1"/>
    </xf>
    <xf numFmtId="0" fontId="5" fillId="37" borderId="29" xfId="0" applyFont="1" applyFill="1" applyBorder="1" applyAlignment="1">
      <alignment horizontal="left" vertical="top" wrapText="1"/>
    </xf>
    <xf numFmtId="0" fontId="17" fillId="39" borderId="4" xfId="0" applyFont="1" applyFill="1" applyBorder="1" applyAlignment="1">
      <alignment horizontal="left"/>
    </xf>
    <xf numFmtId="0" fontId="0" fillId="36" borderId="0" xfId="0" applyFill="1" applyAlignment="1">
      <alignment horizontal="left" vertical="center"/>
    </xf>
    <xf numFmtId="0" fontId="32" fillId="0" borderId="32" xfId="0" applyFont="1" applyBorder="1" applyAlignment="1">
      <alignment horizontal="center" vertical="center"/>
    </xf>
    <xf numFmtId="0" fontId="34" fillId="43" borderId="2" xfId="0" applyFont="1" applyFill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0" fillId="42" borderId="0" xfId="0" applyFont="1" applyFill="1" applyAlignment="1">
      <alignment horizontal="center" vertical="center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5" fillId="37" borderId="35" xfId="0" applyFont="1" applyFill="1" applyBorder="1" applyAlignment="1">
      <alignment horizontal="left" vertical="top" wrapText="1"/>
    </xf>
    <xf numFmtId="0" fontId="5" fillId="37" borderId="36" xfId="0" applyFont="1" applyFill="1" applyBorder="1" applyAlignment="1">
      <alignment horizontal="left" vertical="top" wrapText="1"/>
    </xf>
    <xf numFmtId="0" fontId="33" fillId="43" borderId="2" xfId="0" applyFont="1" applyFill="1" applyBorder="1" applyAlignment="1">
      <alignment horizontal="left" vertical="center" wrapText="1"/>
    </xf>
    <xf numFmtId="0" fontId="25" fillId="41" borderId="1" xfId="0" applyFont="1" applyFill="1" applyBorder="1" applyAlignment="1">
      <alignment horizontal="left" vertical="center"/>
    </xf>
    <xf numFmtId="0" fontId="25" fillId="41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33" borderId="40" xfId="0" applyFont="1" applyFill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33" borderId="38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33" borderId="39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</cellXfs>
  <cellStyles count="47">
    <cellStyle name="20% - Accent1 2" xfId="20" xr:uid="{B39D48DE-AFFD-485C-B6E3-17ABEFD1668B}"/>
    <cellStyle name="20% - Accent2 2" xfId="23" xr:uid="{53B2D18A-B3D6-4F1F-8D45-57AF3C40E4EE}"/>
    <cellStyle name="20% - Accent3 2" xfId="26" xr:uid="{89D970D4-8A6B-4A89-9DAB-D632532389B1}"/>
    <cellStyle name="20% - Accent4 2" xfId="29" xr:uid="{C0D8B1E1-B6A4-492B-8868-C03FB9CCCE77}"/>
    <cellStyle name="20% - Accent5 2" xfId="32" xr:uid="{4B8FD810-7545-4B6B-A607-EB6A313ACE0C}"/>
    <cellStyle name="20% - Accent6 2" xfId="35" xr:uid="{13C3B35E-85FC-4D4D-9D4E-4E697B5B4694}"/>
    <cellStyle name="40% - Accent1 2" xfId="21" xr:uid="{F3276A0B-93CF-4A59-91BE-4997ABA50AFE}"/>
    <cellStyle name="40% - Accent2 2" xfId="24" xr:uid="{342F70AC-D31D-4131-A051-42605ADDF569}"/>
    <cellStyle name="40% - Accent3 2" xfId="27" xr:uid="{FF0A74DA-EEBD-42D2-86B4-490BF5FF5C95}"/>
    <cellStyle name="40% - Accent4 2" xfId="30" xr:uid="{B329DA44-0F85-48E7-BD80-0208DE8EFA8A}"/>
    <cellStyle name="40% - Accent5 2" xfId="33" xr:uid="{6F454B36-FA47-42DD-90D0-879C4650DAEE}"/>
    <cellStyle name="40% - Accent6 2" xfId="36" xr:uid="{0E4627AD-1588-4B8D-BFFA-89DF88ECA023}"/>
    <cellStyle name="60% - Accent1 2" xfId="40" xr:uid="{E1FB5145-D4FC-4A77-988A-AE96FD2ABDF0}"/>
    <cellStyle name="60% - Accent2 2" xfId="41" xr:uid="{765A0299-2EDE-4A1C-B293-2CC03A1B0D82}"/>
    <cellStyle name="60% - Accent3 2" xfId="42" xr:uid="{54357A72-AD0A-4961-BE90-2CA39018B92A}"/>
    <cellStyle name="60% - Accent4 2" xfId="43" xr:uid="{0E273162-E838-4592-A844-63E4A74A083F}"/>
    <cellStyle name="60% - Accent5 2" xfId="44" xr:uid="{C4C5B262-AEB1-4FC9-8EC0-DEC0CC9077A1}"/>
    <cellStyle name="60% - Accent6 2" xfId="45" xr:uid="{0592E376-3CFC-4902-917F-62DF48E6ABB1}"/>
    <cellStyle name="Accent1 2" xfId="19" xr:uid="{31D94491-0380-4E41-AC2A-20DC5A3C11A4}"/>
    <cellStyle name="Accent2 2" xfId="22" xr:uid="{37B96367-BAD6-4C73-AC10-DD2DA06FF37F}"/>
    <cellStyle name="Accent3 2" xfId="25" xr:uid="{4BE22704-B536-4A97-831B-8EE6FD48B4F6}"/>
    <cellStyle name="Accent4 2" xfId="28" xr:uid="{E45A3B99-E431-4C4F-87AA-DCF9DF11C9E9}"/>
    <cellStyle name="Accent5 2" xfId="31" xr:uid="{101C53FF-DEED-4D84-85A4-634FDFA1C940}"/>
    <cellStyle name="Accent6 2" xfId="34" xr:uid="{6264DB95-D28C-47BB-8EF9-DAB4B68F3BFE}"/>
    <cellStyle name="Bad 2" xfId="10" xr:uid="{BA693B25-81C5-4BE8-80B4-60C0F3DE6202}"/>
    <cellStyle name="Calculation 2" xfId="13" xr:uid="{702E41BA-6FCE-455C-99DE-AE7E003B3D08}"/>
    <cellStyle name="Check Cell 2" xfId="15" xr:uid="{C182AB38-10E4-4DA5-990E-921A3C6932F1}"/>
    <cellStyle name="Comma 2" xfId="4" xr:uid="{3BD8BE5C-A870-4EA9-AE58-9616267A284E}"/>
    <cellStyle name="Explanatory Text 2" xfId="17" xr:uid="{33A086A5-3F39-44C0-9FED-880220781C0A}"/>
    <cellStyle name="Good 2" xfId="9" xr:uid="{E5A5AE0E-133D-49B2-B4F0-BA4428830786}"/>
    <cellStyle name="Heading 1 2" xfId="5" xr:uid="{98151043-464B-494E-8469-CAF6E35F7A4E}"/>
    <cellStyle name="Heading 2 2" xfId="6" xr:uid="{FC03E593-CB3F-4324-B92C-F00E6D6050A7}"/>
    <cellStyle name="Heading 3 2" xfId="7" xr:uid="{177E0B1E-D630-4768-838A-5FABD10779CD}"/>
    <cellStyle name="Heading 4 2" xfId="8" xr:uid="{720819EB-DB37-45C8-858B-3791597688A1}"/>
    <cellStyle name="Input 2" xfId="11" xr:uid="{026341BF-C14A-4C40-9636-2D516311A449}"/>
    <cellStyle name="Linked Cell 2" xfId="14" xr:uid="{9D03DF0B-879D-4975-BA27-0CA7EF2ACBA7}"/>
    <cellStyle name="Neutral 2" xfId="39" xr:uid="{2A06BD20-545C-4F72-92B7-2E0B1463A861}"/>
    <cellStyle name="Normal" xfId="0" builtinId="0"/>
    <cellStyle name="Normal 2" xfId="3" xr:uid="{BA9E39AE-96E0-4F2A-B0C4-4A4AE4595911}"/>
    <cellStyle name="Normal 2 2" xfId="37" xr:uid="{B5BF8328-FDCA-407A-8880-2A5A6829C130}"/>
    <cellStyle name="Normal 3" xfId="46" xr:uid="{1FDCA39B-AE43-44FE-9A45-08E81514A7C9}"/>
    <cellStyle name="Note" xfId="2" builtinId="10" customBuiltin="1"/>
    <cellStyle name="Output 2" xfId="12" xr:uid="{E43FB95E-7AF4-41BF-ACED-98BC88BE551D}"/>
    <cellStyle name="Percent" xfId="1" builtinId="5"/>
    <cellStyle name="Title 2" xfId="38" xr:uid="{4663281C-1FB0-41F6-BB6C-CBA23E5C8125}"/>
    <cellStyle name="Total 2" xfId="18" xr:uid="{EF12EA48-0633-4BBE-9E67-DC51AE98FCB4}"/>
    <cellStyle name="Warning Text 2" xfId="16" xr:uid="{BCA8BDB2-9817-4BF5-9826-141985D8F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1</xdr:row>
      <xdr:rowOff>152400</xdr:rowOff>
    </xdr:from>
    <xdr:to>
      <xdr:col>5</xdr:col>
      <xdr:colOff>175259</xdr:colOff>
      <xdr:row>13</xdr:row>
      <xdr:rowOff>94448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C5A89-E2F9-71D2-16E0-E28F41F4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335280"/>
          <a:ext cx="2506979" cy="2136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34E5-22DC-4ECA-8DBA-2EDDBA289832}">
  <dimension ref="A1:G82"/>
  <sheetViews>
    <sheetView workbookViewId="0">
      <selection activeCell="F9" sqref="F9"/>
    </sheetView>
  </sheetViews>
  <sheetFormatPr defaultRowHeight="14.4" x14ac:dyDescent="0.3"/>
  <cols>
    <col min="2" max="2" width="25.44140625" customWidth="1"/>
    <col min="3" max="3" width="27.5546875" customWidth="1"/>
    <col min="4" max="4" width="14.21875" customWidth="1"/>
    <col min="5" max="5" width="16.109375" customWidth="1"/>
    <col min="6" max="6" width="65.77734375" customWidth="1"/>
  </cols>
  <sheetData>
    <row r="1" spans="1:6" x14ac:dyDescent="0.3">
      <c r="B1" s="1"/>
      <c r="C1" s="1"/>
    </row>
    <row r="2" spans="1:6" x14ac:dyDescent="0.3">
      <c r="A2" s="1"/>
      <c r="B2" s="224" t="s">
        <v>55</v>
      </c>
      <c r="C2" s="224"/>
      <c r="D2" s="224"/>
      <c r="E2" s="224"/>
      <c r="F2" s="224"/>
    </row>
    <row r="3" spans="1:6" x14ac:dyDescent="0.3">
      <c r="B3" s="55"/>
      <c r="C3" s="56" t="s">
        <v>56</v>
      </c>
      <c r="D3" s="57" t="s">
        <v>57</v>
      </c>
      <c r="E3" s="72" t="s">
        <v>58</v>
      </c>
      <c r="F3" s="58" t="s">
        <v>59</v>
      </c>
    </row>
    <row r="4" spans="1:6" x14ac:dyDescent="0.3">
      <c r="B4" s="221" t="s">
        <v>60</v>
      </c>
      <c r="C4" s="222"/>
      <c r="D4" s="222"/>
      <c r="E4" s="222"/>
      <c r="F4" s="223"/>
    </row>
    <row r="5" spans="1:6" x14ac:dyDescent="0.3">
      <c r="B5" s="42" t="s">
        <v>61</v>
      </c>
      <c r="C5" s="22">
        <v>1000</v>
      </c>
      <c r="D5" s="23" t="s">
        <v>62</v>
      </c>
      <c r="E5" s="29"/>
      <c r="F5" s="43" t="s">
        <v>63</v>
      </c>
    </row>
    <row r="6" spans="1:6" x14ac:dyDescent="0.3">
      <c r="B6" s="42"/>
      <c r="C6" s="22">
        <v>900</v>
      </c>
      <c r="D6" s="23" t="s">
        <v>64</v>
      </c>
      <c r="E6" s="29"/>
      <c r="F6" s="43"/>
    </row>
    <row r="7" spans="1:6" x14ac:dyDescent="0.3">
      <c r="B7" s="221" t="s">
        <v>65</v>
      </c>
      <c r="C7" s="222"/>
      <c r="D7" s="222"/>
      <c r="E7" s="222"/>
      <c r="F7" s="223"/>
    </row>
    <row r="8" spans="1:6" x14ac:dyDescent="0.3">
      <c r="B8" s="37" t="s">
        <v>66</v>
      </c>
      <c r="C8" s="59">
        <v>375.18</v>
      </c>
      <c r="D8" s="36" t="s">
        <v>20</v>
      </c>
      <c r="E8" s="2" t="s">
        <v>67</v>
      </c>
      <c r="F8" s="49" t="s">
        <v>68</v>
      </c>
    </row>
    <row r="9" spans="1:6" x14ac:dyDescent="0.3">
      <c r="B9" s="37" t="s">
        <v>69</v>
      </c>
      <c r="C9" s="65">
        <v>2.2388059701492539E-6</v>
      </c>
      <c r="D9" s="36" t="s">
        <v>70</v>
      </c>
      <c r="E9" s="2" t="s">
        <v>67</v>
      </c>
      <c r="F9" s="39" t="s">
        <v>71</v>
      </c>
    </row>
    <row r="10" spans="1:6" ht="28.8" x14ac:dyDescent="0.3">
      <c r="B10" s="37" t="s">
        <v>72</v>
      </c>
      <c r="C10" s="65">
        <v>2.0833333333333333E-5</v>
      </c>
      <c r="D10" s="31" t="s">
        <v>70</v>
      </c>
      <c r="E10" s="54" t="s">
        <v>67</v>
      </c>
      <c r="F10" s="39" t="s">
        <v>73</v>
      </c>
    </row>
    <row r="11" spans="1:6" x14ac:dyDescent="0.3">
      <c r="B11" s="42"/>
      <c r="C11" s="18"/>
      <c r="E11" s="69"/>
      <c r="F11" s="44"/>
    </row>
    <row r="12" spans="1:6" x14ac:dyDescent="0.3">
      <c r="B12" s="221" t="s">
        <v>74</v>
      </c>
      <c r="C12" s="222"/>
      <c r="D12" s="222"/>
      <c r="E12" s="222"/>
      <c r="F12" s="223"/>
    </row>
    <row r="13" spans="1:6" x14ac:dyDescent="0.3">
      <c r="B13" s="42" t="s">
        <v>75</v>
      </c>
      <c r="C13" s="27">
        <v>319</v>
      </c>
      <c r="D13" s="24" t="s">
        <v>76</v>
      </c>
      <c r="E13" s="69" t="s">
        <v>77</v>
      </c>
      <c r="F13" s="35" t="s">
        <v>78</v>
      </c>
    </row>
    <row r="14" spans="1:6" x14ac:dyDescent="0.3">
      <c r="B14" s="42" t="s">
        <v>79</v>
      </c>
      <c r="C14" s="27">
        <v>1051</v>
      </c>
      <c r="D14" s="24" t="s">
        <v>76</v>
      </c>
      <c r="E14" s="69" t="s">
        <v>77</v>
      </c>
      <c r="F14" s="35" t="s">
        <v>78</v>
      </c>
    </row>
    <row r="15" spans="1:6" x14ac:dyDescent="0.3">
      <c r="B15" s="42" t="s">
        <v>80</v>
      </c>
      <c r="C15" s="27">
        <v>243.61111111111111</v>
      </c>
      <c r="D15" s="24" t="s">
        <v>18</v>
      </c>
      <c r="E15" s="69" t="s">
        <v>67</v>
      </c>
      <c r="F15" s="35" t="s">
        <v>81</v>
      </c>
    </row>
    <row r="16" spans="1:6" x14ac:dyDescent="0.3">
      <c r="B16" s="42" t="s">
        <v>82</v>
      </c>
      <c r="C16" s="27">
        <v>15.638888888888888</v>
      </c>
      <c r="D16" s="24" t="s">
        <v>18</v>
      </c>
      <c r="E16" s="69" t="s">
        <v>67</v>
      </c>
      <c r="F16" s="35" t="s">
        <v>81</v>
      </c>
    </row>
    <row r="17" spans="2:6" x14ac:dyDescent="0.3">
      <c r="B17" s="42"/>
      <c r="C17" s="27"/>
      <c r="D17" s="24"/>
      <c r="E17" s="69"/>
      <c r="F17" s="45"/>
    </row>
    <row r="18" spans="2:6" x14ac:dyDescent="0.3">
      <c r="B18" s="221" t="s">
        <v>83</v>
      </c>
      <c r="C18" s="222"/>
      <c r="D18" s="222"/>
      <c r="E18" s="222"/>
      <c r="F18" s="223"/>
    </row>
    <row r="19" spans="2:6" x14ac:dyDescent="0.3">
      <c r="B19" s="42" t="s">
        <v>84</v>
      </c>
      <c r="C19" s="27">
        <v>370.70000000000005</v>
      </c>
      <c r="D19" s="24" t="s">
        <v>20</v>
      </c>
      <c r="E19" s="69">
        <v>0.37070000000000003</v>
      </c>
      <c r="F19" s="45"/>
    </row>
    <row r="20" spans="2:6" x14ac:dyDescent="0.3">
      <c r="B20" s="42" t="s">
        <v>84</v>
      </c>
      <c r="C20" s="27">
        <v>308.91666666666674</v>
      </c>
      <c r="D20" s="24" t="s">
        <v>85</v>
      </c>
      <c r="E20" s="69"/>
      <c r="F20" s="45"/>
    </row>
    <row r="21" spans="2:6" x14ac:dyDescent="0.3">
      <c r="B21" s="42" t="s">
        <v>84</v>
      </c>
      <c r="C21">
        <v>5642.054000000001</v>
      </c>
      <c r="D21" t="s">
        <v>76</v>
      </c>
      <c r="E21" s="69"/>
      <c r="F21" s="45"/>
    </row>
    <row r="22" spans="2:6" x14ac:dyDescent="0.3">
      <c r="B22" s="42" t="s">
        <v>86</v>
      </c>
      <c r="C22" s="27">
        <v>252.90000000000003</v>
      </c>
      <c r="D22" s="24" t="s">
        <v>20</v>
      </c>
      <c r="E22" s="69"/>
      <c r="F22" s="45"/>
    </row>
    <row r="23" spans="2:6" x14ac:dyDescent="0.3">
      <c r="B23" s="42" t="s">
        <v>87</v>
      </c>
      <c r="C23" s="27">
        <v>313.46999999999997</v>
      </c>
      <c r="D23" s="24" t="s">
        <v>20</v>
      </c>
      <c r="E23" s="69"/>
      <c r="F23" s="45"/>
    </row>
    <row r="24" spans="2:6" x14ac:dyDescent="0.3">
      <c r="B24" s="221" t="s">
        <v>88</v>
      </c>
      <c r="C24" s="222"/>
      <c r="D24" s="222"/>
      <c r="E24" s="222"/>
      <c r="F24" s="223"/>
    </row>
    <row r="25" spans="2:6" x14ac:dyDescent="0.3">
      <c r="B25" s="28"/>
      <c r="C25" s="17"/>
      <c r="D25" s="24"/>
      <c r="E25" s="54"/>
      <c r="F25" s="226" t="s">
        <v>89</v>
      </c>
    </row>
    <row r="26" spans="2:6" x14ac:dyDescent="0.3">
      <c r="B26" s="28"/>
      <c r="C26" s="17"/>
      <c r="D26" s="24"/>
      <c r="E26" s="69"/>
      <c r="F26" s="227"/>
    </row>
    <row r="27" spans="2:6" ht="28.8" x14ac:dyDescent="0.3">
      <c r="B27" s="28"/>
      <c r="C27" s="17"/>
      <c r="D27" s="24"/>
      <c r="E27" s="69"/>
      <c r="F27" s="64" t="s">
        <v>90</v>
      </c>
    </row>
    <row r="28" spans="2:6" x14ac:dyDescent="0.3">
      <c r="B28" s="28"/>
      <c r="C28" s="30"/>
      <c r="D28" s="24"/>
      <c r="E28" s="69"/>
      <c r="F28" s="64"/>
    </row>
    <row r="29" spans="2:6" ht="28.8" x14ac:dyDescent="0.3">
      <c r="B29" s="28"/>
      <c r="C29" s="17"/>
      <c r="D29" s="24"/>
      <c r="E29" s="69"/>
      <c r="F29" s="44" t="s">
        <v>91</v>
      </c>
    </row>
    <row r="30" spans="2:6" x14ac:dyDescent="0.3">
      <c r="B30" s="28"/>
      <c r="C30" s="30"/>
      <c r="D30" s="24"/>
      <c r="E30" s="69"/>
      <c r="F30" s="44"/>
    </row>
    <row r="31" spans="2:6" x14ac:dyDescent="0.3">
      <c r="B31" s="221"/>
      <c r="C31" s="222"/>
      <c r="D31" s="222"/>
      <c r="E31" s="222"/>
      <c r="F31" s="223"/>
    </row>
    <row r="32" spans="2:6" x14ac:dyDescent="0.3">
      <c r="B32" s="42"/>
      <c r="C32" s="26"/>
      <c r="E32" s="69"/>
      <c r="F32" s="44"/>
    </row>
    <row r="33" spans="2:7" x14ac:dyDescent="0.3">
      <c r="B33" s="46"/>
      <c r="C33" s="47"/>
      <c r="D33" s="21"/>
      <c r="E33" s="70"/>
      <c r="F33" s="48"/>
    </row>
    <row r="35" spans="2:7" x14ac:dyDescent="0.3">
      <c r="B35" s="50" t="s">
        <v>92</v>
      </c>
      <c r="C35" s="51" t="s">
        <v>56</v>
      </c>
      <c r="D35" s="51" t="s">
        <v>57</v>
      </c>
      <c r="E35" s="71"/>
      <c r="F35" s="51" t="s">
        <v>93</v>
      </c>
    </row>
    <row r="36" spans="2:7" ht="28.8" x14ac:dyDescent="0.3">
      <c r="B36" s="60" t="s">
        <v>94</v>
      </c>
      <c r="C36" s="61">
        <v>20000</v>
      </c>
      <c r="D36" s="61" t="s">
        <v>95</v>
      </c>
      <c r="E36" s="73" t="s">
        <v>96</v>
      </c>
      <c r="F36" s="62" t="s">
        <v>97</v>
      </c>
    </row>
    <row r="37" spans="2:7" x14ac:dyDescent="0.3">
      <c r="B37" s="28" t="s">
        <v>98</v>
      </c>
      <c r="C37">
        <v>240</v>
      </c>
      <c r="D37" t="s">
        <v>99</v>
      </c>
      <c r="F37" s="20">
        <v>18000</v>
      </c>
    </row>
    <row r="38" spans="2:7" x14ac:dyDescent="0.3">
      <c r="B38" s="28" t="s">
        <v>100</v>
      </c>
      <c r="C38">
        <v>4800000</v>
      </c>
      <c r="D38" t="s">
        <v>20</v>
      </c>
      <c r="E38" s="74"/>
      <c r="F38" s="20"/>
    </row>
    <row r="39" spans="2:7" x14ac:dyDescent="0.3">
      <c r="B39" s="28" t="s">
        <v>101</v>
      </c>
      <c r="C39">
        <v>50</v>
      </c>
      <c r="D39" t="s">
        <v>102</v>
      </c>
      <c r="F39" s="20"/>
    </row>
    <row r="40" spans="2:7" x14ac:dyDescent="0.3">
      <c r="B40" s="28" t="s">
        <v>103</v>
      </c>
      <c r="C40">
        <v>240000000</v>
      </c>
      <c r="D40" t="s">
        <v>20</v>
      </c>
      <c r="F40" s="20">
        <v>3769.4013303769402</v>
      </c>
    </row>
    <row r="41" spans="2:7" x14ac:dyDescent="0.3">
      <c r="B41" s="28" t="s">
        <v>100</v>
      </c>
      <c r="C41">
        <v>4800</v>
      </c>
      <c r="D41" t="s">
        <v>104</v>
      </c>
      <c r="F41" s="20"/>
    </row>
    <row r="42" spans="2:7" x14ac:dyDescent="0.3">
      <c r="B42" s="28" t="s">
        <v>105</v>
      </c>
      <c r="C42">
        <v>2500</v>
      </c>
      <c r="D42" t="s">
        <v>37</v>
      </c>
      <c r="F42" s="20"/>
    </row>
    <row r="43" spans="2:7" x14ac:dyDescent="0.3">
      <c r="B43" s="28" t="s">
        <v>106</v>
      </c>
      <c r="C43">
        <v>0.53731343283582089</v>
      </c>
      <c r="F43" s="20"/>
    </row>
    <row r="44" spans="2:7" ht="28.8" x14ac:dyDescent="0.3">
      <c r="B44" s="37" t="s">
        <v>107</v>
      </c>
      <c r="C44" s="31">
        <v>1.2</v>
      </c>
      <c r="D44" s="31" t="s">
        <v>108</v>
      </c>
      <c r="E44" s="2" t="s">
        <v>109</v>
      </c>
      <c r="F44" s="39" t="s">
        <v>110</v>
      </c>
    </row>
    <row r="45" spans="2:7" x14ac:dyDescent="0.3">
      <c r="B45" s="42" t="s">
        <v>111</v>
      </c>
      <c r="C45" s="24">
        <v>7414.0000000000009</v>
      </c>
      <c r="D45" s="24" t="s">
        <v>95</v>
      </c>
      <c r="E45" s="52"/>
      <c r="F45" s="53"/>
    </row>
    <row r="46" spans="2:7" x14ac:dyDescent="0.3">
      <c r="B46" s="42" t="s">
        <v>111</v>
      </c>
      <c r="C46" s="24">
        <v>370.70000000000005</v>
      </c>
      <c r="D46" s="24" t="s">
        <v>112</v>
      </c>
      <c r="E46" s="52"/>
      <c r="F46" s="53"/>
    </row>
    <row r="47" spans="2:7" x14ac:dyDescent="0.3">
      <c r="B47" s="42" t="s">
        <v>111</v>
      </c>
      <c r="C47" s="27">
        <v>6178.3333333333339</v>
      </c>
      <c r="D47" s="24" t="s">
        <v>113</v>
      </c>
      <c r="E47" s="52"/>
      <c r="F47" s="53"/>
    </row>
    <row r="48" spans="2:7" x14ac:dyDescent="0.3">
      <c r="B48" s="42" t="s">
        <v>111</v>
      </c>
      <c r="C48" s="27">
        <v>308.91666666666674</v>
      </c>
      <c r="D48" s="24" t="s">
        <v>114</v>
      </c>
      <c r="E48" s="52"/>
      <c r="F48" s="53"/>
      <c r="G48" s="34"/>
    </row>
    <row r="49" spans="2:7" x14ac:dyDescent="0.3">
      <c r="B49" s="68" t="s">
        <v>115</v>
      </c>
      <c r="C49" s="67">
        <v>15.22</v>
      </c>
      <c r="D49" s="31" t="s">
        <v>116</v>
      </c>
      <c r="E49" s="75"/>
      <c r="F49" s="20"/>
      <c r="G49" s="34"/>
    </row>
    <row r="50" spans="2:7" x14ac:dyDescent="0.3">
      <c r="B50" s="37"/>
      <c r="C50" s="31">
        <v>1525.3333333333333</v>
      </c>
      <c r="D50" s="31"/>
      <c r="E50" s="75"/>
      <c r="F50" s="20"/>
      <c r="G50" s="34"/>
    </row>
    <row r="51" spans="2:7" ht="16.8" x14ac:dyDescent="0.35">
      <c r="B51" s="19" t="s">
        <v>117</v>
      </c>
      <c r="C51" s="27">
        <v>2.3032999999999997</v>
      </c>
      <c r="D51" s="24" t="s">
        <v>118</v>
      </c>
      <c r="E51" s="2" t="s">
        <v>96</v>
      </c>
      <c r="F51" s="20" t="s">
        <v>119</v>
      </c>
      <c r="G51" s="34"/>
    </row>
    <row r="52" spans="2:7" ht="16.8" x14ac:dyDescent="0.35">
      <c r="B52" s="42" t="s">
        <v>75</v>
      </c>
      <c r="C52">
        <v>0.31900000000000001</v>
      </c>
      <c r="D52" s="24" t="s">
        <v>118</v>
      </c>
      <c r="E52" s="218" t="s">
        <v>120</v>
      </c>
      <c r="F52" s="20"/>
      <c r="G52" s="34"/>
    </row>
    <row r="53" spans="2:7" ht="16.8" x14ac:dyDescent="0.35">
      <c r="B53" s="42" t="s">
        <v>79</v>
      </c>
      <c r="C53">
        <v>1.0509999999999999</v>
      </c>
      <c r="D53" s="24" t="s">
        <v>118</v>
      </c>
      <c r="E53" s="218"/>
      <c r="F53" s="20"/>
      <c r="G53" s="34"/>
    </row>
    <row r="54" spans="2:7" ht="16.8" x14ac:dyDescent="0.35">
      <c r="B54" s="42" t="s">
        <v>80</v>
      </c>
      <c r="C54">
        <v>0.877</v>
      </c>
      <c r="D54" s="24" t="s">
        <v>118</v>
      </c>
      <c r="E54" s="218"/>
      <c r="F54" s="20" t="s">
        <v>121</v>
      </c>
      <c r="G54" s="34"/>
    </row>
    <row r="55" spans="2:7" ht="16.8" x14ac:dyDescent="0.35">
      <c r="B55" s="42" t="s">
        <v>82</v>
      </c>
      <c r="C55">
        <v>5.6299999999999996E-2</v>
      </c>
      <c r="D55" s="24" t="s">
        <v>118</v>
      </c>
      <c r="E55" s="218"/>
      <c r="F55" s="20" t="s">
        <v>122</v>
      </c>
      <c r="G55" s="34"/>
    </row>
    <row r="56" spans="2:7" x14ac:dyDescent="0.3">
      <c r="B56" s="42"/>
      <c r="D56" s="24"/>
      <c r="E56" s="16"/>
      <c r="F56" s="20"/>
      <c r="G56" s="34"/>
    </row>
    <row r="57" spans="2:7" x14ac:dyDescent="0.3">
      <c r="B57" s="19" t="s">
        <v>123</v>
      </c>
      <c r="C57" s="27"/>
      <c r="D57" s="24" t="s">
        <v>124</v>
      </c>
      <c r="F57" s="225" t="s">
        <v>125</v>
      </c>
      <c r="G57" s="34">
        <v>2265.42</v>
      </c>
    </row>
    <row r="58" spans="2:7" x14ac:dyDescent="0.3">
      <c r="B58" s="28" t="s">
        <v>126</v>
      </c>
      <c r="C58" s="27">
        <v>0.16113568344942661</v>
      </c>
      <c r="D58" s="24" t="s">
        <v>127</v>
      </c>
      <c r="E58" s="52"/>
      <c r="F58" s="225"/>
      <c r="G58" s="34"/>
    </row>
    <row r="59" spans="2:7" x14ac:dyDescent="0.3">
      <c r="B59" s="28" t="s">
        <v>128</v>
      </c>
      <c r="C59" s="27">
        <v>1.7778954895780914</v>
      </c>
      <c r="D59" s="24" t="s">
        <v>127</v>
      </c>
      <c r="E59" s="52"/>
      <c r="F59" s="225"/>
      <c r="G59" s="34"/>
    </row>
    <row r="60" spans="2:7" x14ac:dyDescent="0.3">
      <c r="B60" s="28" t="s">
        <v>46</v>
      </c>
      <c r="C60" s="27">
        <v>1.1875457972473096</v>
      </c>
      <c r="D60" s="24" t="s">
        <v>127</v>
      </c>
      <c r="E60" s="52"/>
      <c r="F60" s="225"/>
      <c r="G60" s="34"/>
    </row>
    <row r="61" spans="2:7" x14ac:dyDescent="0.3">
      <c r="B61" s="28" t="s">
        <v>25</v>
      </c>
      <c r="C61" s="27">
        <v>1.3242577535291468E-5</v>
      </c>
      <c r="D61" s="24" t="s">
        <v>127</v>
      </c>
      <c r="E61" s="52"/>
      <c r="F61" s="225"/>
      <c r="G61" s="34"/>
    </row>
    <row r="62" spans="2:7" x14ac:dyDescent="0.3">
      <c r="B62" s="28" t="s">
        <v>30</v>
      </c>
      <c r="C62" s="27">
        <v>0.56772695570799236</v>
      </c>
      <c r="D62" s="24" t="s">
        <v>127</v>
      </c>
      <c r="E62" s="52"/>
      <c r="F62" s="225"/>
      <c r="G62" s="34"/>
    </row>
    <row r="63" spans="2:7" x14ac:dyDescent="0.3">
      <c r="B63" s="28" t="s">
        <v>29</v>
      </c>
      <c r="C63" s="27">
        <v>1.3198435610173831E-9</v>
      </c>
      <c r="D63" s="24" t="s">
        <v>127</v>
      </c>
      <c r="E63" s="52"/>
      <c r="F63" s="225"/>
      <c r="G63" s="34"/>
    </row>
    <row r="64" spans="2:7" x14ac:dyDescent="0.3">
      <c r="B64" s="28" t="s">
        <v>129</v>
      </c>
      <c r="C64" s="27">
        <v>2.6396871220347663E-9</v>
      </c>
      <c r="D64" s="24" t="s">
        <v>127</v>
      </c>
      <c r="E64" s="52"/>
      <c r="F64" s="225"/>
      <c r="G64" s="34"/>
    </row>
    <row r="65" spans="2:7" x14ac:dyDescent="0.3">
      <c r="B65" s="28" t="s">
        <v>130</v>
      </c>
      <c r="C65" s="27">
        <v>3.9551164905403853E-9</v>
      </c>
      <c r="D65" s="24" t="s">
        <v>127</v>
      </c>
      <c r="E65" s="52"/>
      <c r="F65" s="225"/>
      <c r="G65" s="34"/>
    </row>
    <row r="66" spans="2:7" x14ac:dyDescent="0.3">
      <c r="B66" s="28" t="s">
        <v>131</v>
      </c>
      <c r="C66" s="27">
        <v>1.9775582452701926E-9</v>
      </c>
      <c r="D66" s="24" t="s">
        <v>127</v>
      </c>
      <c r="E66" s="52"/>
      <c r="F66" s="225"/>
      <c r="G66" s="34"/>
    </row>
    <row r="67" spans="2:7" x14ac:dyDescent="0.3">
      <c r="B67" s="28"/>
      <c r="C67" s="63"/>
      <c r="D67" s="33"/>
      <c r="E67" s="75"/>
      <c r="F67" s="20"/>
      <c r="G67" s="34"/>
    </row>
    <row r="68" spans="2:7" x14ac:dyDescent="0.3">
      <c r="B68" s="19" t="s">
        <v>132</v>
      </c>
      <c r="F68" s="20"/>
    </row>
    <row r="69" spans="2:7" ht="72" x14ac:dyDescent="0.3">
      <c r="B69" s="37" t="s">
        <v>133</v>
      </c>
      <c r="C69" s="31">
        <v>10500</v>
      </c>
      <c r="D69" s="31" t="s">
        <v>134</v>
      </c>
      <c r="E69" s="52"/>
      <c r="F69" s="39" t="s">
        <v>135</v>
      </c>
    </row>
    <row r="70" spans="2:7" x14ac:dyDescent="0.3">
      <c r="B70" s="37" t="s">
        <v>136</v>
      </c>
      <c r="C70" s="31">
        <v>158000</v>
      </c>
      <c r="D70" s="31" t="s">
        <v>134</v>
      </c>
      <c r="E70" s="52"/>
      <c r="F70" s="38"/>
    </row>
    <row r="71" spans="2:7" ht="28.8" x14ac:dyDescent="0.3">
      <c r="B71" s="37" t="s">
        <v>137</v>
      </c>
      <c r="C71" s="31">
        <v>12600000</v>
      </c>
      <c r="D71" s="31" t="s">
        <v>20</v>
      </c>
      <c r="E71" s="52"/>
      <c r="F71" s="39" t="s">
        <v>138</v>
      </c>
    </row>
    <row r="72" spans="2:7" x14ac:dyDescent="0.3">
      <c r="B72" s="37"/>
      <c r="C72" s="31"/>
      <c r="D72" s="31"/>
      <c r="E72" s="52"/>
      <c r="F72" s="38"/>
    </row>
    <row r="73" spans="2:7" x14ac:dyDescent="0.3">
      <c r="B73" s="37" t="s">
        <v>139</v>
      </c>
      <c r="C73" s="31">
        <v>250</v>
      </c>
      <c r="D73" s="31" t="s">
        <v>140</v>
      </c>
      <c r="E73" s="52"/>
      <c r="F73" s="219" t="s">
        <v>141</v>
      </c>
    </row>
    <row r="74" spans="2:7" x14ac:dyDescent="0.3">
      <c r="B74" s="37" t="s">
        <v>142</v>
      </c>
      <c r="C74" s="31">
        <v>383.55514899999997</v>
      </c>
      <c r="D74" s="31" t="s">
        <v>140</v>
      </c>
      <c r="E74" s="52"/>
      <c r="F74" s="219"/>
    </row>
    <row r="75" spans="2:7" x14ac:dyDescent="0.3">
      <c r="B75" s="37" t="s">
        <v>143</v>
      </c>
      <c r="C75" s="31">
        <v>-441.8</v>
      </c>
      <c r="D75" s="31" t="s">
        <v>140</v>
      </c>
      <c r="E75" s="52"/>
      <c r="F75" s="219"/>
    </row>
    <row r="76" spans="2:7" x14ac:dyDescent="0.3">
      <c r="B76" s="37" t="s">
        <v>144</v>
      </c>
      <c r="C76" s="31">
        <v>0.63938618925831203</v>
      </c>
      <c r="D76" s="31" t="s">
        <v>145</v>
      </c>
      <c r="E76" s="52"/>
      <c r="F76" s="219"/>
    </row>
    <row r="77" spans="2:7" x14ac:dyDescent="0.3">
      <c r="B77" s="37" t="s">
        <v>146</v>
      </c>
      <c r="C77" s="31">
        <v>0.98095946035805615</v>
      </c>
      <c r="D77" s="31" t="s">
        <v>145</v>
      </c>
      <c r="E77" s="52">
        <v>0.81746621696504684</v>
      </c>
      <c r="F77" s="219"/>
    </row>
    <row r="78" spans="2:7" x14ac:dyDescent="0.3">
      <c r="B78" s="40" t="s">
        <v>147</v>
      </c>
      <c r="C78" s="41">
        <v>-1.1299232736572891</v>
      </c>
      <c r="D78" s="41" t="s">
        <v>145</v>
      </c>
      <c r="E78" s="76"/>
      <c r="F78" s="220"/>
    </row>
    <row r="79" spans="2:7" x14ac:dyDescent="0.3">
      <c r="B79" s="66"/>
      <c r="C79" s="67"/>
      <c r="D79" s="31"/>
      <c r="E79" s="52"/>
      <c r="F79" s="31"/>
    </row>
    <row r="80" spans="2:7" x14ac:dyDescent="0.3">
      <c r="B80" s="31"/>
      <c r="C80" s="31"/>
      <c r="D80" s="31"/>
      <c r="E80" s="52"/>
      <c r="F80" s="31"/>
    </row>
    <row r="82" spans="2:3" x14ac:dyDescent="0.3">
      <c r="B82" s="25"/>
      <c r="C82" s="32"/>
    </row>
  </sheetData>
  <mergeCells count="11">
    <mergeCell ref="E52:E55"/>
    <mergeCell ref="F73:F78"/>
    <mergeCell ref="B31:F31"/>
    <mergeCell ref="B2:F2"/>
    <mergeCell ref="B4:F4"/>
    <mergeCell ref="B7:F7"/>
    <mergeCell ref="B12:F12"/>
    <mergeCell ref="B18:F18"/>
    <mergeCell ref="B24:F24"/>
    <mergeCell ref="F57:F66"/>
    <mergeCell ref="F25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17F0-FA11-4D93-BC58-884937075CD4}">
  <dimension ref="A2:J92"/>
  <sheetViews>
    <sheetView zoomScale="85" zoomScaleNormal="85" workbookViewId="0">
      <selection activeCell="B7" sqref="B7:F7"/>
    </sheetView>
  </sheetViews>
  <sheetFormatPr defaultRowHeight="14.4" x14ac:dyDescent="0.3"/>
  <cols>
    <col min="2" max="2" width="19.33203125" customWidth="1"/>
    <col min="3" max="3" width="12.21875" customWidth="1"/>
    <col min="4" max="4" width="12.5546875" customWidth="1"/>
    <col min="5" max="5" width="18.109375" customWidth="1"/>
    <col min="6" max="6" width="44.109375" customWidth="1"/>
  </cols>
  <sheetData>
    <row r="2" spans="2:6" ht="15" thickBot="1" x14ac:dyDescent="0.35">
      <c r="B2" s="232" t="s">
        <v>281</v>
      </c>
      <c r="C2" s="232"/>
      <c r="D2" s="232"/>
      <c r="E2" s="232"/>
      <c r="F2" s="232"/>
    </row>
    <row r="3" spans="2:6" x14ac:dyDescent="0.3">
      <c r="B3" s="93"/>
      <c r="C3" s="94" t="s">
        <v>56</v>
      </c>
      <c r="D3" s="95" t="s">
        <v>57</v>
      </c>
      <c r="E3" s="105" t="s">
        <v>58</v>
      </c>
      <c r="F3" s="96" t="s">
        <v>59</v>
      </c>
    </row>
    <row r="4" spans="2:6" x14ac:dyDescent="0.3">
      <c r="B4" s="221" t="s">
        <v>60</v>
      </c>
      <c r="C4" s="222"/>
      <c r="D4" s="222"/>
      <c r="E4" s="222"/>
      <c r="F4" s="223"/>
    </row>
    <row r="5" spans="2:6" ht="28.8" x14ac:dyDescent="0.3">
      <c r="B5" s="159" t="s">
        <v>87</v>
      </c>
      <c r="C5" s="160">
        <v>1</v>
      </c>
      <c r="D5" s="23" t="s">
        <v>76</v>
      </c>
      <c r="E5" s="206"/>
      <c r="F5" s="83" t="s">
        <v>282</v>
      </c>
    </row>
    <row r="6" spans="2:6" x14ac:dyDescent="0.3">
      <c r="B6" s="81"/>
      <c r="C6" s="22"/>
      <c r="D6" s="82"/>
      <c r="E6" s="29"/>
      <c r="F6" s="83"/>
    </row>
    <row r="7" spans="2:6" x14ac:dyDescent="0.3">
      <c r="B7" s="221" t="s">
        <v>152</v>
      </c>
      <c r="C7" s="222"/>
      <c r="D7" s="222"/>
      <c r="E7" s="222"/>
      <c r="F7" s="223"/>
    </row>
    <row r="8" spans="2:6" x14ac:dyDescent="0.3">
      <c r="B8" s="215" t="s">
        <v>87</v>
      </c>
      <c r="C8" s="216">
        <v>0.14326647564469913</v>
      </c>
      <c r="D8" s="24" t="s">
        <v>20</v>
      </c>
      <c r="E8" s="207">
        <v>0.17335766423357662</v>
      </c>
      <c r="F8" s="10" t="s">
        <v>283</v>
      </c>
    </row>
    <row r="9" spans="2:6" x14ac:dyDescent="0.3">
      <c r="B9" s="215"/>
      <c r="C9" s="217">
        <v>0.15080681646810434</v>
      </c>
      <c r="D9" s="24" t="s">
        <v>284</v>
      </c>
      <c r="E9" s="208">
        <v>0.18248175182481752</v>
      </c>
      <c r="F9" s="10"/>
    </row>
    <row r="10" spans="2:6" x14ac:dyDescent="0.3">
      <c r="B10" s="221" t="s">
        <v>155</v>
      </c>
      <c r="C10" s="222"/>
      <c r="D10" s="222"/>
      <c r="E10" s="222"/>
      <c r="F10" s="223"/>
    </row>
    <row r="11" spans="2:6" x14ac:dyDescent="0.3">
      <c r="B11" s="81" t="s">
        <v>285</v>
      </c>
      <c r="C11" s="157">
        <v>0</v>
      </c>
      <c r="D11" t="s">
        <v>161</v>
      </c>
      <c r="E11" s="69"/>
      <c r="F11" s="84" t="s">
        <v>286</v>
      </c>
    </row>
    <row r="12" spans="2:6" x14ac:dyDescent="0.3">
      <c r="B12" s="81" t="s">
        <v>287</v>
      </c>
      <c r="C12" s="26">
        <v>1.7140949512776595E-8</v>
      </c>
      <c r="D12" t="s">
        <v>288</v>
      </c>
      <c r="E12" s="69" t="s">
        <v>67</v>
      </c>
      <c r="F12" s="84" t="s">
        <v>289</v>
      </c>
    </row>
    <row r="13" spans="2:6" x14ac:dyDescent="0.3">
      <c r="B13" s="81" t="s">
        <v>290</v>
      </c>
      <c r="C13" s="26">
        <v>4.8789720586732551E-4</v>
      </c>
      <c r="D13" t="s">
        <v>20</v>
      </c>
      <c r="E13" s="69"/>
      <c r="F13" s="84"/>
    </row>
    <row r="14" spans="2:6" x14ac:dyDescent="0.3">
      <c r="B14" s="81" t="s">
        <v>291</v>
      </c>
      <c r="C14" s="26">
        <v>-4.8789720586732551E-4</v>
      </c>
      <c r="D14" t="s">
        <v>20</v>
      </c>
      <c r="E14" s="69"/>
      <c r="F14" s="84"/>
    </row>
    <row r="15" spans="2:6" x14ac:dyDescent="0.3">
      <c r="B15" s="81" t="s">
        <v>292</v>
      </c>
      <c r="C15" s="26">
        <v>2.6113569491499379E-3</v>
      </c>
      <c r="D15" t="s">
        <v>20</v>
      </c>
      <c r="E15" s="69" t="s">
        <v>67</v>
      </c>
      <c r="F15" s="83" t="s">
        <v>293</v>
      </c>
    </row>
    <row r="16" spans="2:6" x14ac:dyDescent="0.3">
      <c r="B16" s="81"/>
      <c r="C16" s="18"/>
      <c r="E16" s="69"/>
      <c r="F16" s="84"/>
    </row>
    <row r="17" spans="2:6" x14ac:dyDescent="0.3">
      <c r="B17" s="221" t="s">
        <v>74</v>
      </c>
      <c r="C17" s="222"/>
      <c r="D17" s="222"/>
      <c r="E17" s="222"/>
      <c r="F17" s="223"/>
    </row>
    <row r="18" spans="2:6" x14ac:dyDescent="0.3">
      <c r="B18" s="81"/>
      <c r="C18" s="157"/>
      <c r="D18" s="24"/>
      <c r="E18" s="92"/>
      <c r="F18" s="10"/>
    </row>
    <row r="19" spans="2:6" x14ac:dyDescent="0.3">
      <c r="B19" s="221" t="s">
        <v>294</v>
      </c>
      <c r="C19" s="231"/>
      <c r="D19" s="222"/>
      <c r="E19" s="222"/>
      <c r="F19" s="223"/>
    </row>
    <row r="20" spans="2:6" x14ac:dyDescent="0.3">
      <c r="B20" s="158" t="s">
        <v>295</v>
      </c>
      <c r="C20" s="170">
        <v>-9.722222222222221E-2</v>
      </c>
      <c r="D20" t="s">
        <v>18</v>
      </c>
      <c r="E20" s="69"/>
      <c r="F20" s="85" t="s">
        <v>296</v>
      </c>
    </row>
    <row r="21" spans="2:6" x14ac:dyDescent="0.3">
      <c r="B21" s="81" t="s">
        <v>297</v>
      </c>
      <c r="C21" s="24">
        <v>-0.22500000000000001</v>
      </c>
      <c r="D21" t="s">
        <v>76</v>
      </c>
      <c r="E21" s="69"/>
      <c r="F21" s="85" t="s">
        <v>298</v>
      </c>
    </row>
    <row r="22" spans="2:6" x14ac:dyDescent="0.3">
      <c r="B22" s="81"/>
      <c r="C22" s="24"/>
      <c r="E22" s="69"/>
      <c r="F22" s="85"/>
    </row>
    <row r="23" spans="2:6" x14ac:dyDescent="0.3">
      <c r="B23" s="221" t="s">
        <v>299</v>
      </c>
      <c r="C23" s="231"/>
      <c r="D23" s="222"/>
      <c r="E23" s="222"/>
      <c r="F23" s="223"/>
    </row>
    <row r="24" spans="2:6" x14ac:dyDescent="0.3">
      <c r="B24" s="172" t="s">
        <v>30</v>
      </c>
      <c r="C24" s="61">
        <v>0.18580857047944982</v>
      </c>
      <c r="D24" s="61" t="s">
        <v>300</v>
      </c>
      <c r="E24" s="209"/>
      <c r="F24" s="180"/>
    </row>
    <row r="25" spans="2:6" x14ac:dyDescent="0.3">
      <c r="B25" s="168" t="s">
        <v>25</v>
      </c>
      <c r="C25" s="173">
        <v>1.5080681646810434E-6</v>
      </c>
      <c r="D25" s="36" t="s">
        <v>301</v>
      </c>
      <c r="E25" s="210"/>
      <c r="F25" s="43" t="s">
        <v>302</v>
      </c>
    </row>
    <row r="26" spans="2:6" x14ac:dyDescent="0.3">
      <c r="B26" s="168" t="s">
        <v>29</v>
      </c>
      <c r="C26" s="173">
        <v>1.0512206303724929E-4</v>
      </c>
      <c r="D26" s="36" t="s">
        <v>303</v>
      </c>
      <c r="E26" s="210"/>
      <c r="F26" s="181"/>
    </row>
    <row r="27" spans="2:6" x14ac:dyDescent="0.3">
      <c r="B27" s="168" t="s">
        <v>173</v>
      </c>
      <c r="C27" s="173">
        <v>3.6646056401749353E-6</v>
      </c>
      <c r="D27" s="36" t="s">
        <v>304</v>
      </c>
      <c r="E27" s="210"/>
      <c r="F27" s="181"/>
    </row>
    <row r="28" spans="2:6" x14ac:dyDescent="0.3">
      <c r="B28" s="168" t="s">
        <v>33</v>
      </c>
      <c r="C28" s="173">
        <v>2.2621022470215652E-7</v>
      </c>
      <c r="D28" s="36" t="s">
        <v>305</v>
      </c>
      <c r="E28" s="210"/>
      <c r="F28" s="181"/>
    </row>
    <row r="29" spans="2:6" x14ac:dyDescent="0.3">
      <c r="B29" s="168" t="s">
        <v>306</v>
      </c>
      <c r="C29" s="173">
        <v>1.8096817976172521E-6</v>
      </c>
      <c r="D29" s="36" t="s">
        <v>307</v>
      </c>
      <c r="E29" s="210"/>
      <c r="F29" s="181"/>
    </row>
    <row r="30" spans="2:6" x14ac:dyDescent="0.3">
      <c r="B30" s="168" t="s">
        <v>308</v>
      </c>
      <c r="C30" s="173">
        <v>1.5080681646810434E-8</v>
      </c>
      <c r="D30" s="36" t="s">
        <v>309</v>
      </c>
      <c r="E30" s="210"/>
      <c r="F30" s="181"/>
    </row>
    <row r="31" spans="2:6" x14ac:dyDescent="0.3">
      <c r="B31" s="168" t="s">
        <v>310</v>
      </c>
      <c r="C31" s="173">
        <v>3.0161363293620869E-8</v>
      </c>
      <c r="D31" s="36" t="s">
        <v>20</v>
      </c>
      <c r="E31" s="210"/>
      <c r="F31" s="181"/>
    </row>
    <row r="32" spans="2:6" x14ac:dyDescent="0.3">
      <c r="B32" s="168" t="s">
        <v>311</v>
      </c>
      <c r="C32" s="173">
        <v>1.5080681646810434E-9</v>
      </c>
      <c r="D32" s="36" t="s">
        <v>20</v>
      </c>
      <c r="E32" s="210"/>
      <c r="F32" s="181"/>
    </row>
    <row r="33" spans="2:10" x14ac:dyDescent="0.3">
      <c r="B33" s="168" t="s">
        <v>312</v>
      </c>
      <c r="C33" s="173">
        <v>2.399711793609524E-18</v>
      </c>
      <c r="D33" s="36" t="s">
        <v>20</v>
      </c>
      <c r="E33" s="210"/>
      <c r="F33" s="181"/>
      <c r="G33" s="24"/>
      <c r="H33" s="24"/>
      <c r="I33" s="24"/>
      <c r="J33" s="24"/>
    </row>
    <row r="34" spans="2:10" x14ac:dyDescent="0.3">
      <c r="B34" s="168" t="s">
        <v>313</v>
      </c>
      <c r="C34" s="173">
        <v>7.5403408234052172E-10</v>
      </c>
      <c r="D34" s="36" t="s">
        <v>20</v>
      </c>
      <c r="E34" s="210"/>
      <c r="F34" s="181"/>
      <c r="G34" s="24"/>
      <c r="H34" s="24"/>
      <c r="I34" s="24"/>
      <c r="J34" s="24"/>
    </row>
    <row r="35" spans="2:10" x14ac:dyDescent="0.3">
      <c r="B35" s="179" t="s">
        <v>314</v>
      </c>
      <c r="C35" s="182">
        <v>7.5403408234052172E-10</v>
      </c>
      <c r="D35" s="178" t="s">
        <v>20</v>
      </c>
      <c r="E35" s="211"/>
      <c r="F35" s="183"/>
      <c r="G35" s="24"/>
      <c r="H35" s="24"/>
      <c r="I35" s="24"/>
      <c r="J35" s="24"/>
    </row>
    <row r="36" spans="2:10" x14ac:dyDescent="0.3">
      <c r="B36" s="221" t="s">
        <v>315</v>
      </c>
      <c r="C36" s="222"/>
      <c r="D36" s="222"/>
      <c r="E36" s="222"/>
      <c r="F36" s="223"/>
    </row>
    <row r="37" spans="2:10" ht="15" thickBot="1" x14ac:dyDescent="0.35">
      <c r="B37" s="87"/>
      <c r="C37" s="156"/>
      <c r="D37" s="12"/>
      <c r="E37" s="149"/>
      <c r="F37" s="88"/>
    </row>
    <row r="39" spans="2:10" x14ac:dyDescent="0.3">
      <c r="B39" s="140" t="s">
        <v>92</v>
      </c>
      <c r="C39" s="141" t="s">
        <v>56</v>
      </c>
      <c r="D39" s="141" t="s">
        <v>57</v>
      </c>
      <c r="E39" s="187" t="s">
        <v>216</v>
      </c>
      <c r="F39" s="142" t="s">
        <v>93</v>
      </c>
    </row>
    <row r="40" spans="2:10" x14ac:dyDescent="0.3">
      <c r="B40" s="228" t="s">
        <v>316</v>
      </c>
      <c r="C40" s="229"/>
      <c r="D40" s="229"/>
      <c r="E40" s="229"/>
      <c r="F40" s="230"/>
    </row>
    <row r="41" spans="2:10" x14ac:dyDescent="0.3">
      <c r="B41" s="163" t="s">
        <v>317</v>
      </c>
      <c r="C41" s="162">
        <v>0.95</v>
      </c>
      <c r="D41" s="162" t="s">
        <v>318</v>
      </c>
      <c r="E41" s="2" t="s">
        <v>319</v>
      </c>
      <c r="F41" s="43"/>
    </row>
    <row r="42" spans="2:10" x14ac:dyDescent="0.3">
      <c r="B42" s="28" t="s">
        <v>320</v>
      </c>
      <c r="C42" s="17">
        <v>6.98</v>
      </c>
      <c r="D42" t="s">
        <v>116</v>
      </c>
      <c r="E42" s="2" t="s">
        <v>96</v>
      </c>
      <c r="F42" s="20" t="s">
        <v>321</v>
      </c>
    </row>
    <row r="43" spans="2:10" x14ac:dyDescent="0.3">
      <c r="B43" s="161" t="s">
        <v>322</v>
      </c>
      <c r="C43">
        <v>85</v>
      </c>
      <c r="D43" t="s">
        <v>323</v>
      </c>
      <c r="E43" s="104" t="s">
        <v>96</v>
      </c>
      <c r="F43" s="167"/>
      <c r="G43" s="169"/>
      <c r="H43" s="169"/>
      <c r="I43" s="169"/>
      <c r="J43" s="169"/>
    </row>
    <row r="44" spans="2:10" x14ac:dyDescent="0.3">
      <c r="B44" s="161" t="s">
        <v>324</v>
      </c>
      <c r="C44">
        <v>26</v>
      </c>
      <c r="D44" t="s">
        <v>325</v>
      </c>
      <c r="E44" s="104" t="s">
        <v>246</v>
      </c>
      <c r="F44" s="167" t="s">
        <v>326</v>
      </c>
      <c r="G44" s="169"/>
      <c r="H44" s="169"/>
      <c r="I44" s="169"/>
      <c r="J44" s="169"/>
    </row>
    <row r="45" spans="2:10" x14ac:dyDescent="0.3">
      <c r="B45" s="161" t="s">
        <v>327</v>
      </c>
      <c r="C45">
        <v>5.48</v>
      </c>
      <c r="D45" t="s">
        <v>325</v>
      </c>
      <c r="E45" s="104" t="s">
        <v>246</v>
      </c>
      <c r="F45" s="167" t="s">
        <v>328</v>
      </c>
      <c r="G45" s="169"/>
      <c r="H45" s="169"/>
      <c r="I45" s="169"/>
      <c r="J45" s="169"/>
    </row>
    <row r="46" spans="2:10" x14ac:dyDescent="0.3">
      <c r="B46" s="202" t="s">
        <v>329</v>
      </c>
      <c r="C46" s="203" t="s">
        <v>330</v>
      </c>
      <c r="D46" s="203"/>
      <c r="E46" s="212" t="s">
        <v>67</v>
      </c>
      <c r="F46" s="204"/>
    </row>
    <row r="47" spans="2:10" x14ac:dyDescent="0.3">
      <c r="B47" s="188" t="s">
        <v>331</v>
      </c>
      <c r="C47" s="189">
        <v>0.42806</v>
      </c>
      <c r="D47" s="190" t="s">
        <v>284</v>
      </c>
      <c r="F47" s="20"/>
    </row>
    <row r="48" spans="2:10" x14ac:dyDescent="0.3">
      <c r="B48" s="188" t="s">
        <v>332</v>
      </c>
      <c r="C48" s="191">
        <v>4.8654E-8</v>
      </c>
      <c r="D48" s="190" t="s">
        <v>3</v>
      </c>
      <c r="F48" s="20"/>
    </row>
    <row r="49" spans="1:6" x14ac:dyDescent="0.3">
      <c r="B49" s="188" t="s">
        <v>333</v>
      </c>
      <c r="C49" s="189">
        <v>2.9189E-4</v>
      </c>
      <c r="D49" s="190" t="s">
        <v>20</v>
      </c>
      <c r="F49" s="20"/>
    </row>
    <row r="50" spans="1:6" x14ac:dyDescent="0.3">
      <c r="B50" s="188" t="s">
        <v>334</v>
      </c>
      <c r="C50" s="189">
        <v>-2.9189E-4</v>
      </c>
      <c r="D50" s="190" t="s">
        <v>20</v>
      </c>
      <c r="F50" s="20"/>
    </row>
    <row r="51" spans="1:6" x14ac:dyDescent="0.3">
      <c r="B51" s="188" t="s">
        <v>312</v>
      </c>
      <c r="C51" s="191">
        <v>6.8115000000000002E-11</v>
      </c>
      <c r="D51" s="190" t="s">
        <v>20</v>
      </c>
      <c r="F51" s="20"/>
    </row>
    <row r="52" spans="1:6" x14ac:dyDescent="0.3">
      <c r="B52" s="188" t="s">
        <v>29</v>
      </c>
      <c r="C52" s="189">
        <v>2.2380999999999999E-4</v>
      </c>
      <c r="D52" s="190" t="s">
        <v>20</v>
      </c>
      <c r="F52" s="20"/>
    </row>
    <row r="53" spans="1:6" x14ac:dyDescent="0.3">
      <c r="B53" s="188" t="s">
        <v>173</v>
      </c>
      <c r="C53" s="191">
        <v>2.4324E-5</v>
      </c>
      <c r="D53" s="190" t="s">
        <v>20</v>
      </c>
      <c r="F53" s="20"/>
    </row>
    <row r="54" spans="1:6" x14ac:dyDescent="0.3">
      <c r="B54" s="188" t="s">
        <v>335</v>
      </c>
      <c r="C54" s="191">
        <v>1.9462000000000001E-5</v>
      </c>
      <c r="D54" s="190" t="s">
        <v>20</v>
      </c>
      <c r="F54" s="20"/>
    </row>
    <row r="55" spans="1:6" x14ac:dyDescent="0.3">
      <c r="B55" s="192" t="s">
        <v>336</v>
      </c>
      <c r="F55" s="20"/>
    </row>
    <row r="56" spans="1:6" x14ac:dyDescent="0.3">
      <c r="B56" s="168" t="s">
        <v>337</v>
      </c>
      <c r="C56" s="30">
        <v>1.1366163621922161E-7</v>
      </c>
      <c r="D56" t="s">
        <v>338</v>
      </c>
      <c r="E56" s="2" t="s">
        <v>67</v>
      </c>
      <c r="F56" s="225" t="s">
        <v>339</v>
      </c>
    </row>
    <row r="57" spans="1:6" x14ac:dyDescent="0.3">
      <c r="B57" s="168" t="s">
        <v>333</v>
      </c>
      <c r="C57">
        <v>3.2352463721062358E-3</v>
      </c>
      <c r="D57" t="s">
        <v>340</v>
      </c>
      <c r="E57" s="2" t="s">
        <v>67</v>
      </c>
      <c r="F57" s="225"/>
    </row>
    <row r="58" spans="1:6" x14ac:dyDescent="0.3">
      <c r="B58" s="168" t="s">
        <v>334</v>
      </c>
      <c r="C58">
        <v>-3.2352463721062358E-3</v>
      </c>
      <c r="D58" t="s">
        <v>340</v>
      </c>
      <c r="E58" s="2" t="s">
        <v>67</v>
      </c>
      <c r="F58" s="225"/>
    </row>
    <row r="59" spans="1:6" x14ac:dyDescent="0.3">
      <c r="B59" s="168" t="s">
        <v>292</v>
      </c>
      <c r="C59">
        <v>2.6113569491499379E-3</v>
      </c>
      <c r="D59" t="s">
        <v>341</v>
      </c>
      <c r="E59" s="2" t="s">
        <v>342</v>
      </c>
      <c r="F59" s="20" t="s">
        <v>343</v>
      </c>
    </row>
    <row r="60" spans="1:6" x14ac:dyDescent="0.3">
      <c r="A60" s="164"/>
      <c r="B60" s="192" t="s">
        <v>344</v>
      </c>
      <c r="F60" s="20"/>
    </row>
    <row r="61" spans="1:6" x14ac:dyDescent="0.3">
      <c r="A61" s="164"/>
      <c r="B61" s="168" t="s">
        <v>25</v>
      </c>
      <c r="C61" s="193">
        <v>100</v>
      </c>
      <c r="D61" s="2" t="s">
        <v>345</v>
      </c>
      <c r="E61" s="2" t="s">
        <v>342</v>
      </c>
      <c r="F61" s="20" t="s">
        <v>346</v>
      </c>
    </row>
    <row r="62" spans="1:6" x14ac:dyDescent="0.3">
      <c r="A62" s="164"/>
      <c r="B62" s="168" t="s">
        <v>29</v>
      </c>
      <c r="C62" s="194">
        <v>0.01</v>
      </c>
      <c r="D62" s="2" t="s">
        <v>347</v>
      </c>
      <c r="E62" s="2" t="s">
        <v>109</v>
      </c>
      <c r="F62" s="20" t="s">
        <v>348</v>
      </c>
    </row>
    <row r="63" spans="1:6" x14ac:dyDescent="0.3">
      <c r="A63" s="164"/>
      <c r="B63" s="168" t="s">
        <v>173</v>
      </c>
      <c r="C63" s="193">
        <v>243</v>
      </c>
      <c r="D63" s="2" t="s">
        <v>345</v>
      </c>
      <c r="E63" s="2" t="s">
        <v>342</v>
      </c>
      <c r="F63" s="20"/>
    </row>
    <row r="64" spans="1:6" x14ac:dyDescent="0.3">
      <c r="A64" s="164"/>
      <c r="B64" s="168" t="s">
        <v>33</v>
      </c>
      <c r="C64" s="193">
        <v>15</v>
      </c>
      <c r="D64" s="2" t="s">
        <v>345</v>
      </c>
      <c r="E64" s="2" t="s">
        <v>342</v>
      </c>
      <c r="F64" s="20"/>
    </row>
    <row r="65" spans="1:6" x14ac:dyDescent="0.3">
      <c r="A65" s="164"/>
      <c r="B65" s="168" t="s">
        <v>31</v>
      </c>
      <c r="C65" s="193">
        <v>120</v>
      </c>
      <c r="D65" s="2" t="s">
        <v>345</v>
      </c>
      <c r="E65" s="2" t="s">
        <v>342</v>
      </c>
      <c r="F65" s="20"/>
    </row>
    <row r="66" spans="1:6" x14ac:dyDescent="0.3">
      <c r="A66" s="164"/>
      <c r="B66" s="168" t="s">
        <v>308</v>
      </c>
      <c r="C66" s="195">
        <v>1</v>
      </c>
      <c r="D66" s="2" t="s">
        <v>345</v>
      </c>
      <c r="E66" s="2" t="s">
        <v>342</v>
      </c>
      <c r="F66" s="20"/>
    </row>
    <row r="67" spans="1:6" x14ac:dyDescent="0.3">
      <c r="A67" s="164"/>
      <c r="B67" s="168" t="s">
        <v>310</v>
      </c>
      <c r="C67" s="193">
        <v>2</v>
      </c>
      <c r="D67" s="2" t="s">
        <v>345</v>
      </c>
      <c r="E67" s="2" t="s">
        <v>342</v>
      </c>
      <c r="F67" s="20"/>
    </row>
    <row r="68" spans="1:6" x14ac:dyDescent="0.3">
      <c r="A68" s="164"/>
      <c r="B68" s="168" t="s">
        <v>311</v>
      </c>
      <c r="C68" s="193">
        <v>0.1</v>
      </c>
      <c r="D68" s="2" t="s">
        <v>345</v>
      </c>
      <c r="E68" s="2" t="s">
        <v>342</v>
      </c>
      <c r="F68" s="20"/>
    </row>
    <row r="69" spans="1:6" x14ac:dyDescent="0.3">
      <c r="A69" s="164"/>
      <c r="B69" s="168" t="s">
        <v>312</v>
      </c>
      <c r="C69" s="186">
        <v>1.5912488903424754E-10</v>
      </c>
      <c r="D69" s="2" t="s">
        <v>345</v>
      </c>
      <c r="E69" s="2" t="s">
        <v>342</v>
      </c>
      <c r="F69" s="20"/>
    </row>
    <row r="70" spans="1:6" x14ac:dyDescent="0.3">
      <c r="A70" s="164"/>
      <c r="B70" s="168" t="s">
        <v>313</v>
      </c>
      <c r="C70" s="195">
        <v>0.05</v>
      </c>
      <c r="D70" s="2" t="s">
        <v>345</v>
      </c>
      <c r="E70" s="2" t="s">
        <v>342</v>
      </c>
      <c r="F70" s="20"/>
    </row>
    <row r="71" spans="1:6" x14ac:dyDescent="0.3">
      <c r="A71" s="164"/>
      <c r="B71" s="168" t="s">
        <v>314</v>
      </c>
      <c r="C71" s="193">
        <v>0.05</v>
      </c>
      <c r="D71" s="2" t="s">
        <v>345</v>
      </c>
      <c r="E71" s="2" t="s">
        <v>342</v>
      </c>
      <c r="F71" s="20"/>
    </row>
    <row r="72" spans="1:6" x14ac:dyDescent="0.3">
      <c r="B72" s="192" t="s">
        <v>349</v>
      </c>
      <c r="F72" s="174"/>
    </row>
    <row r="73" spans="1:6" x14ac:dyDescent="0.3">
      <c r="A73" s="196"/>
      <c r="B73" s="168" t="s">
        <v>350</v>
      </c>
      <c r="C73" s="197">
        <v>0.35</v>
      </c>
      <c r="D73" s="2" t="s">
        <v>323</v>
      </c>
      <c r="E73" s="2" t="s">
        <v>246</v>
      </c>
      <c r="F73" s="175" t="s">
        <v>351</v>
      </c>
    </row>
    <row r="74" spans="1:6" x14ac:dyDescent="0.3">
      <c r="A74" s="196"/>
      <c r="B74" s="168" t="s">
        <v>352</v>
      </c>
      <c r="C74" s="197">
        <v>0.45</v>
      </c>
      <c r="D74" s="2" t="s">
        <v>323</v>
      </c>
      <c r="E74" s="2" t="s">
        <v>353</v>
      </c>
      <c r="F74" s="175" t="s">
        <v>351</v>
      </c>
    </row>
    <row r="75" spans="1:6" x14ac:dyDescent="0.3">
      <c r="A75" s="196"/>
      <c r="B75" s="168" t="s">
        <v>354</v>
      </c>
      <c r="C75" s="197">
        <v>0.5</v>
      </c>
      <c r="D75" s="2" t="s">
        <v>323</v>
      </c>
      <c r="E75" s="2" t="s">
        <v>246</v>
      </c>
      <c r="F75" s="175" t="s">
        <v>355</v>
      </c>
    </row>
    <row r="76" spans="1:6" x14ac:dyDescent="0.3">
      <c r="B76" s="176"/>
      <c r="C76" s="171"/>
      <c r="D76" s="171"/>
      <c r="E76" s="213"/>
      <c r="F76" s="177"/>
    </row>
    <row r="77" spans="1:6" x14ac:dyDescent="0.3">
      <c r="B77" s="205" t="s">
        <v>356</v>
      </c>
      <c r="F77" s="174"/>
    </row>
    <row r="78" spans="1:6" x14ac:dyDescent="0.3">
      <c r="B78" s="168" t="s">
        <v>206</v>
      </c>
      <c r="C78" s="198">
        <v>0.35450889114121958</v>
      </c>
      <c r="F78" s="174"/>
    </row>
    <row r="79" spans="1:6" x14ac:dyDescent="0.3">
      <c r="B79" s="168" t="s">
        <v>208</v>
      </c>
      <c r="C79" s="198">
        <v>1.111744627736214E-2</v>
      </c>
      <c r="F79" s="174"/>
    </row>
    <row r="80" spans="1:6" x14ac:dyDescent="0.3">
      <c r="B80" s="168" t="s">
        <v>207</v>
      </c>
      <c r="C80" s="198">
        <v>0.63437366258141847</v>
      </c>
      <c r="F80" s="174"/>
    </row>
    <row r="81" spans="2:6" x14ac:dyDescent="0.3">
      <c r="B81" s="179" t="s">
        <v>29</v>
      </c>
      <c r="C81" s="199">
        <v>7.3375200000000002E-2</v>
      </c>
      <c r="D81" s="21"/>
      <c r="E81" s="15"/>
      <c r="F81" s="166"/>
    </row>
    <row r="82" spans="2:6" x14ac:dyDescent="0.3">
      <c r="F82" s="79"/>
    </row>
    <row r="83" spans="2:6" x14ac:dyDescent="0.3">
      <c r="D83" s="30"/>
    </row>
    <row r="84" spans="2:6" x14ac:dyDescent="0.3">
      <c r="B84" s="165" t="s">
        <v>357</v>
      </c>
      <c r="C84" s="184" t="s">
        <v>221</v>
      </c>
      <c r="D84" s="185" t="s">
        <v>57</v>
      </c>
    </row>
    <row r="85" spans="2:6" ht="15.6" x14ac:dyDescent="0.35">
      <c r="B85" s="28" t="s">
        <v>358</v>
      </c>
      <c r="C85">
        <v>44.009</v>
      </c>
      <c r="D85" s="200" t="s">
        <v>359</v>
      </c>
    </row>
    <row r="86" spans="2:6" x14ac:dyDescent="0.3">
      <c r="B86" s="28" t="s">
        <v>360</v>
      </c>
      <c r="C86">
        <v>28</v>
      </c>
      <c r="D86" s="200" t="s">
        <v>359</v>
      </c>
      <c r="E86" s="2">
        <v>2.3312546312871025</v>
      </c>
    </row>
    <row r="87" spans="2:6" x14ac:dyDescent="0.3">
      <c r="B87" s="28" t="s">
        <v>361</v>
      </c>
      <c r="C87">
        <v>12.0107</v>
      </c>
      <c r="D87" s="200" t="s">
        <v>359</v>
      </c>
      <c r="E87" s="2">
        <v>3.6641494667255032</v>
      </c>
    </row>
    <row r="88" spans="2:6" ht="15.6" x14ac:dyDescent="0.35">
      <c r="B88" s="28" t="s">
        <v>362</v>
      </c>
      <c r="C88">
        <v>16.04</v>
      </c>
      <c r="D88" s="200" t="s">
        <v>359</v>
      </c>
      <c r="E88" s="2">
        <v>1.3354758673516114</v>
      </c>
    </row>
    <row r="89" spans="2:6" ht="15.6" x14ac:dyDescent="0.35">
      <c r="B89" s="28" t="s">
        <v>363</v>
      </c>
      <c r="C89">
        <v>17.030999999999999</v>
      </c>
      <c r="D89" s="200" t="s">
        <v>359</v>
      </c>
    </row>
    <row r="90" spans="2:6" ht="15.6" x14ac:dyDescent="0.35">
      <c r="B90" s="28" t="s">
        <v>364</v>
      </c>
      <c r="C90">
        <v>44.012999999999998</v>
      </c>
      <c r="D90" s="200" t="s">
        <v>359</v>
      </c>
    </row>
    <row r="91" spans="2:6" ht="15.6" x14ac:dyDescent="0.35">
      <c r="B91" s="28" t="s">
        <v>365</v>
      </c>
      <c r="C91">
        <v>46.0047</v>
      </c>
      <c r="D91" s="200" t="s">
        <v>359</v>
      </c>
    </row>
    <row r="92" spans="2:6" x14ac:dyDescent="0.3">
      <c r="B92" s="90" t="s">
        <v>366</v>
      </c>
      <c r="C92" s="21">
        <v>14.0067</v>
      </c>
      <c r="D92" s="201" t="s">
        <v>359</v>
      </c>
    </row>
  </sheetData>
  <mergeCells count="10">
    <mergeCell ref="B40:F40"/>
    <mergeCell ref="F56:F58"/>
    <mergeCell ref="B23:F23"/>
    <mergeCell ref="B36:F36"/>
    <mergeCell ref="B2:F2"/>
    <mergeCell ref="B4:F4"/>
    <mergeCell ref="B7:F7"/>
    <mergeCell ref="B10:F10"/>
    <mergeCell ref="B17:F17"/>
    <mergeCell ref="B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ABA8-505D-457D-9AC4-1AA6302B9D70}">
  <dimension ref="A1:Q88"/>
  <sheetViews>
    <sheetView tabSelected="1" workbookViewId="0">
      <selection activeCell="C35" sqref="C35"/>
    </sheetView>
  </sheetViews>
  <sheetFormatPr defaultRowHeight="14.4" x14ac:dyDescent="0.3"/>
  <cols>
    <col min="2" max="2" width="33.88671875" customWidth="1"/>
    <col min="3" max="3" width="9.21875" customWidth="1"/>
    <col min="4" max="4" width="10.88671875" customWidth="1"/>
    <col min="5" max="5" width="10.21875" customWidth="1"/>
    <col min="6" max="6" width="79.5546875" customWidth="1"/>
  </cols>
  <sheetData>
    <row r="1" spans="1:6" x14ac:dyDescent="0.3">
      <c r="B1" s="1"/>
      <c r="C1" s="1"/>
    </row>
    <row r="2" spans="1:6" ht="15" thickBot="1" x14ac:dyDescent="0.35">
      <c r="A2" s="1"/>
      <c r="B2" s="232" t="s">
        <v>148</v>
      </c>
      <c r="C2" s="232"/>
      <c r="D2" s="232"/>
      <c r="E2" s="232"/>
      <c r="F2" s="232"/>
    </row>
    <row r="3" spans="1:6" ht="28.8" x14ac:dyDescent="0.3">
      <c r="B3" s="93"/>
      <c r="C3" s="94" t="s">
        <v>56</v>
      </c>
      <c r="D3" s="95" t="s">
        <v>57</v>
      </c>
      <c r="E3" s="105" t="s">
        <v>58</v>
      </c>
      <c r="F3" s="96" t="s">
        <v>59</v>
      </c>
    </row>
    <row r="4" spans="1:6" x14ac:dyDescent="0.3">
      <c r="B4" s="247" t="s">
        <v>149</v>
      </c>
      <c r="C4" s="222"/>
      <c r="D4" s="222"/>
      <c r="E4" s="222"/>
      <c r="F4" s="248"/>
    </row>
    <row r="5" spans="1:6" x14ac:dyDescent="0.3">
      <c r="B5" s="81" t="s">
        <v>150</v>
      </c>
      <c r="C5" s="100">
        <v>1000</v>
      </c>
      <c r="D5" s="23" t="s">
        <v>151</v>
      </c>
      <c r="E5" s="29"/>
      <c r="F5" s="83"/>
    </row>
    <row r="6" spans="1:6" x14ac:dyDescent="0.3">
      <c r="B6" s="81"/>
      <c r="C6" s="22"/>
      <c r="D6" s="82"/>
      <c r="E6" s="29"/>
      <c r="F6" s="83"/>
    </row>
    <row r="7" spans="1:6" x14ac:dyDescent="0.3">
      <c r="B7" s="247" t="s">
        <v>152</v>
      </c>
      <c r="C7" s="222"/>
      <c r="D7" s="222"/>
      <c r="E7" s="222"/>
      <c r="F7" s="248"/>
    </row>
    <row r="8" spans="1:6" x14ac:dyDescent="0.3">
      <c r="B8" s="81" t="s">
        <v>153</v>
      </c>
      <c r="C8" s="24">
        <v>1820</v>
      </c>
      <c r="D8" s="24" t="s">
        <v>20</v>
      </c>
      <c r="E8" s="92"/>
      <c r="F8" s="10" t="s">
        <v>154</v>
      </c>
    </row>
    <row r="9" spans="1:6" x14ac:dyDescent="0.3">
      <c r="B9" s="81"/>
      <c r="C9" s="24"/>
      <c r="D9" s="24"/>
      <c r="E9" s="92"/>
      <c r="F9" s="10"/>
    </row>
    <row r="10" spans="1:6" x14ac:dyDescent="0.3">
      <c r="B10" s="247" t="s">
        <v>155</v>
      </c>
      <c r="C10" s="222"/>
      <c r="D10" s="222"/>
      <c r="E10" s="222"/>
      <c r="F10" s="248"/>
    </row>
    <row r="11" spans="1:6" x14ac:dyDescent="0.3">
      <c r="B11" s="81"/>
      <c r="C11" s="24"/>
      <c r="E11" s="69"/>
      <c r="F11" s="85"/>
    </row>
    <row r="12" spans="1:6" x14ac:dyDescent="0.3">
      <c r="B12" s="247" t="s">
        <v>156</v>
      </c>
      <c r="C12" s="222"/>
      <c r="D12" s="222"/>
      <c r="E12" s="222"/>
      <c r="F12" s="248"/>
    </row>
    <row r="13" spans="1:6" x14ac:dyDescent="0.3">
      <c r="B13" s="86" t="s">
        <v>157</v>
      </c>
      <c r="C13" s="27">
        <v>2820</v>
      </c>
      <c r="D13" t="s">
        <v>158</v>
      </c>
      <c r="E13" s="69" t="s">
        <v>67</v>
      </c>
      <c r="F13" s="10" t="s">
        <v>159</v>
      </c>
    </row>
    <row r="14" spans="1:6" x14ac:dyDescent="0.3">
      <c r="B14" s="111" t="s">
        <v>160</v>
      </c>
      <c r="C14" s="78">
        <v>282</v>
      </c>
      <c r="D14" t="s">
        <v>161</v>
      </c>
      <c r="E14" s="69" t="s">
        <v>162</v>
      </c>
      <c r="F14" s="10"/>
    </row>
    <row r="15" spans="1:6" x14ac:dyDescent="0.3">
      <c r="B15" s="9" t="s">
        <v>163</v>
      </c>
      <c r="C15" s="17">
        <v>-6.991045600000001E-2</v>
      </c>
      <c r="D15" t="s">
        <v>164</v>
      </c>
      <c r="F15" s="10" t="s">
        <v>165</v>
      </c>
    </row>
    <row r="16" spans="1:6" x14ac:dyDescent="0.3">
      <c r="B16" s="111" t="s">
        <v>166</v>
      </c>
      <c r="C16" s="17">
        <v>-7.2331812000000023E-2</v>
      </c>
      <c r="D16" t="s">
        <v>164</v>
      </c>
      <c r="E16" s="69"/>
      <c r="F16" s="10"/>
    </row>
    <row r="17" spans="2:7" x14ac:dyDescent="0.3">
      <c r="B17" s="86"/>
      <c r="C17" s="101"/>
      <c r="E17" s="69"/>
      <c r="F17" s="84" t="s">
        <v>167</v>
      </c>
    </row>
    <row r="18" spans="2:7" x14ac:dyDescent="0.3">
      <c r="B18" s="247" t="s">
        <v>168</v>
      </c>
      <c r="C18" s="222"/>
      <c r="D18" s="222"/>
      <c r="E18" s="222"/>
      <c r="F18" s="248"/>
    </row>
    <row r="19" spans="2:7" x14ac:dyDescent="0.3">
      <c r="B19" s="9" t="s">
        <v>169</v>
      </c>
      <c r="C19" s="78">
        <v>-495.67500000000007</v>
      </c>
      <c r="D19" t="s">
        <v>170</v>
      </c>
      <c r="E19" s="69">
        <v>-1817.4750000000004</v>
      </c>
      <c r="F19" s="84" t="s">
        <v>171</v>
      </c>
    </row>
    <row r="20" spans="2:7" x14ac:dyDescent="0.3">
      <c r="B20" s="9" t="s">
        <v>172</v>
      </c>
      <c r="C20" s="78">
        <v>165.22500000000002</v>
      </c>
      <c r="D20" t="s">
        <v>170</v>
      </c>
      <c r="E20" s="69">
        <v>605.82500000000016</v>
      </c>
      <c r="F20" s="84"/>
    </row>
    <row r="21" spans="2:7" x14ac:dyDescent="0.3">
      <c r="B21" s="9" t="s">
        <v>173</v>
      </c>
      <c r="C21" s="77">
        <v>-6.2781936644605796E-2</v>
      </c>
      <c r="D21" t="s">
        <v>174</v>
      </c>
      <c r="E21" s="69">
        <v>-0.17265032577266592</v>
      </c>
      <c r="F21" s="84" t="s">
        <v>175</v>
      </c>
      <c r="G21">
        <v>44</v>
      </c>
    </row>
    <row r="22" spans="2:7" x14ac:dyDescent="0.3">
      <c r="B22" s="9" t="s">
        <v>29</v>
      </c>
      <c r="E22" s="69"/>
      <c r="F22" s="84" t="s">
        <v>176</v>
      </c>
    </row>
    <row r="23" spans="2:7" x14ac:dyDescent="0.3">
      <c r="B23" s="247" t="s">
        <v>177</v>
      </c>
      <c r="C23" s="222"/>
      <c r="D23" s="222"/>
      <c r="E23" s="222"/>
      <c r="F23" s="248"/>
    </row>
    <row r="24" spans="2:7" ht="15" thickBot="1" x14ac:dyDescent="0.35">
      <c r="B24" s="87"/>
      <c r="C24" s="89"/>
      <c r="D24" s="12"/>
      <c r="E24" s="149"/>
      <c r="F24" s="88"/>
    </row>
    <row r="26" spans="2:7" x14ac:dyDescent="0.3">
      <c r="C26" s="14"/>
      <c r="D26" s="14"/>
    </row>
    <row r="27" spans="2:7" x14ac:dyDescent="0.3">
      <c r="B27" s="140" t="s">
        <v>92</v>
      </c>
      <c r="C27" s="141" t="s">
        <v>56</v>
      </c>
      <c r="D27" s="141" t="s">
        <v>57</v>
      </c>
      <c r="E27" s="106"/>
      <c r="F27" s="142" t="s">
        <v>93</v>
      </c>
    </row>
    <row r="28" spans="2:7" x14ac:dyDescent="0.3">
      <c r="B28" s="143" t="s">
        <v>178</v>
      </c>
      <c r="C28" s="107"/>
      <c r="D28" s="107"/>
      <c r="F28" s="108"/>
    </row>
    <row r="29" spans="2:7" x14ac:dyDescent="0.3">
      <c r="B29" s="143" t="s">
        <v>179</v>
      </c>
      <c r="C29" s="107"/>
      <c r="D29" s="107"/>
      <c r="F29" s="108"/>
    </row>
    <row r="30" spans="2:7" x14ac:dyDescent="0.3">
      <c r="B30" s="112" t="s">
        <v>153</v>
      </c>
      <c r="C30" s="78">
        <v>1.82</v>
      </c>
      <c r="D30" s="91" t="s">
        <v>180</v>
      </c>
      <c r="E30" s="54" t="s">
        <v>181</v>
      </c>
      <c r="F30" s="20" t="s">
        <v>182</v>
      </c>
    </row>
    <row r="31" spans="2:7" x14ac:dyDescent="0.3">
      <c r="B31" s="143" t="s">
        <v>183</v>
      </c>
      <c r="C31" s="144">
        <v>6.991045600000001E-2</v>
      </c>
      <c r="D31" s="109" t="s">
        <v>180</v>
      </c>
      <c r="F31" s="108"/>
    </row>
    <row r="32" spans="2:7" x14ac:dyDescent="0.3">
      <c r="B32" s="28"/>
      <c r="C32" s="144">
        <v>7.2331812000000023E-2</v>
      </c>
      <c r="D32" s="109" t="s">
        <v>180</v>
      </c>
      <c r="F32" s="110"/>
    </row>
    <row r="33" spans="2:7" x14ac:dyDescent="0.3">
      <c r="B33" s="143" t="s">
        <v>184</v>
      </c>
      <c r="C33" s="145">
        <v>6.2781936644605796E-5</v>
      </c>
      <c r="D33" s="109" t="s">
        <v>185</v>
      </c>
      <c r="F33" s="110"/>
    </row>
    <row r="34" spans="2:7" x14ac:dyDescent="0.3">
      <c r="B34" s="143" t="s">
        <v>186</v>
      </c>
      <c r="C34" s="146">
        <v>0.75</v>
      </c>
      <c r="D34" s="109" t="s">
        <v>187</v>
      </c>
      <c r="E34" s="2" t="s">
        <v>188</v>
      </c>
      <c r="F34" s="110"/>
    </row>
    <row r="35" spans="2:7" x14ac:dyDescent="0.3">
      <c r="B35" s="143" t="s">
        <v>189</v>
      </c>
      <c r="C35" s="146">
        <v>0.25</v>
      </c>
      <c r="D35" s="109" t="s">
        <v>187</v>
      </c>
      <c r="E35" s="2" t="s">
        <v>188</v>
      </c>
      <c r="F35" s="110" t="s">
        <v>190</v>
      </c>
    </row>
    <row r="36" spans="2:7" x14ac:dyDescent="0.3">
      <c r="B36" s="143" t="s">
        <v>191</v>
      </c>
      <c r="C36" s="109">
        <v>1</v>
      </c>
      <c r="D36" s="109" t="s">
        <v>192</v>
      </c>
      <c r="E36" s="2" t="s">
        <v>67</v>
      </c>
      <c r="F36" s="110" t="s">
        <v>193</v>
      </c>
    </row>
    <row r="37" spans="2:7" x14ac:dyDescent="0.3">
      <c r="B37" s="143" t="s">
        <v>194</v>
      </c>
      <c r="C37" s="109">
        <v>100</v>
      </c>
      <c r="D37" s="109" t="s">
        <v>161</v>
      </c>
      <c r="F37" s="110"/>
    </row>
    <row r="38" spans="2:7" ht="28.8" x14ac:dyDescent="0.3">
      <c r="B38" s="28" t="s">
        <v>195</v>
      </c>
      <c r="C38" s="14">
        <v>1.5241</v>
      </c>
      <c r="D38" s="14" t="s">
        <v>196</v>
      </c>
      <c r="E38" s="2" t="s">
        <v>120</v>
      </c>
      <c r="F38" s="35" t="s">
        <v>197</v>
      </c>
    </row>
    <row r="39" spans="2:7" x14ac:dyDescent="0.3">
      <c r="B39" s="28" t="s">
        <v>198</v>
      </c>
      <c r="C39" s="113">
        <v>0.72274090770699084</v>
      </c>
      <c r="D39" s="14"/>
      <c r="E39" s="2" t="s">
        <v>199</v>
      </c>
      <c r="F39" s="110" t="s">
        <v>200</v>
      </c>
    </row>
    <row r="40" spans="2:7" ht="28.8" x14ac:dyDescent="0.3">
      <c r="B40" s="28" t="s">
        <v>201</v>
      </c>
      <c r="C40" s="147">
        <v>0.80304545300776764</v>
      </c>
      <c r="D40" s="14"/>
      <c r="F40" s="35" t="s">
        <v>202</v>
      </c>
    </row>
    <row r="41" spans="2:7" x14ac:dyDescent="0.3">
      <c r="B41" s="28" t="s">
        <v>203</v>
      </c>
      <c r="C41" s="113">
        <v>0.88334999830854444</v>
      </c>
      <c r="D41" s="14"/>
      <c r="E41" s="104" t="s">
        <v>204</v>
      </c>
      <c r="F41" s="20" t="s">
        <v>200</v>
      </c>
    </row>
    <row r="42" spans="2:7" x14ac:dyDescent="0.3">
      <c r="B42" s="28" t="s">
        <v>205</v>
      </c>
      <c r="D42" s="14"/>
      <c r="F42" s="20"/>
    </row>
    <row r="43" spans="2:7" x14ac:dyDescent="0.3">
      <c r="B43" s="28" t="s">
        <v>206</v>
      </c>
      <c r="C43" s="27">
        <v>66.09</v>
      </c>
      <c r="E43" s="154"/>
      <c r="F43" s="102"/>
      <c r="G43" s="114"/>
    </row>
    <row r="44" spans="2:7" x14ac:dyDescent="0.3">
      <c r="B44" s="28" t="s">
        <v>207</v>
      </c>
      <c r="C44" s="27">
        <v>14.38</v>
      </c>
      <c r="F44" s="20"/>
      <c r="G44" s="114"/>
    </row>
    <row r="45" spans="2:7" x14ac:dyDescent="0.3">
      <c r="B45" s="28" t="s">
        <v>208</v>
      </c>
      <c r="C45" s="27">
        <v>3.31</v>
      </c>
      <c r="F45" s="20"/>
    </row>
    <row r="46" spans="2:7" x14ac:dyDescent="0.3">
      <c r="B46" s="28" t="s">
        <v>209</v>
      </c>
      <c r="C46" s="24">
        <v>0.71</v>
      </c>
      <c r="F46" s="20"/>
    </row>
    <row r="47" spans="2:7" x14ac:dyDescent="0.3">
      <c r="B47" s="90" t="s">
        <v>210</v>
      </c>
      <c r="C47" s="103">
        <v>15.44</v>
      </c>
      <c r="D47" s="21"/>
      <c r="E47" s="15"/>
      <c r="F47" s="80"/>
    </row>
    <row r="49" spans="1:17" x14ac:dyDescent="0.3">
      <c r="B49" s="233" t="s">
        <v>211</v>
      </c>
      <c r="C49" s="233"/>
      <c r="D49" s="233"/>
      <c r="E49" s="233"/>
      <c r="F49" s="233"/>
      <c r="G49" s="233"/>
      <c r="H49" s="233"/>
      <c r="I49" s="233"/>
      <c r="J49" s="233"/>
    </row>
    <row r="50" spans="1:17" x14ac:dyDescent="0.3">
      <c r="C50" s="237" t="s">
        <v>212</v>
      </c>
      <c r="D50" s="237"/>
    </row>
    <row r="51" spans="1:17" x14ac:dyDescent="0.3">
      <c r="B51" s="115"/>
      <c r="C51" s="237"/>
      <c r="D51" s="237"/>
    </row>
    <row r="52" spans="1:17" x14ac:dyDescent="0.3">
      <c r="B52" s="115"/>
      <c r="C52" s="237"/>
      <c r="D52" s="237"/>
      <c r="E52" s="155" t="s">
        <v>213</v>
      </c>
      <c r="F52" s="116"/>
    </row>
    <row r="54" spans="1:17" ht="15" thickBot="1" x14ac:dyDescent="0.35">
      <c r="C54" s="117" t="s">
        <v>214</v>
      </c>
      <c r="L54" s="118" t="s">
        <v>215</v>
      </c>
    </row>
    <row r="55" spans="1:17" x14ac:dyDescent="0.3">
      <c r="A55" s="36"/>
      <c r="C55" s="119" t="s">
        <v>56</v>
      </c>
      <c r="D55" s="120" t="s">
        <v>57</v>
      </c>
      <c r="E55" s="120" t="s">
        <v>216</v>
      </c>
      <c r="F55" s="234" t="s">
        <v>59</v>
      </c>
      <c r="G55" s="234"/>
      <c r="H55" s="234"/>
      <c r="I55" s="234"/>
      <c r="J55" s="234"/>
      <c r="L55" t="s">
        <v>217</v>
      </c>
      <c r="M55" t="s">
        <v>218</v>
      </c>
      <c r="N55" t="s">
        <v>219</v>
      </c>
      <c r="O55" t="s">
        <v>220</v>
      </c>
      <c r="P55" t="s">
        <v>57</v>
      </c>
      <c r="Q55" t="s">
        <v>221</v>
      </c>
    </row>
    <row r="56" spans="1:17" x14ac:dyDescent="0.3">
      <c r="B56" s="98" t="s">
        <v>222</v>
      </c>
      <c r="C56" s="121">
        <v>0.28000000000000003</v>
      </c>
      <c r="D56" s="122"/>
      <c r="E56" s="150" t="s">
        <v>223</v>
      </c>
      <c r="F56" s="249" t="s">
        <v>224</v>
      </c>
      <c r="G56" s="249"/>
      <c r="H56" s="249"/>
      <c r="I56" s="249"/>
      <c r="J56" s="249"/>
      <c r="L56" t="s">
        <v>225</v>
      </c>
      <c r="M56" t="s">
        <v>226</v>
      </c>
      <c r="N56" t="s">
        <v>227</v>
      </c>
      <c r="O56">
        <v>2011</v>
      </c>
      <c r="P56" t="s">
        <v>228</v>
      </c>
      <c r="Q56">
        <v>99668</v>
      </c>
    </row>
    <row r="57" spans="1:17" x14ac:dyDescent="0.3">
      <c r="B57" s="98" t="s">
        <v>229</v>
      </c>
      <c r="C57" s="121">
        <v>0.14000000000000001</v>
      </c>
      <c r="D57" s="122"/>
      <c r="E57" s="150" t="s">
        <v>223</v>
      </c>
      <c r="F57" s="249"/>
      <c r="G57" s="249"/>
      <c r="H57" s="249"/>
      <c r="I57" s="249"/>
      <c r="J57" s="249"/>
      <c r="L57" t="s">
        <v>225</v>
      </c>
      <c r="M57" t="s">
        <v>226</v>
      </c>
      <c r="N57" t="s">
        <v>227</v>
      </c>
      <c r="O57">
        <v>2012</v>
      </c>
      <c r="P57" t="s">
        <v>228</v>
      </c>
      <c r="Q57">
        <v>90024</v>
      </c>
    </row>
    <row r="58" spans="1:17" x14ac:dyDescent="0.3">
      <c r="B58" s="123" t="s">
        <v>230</v>
      </c>
      <c r="C58" s="124">
        <v>10</v>
      </c>
      <c r="D58" s="125" t="s">
        <v>231</v>
      </c>
      <c r="E58" s="150" t="s">
        <v>223</v>
      </c>
      <c r="F58" s="235" t="s">
        <v>232</v>
      </c>
      <c r="G58" s="235"/>
      <c r="H58" s="235"/>
      <c r="I58" s="235"/>
      <c r="J58" s="235"/>
      <c r="L58" t="s">
        <v>225</v>
      </c>
      <c r="M58" t="s">
        <v>226</v>
      </c>
      <c r="N58" t="s">
        <v>227</v>
      </c>
      <c r="O58">
        <v>2013</v>
      </c>
      <c r="P58" t="s">
        <v>228</v>
      </c>
      <c r="Q58">
        <v>81592</v>
      </c>
    </row>
    <row r="59" spans="1:17" x14ac:dyDescent="0.3">
      <c r="B59" s="79" t="s">
        <v>233</v>
      </c>
      <c r="C59" s="126">
        <v>2.5714285714285716</v>
      </c>
      <c r="D59" t="s">
        <v>192</v>
      </c>
      <c r="E59" s="2" t="s">
        <v>234</v>
      </c>
      <c r="F59" s="236" t="s">
        <v>235</v>
      </c>
      <c r="G59" s="236"/>
      <c r="H59" s="236"/>
      <c r="I59" s="236"/>
      <c r="J59" s="236"/>
      <c r="L59" t="s">
        <v>225</v>
      </c>
      <c r="M59" t="s">
        <v>226</v>
      </c>
      <c r="N59" t="s">
        <v>227</v>
      </c>
      <c r="O59">
        <v>2014</v>
      </c>
      <c r="P59" t="s">
        <v>228</v>
      </c>
      <c r="Q59">
        <v>100505</v>
      </c>
    </row>
    <row r="60" spans="1:17" x14ac:dyDescent="0.3">
      <c r="B60" s="79" t="s">
        <v>236</v>
      </c>
      <c r="C60" s="126">
        <v>8.9171500000000012</v>
      </c>
      <c r="D60" t="s">
        <v>237</v>
      </c>
      <c r="E60" s="2" t="s">
        <v>238</v>
      </c>
      <c r="F60" s="236"/>
      <c r="G60" s="236"/>
      <c r="H60" s="236"/>
      <c r="I60" s="236"/>
      <c r="J60" s="236"/>
      <c r="L60" t="s">
        <v>225</v>
      </c>
      <c r="M60" t="s">
        <v>226</v>
      </c>
      <c r="N60" t="s">
        <v>227</v>
      </c>
      <c r="O60">
        <v>2015</v>
      </c>
      <c r="P60" t="s">
        <v>228</v>
      </c>
      <c r="Q60">
        <v>83784</v>
      </c>
    </row>
    <row r="61" spans="1:17" x14ac:dyDescent="0.3">
      <c r="B61" s="79" t="s">
        <v>239</v>
      </c>
      <c r="C61" s="126">
        <v>7.1757750000000007</v>
      </c>
      <c r="D61" t="s">
        <v>237</v>
      </c>
      <c r="E61" s="2" t="s">
        <v>238</v>
      </c>
      <c r="F61" s="236"/>
      <c r="G61" s="236"/>
      <c r="H61" s="236"/>
      <c r="I61" s="236"/>
      <c r="J61" s="236"/>
      <c r="L61" t="s">
        <v>225</v>
      </c>
      <c r="M61" t="s">
        <v>226</v>
      </c>
      <c r="N61" t="s">
        <v>227</v>
      </c>
      <c r="O61">
        <v>2016</v>
      </c>
      <c r="P61" t="s">
        <v>228</v>
      </c>
      <c r="Q61">
        <v>82060</v>
      </c>
    </row>
    <row r="62" spans="1:17" x14ac:dyDescent="0.3">
      <c r="B62" s="79" t="s">
        <v>240</v>
      </c>
      <c r="C62" s="127">
        <v>6.991045600000001E-2</v>
      </c>
      <c r="D62" t="s">
        <v>180</v>
      </c>
      <c r="E62" s="2" t="s">
        <v>241</v>
      </c>
      <c r="F62" s="236" t="s">
        <v>242</v>
      </c>
      <c r="G62" s="236"/>
      <c r="H62" s="236"/>
      <c r="I62" s="236"/>
      <c r="J62" s="236"/>
      <c r="L62" t="s">
        <v>225</v>
      </c>
      <c r="M62" t="s">
        <v>226</v>
      </c>
      <c r="N62" t="s">
        <v>227</v>
      </c>
      <c r="O62">
        <v>2017</v>
      </c>
      <c r="P62" t="s">
        <v>228</v>
      </c>
      <c r="Q62">
        <v>101239</v>
      </c>
    </row>
    <row r="63" spans="1:17" x14ac:dyDescent="0.3">
      <c r="B63" s="79" t="s">
        <v>243</v>
      </c>
      <c r="C63" s="128">
        <v>7.2331812000000023E-2</v>
      </c>
      <c r="D63" t="s">
        <v>180</v>
      </c>
      <c r="E63" s="2" t="s">
        <v>241</v>
      </c>
      <c r="F63" s="236"/>
      <c r="G63" s="236"/>
      <c r="H63" s="236"/>
      <c r="I63" s="236"/>
      <c r="J63" s="236"/>
      <c r="L63" t="s">
        <v>225</v>
      </c>
      <c r="M63" t="s">
        <v>226</v>
      </c>
      <c r="N63" t="s">
        <v>227</v>
      </c>
      <c r="O63">
        <v>2018</v>
      </c>
      <c r="P63" t="s">
        <v>228</v>
      </c>
      <c r="Q63">
        <v>88206</v>
      </c>
    </row>
    <row r="64" spans="1:17" x14ac:dyDescent="0.3">
      <c r="B64" s="79" t="s">
        <v>244</v>
      </c>
      <c r="C64" s="129">
        <v>1.8799999999999999E-4</v>
      </c>
      <c r="D64" t="s">
        <v>245</v>
      </c>
      <c r="E64" s="2" t="s">
        <v>246</v>
      </c>
      <c r="F64" s="236" t="s">
        <v>247</v>
      </c>
      <c r="G64" s="236"/>
      <c r="H64" s="236"/>
      <c r="I64" s="236"/>
      <c r="J64" s="236"/>
      <c r="L64" t="s">
        <v>225</v>
      </c>
      <c r="M64" t="s">
        <v>226</v>
      </c>
      <c r="N64" t="s">
        <v>227</v>
      </c>
      <c r="O64">
        <v>2019</v>
      </c>
      <c r="P64" t="s">
        <v>228</v>
      </c>
      <c r="Q64">
        <v>85287</v>
      </c>
    </row>
    <row r="65" spans="2:17" x14ac:dyDescent="0.3">
      <c r="B65" s="79" t="s">
        <v>248</v>
      </c>
      <c r="C65" s="129">
        <v>3.0600000000000001E-4</v>
      </c>
      <c r="D65" t="s">
        <v>245</v>
      </c>
      <c r="E65" s="2" t="s">
        <v>246</v>
      </c>
      <c r="F65" s="236" t="s">
        <v>249</v>
      </c>
      <c r="G65" s="236"/>
      <c r="H65" s="236"/>
      <c r="I65" s="236"/>
      <c r="J65" s="236"/>
      <c r="L65" t="s">
        <v>225</v>
      </c>
      <c r="M65" t="s">
        <v>226</v>
      </c>
      <c r="N65" t="s">
        <v>227</v>
      </c>
      <c r="O65">
        <v>2020</v>
      </c>
      <c r="P65" t="s">
        <v>228</v>
      </c>
      <c r="Q65">
        <v>79350</v>
      </c>
    </row>
    <row r="66" spans="2:17" ht="15" thickBot="1" x14ac:dyDescent="0.35">
      <c r="B66" s="97"/>
      <c r="C66" s="130"/>
      <c r="D66" s="12"/>
      <c r="E66" s="7"/>
      <c r="F66" s="239"/>
      <c r="G66" s="239"/>
      <c r="H66" s="239"/>
      <c r="I66" s="239"/>
      <c r="J66" s="239"/>
      <c r="L66" t="s">
        <v>225</v>
      </c>
      <c r="M66" t="s">
        <v>226</v>
      </c>
      <c r="N66" t="s">
        <v>250</v>
      </c>
      <c r="O66">
        <v>2011</v>
      </c>
      <c r="P66" t="s">
        <v>228</v>
      </c>
      <c r="Q66">
        <v>66563</v>
      </c>
    </row>
    <row r="67" spans="2:17" x14ac:dyDescent="0.3">
      <c r="L67" t="s">
        <v>225</v>
      </c>
      <c r="M67" t="s">
        <v>226</v>
      </c>
      <c r="N67" t="s">
        <v>250</v>
      </c>
      <c r="O67">
        <v>2012</v>
      </c>
      <c r="P67" t="s">
        <v>228</v>
      </c>
      <c r="Q67">
        <v>71512</v>
      </c>
    </row>
    <row r="68" spans="2:17" ht="15" thickBot="1" x14ac:dyDescent="0.35">
      <c r="C68" s="117" t="s">
        <v>251</v>
      </c>
      <c r="L68" t="s">
        <v>225</v>
      </c>
      <c r="M68" t="s">
        <v>226</v>
      </c>
      <c r="N68" t="s">
        <v>250</v>
      </c>
      <c r="O68">
        <v>2014</v>
      </c>
      <c r="P68" t="s">
        <v>228</v>
      </c>
      <c r="Q68">
        <v>73530</v>
      </c>
    </row>
    <row r="69" spans="2:17" x14ac:dyDescent="0.3">
      <c r="B69" s="36"/>
      <c r="C69" s="119" t="s">
        <v>56</v>
      </c>
      <c r="D69" s="120" t="s">
        <v>57</v>
      </c>
      <c r="E69" s="120" t="s">
        <v>216</v>
      </c>
      <c r="F69" s="234" t="s">
        <v>59</v>
      </c>
      <c r="G69" s="234"/>
      <c r="H69" s="234"/>
      <c r="I69" s="234"/>
      <c r="J69" s="234"/>
      <c r="L69" t="s">
        <v>225</v>
      </c>
      <c r="M69" t="s">
        <v>226</v>
      </c>
      <c r="N69" t="s">
        <v>250</v>
      </c>
      <c r="O69">
        <v>2015</v>
      </c>
      <c r="P69" t="s">
        <v>228</v>
      </c>
      <c r="Q69">
        <v>78008</v>
      </c>
    </row>
    <row r="70" spans="2:17" x14ac:dyDescent="0.3">
      <c r="B70" s="97" t="s">
        <v>252</v>
      </c>
      <c r="C70" s="131" t="s">
        <v>253</v>
      </c>
      <c r="D70" s="148"/>
      <c r="F70" s="240" t="s">
        <v>254</v>
      </c>
      <c r="G70" s="240"/>
      <c r="H70" s="240"/>
      <c r="I70" s="240"/>
      <c r="J70" s="240"/>
      <c r="L70" t="s">
        <v>225</v>
      </c>
      <c r="M70" t="s">
        <v>226</v>
      </c>
      <c r="N70" t="s">
        <v>250</v>
      </c>
      <c r="O70">
        <v>2017</v>
      </c>
      <c r="P70" t="s">
        <v>228</v>
      </c>
      <c r="Q70">
        <v>72538</v>
      </c>
    </row>
    <row r="71" spans="2:17" x14ac:dyDescent="0.3">
      <c r="B71" s="97" t="s">
        <v>255</v>
      </c>
      <c r="C71" s="131" t="s">
        <v>253</v>
      </c>
      <c r="D71" s="148"/>
      <c r="F71" s="240"/>
      <c r="G71" s="240"/>
      <c r="H71" s="240"/>
      <c r="I71" s="240"/>
      <c r="J71" s="240"/>
      <c r="L71" t="s">
        <v>225</v>
      </c>
      <c r="M71" t="s">
        <v>226</v>
      </c>
      <c r="N71" t="s">
        <v>250</v>
      </c>
      <c r="O71">
        <v>2018</v>
      </c>
      <c r="P71" t="s">
        <v>228</v>
      </c>
      <c r="Q71">
        <v>67680</v>
      </c>
    </row>
    <row r="72" spans="2:17" x14ac:dyDescent="0.3">
      <c r="B72" s="132" t="s">
        <v>256</v>
      </c>
      <c r="C72" s="121">
        <v>0.3</v>
      </c>
      <c r="D72" s="123" t="s">
        <v>257</v>
      </c>
      <c r="E72" s="151" t="s">
        <v>258</v>
      </c>
      <c r="F72" s="235" t="s">
        <v>259</v>
      </c>
      <c r="G72" s="235"/>
      <c r="H72" s="235"/>
      <c r="I72" s="235"/>
      <c r="J72" s="235"/>
      <c r="L72" t="s">
        <v>225</v>
      </c>
      <c r="M72" t="s">
        <v>226</v>
      </c>
      <c r="N72" t="s">
        <v>250</v>
      </c>
      <c r="O72">
        <v>2019</v>
      </c>
      <c r="P72" t="s">
        <v>228</v>
      </c>
      <c r="Q72">
        <v>77428</v>
      </c>
    </row>
    <row r="73" spans="2:17" x14ac:dyDescent="0.3">
      <c r="B73" s="97" t="s">
        <v>260</v>
      </c>
      <c r="C73" s="126">
        <v>120</v>
      </c>
      <c r="D73" s="79" t="s">
        <v>261</v>
      </c>
      <c r="E73" s="2" t="s">
        <v>238</v>
      </c>
      <c r="F73" s="236"/>
      <c r="G73" s="236"/>
      <c r="H73" s="236"/>
      <c r="I73" s="236"/>
      <c r="J73" s="236"/>
      <c r="L73" t="s">
        <v>225</v>
      </c>
      <c r="M73" t="s">
        <v>226</v>
      </c>
      <c r="N73" t="s">
        <v>250</v>
      </c>
      <c r="O73">
        <v>2020</v>
      </c>
      <c r="P73" t="s">
        <v>228</v>
      </c>
      <c r="Q73">
        <v>66803</v>
      </c>
    </row>
    <row r="74" spans="2:17" x14ac:dyDescent="0.3">
      <c r="B74" s="97" t="s">
        <v>262</v>
      </c>
      <c r="C74" s="126">
        <v>0.01</v>
      </c>
      <c r="D74" s="79" t="s">
        <v>263</v>
      </c>
      <c r="E74" s="2" t="s">
        <v>264</v>
      </c>
      <c r="F74" s="236"/>
      <c r="G74" s="236"/>
      <c r="H74" s="236"/>
      <c r="I74" s="236"/>
      <c r="J74" s="236"/>
    </row>
    <row r="75" spans="2:17" x14ac:dyDescent="0.3">
      <c r="B75" s="97" t="s">
        <v>265</v>
      </c>
      <c r="C75" s="126">
        <v>0.11</v>
      </c>
      <c r="D75" s="79" t="s">
        <v>266</v>
      </c>
      <c r="E75" s="2" t="s">
        <v>264</v>
      </c>
      <c r="F75" s="236"/>
      <c r="G75" s="236"/>
      <c r="H75" s="236"/>
      <c r="I75" s="236"/>
      <c r="J75" s="236"/>
    </row>
    <row r="76" spans="2:17" x14ac:dyDescent="0.3">
      <c r="B76" s="97" t="s">
        <v>262</v>
      </c>
      <c r="C76" s="126">
        <v>0.01</v>
      </c>
      <c r="D76" s="79" t="s">
        <v>267</v>
      </c>
      <c r="E76" s="2" t="s">
        <v>264</v>
      </c>
      <c r="F76" s="236"/>
      <c r="G76" s="236"/>
      <c r="H76" s="236"/>
      <c r="I76" s="236"/>
      <c r="J76" s="236"/>
    </row>
    <row r="77" spans="2:17" x14ac:dyDescent="0.3">
      <c r="B77" s="97" t="s">
        <v>268</v>
      </c>
      <c r="C77" s="126">
        <v>1.3320000000000001</v>
      </c>
      <c r="D77" s="79" t="s">
        <v>269</v>
      </c>
      <c r="E77" s="2" t="s">
        <v>241</v>
      </c>
      <c r="F77" s="236" t="s">
        <v>270</v>
      </c>
      <c r="G77" s="236"/>
      <c r="H77" s="236"/>
      <c r="I77" s="236"/>
      <c r="J77" s="236"/>
    </row>
    <row r="78" spans="2:17" x14ac:dyDescent="0.3">
      <c r="B78" s="97" t="s">
        <v>271</v>
      </c>
      <c r="C78" s="133">
        <v>6.2781936644605796E-5</v>
      </c>
      <c r="D78" s="79" t="s">
        <v>185</v>
      </c>
      <c r="E78" s="2" t="s">
        <v>241</v>
      </c>
      <c r="F78" s="236" t="s">
        <v>272</v>
      </c>
      <c r="G78" s="236"/>
      <c r="H78" s="236"/>
      <c r="I78" s="236"/>
      <c r="J78" s="236"/>
    </row>
    <row r="79" spans="2:17" x14ac:dyDescent="0.3">
      <c r="B79" s="97"/>
      <c r="C79" s="126"/>
      <c r="F79" s="236"/>
      <c r="G79" s="236"/>
      <c r="H79" s="236"/>
      <c r="I79" s="236"/>
      <c r="J79" s="236"/>
    </row>
    <row r="80" spans="2:17" ht="15" thickBot="1" x14ac:dyDescent="0.35">
      <c r="B80" s="97"/>
      <c r="C80" s="126" t="s">
        <v>273</v>
      </c>
      <c r="D80">
        <v>1.5711195356507957</v>
      </c>
      <c r="E80" s="2" t="s">
        <v>274</v>
      </c>
      <c r="F80" s="238">
        <v>2.4</v>
      </c>
      <c r="G80" s="238"/>
      <c r="H80" s="238"/>
      <c r="I80" s="238"/>
      <c r="J80" s="238"/>
    </row>
    <row r="81" spans="2:10" ht="15" thickBot="1" x14ac:dyDescent="0.35">
      <c r="B81" s="97"/>
      <c r="C81" s="126"/>
      <c r="F81" s="238"/>
      <c r="G81" s="238"/>
      <c r="H81" s="238"/>
      <c r="I81" s="238"/>
      <c r="J81" s="238"/>
    </row>
    <row r="82" spans="2:10" ht="15" thickBot="1" x14ac:dyDescent="0.35">
      <c r="B82" s="97"/>
      <c r="C82" s="134"/>
      <c r="D82" s="12"/>
      <c r="E82" s="7"/>
      <c r="F82" s="238"/>
      <c r="G82" s="238"/>
      <c r="H82" s="238"/>
      <c r="I82" s="238"/>
      <c r="J82" s="238"/>
    </row>
    <row r="84" spans="2:10" ht="15" thickBot="1" x14ac:dyDescent="0.35">
      <c r="C84" s="117" t="s">
        <v>275</v>
      </c>
    </row>
    <row r="85" spans="2:10" ht="15" thickBot="1" x14ac:dyDescent="0.35">
      <c r="B85" s="36"/>
      <c r="C85" s="119"/>
      <c r="D85" s="120"/>
      <c r="E85" s="120"/>
      <c r="F85" s="234" t="s">
        <v>59</v>
      </c>
      <c r="G85" s="234"/>
      <c r="H85" s="234"/>
      <c r="I85" s="234"/>
      <c r="J85" s="234"/>
    </row>
    <row r="86" spans="2:10" x14ac:dyDescent="0.3">
      <c r="B86" s="97" t="s">
        <v>276</v>
      </c>
      <c r="C86" s="135">
        <v>0.95</v>
      </c>
      <c r="D86" s="136" t="s">
        <v>187</v>
      </c>
      <c r="E86" s="152" t="s">
        <v>188</v>
      </c>
      <c r="F86" s="241" t="s">
        <v>277</v>
      </c>
      <c r="G86" s="241"/>
      <c r="H86" s="241"/>
      <c r="I86" s="241"/>
      <c r="J86" s="242"/>
    </row>
    <row r="87" spans="2:10" x14ac:dyDescent="0.3">
      <c r="B87" s="97" t="s">
        <v>278</v>
      </c>
      <c r="C87" s="137">
        <v>632</v>
      </c>
      <c r="D87" t="s">
        <v>279</v>
      </c>
      <c r="E87" s="2" t="s">
        <v>188</v>
      </c>
      <c r="F87" s="243"/>
      <c r="G87" s="243"/>
      <c r="H87" s="243"/>
      <c r="I87" s="243"/>
      <c r="J87" s="244"/>
    </row>
    <row r="88" spans="2:10" ht="15" thickBot="1" x14ac:dyDescent="0.35">
      <c r="B88" s="99" t="s">
        <v>280</v>
      </c>
      <c r="C88" s="138">
        <v>0.25</v>
      </c>
      <c r="D88" s="139" t="s">
        <v>187</v>
      </c>
      <c r="E88" s="153" t="s">
        <v>188</v>
      </c>
      <c r="F88" s="245"/>
      <c r="G88" s="245"/>
      <c r="H88" s="245"/>
      <c r="I88" s="245"/>
      <c r="J88" s="246"/>
    </row>
  </sheetData>
  <mergeCells count="32">
    <mergeCell ref="F86:J88"/>
    <mergeCell ref="B23:F23"/>
    <mergeCell ref="B2:F2"/>
    <mergeCell ref="B4:F4"/>
    <mergeCell ref="B7:F7"/>
    <mergeCell ref="B10:F10"/>
    <mergeCell ref="B12:F12"/>
    <mergeCell ref="B18:F18"/>
    <mergeCell ref="F61:J61"/>
    <mergeCell ref="F62:J63"/>
    <mergeCell ref="F64:J64"/>
    <mergeCell ref="F65:J65"/>
    <mergeCell ref="F55:J55"/>
    <mergeCell ref="F56:J57"/>
    <mergeCell ref="F58:J58"/>
    <mergeCell ref="F59:J59"/>
    <mergeCell ref="B49:J49"/>
    <mergeCell ref="F85:J85"/>
    <mergeCell ref="F72:J72"/>
    <mergeCell ref="F73:J73"/>
    <mergeCell ref="F74:J74"/>
    <mergeCell ref="F75:J75"/>
    <mergeCell ref="F76:J76"/>
    <mergeCell ref="C50:D52"/>
    <mergeCell ref="F77:J77"/>
    <mergeCell ref="F78:J78"/>
    <mergeCell ref="F79:J79"/>
    <mergeCell ref="F80:J82"/>
    <mergeCell ref="F66:J66"/>
    <mergeCell ref="F69:J69"/>
    <mergeCell ref="F70:J71"/>
    <mergeCell ref="F60:J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F2CF-54A3-4549-B40F-CEBAECE2A5C1}">
  <dimension ref="B1:W27"/>
  <sheetViews>
    <sheetView workbookViewId="0">
      <selection activeCell="G11" sqref="G11"/>
    </sheetView>
  </sheetViews>
  <sheetFormatPr defaultRowHeight="14.4" x14ac:dyDescent="0.3"/>
  <sheetData>
    <row r="1" spans="2:23" ht="15" thickBot="1" x14ac:dyDescent="0.35"/>
    <row r="2" spans="2:23" x14ac:dyDescent="0.3">
      <c r="B2" s="214" t="s">
        <v>367</v>
      </c>
      <c r="C2" s="250" t="s">
        <v>368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</row>
    <row r="3" spans="2:23" x14ac:dyDescent="0.3">
      <c r="B3" s="36">
        <v>1</v>
      </c>
      <c r="C3" s="36" t="s">
        <v>369</v>
      </c>
    </row>
    <row r="4" spans="2:23" x14ac:dyDescent="0.3">
      <c r="B4" s="36">
        <v>2</v>
      </c>
      <c r="C4" s="36" t="s">
        <v>370</v>
      </c>
    </row>
    <row r="5" spans="2:23" x14ac:dyDescent="0.3">
      <c r="B5" s="36">
        <v>3</v>
      </c>
      <c r="C5" s="36" t="s">
        <v>371</v>
      </c>
    </row>
    <row r="6" spans="2:23" x14ac:dyDescent="0.3">
      <c r="B6" s="36">
        <v>4</v>
      </c>
      <c r="C6" s="36" t="s">
        <v>372</v>
      </c>
    </row>
    <row r="7" spans="2:23" x14ac:dyDescent="0.3">
      <c r="B7" s="36">
        <v>5</v>
      </c>
      <c r="C7" s="36" t="s">
        <v>373</v>
      </c>
    </row>
    <row r="8" spans="2:23" x14ac:dyDescent="0.3">
      <c r="B8" s="36">
        <v>6</v>
      </c>
      <c r="C8" s="36" t="s">
        <v>374</v>
      </c>
    </row>
    <row r="9" spans="2:23" x14ac:dyDescent="0.3">
      <c r="B9" s="36">
        <v>7</v>
      </c>
      <c r="C9" s="36" t="s">
        <v>375</v>
      </c>
    </row>
    <row r="10" spans="2:23" x14ac:dyDescent="0.3">
      <c r="B10" s="36">
        <v>8</v>
      </c>
      <c r="C10" s="36" t="s">
        <v>376</v>
      </c>
    </row>
    <row r="11" spans="2:23" x14ac:dyDescent="0.3">
      <c r="B11" s="36">
        <v>9</v>
      </c>
      <c r="C11" s="36" t="s">
        <v>377</v>
      </c>
    </row>
    <row r="12" spans="2:23" x14ac:dyDescent="0.3">
      <c r="B12" s="36">
        <v>10</v>
      </c>
      <c r="C12" s="36" t="s">
        <v>378</v>
      </c>
    </row>
    <row r="13" spans="2:23" x14ac:dyDescent="0.3">
      <c r="B13" s="36">
        <v>11</v>
      </c>
      <c r="C13" s="36" t="s">
        <v>379</v>
      </c>
    </row>
    <row r="14" spans="2:23" x14ac:dyDescent="0.3">
      <c r="B14" s="36">
        <v>12</v>
      </c>
      <c r="C14" s="36" t="s">
        <v>380</v>
      </c>
    </row>
    <row r="15" spans="2:23" x14ac:dyDescent="0.3">
      <c r="B15" s="36">
        <v>13</v>
      </c>
      <c r="C15" s="36" t="s">
        <v>381</v>
      </c>
    </row>
    <row r="16" spans="2:23" x14ac:dyDescent="0.3">
      <c r="B16" s="36">
        <v>14</v>
      </c>
      <c r="C16" s="36" t="s">
        <v>382</v>
      </c>
    </row>
    <row r="17" spans="2:3" x14ac:dyDescent="0.3">
      <c r="B17" s="36">
        <v>15</v>
      </c>
      <c r="C17" s="36" t="s">
        <v>383</v>
      </c>
    </row>
    <row r="18" spans="2:3" x14ac:dyDescent="0.3">
      <c r="B18" s="36">
        <v>16</v>
      </c>
      <c r="C18" s="36" t="s">
        <v>384</v>
      </c>
    </row>
    <row r="19" spans="2:3" x14ac:dyDescent="0.3">
      <c r="B19" s="36">
        <v>17</v>
      </c>
      <c r="C19" s="36" t="s">
        <v>385</v>
      </c>
    </row>
    <row r="20" spans="2:3" x14ac:dyDescent="0.3">
      <c r="B20" s="36">
        <v>18</v>
      </c>
      <c r="C20" s="36" t="s">
        <v>386</v>
      </c>
    </row>
    <row r="21" spans="2:3" x14ac:dyDescent="0.3">
      <c r="B21" s="36">
        <v>19</v>
      </c>
      <c r="C21" s="36" t="s">
        <v>387</v>
      </c>
    </row>
    <row r="22" spans="2:3" x14ac:dyDescent="0.3">
      <c r="B22" s="36">
        <v>20</v>
      </c>
      <c r="C22" s="36" t="s">
        <v>388</v>
      </c>
    </row>
    <row r="23" spans="2:3" x14ac:dyDescent="0.3">
      <c r="B23" s="36">
        <v>21</v>
      </c>
      <c r="C23" s="36" t="s">
        <v>389</v>
      </c>
    </row>
    <row r="24" spans="2:3" x14ac:dyDescent="0.3">
      <c r="B24" s="36">
        <v>22</v>
      </c>
      <c r="C24" s="36" t="s">
        <v>390</v>
      </c>
    </row>
    <row r="25" spans="2:3" x14ac:dyDescent="0.3">
      <c r="B25" s="36">
        <v>23</v>
      </c>
      <c r="C25" s="36" t="s">
        <v>391</v>
      </c>
    </row>
    <row r="26" spans="2:3" x14ac:dyDescent="0.3">
      <c r="B26" s="36">
        <v>24</v>
      </c>
      <c r="C26" s="36" t="s">
        <v>392</v>
      </c>
    </row>
    <row r="27" spans="2:3" x14ac:dyDescent="0.3">
      <c r="B27" s="36">
        <v>25</v>
      </c>
      <c r="C27" s="36" t="s">
        <v>393</v>
      </c>
    </row>
  </sheetData>
  <mergeCells count="1">
    <mergeCell ref="C2:W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01A5-2AC4-4BE3-A0E7-E6B67DB40529}">
  <dimension ref="A1:Q25"/>
  <sheetViews>
    <sheetView topLeftCell="A4" workbookViewId="0">
      <selection activeCell="D30" sqref="D30"/>
    </sheetView>
  </sheetViews>
  <sheetFormatPr defaultRowHeight="15.6" x14ac:dyDescent="0.3"/>
  <cols>
    <col min="1" max="1" width="11.33203125" style="267" customWidth="1"/>
    <col min="2" max="2" width="15.44140625" style="267" customWidth="1"/>
    <col min="3" max="3" width="14.88671875" style="267" customWidth="1"/>
    <col min="4" max="4" width="14.6640625" style="267" customWidth="1"/>
    <col min="5" max="12" width="8.88671875" style="267"/>
    <col min="13" max="13" width="16.77734375" style="267" customWidth="1"/>
    <col min="14" max="14" width="13.88671875" style="267" customWidth="1"/>
    <col min="15" max="15" width="17.6640625" style="267" customWidth="1"/>
    <col min="16" max="16" width="22.109375" style="267" customWidth="1"/>
    <col min="17" max="16384" width="8.88671875" style="267"/>
  </cols>
  <sheetData>
    <row r="1" spans="1:17" x14ac:dyDescent="0.3">
      <c r="A1" s="293" t="s">
        <v>426</v>
      </c>
    </row>
    <row r="2" spans="1:17" ht="16.2" thickBot="1" x14ac:dyDescent="0.35">
      <c r="M2" s="268" t="s">
        <v>425</v>
      </c>
    </row>
    <row r="3" spans="1:17" x14ac:dyDescent="0.3">
      <c r="B3" s="269"/>
      <c r="C3" s="270" t="s">
        <v>60</v>
      </c>
      <c r="D3" s="270"/>
      <c r="E3" s="270"/>
      <c r="F3" s="270"/>
      <c r="G3" s="270"/>
      <c r="H3" s="270"/>
      <c r="I3" s="271"/>
      <c r="M3" s="269" t="s">
        <v>400</v>
      </c>
      <c r="N3" s="272" t="s">
        <v>401</v>
      </c>
      <c r="O3" s="273" t="s">
        <v>402</v>
      </c>
      <c r="P3" s="274" t="s">
        <v>403</v>
      </c>
      <c r="Q3" s="271" t="s">
        <v>404</v>
      </c>
    </row>
    <row r="4" spans="1:17" x14ac:dyDescent="0.3">
      <c r="B4" s="275"/>
      <c r="C4" s="276" t="s">
        <v>397</v>
      </c>
      <c r="D4" s="276" t="s">
        <v>398</v>
      </c>
      <c r="E4" s="276" t="s">
        <v>396</v>
      </c>
      <c r="F4" s="276" t="s">
        <v>410</v>
      </c>
      <c r="G4" s="276" t="s">
        <v>411</v>
      </c>
      <c r="H4" s="276" t="s">
        <v>412</v>
      </c>
      <c r="I4" s="277"/>
      <c r="M4" s="278" t="s">
        <v>405</v>
      </c>
      <c r="N4" s="279">
        <v>0.23</v>
      </c>
      <c r="O4" s="280">
        <v>0.126</v>
      </c>
      <c r="P4" s="267">
        <v>0.09</v>
      </c>
      <c r="Q4" s="281" t="s">
        <v>406</v>
      </c>
    </row>
    <row r="5" spans="1:17" x14ac:dyDescent="0.3">
      <c r="B5" s="282" t="s">
        <v>395</v>
      </c>
      <c r="C5" s="289">
        <f>1000/241.6048</f>
        <v>4.1389906160804752</v>
      </c>
      <c r="D5" s="289">
        <f>C5</f>
        <v>4.1389906160804752</v>
      </c>
      <c r="E5" s="289">
        <f>D17</f>
        <v>3.5388369767488057</v>
      </c>
      <c r="F5" s="289"/>
      <c r="G5" s="289"/>
      <c r="H5" s="289"/>
      <c r="I5" s="281"/>
      <c r="M5" s="278" t="s">
        <v>407</v>
      </c>
      <c r="N5" s="279">
        <v>0.09</v>
      </c>
      <c r="O5" s="280">
        <v>0.09</v>
      </c>
      <c r="P5" s="267">
        <v>0.09</v>
      </c>
      <c r="Q5" s="281">
        <v>0.09</v>
      </c>
    </row>
    <row r="6" spans="1:17" ht="16.2" thickBot="1" x14ac:dyDescent="0.35">
      <c r="B6" s="283" t="s">
        <v>413</v>
      </c>
      <c r="C6" s="289"/>
      <c r="D6" s="289"/>
      <c r="E6" s="289"/>
      <c r="F6" s="289">
        <f>E18</f>
        <v>1.3093696813970581</v>
      </c>
      <c r="G6" s="289"/>
      <c r="H6" s="289"/>
      <c r="I6" s="281"/>
      <c r="M6" s="278" t="s">
        <v>408</v>
      </c>
      <c r="N6" s="284">
        <v>0.26300000000000001</v>
      </c>
      <c r="O6" s="280">
        <v>0.2036</v>
      </c>
      <c r="P6" s="267">
        <v>0.245</v>
      </c>
      <c r="Q6" s="281">
        <v>0.26300000000000001</v>
      </c>
    </row>
    <row r="7" spans="1:17" x14ac:dyDescent="0.3">
      <c r="B7" s="283" t="s">
        <v>414</v>
      </c>
      <c r="C7" s="289"/>
      <c r="D7" s="289"/>
      <c r="E7" s="289"/>
      <c r="F7" s="289"/>
      <c r="G7" s="289"/>
      <c r="H7" s="289"/>
      <c r="I7" s="281"/>
      <c r="M7" s="269" t="s">
        <v>409</v>
      </c>
      <c r="N7" s="274"/>
      <c r="O7" s="274">
        <v>3.6901000000000002</v>
      </c>
      <c r="P7" s="274">
        <v>3.5566</v>
      </c>
      <c r="Q7" s="271">
        <v>4.1389899999999997</v>
      </c>
    </row>
    <row r="8" spans="1:17" ht="16.2" thickBot="1" x14ac:dyDescent="0.35">
      <c r="B8" s="283" t="s">
        <v>415</v>
      </c>
      <c r="C8" s="289"/>
      <c r="D8" s="289"/>
      <c r="E8" s="289"/>
      <c r="F8" s="289"/>
      <c r="G8" s="289"/>
      <c r="H8" s="289"/>
      <c r="I8" s="281"/>
      <c r="M8" s="285"/>
      <c r="N8" s="286"/>
      <c r="O8" s="286"/>
      <c r="P8" s="286"/>
      <c r="Q8" s="287"/>
    </row>
    <row r="9" spans="1:17" x14ac:dyDescent="0.3">
      <c r="B9" s="283" t="s">
        <v>394</v>
      </c>
      <c r="C9" s="289"/>
      <c r="D9" s="289"/>
      <c r="E9" s="289"/>
      <c r="F9" s="289"/>
      <c r="G9" s="289"/>
      <c r="H9" s="289"/>
      <c r="I9" s="281"/>
    </row>
    <row r="10" spans="1:17" x14ac:dyDescent="0.3">
      <c r="B10" s="283" t="s">
        <v>42</v>
      </c>
      <c r="C10" s="289"/>
      <c r="D10" s="289"/>
      <c r="E10" s="289"/>
      <c r="F10" s="289"/>
      <c r="G10" s="289">
        <f>F22</f>
        <v>0.91950118075636111</v>
      </c>
      <c r="H10" s="289"/>
      <c r="I10" s="281"/>
    </row>
    <row r="11" spans="1:17" x14ac:dyDescent="0.3">
      <c r="B11" s="283" t="s">
        <v>416</v>
      </c>
      <c r="C11" s="289"/>
      <c r="D11" s="289"/>
      <c r="E11" s="289"/>
      <c r="F11" s="289"/>
      <c r="G11" s="289"/>
      <c r="H11" s="289">
        <f>G23</f>
        <v>1.3442999718660249</v>
      </c>
      <c r="I11" s="281"/>
    </row>
    <row r="12" spans="1:17" x14ac:dyDescent="0.3">
      <c r="B12" s="288" t="s">
        <v>417</v>
      </c>
      <c r="C12" s="276"/>
      <c r="D12" s="276"/>
      <c r="E12" s="276"/>
      <c r="F12" s="276"/>
      <c r="G12" s="276"/>
      <c r="H12" s="276"/>
      <c r="I12" s="277"/>
    </row>
    <row r="13" spans="1:17" x14ac:dyDescent="0.3">
      <c r="B13" s="283"/>
      <c r="C13" s="289"/>
      <c r="D13" s="289"/>
      <c r="E13" s="289"/>
      <c r="F13" s="289"/>
      <c r="G13" s="289"/>
      <c r="H13" s="289"/>
      <c r="I13" s="281"/>
    </row>
    <row r="14" spans="1:17" x14ac:dyDescent="0.3">
      <c r="B14" s="283"/>
      <c r="C14" s="289"/>
      <c r="D14" s="289"/>
      <c r="E14" s="289"/>
      <c r="F14" s="289"/>
      <c r="G14" s="289"/>
      <c r="H14" s="289"/>
      <c r="I14" s="281"/>
    </row>
    <row r="15" spans="1:17" x14ac:dyDescent="0.3">
      <c r="B15" s="283"/>
      <c r="C15" s="289"/>
      <c r="D15" s="289"/>
      <c r="E15" s="289"/>
      <c r="F15" s="289"/>
      <c r="G15" s="289"/>
      <c r="H15" s="289"/>
      <c r="I15" s="281"/>
      <c r="M15" s="297"/>
      <c r="N15" s="298" t="s">
        <v>419</v>
      </c>
      <c r="O15" s="298" t="s">
        <v>420</v>
      </c>
      <c r="P15" s="299" t="s">
        <v>424</v>
      </c>
    </row>
    <row r="16" spans="1:17" x14ac:dyDescent="0.3">
      <c r="B16" s="295"/>
      <c r="C16" s="294" t="s">
        <v>399</v>
      </c>
      <c r="D16" s="294"/>
      <c r="E16" s="294"/>
      <c r="F16" s="294"/>
      <c r="G16" s="294"/>
      <c r="H16" s="294"/>
      <c r="I16" s="296"/>
      <c r="M16" s="300" t="s">
        <v>421</v>
      </c>
      <c r="N16" s="289"/>
      <c r="O16" s="289">
        <v>0.22500000000000001</v>
      </c>
      <c r="P16" s="290"/>
    </row>
    <row r="17" spans="2:16" x14ac:dyDescent="0.3">
      <c r="B17" s="283" t="s">
        <v>395</v>
      </c>
      <c r="C17" s="289">
        <f>C5</f>
        <v>4.1389906160804752</v>
      </c>
      <c r="D17" s="289">
        <f>D5-D19-D25</f>
        <v>3.5388369767488057</v>
      </c>
      <c r="E17" s="289"/>
      <c r="F17" s="289"/>
      <c r="G17" s="289"/>
      <c r="H17" s="289"/>
      <c r="I17" s="281"/>
      <c r="M17" s="301" t="s">
        <v>422</v>
      </c>
      <c r="N17" s="289">
        <v>2.3839999999999999</v>
      </c>
      <c r="O17" s="289">
        <v>3.6</v>
      </c>
      <c r="P17" s="290"/>
    </row>
    <row r="18" spans="2:16" x14ac:dyDescent="0.3">
      <c r="B18" s="283" t="s">
        <v>413</v>
      </c>
      <c r="C18" s="289"/>
      <c r="D18" s="289"/>
      <c r="E18" s="289">
        <f>0.37*E5</f>
        <v>1.3093696813970581</v>
      </c>
      <c r="F18" s="289"/>
      <c r="G18" s="289"/>
      <c r="H18" s="289"/>
      <c r="I18" s="281"/>
      <c r="M18" s="301"/>
      <c r="N18" s="289"/>
      <c r="O18" s="289"/>
      <c r="P18" s="290"/>
    </row>
    <row r="19" spans="2:16" x14ac:dyDescent="0.3">
      <c r="B19" s="283" t="s">
        <v>414</v>
      </c>
      <c r="C19" s="289"/>
      <c r="D19" s="289">
        <f>0.005*D5</f>
        <v>2.0694953080402378E-2</v>
      </c>
      <c r="E19" s="289"/>
      <c r="F19" s="289"/>
      <c r="G19" s="289"/>
      <c r="H19" s="289"/>
      <c r="I19" s="281"/>
      <c r="M19" s="301" t="s">
        <v>423</v>
      </c>
      <c r="N19" s="289">
        <f>D19</f>
        <v>2.0694953080402378E-2</v>
      </c>
      <c r="O19" s="289">
        <f>E20</f>
        <v>1.1093192271014483</v>
      </c>
      <c r="P19" s="290"/>
    </row>
    <row r="20" spans="2:16" x14ac:dyDescent="0.3">
      <c r="B20" s="283" t="s">
        <v>415</v>
      </c>
      <c r="C20" s="289"/>
      <c r="D20" s="289"/>
      <c r="E20" s="289">
        <f>0.31347*E5</f>
        <v>1.1093192271014483</v>
      </c>
      <c r="F20" s="289"/>
      <c r="G20" s="289"/>
      <c r="H20" s="289"/>
      <c r="I20" s="281"/>
      <c r="M20" s="301" t="s">
        <v>421</v>
      </c>
      <c r="N20" s="289">
        <f>N19*N16</f>
        <v>0</v>
      </c>
      <c r="O20" s="289">
        <f>O16*O19</f>
        <v>0.24959682609782585</v>
      </c>
      <c r="P20" s="290">
        <f>N20+O20</f>
        <v>0.24959682609782585</v>
      </c>
    </row>
    <row r="21" spans="2:16" x14ac:dyDescent="0.3">
      <c r="B21" s="283" t="s">
        <v>394</v>
      </c>
      <c r="C21" s="289"/>
      <c r="D21" s="289"/>
      <c r="E21" s="289">
        <f>0.2529*E5</f>
        <v>0.89497187141977297</v>
      </c>
      <c r="F21" s="289"/>
      <c r="G21" s="289"/>
      <c r="H21" s="289"/>
      <c r="I21" s="281"/>
      <c r="M21" s="302" t="s">
        <v>422</v>
      </c>
      <c r="N21" s="276">
        <f>N17*N19</f>
        <v>4.9336768143679266E-2</v>
      </c>
      <c r="O21" s="276">
        <f>O17*O19</f>
        <v>3.9935492175652136</v>
      </c>
      <c r="P21" s="291">
        <f>N21+O21</f>
        <v>4.0428859857088932</v>
      </c>
    </row>
    <row r="22" spans="2:16" x14ac:dyDescent="0.3">
      <c r="B22" s="283" t="s">
        <v>42</v>
      </c>
      <c r="C22" s="289"/>
      <c r="D22" s="289"/>
      <c r="E22" s="289"/>
      <c r="F22" s="289">
        <f>F6/1.424</f>
        <v>0.91950118075636111</v>
      </c>
      <c r="G22" s="289"/>
      <c r="H22" s="289"/>
      <c r="I22" s="281"/>
    </row>
    <row r="23" spans="2:16" x14ac:dyDescent="0.3">
      <c r="B23" s="283" t="s">
        <v>416</v>
      </c>
      <c r="C23" s="289"/>
      <c r="D23" s="289"/>
      <c r="E23" s="289"/>
      <c r="F23" s="289"/>
      <c r="G23" s="289">
        <f>G10/0.684</f>
        <v>1.3442999718660249</v>
      </c>
      <c r="H23" s="289"/>
      <c r="I23" s="281"/>
    </row>
    <row r="24" spans="2:16" x14ac:dyDescent="0.3">
      <c r="B24" s="283" t="s">
        <v>417</v>
      </c>
      <c r="C24" s="289"/>
      <c r="D24" s="289"/>
      <c r="E24" s="289"/>
      <c r="F24" s="289"/>
      <c r="G24" s="289"/>
      <c r="H24" s="289">
        <f>H11/1.3443</f>
        <v>0.99999997907165428</v>
      </c>
      <c r="I24" s="281"/>
    </row>
    <row r="25" spans="2:16" ht="16.2" thickBot="1" x14ac:dyDescent="0.35">
      <c r="B25" s="292" t="s">
        <v>418</v>
      </c>
      <c r="C25" s="286"/>
      <c r="D25" s="286">
        <f>(N4-N5)*C5</f>
        <v>0.57945868625126662</v>
      </c>
      <c r="E25" s="286"/>
      <c r="F25" s="286"/>
      <c r="G25" s="286"/>
      <c r="H25" s="286"/>
      <c r="I25" s="287"/>
    </row>
  </sheetData>
  <mergeCells count="2">
    <mergeCell ref="C3:H3"/>
    <mergeCell ref="C16:I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18B0-B4F4-43C5-B866-C3353E31BE74}">
  <dimension ref="A1:J36"/>
  <sheetViews>
    <sheetView topLeftCell="A14" workbookViewId="0">
      <selection activeCell="G24" sqref="G24"/>
    </sheetView>
  </sheetViews>
  <sheetFormatPr defaultRowHeight="14.4" x14ac:dyDescent="0.3"/>
  <cols>
    <col min="1" max="6" width="8.88671875" style="2"/>
    <col min="7" max="7" width="17.21875" style="2" customWidth="1"/>
    <col min="8" max="8" width="12" style="2" customWidth="1"/>
    <col min="9" max="9" width="12.21875" style="2" customWidth="1"/>
    <col min="10" max="16384" width="8.88671875" style="2"/>
  </cols>
  <sheetData>
    <row r="1" spans="1:1" x14ac:dyDescent="0.3">
      <c r="A1" s="3" t="s">
        <v>34</v>
      </c>
    </row>
    <row r="16" spans="1:1" ht="15" thickBot="1" x14ac:dyDescent="0.35"/>
    <row r="17" spans="1:10" x14ac:dyDescent="0.3">
      <c r="A17" s="259" t="s">
        <v>35</v>
      </c>
      <c r="B17" s="259"/>
      <c r="C17" s="259"/>
      <c r="G17" s="261" t="s">
        <v>35</v>
      </c>
      <c r="H17" s="262"/>
      <c r="I17" s="262"/>
      <c r="J17" s="263"/>
    </row>
    <row r="18" spans="1:10" x14ac:dyDescent="0.3">
      <c r="A18" s="2" t="s">
        <v>1</v>
      </c>
      <c r="B18" s="2" t="s">
        <v>2</v>
      </c>
      <c r="C18" s="2" t="s">
        <v>3</v>
      </c>
      <c r="G18" s="4" t="s">
        <v>1</v>
      </c>
      <c r="H18" s="2" t="s">
        <v>2</v>
      </c>
      <c r="I18" s="2" t="s">
        <v>3</v>
      </c>
      <c r="J18" s="5" t="s">
        <v>53</v>
      </c>
    </row>
    <row r="19" spans="1:10" x14ac:dyDescent="0.3">
      <c r="A19" s="2" t="s">
        <v>36</v>
      </c>
      <c r="B19" s="2">
        <v>195499</v>
      </c>
      <c r="C19" s="2" t="s">
        <v>37</v>
      </c>
      <c r="G19" s="4" t="s">
        <v>36</v>
      </c>
      <c r="H19" s="2">
        <v>1000</v>
      </c>
      <c r="I19" s="2" t="s">
        <v>37</v>
      </c>
      <c r="J19" s="5" t="s">
        <v>54</v>
      </c>
    </row>
    <row r="20" spans="1:10" x14ac:dyDescent="0.3">
      <c r="G20" s="4"/>
      <c r="J20" s="5"/>
    </row>
    <row r="21" spans="1:10" x14ac:dyDescent="0.3">
      <c r="A21" s="259" t="s">
        <v>38</v>
      </c>
      <c r="B21" s="259"/>
      <c r="C21" s="259"/>
      <c r="G21" s="264" t="s">
        <v>38</v>
      </c>
      <c r="H21" s="265"/>
      <c r="I21" s="265"/>
      <c r="J21" s="266"/>
    </row>
    <row r="22" spans="1:10" x14ac:dyDescent="0.3">
      <c r="A22" s="2" t="s">
        <v>39</v>
      </c>
      <c r="B22" s="2">
        <v>9697</v>
      </c>
      <c r="C22" s="259" t="s">
        <v>37</v>
      </c>
      <c r="G22" s="4" t="s">
        <v>39</v>
      </c>
      <c r="H22" s="2">
        <f>$H$19/$B$19*B22</f>
        <v>49.601276732873316</v>
      </c>
      <c r="I22" s="259" t="s">
        <v>37</v>
      </c>
      <c r="J22" s="5"/>
    </row>
    <row r="23" spans="1:10" x14ac:dyDescent="0.3">
      <c r="A23" s="2" t="s">
        <v>40</v>
      </c>
      <c r="B23" s="2">
        <v>38406</v>
      </c>
      <c r="C23" s="259"/>
      <c r="G23" s="4" t="s">
        <v>40</v>
      </c>
      <c r="H23" s="2">
        <f>$H$19/$B$19*B23</f>
        <v>196.45113274236695</v>
      </c>
      <c r="I23" s="259"/>
      <c r="J23" s="5"/>
    </row>
    <row r="24" spans="1:10" x14ac:dyDescent="0.3">
      <c r="A24" s="2" t="s">
        <v>41</v>
      </c>
      <c r="B24" s="2">
        <v>7575</v>
      </c>
      <c r="C24" s="259"/>
      <c r="G24" s="4" t="s">
        <v>41</v>
      </c>
      <c r="H24" s="2">
        <f t="shared" ref="H24:H29" si="0">$H$19/$B$19*B24</f>
        <v>38.747001263433575</v>
      </c>
      <c r="I24" s="259"/>
      <c r="J24" s="5"/>
    </row>
    <row r="25" spans="1:10" x14ac:dyDescent="0.3">
      <c r="A25" s="2" t="s">
        <v>42</v>
      </c>
      <c r="B25" s="2">
        <v>3009</v>
      </c>
      <c r="C25" s="259"/>
      <c r="G25" s="4" t="s">
        <v>42</v>
      </c>
      <c r="H25" s="2">
        <f t="shared" si="0"/>
        <v>15.391383076128266</v>
      </c>
      <c r="I25" s="259"/>
      <c r="J25" s="5"/>
    </row>
    <row r="26" spans="1:10" x14ac:dyDescent="0.3">
      <c r="A26" s="2" t="s">
        <v>43</v>
      </c>
      <c r="B26" s="2">
        <v>9610</v>
      </c>
      <c r="C26" s="259"/>
      <c r="G26" s="4" t="s">
        <v>43</v>
      </c>
      <c r="H26" s="2">
        <f t="shared" si="0"/>
        <v>49.156261668857638</v>
      </c>
      <c r="I26" s="259"/>
      <c r="J26" s="5"/>
    </row>
    <row r="27" spans="1:10" x14ac:dyDescent="0.3">
      <c r="A27" s="2" t="s">
        <v>44</v>
      </c>
      <c r="B27" s="2">
        <v>19695</v>
      </c>
      <c r="C27" s="259"/>
      <c r="G27" s="4" t="s">
        <v>44</v>
      </c>
      <c r="H27" s="2">
        <f t="shared" si="0"/>
        <v>100.74220328492729</v>
      </c>
      <c r="I27" s="259"/>
      <c r="J27" s="5"/>
    </row>
    <row r="28" spans="1:10" x14ac:dyDescent="0.3">
      <c r="A28" s="2" t="s">
        <v>45</v>
      </c>
      <c r="B28" s="2">
        <v>5564</v>
      </c>
      <c r="C28" s="259"/>
      <c r="G28" s="4" t="s">
        <v>45</v>
      </c>
      <c r="H28" s="2">
        <f t="shared" si="0"/>
        <v>28.46050363428969</v>
      </c>
      <c r="I28" s="259"/>
      <c r="J28" s="5"/>
    </row>
    <row r="29" spans="1:10" x14ac:dyDescent="0.3">
      <c r="A29" s="2" t="s">
        <v>46</v>
      </c>
      <c r="B29" s="2">
        <v>101943</v>
      </c>
      <c r="C29" s="259"/>
      <c r="G29" s="4" t="s">
        <v>46</v>
      </c>
      <c r="H29" s="2">
        <f t="shared" si="0"/>
        <v>521.45023759712319</v>
      </c>
      <c r="I29" s="259"/>
      <c r="J29" s="5"/>
    </row>
    <row r="30" spans="1:10" x14ac:dyDescent="0.3">
      <c r="G30" s="4"/>
      <c r="J30" s="5"/>
    </row>
    <row r="31" spans="1:10" x14ac:dyDescent="0.3">
      <c r="A31" s="259" t="s">
        <v>47</v>
      </c>
      <c r="B31" s="259"/>
      <c r="C31" s="259"/>
      <c r="G31" s="264" t="s">
        <v>47</v>
      </c>
      <c r="H31" s="265"/>
      <c r="I31" s="265"/>
      <c r="J31" s="266"/>
    </row>
    <row r="32" spans="1:10" x14ac:dyDescent="0.3">
      <c r="A32" s="2" t="s">
        <v>48</v>
      </c>
      <c r="B32" s="2">
        <v>11.69</v>
      </c>
      <c r="C32" s="259" t="s">
        <v>11</v>
      </c>
      <c r="G32" s="4" t="s">
        <v>48</v>
      </c>
      <c r="H32" s="2">
        <f>$H$19/$B$19*B32</f>
        <v>5.9795702279807052E-2</v>
      </c>
      <c r="I32" s="259" t="s">
        <v>11</v>
      </c>
      <c r="J32" s="5"/>
    </row>
    <row r="33" spans="1:10" x14ac:dyDescent="0.3">
      <c r="A33" s="2" t="s">
        <v>49</v>
      </c>
      <c r="B33" s="2">
        <v>46.5</v>
      </c>
      <c r="C33" s="259"/>
      <c r="G33" s="4" t="s">
        <v>49</v>
      </c>
      <c r="H33" s="2">
        <f t="shared" ref="H33:H36" si="1">$H$19/$B$19*B33</f>
        <v>0.23785287904285954</v>
      </c>
      <c r="I33" s="259"/>
      <c r="J33" s="5"/>
    </row>
    <row r="34" spans="1:10" x14ac:dyDescent="0.3">
      <c r="A34" s="2" t="s">
        <v>50</v>
      </c>
      <c r="B34" s="2">
        <v>9.26</v>
      </c>
      <c r="C34" s="259"/>
      <c r="G34" s="4" t="s">
        <v>50</v>
      </c>
      <c r="H34" s="2">
        <f t="shared" si="1"/>
        <v>4.7365971181438267E-2</v>
      </c>
      <c r="I34" s="259"/>
      <c r="J34" s="5"/>
    </row>
    <row r="35" spans="1:10" x14ac:dyDescent="0.3">
      <c r="A35" s="2" t="s">
        <v>51</v>
      </c>
      <c r="B35" s="2">
        <v>2.73</v>
      </c>
      <c r="C35" s="259"/>
      <c r="G35" s="4" t="s">
        <v>51</v>
      </c>
      <c r="H35" s="2">
        <f t="shared" si="1"/>
        <v>1.3964265801871109E-2</v>
      </c>
      <c r="I35" s="259"/>
      <c r="J35" s="5"/>
    </row>
    <row r="36" spans="1:10" ht="15" thickBot="1" x14ac:dyDescent="0.35">
      <c r="A36" s="2" t="s">
        <v>52</v>
      </c>
      <c r="B36" s="2">
        <v>30.01</v>
      </c>
      <c r="C36" s="259"/>
      <c r="G36" s="6" t="s">
        <v>52</v>
      </c>
      <c r="H36" s="7">
        <f t="shared" si="1"/>
        <v>0.15350462150701538</v>
      </c>
      <c r="I36" s="260"/>
      <c r="J36" s="8"/>
    </row>
  </sheetData>
  <mergeCells count="10">
    <mergeCell ref="C32:C36"/>
    <mergeCell ref="I22:I29"/>
    <mergeCell ref="I32:I36"/>
    <mergeCell ref="G17:J17"/>
    <mergeCell ref="G21:J21"/>
    <mergeCell ref="G31:J31"/>
    <mergeCell ref="A17:C17"/>
    <mergeCell ref="A21:C21"/>
    <mergeCell ref="C22:C29"/>
    <mergeCell ref="A31:C3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9C3C-7E40-46DC-8838-C2F962BA455F}">
  <dimension ref="A1:K29"/>
  <sheetViews>
    <sheetView workbookViewId="0">
      <selection activeCell="G33" sqref="G33"/>
    </sheetView>
  </sheetViews>
  <sheetFormatPr defaultRowHeight="14.4" x14ac:dyDescent="0.3"/>
  <cols>
    <col min="1" max="1" width="24.77734375" customWidth="1"/>
    <col min="8" max="8" width="16.44140625" customWidth="1"/>
    <col min="9" max="9" width="12.5546875" customWidth="1"/>
    <col min="10" max="10" width="12.77734375" customWidth="1"/>
    <col min="11" max="11" width="16.21875" customWidth="1"/>
  </cols>
  <sheetData>
    <row r="1" spans="1:11" x14ac:dyDescent="0.3">
      <c r="A1" s="1" t="s">
        <v>0</v>
      </c>
    </row>
    <row r="2" spans="1:11" x14ac:dyDescent="0.3">
      <c r="A2" t="s">
        <v>24</v>
      </c>
    </row>
    <row r="8" spans="1:11" x14ac:dyDescent="0.3">
      <c r="A8" s="252" t="s">
        <v>5</v>
      </c>
      <c r="B8" s="252"/>
      <c r="C8" s="252"/>
      <c r="D8" s="252"/>
      <c r="H8" s="252"/>
      <c r="I8" s="252"/>
      <c r="J8" s="252"/>
      <c r="K8" s="252"/>
    </row>
    <row r="9" spans="1:11" x14ac:dyDescent="0.3">
      <c r="A9" t="s">
        <v>1</v>
      </c>
      <c r="B9" t="s">
        <v>2</v>
      </c>
      <c r="C9" t="s">
        <v>3</v>
      </c>
      <c r="D9" t="s">
        <v>4</v>
      </c>
    </row>
    <row r="10" spans="1:11" x14ac:dyDescent="0.3">
      <c r="A10" t="s">
        <v>6</v>
      </c>
      <c r="B10">
        <v>2.2999999999999998</v>
      </c>
      <c r="C10" t="s">
        <v>10</v>
      </c>
    </row>
    <row r="11" spans="1:11" x14ac:dyDescent="0.3">
      <c r="A11" t="s">
        <v>7</v>
      </c>
      <c r="B11">
        <v>13.85</v>
      </c>
      <c r="C11" t="s">
        <v>11</v>
      </c>
    </row>
    <row r="12" spans="1:11" x14ac:dyDescent="0.3">
      <c r="A12" t="s">
        <v>8</v>
      </c>
      <c r="B12" t="s">
        <v>12</v>
      </c>
      <c r="C12" t="s">
        <v>13</v>
      </c>
      <c r="D12" t="s">
        <v>14</v>
      </c>
    </row>
    <row r="13" spans="1:11" x14ac:dyDescent="0.3">
      <c r="A13" t="s">
        <v>9</v>
      </c>
      <c r="B13">
        <v>0.38</v>
      </c>
      <c r="C13" t="s">
        <v>15</v>
      </c>
    </row>
    <row r="15" spans="1:11" ht="15" thickBot="1" x14ac:dyDescent="0.35"/>
    <row r="16" spans="1:11" x14ac:dyDescent="0.3">
      <c r="A16" s="252" t="s">
        <v>16</v>
      </c>
      <c r="B16" s="252"/>
      <c r="C16" s="252"/>
      <c r="D16" s="252"/>
      <c r="H16" s="253" t="s">
        <v>16</v>
      </c>
      <c r="I16" s="254"/>
      <c r="J16" s="254"/>
      <c r="K16" s="255"/>
    </row>
    <row r="17" spans="1:11" x14ac:dyDescent="0.3">
      <c r="A17" t="s">
        <v>17</v>
      </c>
      <c r="B17">
        <v>9.2999999999999999E-2</v>
      </c>
      <c r="C17" t="s">
        <v>18</v>
      </c>
      <c r="H17" s="9" t="s">
        <v>17</v>
      </c>
      <c r="I17">
        <v>9.2999999999999999E-2</v>
      </c>
      <c r="J17" t="s">
        <v>18</v>
      </c>
      <c r="K17" s="10"/>
    </row>
    <row r="18" spans="1:11" x14ac:dyDescent="0.3">
      <c r="A18" t="s">
        <v>19</v>
      </c>
      <c r="B18">
        <v>1.73</v>
      </c>
      <c r="C18" t="s">
        <v>20</v>
      </c>
      <c r="D18" t="s">
        <v>21</v>
      </c>
      <c r="H18" s="9" t="s">
        <v>19</v>
      </c>
      <c r="I18">
        <v>1.73</v>
      </c>
      <c r="J18" t="s">
        <v>20</v>
      </c>
      <c r="K18" s="10" t="s">
        <v>21</v>
      </c>
    </row>
    <row r="19" spans="1:11" x14ac:dyDescent="0.3">
      <c r="A19" t="s">
        <v>22</v>
      </c>
      <c r="B19">
        <v>4.2</v>
      </c>
      <c r="C19" t="s">
        <v>20</v>
      </c>
      <c r="H19" s="9" t="s">
        <v>22</v>
      </c>
      <c r="I19">
        <v>4.2</v>
      </c>
      <c r="J19" t="s">
        <v>20</v>
      </c>
      <c r="K19" s="10"/>
    </row>
    <row r="20" spans="1:11" x14ac:dyDescent="0.3">
      <c r="H20" s="9"/>
      <c r="K20" s="10"/>
    </row>
    <row r="21" spans="1:11" x14ac:dyDescent="0.3">
      <c r="A21" s="252" t="s">
        <v>23</v>
      </c>
      <c r="B21" s="252"/>
      <c r="C21" s="252"/>
      <c r="D21" s="252"/>
      <c r="H21" s="256" t="s">
        <v>23</v>
      </c>
      <c r="I21" s="257"/>
      <c r="J21" s="257"/>
      <c r="K21" s="258"/>
    </row>
    <row r="22" spans="1:11" x14ac:dyDescent="0.3">
      <c r="A22" t="s">
        <v>25</v>
      </c>
      <c r="B22">
        <v>1.1200000000000001</v>
      </c>
      <c r="C22" t="s">
        <v>26</v>
      </c>
      <c r="H22" s="9" t="s">
        <v>25</v>
      </c>
      <c r="I22">
        <v>1.1200000000000001</v>
      </c>
      <c r="J22" t="s">
        <v>26</v>
      </c>
      <c r="K22" s="10"/>
    </row>
    <row r="23" spans="1:11" x14ac:dyDescent="0.3">
      <c r="A23" t="s">
        <v>27</v>
      </c>
      <c r="B23">
        <v>2.4799999999999999E-2</v>
      </c>
      <c r="C23" t="s">
        <v>26</v>
      </c>
      <c r="H23" s="9" t="s">
        <v>27</v>
      </c>
      <c r="I23">
        <v>2.4799999999999999E-2</v>
      </c>
      <c r="J23" t="s">
        <v>26</v>
      </c>
      <c r="K23" s="10"/>
    </row>
    <row r="24" spans="1:11" x14ac:dyDescent="0.3">
      <c r="A24" t="s">
        <v>28</v>
      </c>
      <c r="B24">
        <v>6.4899999999999999E-2</v>
      </c>
      <c r="C24" t="s">
        <v>26</v>
      </c>
      <c r="H24" s="9" t="s">
        <v>28</v>
      </c>
      <c r="I24">
        <v>6.4899999999999999E-2</v>
      </c>
      <c r="J24" t="s">
        <v>26</v>
      </c>
      <c r="K24" s="10"/>
    </row>
    <row r="25" spans="1:11" x14ac:dyDescent="0.3">
      <c r="A25" t="s">
        <v>29</v>
      </c>
      <c r="B25">
        <v>0.23400000000000001</v>
      </c>
      <c r="C25" t="s">
        <v>26</v>
      </c>
      <c r="H25" s="9" t="s">
        <v>29</v>
      </c>
      <c r="I25">
        <v>0.23400000000000001</v>
      </c>
      <c r="J25" t="s">
        <v>26</v>
      </c>
      <c r="K25" s="10"/>
    </row>
    <row r="26" spans="1:11" x14ac:dyDescent="0.3">
      <c r="A26" t="s">
        <v>30</v>
      </c>
      <c r="B26">
        <v>1830</v>
      </c>
      <c r="C26" t="s">
        <v>26</v>
      </c>
      <c r="H26" s="9" t="s">
        <v>30</v>
      </c>
      <c r="I26">
        <v>1830</v>
      </c>
      <c r="J26" t="s">
        <v>26</v>
      </c>
      <c r="K26" s="10"/>
    </row>
    <row r="27" spans="1:11" x14ac:dyDescent="0.3">
      <c r="A27" t="s">
        <v>31</v>
      </c>
      <c r="B27">
        <v>0.92800000000000005</v>
      </c>
      <c r="C27" t="s">
        <v>26</v>
      </c>
      <c r="H27" s="9" t="s">
        <v>31</v>
      </c>
      <c r="I27">
        <v>0.92800000000000005</v>
      </c>
      <c r="J27" t="s">
        <v>26</v>
      </c>
      <c r="K27" s="10"/>
    </row>
    <row r="28" spans="1:11" x14ac:dyDescent="0.3">
      <c r="A28" t="s">
        <v>32</v>
      </c>
      <c r="B28">
        <v>0.93</v>
      </c>
      <c r="C28" t="s">
        <v>26</v>
      </c>
      <c r="H28" s="9" t="s">
        <v>32</v>
      </c>
      <c r="I28">
        <v>0.93</v>
      </c>
      <c r="J28" t="s">
        <v>26</v>
      </c>
      <c r="K28" s="10"/>
    </row>
    <row r="29" spans="1:11" ht="15" thickBot="1" x14ac:dyDescent="0.35">
      <c r="A29" t="s">
        <v>33</v>
      </c>
      <c r="B29">
        <v>0.52400000000000002</v>
      </c>
      <c r="C29" t="s">
        <v>26</v>
      </c>
      <c r="H29" s="11" t="s">
        <v>33</v>
      </c>
      <c r="I29" s="12">
        <v>0.52400000000000002</v>
      </c>
      <c r="J29" s="12" t="s">
        <v>26</v>
      </c>
      <c r="K29" s="13"/>
    </row>
  </sheetData>
  <mergeCells count="6">
    <mergeCell ref="A8:D8"/>
    <mergeCell ref="A16:D16"/>
    <mergeCell ref="A21:D21"/>
    <mergeCell ref="H8:K8"/>
    <mergeCell ref="H16:K16"/>
    <mergeCell ref="H21:K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Pyrolysis</vt:lpstr>
      <vt:lpstr>Syngas</vt:lpstr>
      <vt:lpstr>Biochar</vt:lpstr>
      <vt:lpstr>Reference</vt:lpstr>
      <vt:lpstr>Mass Balance</vt:lpstr>
      <vt:lpstr>Aromatization</vt:lpstr>
      <vt:lpstr>MeOH synthesis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EMKING</dc:creator>
  <cp:lastModifiedBy>Azam</cp:lastModifiedBy>
  <dcterms:created xsi:type="dcterms:W3CDTF">2015-06-05T18:17:20Z</dcterms:created>
  <dcterms:modified xsi:type="dcterms:W3CDTF">2023-06-05T13:49:16Z</dcterms:modified>
</cp:coreProperties>
</file>