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ola/Desktop/"/>
    </mc:Choice>
  </mc:AlternateContent>
  <xr:revisionPtr revIDLastSave="0" documentId="13_ncr:1_{6C2DD140-A9FA-7A4B-9F6C-97E516A01C52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Tableaux de fréquence" sheetId="4" r:id="rId1"/>
    <sheet name="Résultats échelles de Likert" sheetId="5" r:id="rId2"/>
    <sheet name="Résultats croisements" sheetId="8" r:id="rId3"/>
    <sheet name="Tableau hiérarchique 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8" l="1"/>
  <c r="N25" i="8"/>
  <c r="P25" i="8"/>
  <c r="R25" i="8"/>
  <c r="L26" i="8"/>
  <c r="N26" i="8"/>
  <c r="P26" i="8"/>
  <c r="R26" i="8"/>
  <c r="L27" i="8"/>
  <c r="N27" i="8"/>
  <c r="P27" i="8"/>
  <c r="R27" i="8"/>
  <c r="L28" i="8"/>
  <c r="N28" i="8"/>
  <c r="P28" i="8"/>
  <c r="R28" i="8"/>
  <c r="L29" i="8"/>
  <c r="N29" i="8"/>
  <c r="P29" i="8"/>
  <c r="R29" i="8"/>
  <c r="L30" i="8"/>
  <c r="N30" i="8"/>
  <c r="P30" i="8"/>
  <c r="R30" i="8"/>
  <c r="L31" i="8"/>
  <c r="N31" i="8"/>
  <c r="P31" i="8"/>
  <c r="R31" i="8"/>
  <c r="L32" i="8"/>
  <c r="N32" i="8"/>
  <c r="P32" i="8"/>
  <c r="R32" i="8"/>
  <c r="K43" i="6"/>
  <c r="J43" i="6"/>
  <c r="Z9" i="8"/>
  <c r="Z10" i="8"/>
  <c r="Z11" i="8"/>
  <c r="Z12" i="8"/>
  <c r="Z15" i="8" s="1"/>
  <c r="Z13" i="8"/>
  <c r="Z14" i="8"/>
  <c r="Z8" i="8"/>
  <c r="X9" i="8"/>
  <c r="X10" i="8"/>
  <c r="X11" i="8"/>
  <c r="X12" i="8"/>
  <c r="X13" i="8"/>
  <c r="X14" i="8"/>
  <c r="X8" i="8"/>
  <c r="V9" i="8"/>
  <c r="V10" i="8"/>
  <c r="V11" i="8"/>
  <c r="V12" i="8"/>
  <c r="V13" i="8"/>
  <c r="V14" i="8"/>
  <c r="V8" i="8"/>
  <c r="T9" i="8"/>
  <c r="T10" i="8"/>
  <c r="T11" i="8"/>
  <c r="T12" i="8"/>
  <c r="T13" i="8"/>
  <c r="T14" i="8"/>
  <c r="T8" i="8"/>
  <c r="P9" i="8"/>
  <c r="P10" i="8"/>
  <c r="P11" i="8"/>
  <c r="P12" i="8"/>
  <c r="P13" i="8"/>
  <c r="P8" i="8"/>
  <c r="N9" i="8"/>
  <c r="N10" i="8"/>
  <c r="N11" i="8"/>
  <c r="N12" i="8"/>
  <c r="N13" i="8"/>
  <c r="N8" i="8"/>
  <c r="N14" i="8" s="1"/>
  <c r="L9" i="8"/>
  <c r="L10" i="8"/>
  <c r="L11" i="8"/>
  <c r="L12" i="8"/>
  <c r="L13" i="8"/>
  <c r="L8" i="8"/>
  <c r="H37" i="8"/>
  <c r="H38" i="8" s="1"/>
  <c r="H36" i="8"/>
  <c r="H32" i="8"/>
  <c r="H31" i="8"/>
  <c r="H33" i="8" s="1"/>
  <c r="H27" i="8"/>
  <c r="H26" i="8"/>
  <c r="H28" i="8" s="1"/>
  <c r="D38" i="8"/>
  <c r="D37" i="8"/>
  <c r="D36" i="8"/>
  <c r="D32" i="8"/>
  <c r="D33" i="8" s="1"/>
  <c r="D31" i="8"/>
  <c r="D27" i="8"/>
  <c r="D26" i="8"/>
  <c r="D28" i="8" s="1"/>
  <c r="D19" i="8"/>
  <c r="D18" i="8"/>
  <c r="D20" i="8" s="1"/>
  <c r="D15" i="8"/>
  <c r="D14" i="8"/>
  <c r="D13" i="8"/>
  <c r="H19" i="8"/>
  <c r="H20" i="8" s="1"/>
  <c r="H18" i="8"/>
  <c r="H14" i="8"/>
  <c r="H13" i="8"/>
  <c r="H15" i="8" s="1"/>
  <c r="H9" i="8"/>
  <c r="H8" i="8"/>
  <c r="H10" i="8" s="1"/>
  <c r="D10" i="8"/>
  <c r="D9" i="8"/>
  <c r="D8" i="8"/>
  <c r="K42" i="6"/>
  <c r="K13" i="6"/>
  <c r="K38" i="6"/>
  <c r="K12" i="6"/>
  <c r="K22" i="6"/>
  <c r="K24" i="6"/>
  <c r="K36" i="6"/>
  <c r="K20" i="6"/>
  <c r="K8" i="6"/>
  <c r="K37" i="6"/>
  <c r="K29" i="6"/>
  <c r="K15" i="6"/>
  <c r="K31" i="6"/>
  <c r="K19" i="6"/>
  <c r="K40" i="6"/>
  <c r="K32" i="6"/>
  <c r="K11" i="6"/>
  <c r="K18" i="6"/>
  <c r="K35" i="6"/>
  <c r="K27" i="6"/>
  <c r="K7" i="6"/>
  <c r="K28" i="6"/>
  <c r="K17" i="6"/>
  <c r="K34" i="6"/>
  <c r="K21" i="6"/>
  <c r="K41" i="6"/>
  <c r="K30" i="6"/>
  <c r="K14" i="6"/>
  <c r="K26" i="6"/>
  <c r="K6" i="6"/>
  <c r="K10" i="6"/>
  <c r="K25" i="6"/>
  <c r="K33" i="6"/>
  <c r="K16" i="6"/>
  <c r="K23" i="6"/>
  <c r="K39" i="6"/>
  <c r="K9" i="6"/>
  <c r="E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D115" i="4"/>
  <c r="D116" i="4"/>
  <c r="D117" i="4"/>
  <c r="D118" i="4"/>
  <c r="D119" i="4"/>
  <c r="D114" i="4"/>
  <c r="D77" i="4"/>
  <c r="D78" i="4"/>
  <c r="D79" i="4"/>
  <c r="D80" i="4"/>
  <c r="D81" i="4"/>
  <c r="D82" i="4"/>
  <c r="D76" i="4"/>
  <c r="D39" i="4"/>
  <c r="D40" i="4"/>
  <c r="D41" i="4"/>
  <c r="D42" i="4"/>
  <c r="D43" i="4"/>
  <c r="D44" i="4"/>
  <c r="D38" i="4"/>
  <c r="D146" i="4"/>
  <c r="D147" i="4"/>
  <c r="D148" i="4"/>
  <c r="D149" i="4"/>
  <c r="D150" i="4"/>
  <c r="D145" i="4"/>
  <c r="D181" i="4"/>
  <c r="D177" i="4"/>
  <c r="D178" i="4"/>
  <c r="D179" i="4"/>
  <c r="D180" i="4"/>
  <c r="D176" i="4"/>
  <c r="H177" i="4"/>
  <c r="H176" i="4"/>
  <c r="L146" i="4"/>
  <c r="L147" i="4" s="1"/>
  <c r="L145" i="4"/>
  <c r="H146" i="4"/>
  <c r="H145" i="4"/>
  <c r="H114" i="4"/>
  <c r="H115" i="4"/>
  <c r="H68" i="4"/>
  <c r="H69" i="4"/>
  <c r="H70" i="4"/>
  <c r="H71" i="4"/>
  <c r="H67" i="4"/>
  <c r="H77" i="4"/>
  <c r="H76" i="4"/>
  <c r="H39" i="4"/>
  <c r="H38" i="4"/>
  <c r="D9" i="5"/>
  <c r="P30" i="4"/>
  <c r="P31" i="4"/>
  <c r="P32" i="4"/>
  <c r="P33" i="4"/>
  <c r="P29" i="4"/>
  <c r="L30" i="4"/>
  <c r="L31" i="4"/>
  <c r="L32" i="4"/>
  <c r="L33" i="4"/>
  <c r="L29" i="4"/>
  <c r="H30" i="4"/>
  <c r="H31" i="4"/>
  <c r="H32" i="4"/>
  <c r="H33" i="4"/>
  <c r="H29" i="4"/>
  <c r="D30" i="4"/>
  <c r="D31" i="4"/>
  <c r="D32" i="4"/>
  <c r="D33" i="4"/>
  <c r="D29" i="4"/>
  <c r="D24" i="4"/>
  <c r="D23" i="4"/>
  <c r="H24" i="4"/>
  <c r="H23" i="4"/>
  <c r="L15" i="4"/>
  <c r="L14" i="4"/>
  <c r="D15" i="4"/>
  <c r="D16" i="4"/>
  <c r="D17" i="4"/>
  <c r="D18" i="4"/>
  <c r="D14" i="4"/>
  <c r="H15" i="4"/>
  <c r="H14" i="4"/>
  <c r="H4" i="4"/>
  <c r="H5" i="4"/>
  <c r="H6" i="4"/>
  <c r="H7" i="4"/>
  <c r="H8" i="4"/>
  <c r="H9" i="4"/>
  <c r="H3" i="4"/>
  <c r="D8" i="4"/>
  <c r="D7" i="4"/>
  <c r="D6" i="4"/>
  <c r="D5" i="4"/>
  <c r="D4" i="4"/>
  <c r="D3" i="4"/>
  <c r="I79" i="5"/>
  <c r="G79" i="5"/>
  <c r="E79" i="5"/>
  <c r="D74" i="5"/>
  <c r="C79" i="5"/>
  <c r="D78" i="5"/>
  <c r="D77" i="5"/>
  <c r="D76" i="5"/>
  <c r="D75" i="5"/>
  <c r="F78" i="5"/>
  <c r="F77" i="5"/>
  <c r="F76" i="5"/>
  <c r="F75" i="5"/>
  <c r="F74" i="5"/>
  <c r="H77" i="5"/>
  <c r="H76" i="5"/>
  <c r="H75" i="5"/>
  <c r="H74" i="5"/>
  <c r="H78" i="5"/>
  <c r="J78" i="5"/>
  <c r="J77" i="5"/>
  <c r="J76" i="5"/>
  <c r="J75" i="5"/>
  <c r="J74" i="5"/>
  <c r="I66" i="5"/>
  <c r="G66" i="5"/>
  <c r="E66" i="5"/>
  <c r="C66" i="5"/>
  <c r="J65" i="5"/>
  <c r="J64" i="5"/>
  <c r="J63" i="5"/>
  <c r="J62" i="5"/>
  <c r="J61" i="5"/>
  <c r="H65" i="5"/>
  <c r="H64" i="5"/>
  <c r="H63" i="5"/>
  <c r="H62" i="5"/>
  <c r="H61" i="5"/>
  <c r="F65" i="5"/>
  <c r="F64" i="5"/>
  <c r="F63" i="5"/>
  <c r="F62" i="5"/>
  <c r="F61" i="5"/>
  <c r="D65" i="5"/>
  <c r="D64" i="5"/>
  <c r="D63" i="5"/>
  <c r="D62" i="5"/>
  <c r="D61" i="5"/>
  <c r="I53" i="5"/>
  <c r="G53" i="5"/>
  <c r="E53" i="5"/>
  <c r="C53" i="5"/>
  <c r="D52" i="5"/>
  <c r="D51" i="5"/>
  <c r="D50" i="5"/>
  <c r="D49" i="5"/>
  <c r="D48" i="5"/>
  <c r="F52" i="5"/>
  <c r="F51" i="5"/>
  <c r="F50" i="5"/>
  <c r="F49" i="5"/>
  <c r="F48" i="5"/>
  <c r="H52" i="5"/>
  <c r="H51" i="5"/>
  <c r="H50" i="5"/>
  <c r="H49" i="5"/>
  <c r="H48" i="5"/>
  <c r="J52" i="5"/>
  <c r="J51" i="5"/>
  <c r="J50" i="5"/>
  <c r="J49" i="5"/>
  <c r="J48" i="5"/>
  <c r="C40" i="5"/>
  <c r="E40" i="5"/>
  <c r="G40" i="5"/>
  <c r="I40" i="5"/>
  <c r="K40" i="5"/>
  <c r="L39" i="5"/>
  <c r="L38" i="5"/>
  <c r="L37" i="5"/>
  <c r="L36" i="5"/>
  <c r="L35" i="5"/>
  <c r="J39" i="5"/>
  <c r="J38" i="5"/>
  <c r="J37" i="5"/>
  <c r="J36" i="5"/>
  <c r="J35" i="5"/>
  <c r="H39" i="5"/>
  <c r="H38" i="5"/>
  <c r="H37" i="5"/>
  <c r="H36" i="5"/>
  <c r="H35" i="5"/>
  <c r="F39" i="5"/>
  <c r="F38" i="5"/>
  <c r="F37" i="5"/>
  <c r="F36" i="5"/>
  <c r="F35" i="5"/>
  <c r="D39" i="5"/>
  <c r="D38" i="5"/>
  <c r="D37" i="5"/>
  <c r="D36" i="5"/>
  <c r="D35" i="5"/>
  <c r="D26" i="5"/>
  <c r="D25" i="5"/>
  <c r="D24" i="5"/>
  <c r="D23" i="5"/>
  <c r="D22" i="5"/>
  <c r="C27" i="5"/>
  <c r="E27" i="5"/>
  <c r="G27" i="5"/>
  <c r="I27" i="5"/>
  <c r="K27" i="5"/>
  <c r="F26" i="5"/>
  <c r="F25" i="5"/>
  <c r="F24" i="5"/>
  <c r="F23" i="5"/>
  <c r="F22" i="5"/>
  <c r="H26" i="5"/>
  <c r="H25" i="5"/>
  <c r="H24" i="5"/>
  <c r="H23" i="5"/>
  <c r="H22" i="5"/>
  <c r="J26" i="5"/>
  <c r="J25" i="5"/>
  <c r="J24" i="5"/>
  <c r="J23" i="5"/>
  <c r="J22" i="5"/>
  <c r="L26" i="5"/>
  <c r="L25" i="5"/>
  <c r="L24" i="5"/>
  <c r="L23" i="5"/>
  <c r="L22" i="5"/>
  <c r="L13" i="5"/>
  <c r="L12" i="5"/>
  <c r="L11" i="5"/>
  <c r="L10" i="5"/>
  <c r="L9" i="5"/>
  <c r="J13" i="5"/>
  <c r="J12" i="5"/>
  <c r="J11" i="5"/>
  <c r="J10" i="5"/>
  <c r="J9" i="5"/>
  <c r="H13" i="5"/>
  <c r="H12" i="5"/>
  <c r="H11" i="5"/>
  <c r="H10" i="5"/>
  <c r="H9" i="5"/>
  <c r="F13" i="5"/>
  <c r="F12" i="5"/>
  <c r="F11" i="5"/>
  <c r="F10" i="5"/>
  <c r="F9" i="5"/>
  <c r="D13" i="5"/>
  <c r="D12" i="5"/>
  <c r="D11" i="5"/>
  <c r="D10" i="5"/>
  <c r="K14" i="5"/>
  <c r="I14" i="5"/>
  <c r="G14" i="5"/>
  <c r="E14" i="5"/>
  <c r="C14" i="5"/>
  <c r="L275" i="4"/>
  <c r="L276" i="4"/>
  <c r="L277" i="4"/>
  <c r="L278" i="4"/>
  <c r="L279" i="4"/>
  <c r="L280" i="4"/>
  <c r="L274" i="4"/>
  <c r="K281" i="4"/>
  <c r="D286" i="4"/>
  <c r="D287" i="4"/>
  <c r="D288" i="4"/>
  <c r="D289" i="4"/>
  <c r="D290" i="4"/>
  <c r="D291" i="4"/>
  <c r="D285" i="4"/>
  <c r="C292" i="4"/>
  <c r="H275" i="4"/>
  <c r="H276" i="4"/>
  <c r="H277" i="4"/>
  <c r="H278" i="4"/>
  <c r="H279" i="4"/>
  <c r="H280" i="4"/>
  <c r="H274" i="4"/>
  <c r="G281" i="4"/>
  <c r="D275" i="4"/>
  <c r="D276" i="4"/>
  <c r="D277" i="4"/>
  <c r="D278" i="4"/>
  <c r="D279" i="4"/>
  <c r="D280" i="4"/>
  <c r="D274" i="4"/>
  <c r="C281" i="4"/>
  <c r="D262" i="4"/>
  <c r="D263" i="4"/>
  <c r="D264" i="4"/>
  <c r="D265" i="4"/>
  <c r="D266" i="4"/>
  <c r="D267" i="4"/>
  <c r="D261" i="4"/>
  <c r="C268" i="4"/>
  <c r="L251" i="4"/>
  <c r="L252" i="4"/>
  <c r="L253" i="4"/>
  <c r="L254" i="4"/>
  <c r="L255" i="4"/>
  <c r="L256" i="4"/>
  <c r="L250" i="4"/>
  <c r="K257" i="4"/>
  <c r="H251" i="4"/>
  <c r="H252" i="4"/>
  <c r="H253" i="4"/>
  <c r="H254" i="4"/>
  <c r="H255" i="4"/>
  <c r="H256" i="4"/>
  <c r="H250" i="4"/>
  <c r="G257" i="4"/>
  <c r="D251" i="4"/>
  <c r="D252" i="4"/>
  <c r="D253" i="4"/>
  <c r="D254" i="4"/>
  <c r="D255" i="4"/>
  <c r="D256" i="4"/>
  <c r="D250" i="4"/>
  <c r="C257" i="4"/>
  <c r="D239" i="4"/>
  <c r="D240" i="4"/>
  <c r="D241" i="4"/>
  <c r="D242" i="4"/>
  <c r="D243" i="4"/>
  <c r="D238" i="4"/>
  <c r="H239" i="4"/>
  <c r="H240" i="4"/>
  <c r="H241" i="4"/>
  <c r="H242" i="4"/>
  <c r="H243" i="4"/>
  <c r="H238" i="4"/>
  <c r="L239" i="4"/>
  <c r="L240" i="4"/>
  <c r="L241" i="4"/>
  <c r="L242" i="4"/>
  <c r="L243" i="4"/>
  <c r="L238" i="4"/>
  <c r="K244" i="4"/>
  <c r="G244" i="4"/>
  <c r="C244" i="4"/>
  <c r="L231" i="4"/>
  <c r="L230" i="4"/>
  <c r="K232" i="4"/>
  <c r="H231" i="4"/>
  <c r="H230" i="4"/>
  <c r="G232" i="4"/>
  <c r="D231" i="4"/>
  <c r="D230" i="4"/>
  <c r="C232" i="4"/>
  <c r="L225" i="4"/>
  <c r="L224" i="4"/>
  <c r="K226" i="4"/>
  <c r="H225" i="4"/>
  <c r="H224" i="4"/>
  <c r="G226" i="4"/>
  <c r="D225" i="4"/>
  <c r="D224" i="4"/>
  <c r="C226" i="4"/>
  <c r="L219" i="4"/>
  <c r="L218" i="4"/>
  <c r="K220" i="4"/>
  <c r="L220" i="4" s="1"/>
  <c r="H219" i="4"/>
  <c r="H218" i="4"/>
  <c r="G220" i="4"/>
  <c r="D219" i="4"/>
  <c r="D218" i="4"/>
  <c r="C220" i="4"/>
  <c r="L213" i="4"/>
  <c r="L212" i="4"/>
  <c r="K214" i="4"/>
  <c r="H213" i="4"/>
  <c r="H212" i="4"/>
  <c r="G214" i="4"/>
  <c r="D213" i="4"/>
  <c r="D212" i="4"/>
  <c r="C214" i="4"/>
  <c r="P199" i="4"/>
  <c r="P200" i="4"/>
  <c r="P201" i="4"/>
  <c r="P202" i="4"/>
  <c r="P198" i="4"/>
  <c r="O203" i="4"/>
  <c r="L199" i="4"/>
  <c r="L200" i="4"/>
  <c r="L201" i="4"/>
  <c r="L202" i="4"/>
  <c r="L198" i="4"/>
  <c r="K203" i="4"/>
  <c r="H199" i="4"/>
  <c r="H200" i="4"/>
  <c r="H201" i="4"/>
  <c r="H202" i="4"/>
  <c r="H198" i="4"/>
  <c r="G203" i="4"/>
  <c r="D199" i="4"/>
  <c r="D200" i="4"/>
  <c r="D201" i="4"/>
  <c r="D202" i="4"/>
  <c r="D198" i="4"/>
  <c r="C203" i="4"/>
  <c r="G178" i="4"/>
  <c r="L193" i="4"/>
  <c r="L192" i="4"/>
  <c r="L194" i="4" s="1"/>
  <c r="K194" i="4"/>
  <c r="H193" i="4"/>
  <c r="H192" i="4"/>
  <c r="G194" i="4"/>
  <c r="D193" i="4"/>
  <c r="D192" i="4"/>
  <c r="C194" i="4"/>
  <c r="L187" i="4"/>
  <c r="L186" i="4"/>
  <c r="K188" i="4"/>
  <c r="H187" i="4"/>
  <c r="H186" i="4"/>
  <c r="H188" i="4" s="1"/>
  <c r="G188" i="4"/>
  <c r="D187" i="4"/>
  <c r="C188" i="4"/>
  <c r="D186" i="4"/>
  <c r="C182" i="4"/>
  <c r="P168" i="4"/>
  <c r="P169" i="4"/>
  <c r="P170" i="4"/>
  <c r="P171" i="4"/>
  <c r="P167" i="4"/>
  <c r="O172" i="4"/>
  <c r="L168" i="4"/>
  <c r="L169" i="4"/>
  <c r="L170" i="4"/>
  <c r="L171" i="4"/>
  <c r="L167" i="4"/>
  <c r="K172" i="4"/>
  <c r="H168" i="4"/>
  <c r="H169" i="4"/>
  <c r="H170" i="4"/>
  <c r="H171" i="4"/>
  <c r="H167" i="4"/>
  <c r="G172" i="4"/>
  <c r="D168" i="4"/>
  <c r="D169" i="4"/>
  <c r="D170" i="4"/>
  <c r="D171" i="4"/>
  <c r="D167" i="4"/>
  <c r="C172" i="4"/>
  <c r="L162" i="4"/>
  <c r="L161" i="4"/>
  <c r="K163" i="4"/>
  <c r="H162" i="4"/>
  <c r="H161" i="4"/>
  <c r="H163" i="4" s="1"/>
  <c r="G163" i="4"/>
  <c r="D162" i="4"/>
  <c r="D161" i="4"/>
  <c r="C163" i="4"/>
  <c r="L156" i="4"/>
  <c r="L155" i="4"/>
  <c r="K157" i="4"/>
  <c r="H156" i="4"/>
  <c r="H155" i="4"/>
  <c r="G157" i="4"/>
  <c r="D156" i="4"/>
  <c r="D155" i="4"/>
  <c r="C157" i="4"/>
  <c r="K147" i="4"/>
  <c r="G147" i="4"/>
  <c r="C151" i="4"/>
  <c r="P137" i="4"/>
  <c r="P138" i="4"/>
  <c r="P139" i="4"/>
  <c r="P140" i="4"/>
  <c r="P136" i="4"/>
  <c r="O141" i="4"/>
  <c r="L137" i="4"/>
  <c r="L138" i="4"/>
  <c r="L139" i="4"/>
  <c r="L140" i="4"/>
  <c r="L136" i="4"/>
  <c r="K141" i="4"/>
  <c r="H137" i="4"/>
  <c r="H138" i="4"/>
  <c r="H139" i="4"/>
  <c r="H140" i="4"/>
  <c r="H136" i="4"/>
  <c r="G141" i="4"/>
  <c r="D137" i="4"/>
  <c r="D138" i="4"/>
  <c r="D139" i="4"/>
  <c r="D140" i="4"/>
  <c r="D136" i="4"/>
  <c r="C141" i="4"/>
  <c r="L131" i="4"/>
  <c r="L130" i="4"/>
  <c r="K132" i="4"/>
  <c r="H131" i="4"/>
  <c r="H130" i="4"/>
  <c r="G132" i="4"/>
  <c r="D131" i="4"/>
  <c r="D130" i="4"/>
  <c r="C132" i="4"/>
  <c r="L125" i="4"/>
  <c r="L124" i="4"/>
  <c r="K126" i="4"/>
  <c r="H125" i="4"/>
  <c r="H124" i="4"/>
  <c r="G126" i="4"/>
  <c r="D125" i="4"/>
  <c r="D124" i="4"/>
  <c r="C126" i="4"/>
  <c r="G116" i="4"/>
  <c r="T106" i="4"/>
  <c r="T107" i="4"/>
  <c r="T108" i="4"/>
  <c r="T109" i="4"/>
  <c r="T105" i="4"/>
  <c r="S110" i="4"/>
  <c r="P106" i="4"/>
  <c r="P107" i="4"/>
  <c r="P108" i="4"/>
  <c r="P109" i="4"/>
  <c r="P105" i="4"/>
  <c r="O110" i="4"/>
  <c r="P110" i="4" s="1"/>
  <c r="L106" i="4"/>
  <c r="L107" i="4"/>
  <c r="L108" i="4"/>
  <c r="L109" i="4"/>
  <c r="L105" i="4"/>
  <c r="K110" i="4"/>
  <c r="L110" i="4" s="1"/>
  <c r="H106" i="4"/>
  <c r="H107" i="4"/>
  <c r="H108" i="4"/>
  <c r="H109" i="4"/>
  <c r="H105" i="4"/>
  <c r="G110" i="4"/>
  <c r="D106" i="4"/>
  <c r="D107" i="4"/>
  <c r="D108" i="4"/>
  <c r="D109" i="4"/>
  <c r="D105" i="4"/>
  <c r="D100" i="4"/>
  <c r="D99" i="4"/>
  <c r="H100" i="4"/>
  <c r="H99" i="4"/>
  <c r="P100" i="4"/>
  <c r="P99" i="4"/>
  <c r="L100" i="4"/>
  <c r="L99" i="4"/>
  <c r="L94" i="4"/>
  <c r="L93" i="4"/>
  <c r="H94" i="4"/>
  <c r="H93" i="4"/>
  <c r="K101" i="4"/>
  <c r="O101" i="4"/>
  <c r="G101" i="4"/>
  <c r="C101" i="4"/>
  <c r="K95" i="4"/>
  <c r="G95" i="4"/>
  <c r="D94" i="4"/>
  <c r="D93" i="4"/>
  <c r="C95" i="4"/>
  <c r="L88" i="4"/>
  <c r="L87" i="4"/>
  <c r="K89" i="4"/>
  <c r="H88" i="4"/>
  <c r="H87" i="4"/>
  <c r="G89" i="4"/>
  <c r="D88" i="4"/>
  <c r="D87" i="4"/>
  <c r="C89" i="4"/>
  <c r="G78" i="4"/>
  <c r="C83" i="4"/>
  <c r="T68" i="4"/>
  <c r="T69" i="4"/>
  <c r="T70" i="4"/>
  <c r="T71" i="4"/>
  <c r="T67" i="4"/>
  <c r="S72" i="4"/>
  <c r="P68" i="4"/>
  <c r="P69" i="4"/>
  <c r="P70" i="4"/>
  <c r="P71" i="4"/>
  <c r="P67" i="4"/>
  <c r="O72" i="4"/>
  <c r="L68" i="4"/>
  <c r="L69" i="4"/>
  <c r="L70" i="4"/>
  <c r="L71" i="4"/>
  <c r="L67" i="4"/>
  <c r="K72" i="4"/>
  <c r="G72" i="4"/>
  <c r="D68" i="4"/>
  <c r="D69" i="4"/>
  <c r="D70" i="4"/>
  <c r="D71" i="4"/>
  <c r="D67" i="4"/>
  <c r="C72" i="4"/>
  <c r="L62" i="4"/>
  <c r="L61" i="4"/>
  <c r="K63" i="4"/>
  <c r="H62" i="4"/>
  <c r="H61" i="4"/>
  <c r="G63" i="4"/>
  <c r="D62" i="4"/>
  <c r="D61" i="4"/>
  <c r="C63" i="4"/>
  <c r="L56" i="4"/>
  <c r="L55" i="4"/>
  <c r="K57" i="4"/>
  <c r="H56" i="4"/>
  <c r="H55" i="4"/>
  <c r="G57" i="4"/>
  <c r="D56" i="4"/>
  <c r="D55" i="4"/>
  <c r="C57" i="4"/>
  <c r="K51" i="4"/>
  <c r="L50" i="4"/>
  <c r="L49" i="4"/>
  <c r="H50" i="4"/>
  <c r="H49" i="4"/>
  <c r="G51" i="4"/>
  <c r="D50" i="4"/>
  <c r="D49" i="4"/>
  <c r="C51" i="4"/>
  <c r="G40" i="4"/>
  <c r="C45" i="4"/>
  <c r="T30" i="4"/>
  <c r="T31" i="4"/>
  <c r="T32" i="4"/>
  <c r="T33" i="4"/>
  <c r="T29" i="4"/>
  <c r="S34" i="4"/>
  <c r="O34" i="4"/>
  <c r="K34" i="4"/>
  <c r="G34" i="4"/>
  <c r="C34" i="4"/>
  <c r="K16" i="4"/>
  <c r="G16" i="4"/>
  <c r="C25" i="4"/>
  <c r="G25" i="4"/>
  <c r="C19" i="4"/>
  <c r="G10" i="4"/>
  <c r="C9" i="4"/>
  <c r="L14" i="8" l="1"/>
  <c r="P14" i="8"/>
  <c r="V15" i="8"/>
  <c r="T15" i="8"/>
  <c r="X15" i="8"/>
  <c r="D214" i="4"/>
  <c r="L214" i="4"/>
  <c r="D194" i="4"/>
  <c r="L89" i="4"/>
  <c r="L157" i="4"/>
  <c r="H244" i="4"/>
  <c r="H34" i="4"/>
  <c r="H147" i="4"/>
  <c r="L132" i="4"/>
  <c r="D220" i="4"/>
  <c r="H226" i="4"/>
  <c r="L232" i="4"/>
  <c r="H257" i="4"/>
  <c r="D281" i="4"/>
  <c r="H281" i="4"/>
  <c r="D163" i="4"/>
  <c r="D188" i="4"/>
  <c r="D203" i="4"/>
  <c r="L203" i="4"/>
  <c r="L244" i="4"/>
  <c r="D244" i="4"/>
  <c r="D226" i="4"/>
  <c r="H232" i="4"/>
  <c r="D257" i="4"/>
  <c r="L257" i="4"/>
  <c r="D268" i="4"/>
  <c r="D292" i="4"/>
  <c r="L281" i="4"/>
  <c r="D95" i="4"/>
  <c r="H157" i="4"/>
  <c r="L163" i="4"/>
  <c r="H194" i="4"/>
  <c r="H214" i="4"/>
  <c r="H220" i="4"/>
  <c r="L226" i="4"/>
  <c r="D232" i="4"/>
  <c r="P34" i="4"/>
  <c r="D141" i="4"/>
  <c r="H203" i="4"/>
  <c r="L126" i="4"/>
  <c r="L188" i="4"/>
  <c r="P203" i="4"/>
  <c r="D132" i="4"/>
  <c r="F43" i="6"/>
  <c r="H178" i="4"/>
  <c r="D66" i="5"/>
  <c r="H66" i="5"/>
  <c r="J79" i="5"/>
  <c r="F66" i="5"/>
  <c r="J66" i="5"/>
  <c r="H79" i="5"/>
  <c r="F79" i="5"/>
  <c r="L40" i="5"/>
  <c r="H53" i="5"/>
  <c r="D40" i="5"/>
  <c r="H40" i="5"/>
  <c r="D79" i="5"/>
  <c r="L27" i="5"/>
  <c r="F27" i="5"/>
  <c r="F40" i="5"/>
  <c r="F53" i="5"/>
  <c r="D53" i="5"/>
  <c r="J40" i="5"/>
  <c r="J53" i="5"/>
  <c r="J27" i="5"/>
  <c r="H27" i="5"/>
  <c r="D27" i="5"/>
  <c r="L14" i="5"/>
  <c r="J14" i="5"/>
  <c r="H14" i="5"/>
  <c r="F14" i="5"/>
  <c r="D14" i="5"/>
  <c r="H172" i="4"/>
  <c r="D182" i="4"/>
  <c r="H95" i="4"/>
  <c r="L101" i="4"/>
  <c r="H101" i="4"/>
  <c r="H116" i="4"/>
  <c r="D126" i="4"/>
  <c r="D172" i="4"/>
  <c r="P101" i="4"/>
  <c r="P141" i="4"/>
  <c r="L172" i="4"/>
  <c r="H63" i="4"/>
  <c r="H126" i="4"/>
  <c r="H132" i="4"/>
  <c r="H141" i="4"/>
  <c r="L141" i="4"/>
  <c r="D151" i="4"/>
  <c r="D157" i="4"/>
  <c r="P172" i="4"/>
  <c r="H51" i="4"/>
  <c r="L51" i="4"/>
  <c r="L57" i="4"/>
  <c r="H78" i="4"/>
  <c r="D89" i="4"/>
  <c r="H110" i="4"/>
  <c r="D120" i="4"/>
  <c r="D110" i="4"/>
  <c r="T110" i="4"/>
  <c r="D101" i="4"/>
  <c r="H57" i="4"/>
  <c r="D51" i="4"/>
  <c r="D57" i="4"/>
  <c r="L63" i="4"/>
  <c r="P72" i="4"/>
  <c r="T72" i="4"/>
  <c r="D83" i="4"/>
  <c r="H89" i="4"/>
  <c r="L95" i="4"/>
  <c r="H25" i="4"/>
  <c r="D63" i="4"/>
  <c r="L72" i="4"/>
  <c r="H72" i="4"/>
  <c r="D19" i="4"/>
  <c r="H16" i="4"/>
  <c r="L16" i="4"/>
  <c r="H40" i="4"/>
  <c r="D72" i="4"/>
  <c r="D25" i="4"/>
  <c r="D34" i="4"/>
  <c r="T34" i="4"/>
  <c r="D9" i="4"/>
  <c r="H10" i="4"/>
  <c r="L34" i="4"/>
  <c r="D45" i="4"/>
</calcChain>
</file>

<file path=xl/sharedStrings.xml><?xml version="1.0" encoding="utf-8"?>
<sst xmlns="http://schemas.openxmlformats.org/spreadsheetml/2006/main" count="1070" uniqueCount="203">
  <si>
    <t>Non</t>
  </si>
  <si>
    <t>Oui</t>
  </si>
  <si>
    <t>Une femme</t>
  </si>
  <si>
    <t>Toutes les réponses</t>
  </si>
  <si>
    <t>Aucune des réponses</t>
  </si>
  <si>
    <t>Violence sexuelle</t>
  </si>
  <si>
    <t>Un homme</t>
  </si>
  <si>
    <t>Violence psychologique</t>
  </si>
  <si>
    <t>Juive</t>
  </si>
  <si>
    <t>Judaïsme</t>
  </si>
  <si>
    <t>Christianisme</t>
  </si>
  <si>
    <t>Islam</t>
  </si>
  <si>
    <t>Musulmane</t>
  </si>
  <si>
    <t>Adolescent</t>
  </si>
  <si>
    <t>Aucune relation</t>
  </si>
  <si>
    <t>Enfant</t>
  </si>
  <si>
    <t>66 et plus</t>
  </si>
  <si>
    <t>Violence verbale</t>
  </si>
  <si>
    <t>Bébé</t>
  </si>
  <si>
    <t>Adulte</t>
  </si>
  <si>
    <t>Chrétienne</t>
  </si>
  <si>
    <t>Athéisme</t>
  </si>
  <si>
    <t>Violence physique</t>
  </si>
  <si>
    <t>Personne âgée</t>
  </si>
  <si>
    <t>Tranches d'âge</t>
  </si>
  <si>
    <t>Fréquence</t>
  </si>
  <si>
    <t>%</t>
  </si>
  <si>
    <t>Statut</t>
  </si>
  <si>
    <t>Total général</t>
  </si>
  <si>
    <t>Total</t>
  </si>
  <si>
    <t>LGBTQIA+</t>
  </si>
  <si>
    <t>Homme hétéro</t>
  </si>
  <si>
    <t>Femme hétéro</t>
  </si>
  <si>
    <t>Mesure degré LGBTQIA+ vict.idéale</t>
  </si>
  <si>
    <t>Mesure degré homme hétéro vic.idéale</t>
  </si>
  <si>
    <t>Mesure degré femme hétéro vic.idéale</t>
  </si>
  <si>
    <t>Choix vic.idéale femme/homme</t>
  </si>
  <si>
    <t>Mesure degré homme vic.idéale</t>
  </si>
  <si>
    <t>Choix vic.idéale LGBTQIA+/femme hétéro</t>
  </si>
  <si>
    <t>Mesure degré femme vic.idéale</t>
  </si>
  <si>
    <t>Choix vic.idéale LGBTQIA+/homme hétéro</t>
  </si>
  <si>
    <t>Ado</t>
  </si>
  <si>
    <t>Choix vic.idéale bébé/enfant</t>
  </si>
  <si>
    <t>Choix vic.idéale bébé/ado</t>
  </si>
  <si>
    <t>Choix vic.idéale bébé/adulte</t>
  </si>
  <si>
    <t>Choix vic.idéale bébé/personne âgée</t>
  </si>
  <si>
    <t>Choix vic.idéale enfant/ado</t>
  </si>
  <si>
    <t>Choix vic.idéale enfant/adulte</t>
  </si>
  <si>
    <t>Choix vic.idéale enfant/personne âge</t>
  </si>
  <si>
    <t>Pers de 35 ans</t>
  </si>
  <si>
    <t>Choix vic.idéale ado/adulte</t>
  </si>
  <si>
    <t>Choix vic.idéale adulte/pers âgée</t>
  </si>
  <si>
    <t>Mesure degré bébé vic.idéale</t>
  </si>
  <si>
    <t>Mesure degré enfant vic.idéale</t>
  </si>
  <si>
    <t>Mesure degré ado vic.idéale</t>
  </si>
  <si>
    <t>Mesure degré adulte vic.idéale</t>
  </si>
  <si>
    <t>Mesure degré pers âgée vic.idéale</t>
  </si>
  <si>
    <t>Choix mutliples genre</t>
  </si>
  <si>
    <t>Femme</t>
  </si>
  <si>
    <t>Homme</t>
  </si>
  <si>
    <t>Aucune réponse</t>
  </si>
  <si>
    <t>Mère de famille</t>
  </si>
  <si>
    <t>Nonne</t>
  </si>
  <si>
    <t>Etudiante</t>
  </si>
  <si>
    <t>Femme sans enfant</t>
  </si>
  <si>
    <t>Travailleuse du sexe</t>
  </si>
  <si>
    <t>Choix multiples profils sexistes</t>
  </si>
  <si>
    <t>Diff percep profils sexistes</t>
  </si>
  <si>
    <t>Diff percep stade de vie</t>
  </si>
  <si>
    <t>Diff percep genre</t>
  </si>
  <si>
    <t>Choix vic.idéale mère de fam/trav du sexe</t>
  </si>
  <si>
    <t>Choix vic.idéale mère de fam/femme sans enfant</t>
  </si>
  <si>
    <t>Choix vic.idéale nonne/femme sans enfant</t>
  </si>
  <si>
    <t>Choix vic.idéale étdudiante/trav du sexe</t>
  </si>
  <si>
    <t>Choix vic.idéale nonne/trav du sexe</t>
  </si>
  <si>
    <t>Choix vic.idéale étdudiante/mère de fam</t>
  </si>
  <si>
    <t>Choix vic.idéale femme sans enfant/trav du sexe</t>
  </si>
  <si>
    <t>Choix vic.idéale étdudiante/nonne</t>
  </si>
  <si>
    <t>Choix vic.idéale étdudiante/femme sans enfant</t>
  </si>
  <si>
    <t>Choix vic.idéale mère de fam/nonne</t>
  </si>
  <si>
    <t>Mesure degré vic.idéale étudiante</t>
  </si>
  <si>
    <t>Total génral</t>
  </si>
  <si>
    <t>Mesure degré vic.idéale mère de famille</t>
  </si>
  <si>
    <t>Mesure degré vic.idéale femme sans enfant</t>
  </si>
  <si>
    <t>Mesure degré vic.idéale nonne</t>
  </si>
  <si>
    <t>Choix multiples religion</t>
  </si>
  <si>
    <t>Athée</t>
  </si>
  <si>
    <t>Diff percep religion</t>
  </si>
  <si>
    <t>Fréquente</t>
  </si>
  <si>
    <t>Choix vic.idéale mus/chré</t>
  </si>
  <si>
    <t>Mesure degré vic.idéale pers musulmane</t>
  </si>
  <si>
    <t>Mesure degré vic.idéale pers juive</t>
  </si>
  <si>
    <t>Mesure degré vic.idéale pers chrétienne</t>
  </si>
  <si>
    <t>Mesure degré vic.idéale pers athée</t>
  </si>
  <si>
    <t>Choix multiples relation</t>
  </si>
  <si>
    <t>Amoureuse</t>
  </si>
  <si>
    <t>Familiale</t>
  </si>
  <si>
    <t>Professionnelle</t>
  </si>
  <si>
    <t>Amicale</t>
  </si>
  <si>
    <t>Rel amicale</t>
  </si>
  <si>
    <t>Rel amoureuse</t>
  </si>
  <si>
    <t>Diff percep vic type relation avec agresseur</t>
  </si>
  <si>
    <t>Choix + vic.idéale en lien avec auteur agression ou non</t>
  </si>
  <si>
    <t>Vic idéale si lien avec auteur</t>
  </si>
  <si>
    <t>Vic idéale si pas de lien avec auteur</t>
  </si>
  <si>
    <t>Choix vic.idéale viol rel amoureuse/familiale</t>
  </si>
  <si>
    <t>Rel familiale</t>
  </si>
  <si>
    <t>Choix vic.idéale juive/athée</t>
  </si>
  <si>
    <t>Choix vic.idéale mus/juive</t>
  </si>
  <si>
    <t>Choix vic.idéale chré/juive</t>
  </si>
  <si>
    <t>Choix vic.idéale mus/athée</t>
  </si>
  <si>
    <t>Choix vic.idéale chré/athée</t>
  </si>
  <si>
    <t>Rel professionnelle</t>
  </si>
  <si>
    <t>Choix vic idéale rel pro/amicale</t>
  </si>
  <si>
    <t>Choix vic idéale amoureuse/amicale</t>
  </si>
  <si>
    <t>Choix vic idéale amoureuse/professionnelle</t>
  </si>
  <si>
    <t>Choix vic idéale rel familiale/pro</t>
  </si>
  <si>
    <t>Choix vic idéale rel amicale/familiale</t>
  </si>
  <si>
    <t>Mesure degré vic.idéale rel familiale</t>
  </si>
  <si>
    <t>Mesure degré vic.idéale rel professionnelle</t>
  </si>
  <si>
    <t>Mesure degré vic.idéale rel amicale</t>
  </si>
  <si>
    <t>Mesure degré vic.idéale rel amoureuse</t>
  </si>
  <si>
    <t>Choix multiples types de violence</t>
  </si>
  <si>
    <t>Physique</t>
  </si>
  <si>
    <t>Psychologique</t>
  </si>
  <si>
    <t>Sexuelle</t>
  </si>
  <si>
    <t>Verbale</t>
  </si>
  <si>
    <t>Choix vic.idéale violence physique/verbale</t>
  </si>
  <si>
    <t>Choix vic.idéale violence sexuelle/physique</t>
  </si>
  <si>
    <t>Choix vic.idéale violence physique/psychologique</t>
  </si>
  <si>
    <t>Choix vic.idéale violence sexuelle/verbale</t>
  </si>
  <si>
    <t>Choix vic.idéale violence psychologique/verbale</t>
  </si>
  <si>
    <t>Choix vic.idéale violence sexuelle/psychologique</t>
  </si>
  <si>
    <t>Mesure degré vic.idéale violence physique</t>
  </si>
  <si>
    <t>Mesure degré violence psychologique</t>
  </si>
  <si>
    <t>Mesure degré violence sexuelle</t>
  </si>
  <si>
    <t>Mesure degré violence verbale</t>
  </si>
  <si>
    <t>Diff percep vic types de violence</t>
  </si>
  <si>
    <t>CROISEMENTS</t>
  </si>
  <si>
    <t>Hommes</t>
  </si>
  <si>
    <t>Femmes</t>
  </si>
  <si>
    <t>Choix vic.idéale violence sexuelle/genre</t>
  </si>
  <si>
    <t>Choix vic.idéale violence physique/genre</t>
  </si>
  <si>
    <t>Choix vic.idéale violence verbale/genre</t>
  </si>
  <si>
    <t>Choix vic.idéale violence psychologique/genre</t>
  </si>
  <si>
    <t>Christiannisme</t>
  </si>
  <si>
    <t>Choix vic. Idéale LGBTQIA+/religion</t>
  </si>
  <si>
    <t>Choix vic. Idéale femme hétéro/religion</t>
  </si>
  <si>
    <t>Choix vic. Idéale homme hétéro/religion</t>
  </si>
  <si>
    <t>Type de violence / type de relation</t>
  </si>
  <si>
    <t>Religion / genre</t>
  </si>
  <si>
    <t>Choix vic.idéale violence psychologique</t>
  </si>
  <si>
    <t>Choix vic.idéale violence physique</t>
  </si>
  <si>
    <t>Choix vic.idéale violence verbale</t>
  </si>
  <si>
    <t>Choix vic.idéale violence sexuelle</t>
  </si>
  <si>
    <t>Type de violence / stade de la vie</t>
  </si>
  <si>
    <t>Items</t>
  </si>
  <si>
    <t>Genre</t>
  </si>
  <si>
    <t>n</t>
  </si>
  <si>
    <t>Totaux</t>
  </si>
  <si>
    <t>Age</t>
  </si>
  <si>
    <t>Pouvez-vous évaluer à quel stade de sa vie une personne se rapproche-t-elle le plus de la "victime idéale" ?</t>
  </si>
  <si>
    <t>Pouvez-vous évaluer en fonction de son genre, une personne se rapproche de la victime idéale ?</t>
  </si>
  <si>
    <t>Pouvez-vous évaluer dans quelle mesure, selon son statut, une personne se rapproche de la victime idéale ?</t>
  </si>
  <si>
    <t>Mesure degré vic.idéale trav du sexe</t>
  </si>
  <si>
    <t>Statut sexiste</t>
  </si>
  <si>
    <t>Pouvez-vous évaluer dans quelle mesure une personne appartenant ou non à une certaine religion se rapproche de la victime idéale ?</t>
  </si>
  <si>
    <t>Religion</t>
  </si>
  <si>
    <t>Pouvez-vous évaluer dans quelle mesure une personne subissant de la violence dans un certain type de relation se rapproche de la victime idéale ?</t>
  </si>
  <si>
    <t>Pouvez-vous évaluer dans quelle mesure une personne subissant un certain type de violence se rapproche de la victime idéale ?</t>
  </si>
  <si>
    <t>Type de relation</t>
  </si>
  <si>
    <t>Type de violence</t>
  </si>
  <si>
    <t>15 - 25</t>
  </si>
  <si>
    <t>26 - 35</t>
  </si>
  <si>
    <t>36 - 45</t>
  </si>
  <si>
    <t>46 - 55</t>
  </si>
  <si>
    <t>56 - 65</t>
  </si>
  <si>
    <t>Catégorie</t>
  </si>
  <si>
    <t>Sous-catégorie</t>
  </si>
  <si>
    <t>Profil sexiste</t>
  </si>
  <si>
    <t>Tpe de violence</t>
  </si>
  <si>
    <t xml:space="preserve">Hiérarchie des éléments prototypiques du score le plus élevé au plus bas							</t>
  </si>
  <si>
    <t>Choix mutltiples âge</t>
  </si>
  <si>
    <t>Hommes vs Femmes</t>
  </si>
  <si>
    <t>Croisement genre / forme de violence</t>
  </si>
  <si>
    <t>Croisement genre / appartenance religieuse</t>
  </si>
  <si>
    <t>Croisement forme de violence / type de relation</t>
  </si>
  <si>
    <t>Croisement forme de violence / âge</t>
  </si>
  <si>
    <t>Comparaison homme / femme</t>
  </si>
  <si>
    <t>Comparaison femme hétérosexuelle / LGBTQIA+</t>
  </si>
  <si>
    <t>Femme hétérosexuelle</t>
  </si>
  <si>
    <t>Comparaison homme hétérosexuel / LGBTQIA+</t>
  </si>
  <si>
    <t>Comparaison homme/femme</t>
  </si>
  <si>
    <t>Homme hétérosexuel</t>
  </si>
  <si>
    <t>Totla général</t>
  </si>
  <si>
    <t>Type de violence / genre</t>
  </si>
  <si>
    <t>Données issues des choix multiples</t>
  </si>
  <si>
    <t>Tableau 1 : Perception de la proximité avec l’image de la victime idéale selon le genre sur une échelle de Likert</t>
  </si>
  <si>
    <t>Tableau 2 : Perception de la proximité avec l’image de la victime idéale selon l’âge sur une échelle de Likert</t>
  </si>
  <si>
    <t>Tableau 3 : Perception de la proximité avec l’image de la victime idéale selon différents profils féminins stéréotypés sur une échelle de Likert</t>
  </si>
  <si>
    <t>Tableau 4 : Perception de la proximité avec l’image de la victime idéale selon l’appartenance religieuse sur une échelle de Likert</t>
  </si>
  <si>
    <t>Tableau 5 : Perception de la proximité avec l’image de la victime idéale selon le type de relation sur une échelle de Likert</t>
  </si>
  <si>
    <t>Tableau 6 : Perception de la proximité avec l’image de la victime idéale selon la forme de violence sur une échelle de Likert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</si>
</sst>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7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2"/>
      <color rgb="FF000000"/>
      <name val="Arial (Corps)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theme="2"/>
      <name val="Arial"/>
      <family val="2"/>
      <scheme val="minor"/>
    </font>
    <font>
      <b/>
      <sz val="13"/>
      <color theme="2"/>
      <name val="Arial"/>
      <family val="2"/>
      <scheme val="minor"/>
    </font>
    <font>
      <sz val="12"/>
      <color rgb="FF202124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4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2F8"/>
        <bgColor indexed="64"/>
      </patternFill>
    </fill>
    <fill>
      <patternFill patternType="solid">
        <fgColor rgb="FFFFFDBB"/>
        <bgColor indexed="64"/>
      </patternFill>
    </fill>
    <fill>
      <patternFill patternType="solid">
        <fgColor rgb="FFFFDE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0432FF"/>
        <bgColor rgb="FF00000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FFC8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BBFF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9" fontId="0" fillId="0" borderId="0" xfId="0" applyNumberFormat="1"/>
    <xf numFmtId="0" fontId="4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10" fontId="4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0" fillId="4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0" fontId="4" fillId="5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0" fontId="4" fillId="6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0" fontId="5" fillId="7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10" fontId="4" fillId="8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8" borderId="0" xfId="0" applyFont="1" applyFill="1" applyAlignment="1">
      <alignment horizontal="center"/>
    </xf>
    <xf numFmtId="0" fontId="0" fillId="0" borderId="5" xfId="0" applyBorder="1"/>
    <xf numFmtId="0" fontId="7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10" fontId="4" fillId="10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0" fontId="8" fillId="11" borderId="0" xfId="0" applyNumberFormat="1" applyFont="1" applyFill="1" applyAlignment="1">
      <alignment horizontal="center"/>
    </xf>
    <xf numFmtId="10" fontId="7" fillId="9" borderId="0" xfId="0" applyNumberFormat="1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10" fontId="9" fillId="14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10" fontId="4" fillId="15" borderId="0" xfId="0" applyNumberFormat="1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0" fontId="12" fillId="0" borderId="11" xfId="0" applyFont="1" applyBorder="1" applyAlignment="1">
      <alignment horizontal="center"/>
    </xf>
    <xf numFmtId="0" fontId="11" fillId="0" borderId="0" xfId="0" applyFont="1"/>
    <xf numFmtId="0" fontId="14" fillId="0" borderId="9" xfId="0" applyFont="1" applyBorder="1" applyAlignment="1">
      <alignment horizontal="right"/>
    </xf>
    <xf numFmtId="0" fontId="3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2" fontId="0" fillId="8" borderId="0" xfId="0" applyNumberFormat="1" applyFill="1" applyAlignment="1">
      <alignment horizontal="right"/>
    </xf>
    <xf numFmtId="0" fontId="3" fillId="16" borderId="0" xfId="0" applyFont="1" applyFill="1" applyAlignment="1">
      <alignment horizontal="right"/>
    </xf>
    <xf numFmtId="0" fontId="0" fillId="16" borderId="0" xfId="0" applyFill="1" applyAlignment="1">
      <alignment horizontal="right"/>
    </xf>
    <xf numFmtId="2" fontId="0" fillId="16" borderId="0" xfId="0" applyNumberFormat="1" applyFill="1" applyAlignment="1">
      <alignment horizontal="right"/>
    </xf>
    <xf numFmtId="0" fontId="3" fillId="17" borderId="0" xfId="0" applyFont="1" applyFill="1" applyAlignment="1">
      <alignment horizontal="right"/>
    </xf>
    <xf numFmtId="0" fontId="0" fillId="17" borderId="0" xfId="0" applyFill="1" applyAlignment="1">
      <alignment horizontal="right"/>
    </xf>
    <xf numFmtId="2" fontId="0" fillId="17" borderId="0" xfId="0" applyNumberFormat="1" applyFill="1" applyAlignment="1">
      <alignment horizontal="right"/>
    </xf>
    <xf numFmtId="0" fontId="3" fillId="18" borderId="0" xfId="0" applyFont="1" applyFill="1" applyAlignment="1">
      <alignment horizontal="right"/>
    </xf>
    <xf numFmtId="0" fontId="0" fillId="18" borderId="0" xfId="0" applyFill="1" applyAlignment="1">
      <alignment horizontal="right"/>
    </xf>
    <xf numFmtId="2" fontId="0" fillId="18" borderId="0" xfId="0" applyNumberFormat="1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0" fillId="4" borderId="0" xfId="0" applyNumberFormat="1" applyFill="1" applyAlignment="1">
      <alignment horizontal="right"/>
    </xf>
    <xf numFmtId="0" fontId="3" fillId="3" borderId="0" xfId="0" applyFon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2" fontId="4" fillId="0" borderId="0" xfId="0" applyNumberFormat="1" applyFont="1"/>
    <xf numFmtId="164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vertical="center" wrapText="1"/>
    </xf>
    <xf numFmtId="164" fontId="12" fillId="0" borderId="0" xfId="0" applyNumberFormat="1" applyFont="1" applyAlignment="1">
      <alignment horizontal="right"/>
    </xf>
    <xf numFmtId="164" fontId="14" fillId="0" borderId="9" xfId="0" applyNumberFormat="1" applyFont="1" applyBorder="1" applyAlignment="1">
      <alignment horizontal="right"/>
    </xf>
    <xf numFmtId="164" fontId="4" fillId="4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2" fontId="0" fillId="0" borderId="0" xfId="0" applyNumberFormat="1" applyAlignment="1">
      <alignment horizontal="right"/>
    </xf>
    <xf numFmtId="164" fontId="4" fillId="6" borderId="0" xfId="0" applyNumberFormat="1" applyFont="1" applyFill="1" applyAlignment="1">
      <alignment horizontal="center"/>
    </xf>
    <xf numFmtId="0" fontId="12" fillId="0" borderId="0" xfId="0" applyFont="1" applyAlignment="1">
      <alignment horizontal="center" wrapText="1"/>
    </xf>
    <xf numFmtId="164" fontId="5" fillId="7" borderId="0" xfId="0" applyNumberFormat="1" applyFont="1" applyFill="1" applyAlignment="1">
      <alignment horizontal="center"/>
    </xf>
    <xf numFmtId="164" fontId="5" fillId="8" borderId="0" xfId="0" applyNumberFormat="1" applyFont="1" applyFill="1" applyAlignment="1">
      <alignment horizontal="center"/>
    </xf>
    <xf numFmtId="164" fontId="4" fillId="8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5" fillId="0" borderId="0" xfId="0" applyFont="1"/>
    <xf numFmtId="2" fontId="3" fillId="3" borderId="0" xfId="0" applyNumberFormat="1" applyFont="1" applyFill="1" applyAlignment="1">
      <alignment horizontal="right"/>
    </xf>
    <xf numFmtId="0" fontId="16" fillId="0" borderId="15" xfId="0" applyFont="1" applyBorder="1" applyAlignment="1">
      <alignment horizontal="center" vertical="top"/>
    </xf>
    <xf numFmtId="0" fontId="12" fillId="0" borderId="16" xfId="0" applyFont="1" applyBorder="1"/>
    <xf numFmtId="0" fontId="12" fillId="0" borderId="3" xfId="0" applyFont="1" applyBorder="1"/>
    <xf numFmtId="0" fontId="18" fillId="0" borderId="0" xfId="0" applyFont="1"/>
    <xf numFmtId="0" fontId="12" fillId="0" borderId="0" xfId="0" applyFont="1" applyAlignment="1">
      <alignment horizontal="left"/>
    </xf>
    <xf numFmtId="0" fontId="14" fillId="0" borderId="9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3" fillId="0" borderId="3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right" vertical="top"/>
    </xf>
    <xf numFmtId="0" fontId="19" fillId="0" borderId="3" xfId="0" applyFont="1" applyBorder="1"/>
    <xf numFmtId="0" fontId="19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4" fillId="0" borderId="1" xfId="0" applyFont="1" applyBorder="1" applyAlignment="1">
      <alignment horizontal="right" vertical="top"/>
    </xf>
    <xf numFmtId="0" fontId="19" fillId="0" borderId="1" xfId="0" applyFont="1" applyBorder="1"/>
    <xf numFmtId="0" fontId="25" fillId="0" borderId="0" xfId="0" applyFont="1"/>
    <xf numFmtId="0" fontId="23" fillId="0" borderId="0" xfId="0" applyFont="1" applyAlignment="1">
      <alignment vertical="top"/>
    </xf>
    <xf numFmtId="164" fontId="20" fillId="0" borderId="0" xfId="0" applyNumberFormat="1" applyFont="1"/>
    <xf numFmtId="164" fontId="19" fillId="0" borderId="1" xfId="0" applyNumberFormat="1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0" fillId="13" borderId="2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15" fillId="0" borderId="1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6" fillId="19" borderId="15" xfId="0" applyFont="1" applyFill="1" applyBorder="1" applyAlignment="1">
      <alignment horizontal="center" vertical="center"/>
    </xf>
    <xf numFmtId="0" fontId="26" fillId="19" borderId="17" xfId="0" applyFont="1" applyFill="1" applyBorder="1" applyAlignment="1">
      <alignment horizontal="center" vertical="center"/>
    </xf>
    <xf numFmtId="0" fontId="26" fillId="19" borderId="5" xfId="0" applyFont="1" applyFill="1" applyBorder="1" applyAlignment="1">
      <alignment horizontal="center" vertical="center"/>
    </xf>
    <xf numFmtId="0" fontId="26" fillId="19" borderId="18" xfId="0" applyFont="1" applyFill="1" applyBorder="1" applyAlignment="1">
      <alignment horizontal="center" vertical="center"/>
    </xf>
    <xf numFmtId="0" fontId="26" fillId="19" borderId="19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19" borderId="20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center"/>
    </xf>
    <xf numFmtId="0" fontId="17" fillId="0" borderId="15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éponses au formulaire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DABBFF"/>
      <color rgb="FFFFC8D2"/>
      <color rgb="FF00FDFF"/>
      <color rgb="FFFF40FF"/>
      <color rgb="FF0432FF"/>
      <color rgb="FF00FA00"/>
      <color rgb="FFBDFDEF"/>
      <color rgb="FF73FDD6"/>
      <color rgb="FFD0FFFD"/>
      <color rgb="FFFF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125F-6AD7-5E45-844D-EDA47D4E7D0B}">
  <dimension ref="B2:T292"/>
  <sheetViews>
    <sheetView tabSelected="1" zoomScaleNormal="100" workbookViewId="0">
      <selection activeCell="B209" sqref="B209:L209"/>
    </sheetView>
  </sheetViews>
  <sheetFormatPr baseColWidth="10" defaultColWidth="11.5" defaultRowHeight="13" x14ac:dyDescent="0.15"/>
  <cols>
    <col min="2" max="2" width="43" bestFit="1" customWidth="1"/>
    <col min="6" max="6" width="40.33203125" bestFit="1" customWidth="1"/>
    <col min="10" max="10" width="46" bestFit="1" customWidth="1"/>
    <col min="14" max="14" width="36" bestFit="1" customWidth="1"/>
    <col min="18" max="18" width="33.1640625" bestFit="1" customWidth="1"/>
  </cols>
  <sheetData>
    <row r="2" spans="2:12" x14ac:dyDescent="0.15">
      <c r="B2" s="6" t="s">
        <v>24</v>
      </c>
      <c r="C2" s="6" t="s">
        <v>25</v>
      </c>
      <c r="D2" s="6" t="s">
        <v>26</v>
      </c>
      <c r="F2" s="6" t="s">
        <v>27</v>
      </c>
      <c r="G2" s="6" t="s">
        <v>25</v>
      </c>
      <c r="H2" s="6" t="s">
        <v>26</v>
      </c>
    </row>
    <row r="3" spans="2:12" x14ac:dyDescent="0.15">
      <c r="B3" s="2" t="s">
        <v>172</v>
      </c>
      <c r="C3" s="3">
        <v>37</v>
      </c>
      <c r="D3" s="72">
        <f t="shared" ref="D3:D8" si="0">C3/101*100</f>
        <v>36.633663366336634</v>
      </c>
      <c r="F3" s="3">
        <v>1</v>
      </c>
      <c r="G3" s="3">
        <v>29</v>
      </c>
      <c r="H3" s="72">
        <f>G3/101*100</f>
        <v>28.71287128712871</v>
      </c>
    </row>
    <row r="4" spans="2:12" x14ac:dyDescent="0.15">
      <c r="B4" s="2" t="s">
        <v>173</v>
      </c>
      <c r="C4" s="3">
        <v>18</v>
      </c>
      <c r="D4" s="72">
        <f t="shared" si="0"/>
        <v>17.82178217821782</v>
      </c>
      <c r="F4" s="3">
        <v>2</v>
      </c>
      <c r="G4" s="3">
        <v>4</v>
      </c>
      <c r="H4" s="72">
        <f t="shared" ref="H4:H9" si="1">G4/101*100</f>
        <v>3.9603960396039604</v>
      </c>
    </row>
    <row r="5" spans="2:12" x14ac:dyDescent="0.15">
      <c r="B5" s="2" t="s">
        <v>174</v>
      </c>
      <c r="C5" s="3">
        <v>15</v>
      </c>
      <c r="D5" s="72">
        <f t="shared" si="0"/>
        <v>14.85148514851485</v>
      </c>
      <c r="F5" s="3">
        <v>3</v>
      </c>
      <c r="G5" s="3">
        <v>52</v>
      </c>
      <c r="H5" s="72">
        <f t="shared" si="1"/>
        <v>51.485148514851488</v>
      </c>
    </row>
    <row r="6" spans="2:12" x14ac:dyDescent="0.15">
      <c r="B6" s="2" t="s">
        <v>175</v>
      </c>
      <c r="C6" s="3">
        <v>17</v>
      </c>
      <c r="D6" s="72">
        <f t="shared" si="0"/>
        <v>16.831683168316832</v>
      </c>
      <c r="F6" s="3">
        <v>4</v>
      </c>
      <c r="G6" s="3">
        <v>0</v>
      </c>
      <c r="H6" s="72">
        <f t="shared" si="1"/>
        <v>0</v>
      </c>
    </row>
    <row r="7" spans="2:12" x14ac:dyDescent="0.15">
      <c r="B7" s="2" t="s">
        <v>176</v>
      </c>
      <c r="C7" s="3">
        <v>5</v>
      </c>
      <c r="D7" s="72">
        <f t="shared" si="0"/>
        <v>4.9504950495049505</v>
      </c>
      <c r="F7" s="3">
        <v>5</v>
      </c>
      <c r="G7" s="3">
        <v>8</v>
      </c>
      <c r="H7" s="72">
        <f t="shared" si="1"/>
        <v>7.9207920792079207</v>
      </c>
    </row>
    <row r="8" spans="2:12" x14ac:dyDescent="0.15">
      <c r="B8" s="2" t="s">
        <v>16</v>
      </c>
      <c r="C8" s="3">
        <v>9</v>
      </c>
      <c r="D8" s="72">
        <f t="shared" si="0"/>
        <v>8.9108910891089099</v>
      </c>
      <c r="E8" s="5"/>
      <c r="F8" s="3">
        <v>6</v>
      </c>
      <c r="G8" s="3">
        <v>7</v>
      </c>
      <c r="H8" s="72">
        <f t="shared" si="1"/>
        <v>6.9306930693069315</v>
      </c>
    </row>
    <row r="9" spans="2:12" x14ac:dyDescent="0.15">
      <c r="B9" s="6" t="s">
        <v>28</v>
      </c>
      <c r="C9" s="6">
        <f>SUM(C3:C8)</f>
        <v>101</v>
      </c>
      <c r="D9" s="73">
        <f>SUM(D3:D8)</f>
        <v>100</v>
      </c>
      <c r="F9" s="3">
        <v>7</v>
      </c>
      <c r="G9" s="3">
        <v>1</v>
      </c>
      <c r="H9" s="72">
        <f t="shared" si="1"/>
        <v>0.99009900990099009</v>
      </c>
    </row>
    <row r="10" spans="2:12" x14ac:dyDescent="0.15">
      <c r="F10" s="6" t="s">
        <v>29</v>
      </c>
      <c r="G10" s="6">
        <f>SUM(G3:G9)</f>
        <v>101</v>
      </c>
      <c r="H10" s="73">
        <f>SUM(H3:H9)</f>
        <v>99.999999999999986</v>
      </c>
    </row>
    <row r="13" spans="2:12" x14ac:dyDescent="0.15">
      <c r="B13" s="8" t="s">
        <v>57</v>
      </c>
      <c r="C13" s="8" t="s">
        <v>25</v>
      </c>
      <c r="D13" s="8" t="s">
        <v>26</v>
      </c>
      <c r="F13" s="8" t="s">
        <v>69</v>
      </c>
      <c r="G13" s="8" t="s">
        <v>25</v>
      </c>
      <c r="H13" s="8" t="s">
        <v>26</v>
      </c>
      <c r="J13" s="8" t="s">
        <v>36</v>
      </c>
      <c r="K13" s="8" t="s">
        <v>25</v>
      </c>
      <c r="L13" s="8" t="s">
        <v>26</v>
      </c>
    </row>
    <row r="14" spans="2:12" x14ac:dyDescent="0.15">
      <c r="B14" s="2" t="s">
        <v>58</v>
      </c>
      <c r="C14" s="3">
        <v>50</v>
      </c>
      <c r="D14" s="72">
        <f>C14/125*100</f>
        <v>40</v>
      </c>
      <c r="F14" s="2" t="s">
        <v>1</v>
      </c>
      <c r="G14" s="3">
        <v>41</v>
      </c>
      <c r="H14" s="72">
        <f>G14/101*100</f>
        <v>40.594059405940598</v>
      </c>
      <c r="J14" s="2" t="s">
        <v>2</v>
      </c>
      <c r="K14" s="3">
        <v>96</v>
      </c>
      <c r="L14" s="72">
        <f>K14/101*100</f>
        <v>95.049504950495049</v>
      </c>
    </row>
    <row r="15" spans="2:12" x14ac:dyDescent="0.15">
      <c r="B15" s="2" t="s">
        <v>59</v>
      </c>
      <c r="C15" s="3">
        <v>2</v>
      </c>
      <c r="D15" s="72">
        <f t="shared" ref="D15:D18" si="2">C15/125*100</f>
        <v>1.6</v>
      </c>
      <c r="F15" s="2" t="s">
        <v>0</v>
      </c>
      <c r="G15" s="3">
        <v>60</v>
      </c>
      <c r="H15" s="72">
        <f>G15/101*100</f>
        <v>59.405940594059402</v>
      </c>
      <c r="J15" s="2" t="s">
        <v>6</v>
      </c>
      <c r="K15" s="3">
        <v>5</v>
      </c>
      <c r="L15" s="72">
        <f>K15/101*100</f>
        <v>4.9504950495049505</v>
      </c>
    </row>
    <row r="16" spans="2:12" x14ac:dyDescent="0.15">
      <c r="B16" s="2" t="s">
        <v>30</v>
      </c>
      <c r="C16" s="3">
        <v>28</v>
      </c>
      <c r="D16" s="72">
        <f t="shared" si="2"/>
        <v>22.400000000000002</v>
      </c>
      <c r="F16" s="8" t="s">
        <v>28</v>
      </c>
      <c r="G16" s="8">
        <f>SUM(G14:G15)</f>
        <v>101</v>
      </c>
      <c r="H16" s="74">
        <f>SUM(H14:H15)</f>
        <v>100</v>
      </c>
      <c r="J16" s="8" t="s">
        <v>28</v>
      </c>
      <c r="K16" s="8">
        <f>SUM(K14:K15)</f>
        <v>101</v>
      </c>
      <c r="L16" s="74">
        <f>SUM(L14:L15)</f>
        <v>100</v>
      </c>
    </row>
    <row r="17" spans="2:20" x14ac:dyDescent="0.15">
      <c r="B17" s="2" t="s">
        <v>3</v>
      </c>
      <c r="C17" s="3">
        <v>37</v>
      </c>
      <c r="D17" s="72">
        <f t="shared" si="2"/>
        <v>29.599999999999998</v>
      </c>
    </row>
    <row r="18" spans="2:20" x14ac:dyDescent="0.15">
      <c r="B18" s="2" t="s">
        <v>60</v>
      </c>
      <c r="C18" s="3">
        <v>8</v>
      </c>
      <c r="D18" s="72">
        <f t="shared" si="2"/>
        <v>6.4</v>
      </c>
    </row>
    <row r="19" spans="2:20" x14ac:dyDescent="0.15">
      <c r="B19" s="8" t="s">
        <v>28</v>
      </c>
      <c r="C19" s="8">
        <f>SUM(C14:C18)</f>
        <v>125</v>
      </c>
      <c r="D19" s="74">
        <f>SUM(D14:D18)</f>
        <v>100</v>
      </c>
    </row>
    <row r="22" spans="2:20" x14ac:dyDescent="0.15">
      <c r="B22" s="8" t="s">
        <v>40</v>
      </c>
      <c r="C22" s="8" t="s">
        <v>25</v>
      </c>
      <c r="D22" s="8" t="s">
        <v>26</v>
      </c>
      <c r="F22" s="8" t="s">
        <v>38</v>
      </c>
      <c r="G22" s="8" t="s">
        <v>25</v>
      </c>
      <c r="H22" s="8" t="s">
        <v>26</v>
      </c>
    </row>
    <row r="23" spans="2:20" x14ac:dyDescent="0.15">
      <c r="B23" s="2" t="s">
        <v>30</v>
      </c>
      <c r="C23" s="3">
        <v>92</v>
      </c>
      <c r="D23" s="72">
        <f>C23/101*100</f>
        <v>91.089108910891099</v>
      </c>
      <c r="F23" s="2" t="s">
        <v>30</v>
      </c>
      <c r="G23" s="3">
        <v>58</v>
      </c>
      <c r="H23" s="72">
        <f>G23/101*100</f>
        <v>57.42574257425742</v>
      </c>
    </row>
    <row r="24" spans="2:20" x14ac:dyDescent="0.15">
      <c r="B24" s="2" t="s">
        <v>31</v>
      </c>
      <c r="C24" s="3">
        <v>9</v>
      </c>
      <c r="D24" s="72">
        <f>C24/101*100</f>
        <v>8.9108910891089099</v>
      </c>
      <c r="F24" s="2" t="s">
        <v>32</v>
      </c>
      <c r="G24" s="3">
        <v>43</v>
      </c>
      <c r="H24" s="72">
        <f>G24/101*100</f>
        <v>42.574257425742573</v>
      </c>
    </row>
    <row r="25" spans="2:20" x14ac:dyDescent="0.15">
      <c r="B25" s="8" t="s">
        <v>28</v>
      </c>
      <c r="C25" s="8">
        <f>SUM(C23:C24)</f>
        <v>101</v>
      </c>
      <c r="D25" s="74">
        <f>SUM(D23:D24)</f>
        <v>100.00000000000001</v>
      </c>
      <c r="F25" s="8" t="s">
        <v>28</v>
      </c>
      <c r="G25" s="8">
        <f>SUM(G23:G24)</f>
        <v>101</v>
      </c>
      <c r="H25" s="74">
        <f>SUM(H23:H24)</f>
        <v>100</v>
      </c>
    </row>
    <row r="28" spans="2:20" x14ac:dyDescent="0.15">
      <c r="B28" s="8" t="s">
        <v>39</v>
      </c>
      <c r="C28" s="8" t="s">
        <v>25</v>
      </c>
      <c r="D28" s="8" t="s">
        <v>26</v>
      </c>
      <c r="F28" s="8" t="s">
        <v>37</v>
      </c>
      <c r="G28" s="8" t="s">
        <v>25</v>
      </c>
      <c r="H28" s="8" t="s">
        <v>26</v>
      </c>
      <c r="J28" s="8" t="s">
        <v>35</v>
      </c>
      <c r="K28" s="8" t="s">
        <v>25</v>
      </c>
      <c r="L28" s="8" t="s">
        <v>26</v>
      </c>
      <c r="N28" s="8" t="s">
        <v>34</v>
      </c>
      <c r="O28" s="8" t="s">
        <v>25</v>
      </c>
      <c r="P28" s="8" t="s">
        <v>26</v>
      </c>
      <c r="R28" s="8" t="s">
        <v>33</v>
      </c>
      <c r="S28" s="8" t="s">
        <v>25</v>
      </c>
      <c r="T28" s="8" t="s">
        <v>26</v>
      </c>
    </row>
    <row r="29" spans="2:20" x14ac:dyDescent="0.15">
      <c r="B29" s="2">
        <v>1</v>
      </c>
      <c r="C29" s="2">
        <v>7</v>
      </c>
      <c r="D29" s="75">
        <f>C29/101*100</f>
        <v>6.9306930693069315</v>
      </c>
      <c r="F29" s="3">
        <v>1</v>
      </c>
      <c r="G29" s="3">
        <v>15</v>
      </c>
      <c r="H29" s="72">
        <f>G29/101*100</f>
        <v>14.85148514851485</v>
      </c>
      <c r="J29" s="3">
        <v>1</v>
      </c>
      <c r="K29" s="3">
        <v>8</v>
      </c>
      <c r="L29" s="72">
        <f>K29/101*100</f>
        <v>7.9207920792079207</v>
      </c>
      <c r="N29" s="3">
        <v>1</v>
      </c>
      <c r="O29" s="3">
        <v>20</v>
      </c>
      <c r="P29" s="72">
        <f>O29/101*100</f>
        <v>19.801980198019802</v>
      </c>
      <c r="R29" s="3">
        <v>1</v>
      </c>
      <c r="S29" s="3">
        <v>8</v>
      </c>
      <c r="T29" s="7">
        <f>S29/101</f>
        <v>7.9207920792079209E-2</v>
      </c>
    </row>
    <row r="30" spans="2:20" x14ac:dyDescent="0.15">
      <c r="B30" s="2">
        <v>2</v>
      </c>
      <c r="C30" s="2">
        <v>7</v>
      </c>
      <c r="D30" s="75">
        <f t="shared" ref="D30:D33" si="3">C30/101*100</f>
        <v>6.9306930693069315</v>
      </c>
      <c r="F30" s="3">
        <v>2</v>
      </c>
      <c r="G30" s="3">
        <v>50</v>
      </c>
      <c r="H30" s="72">
        <f t="shared" ref="H30:H33" si="4">G30/101*100</f>
        <v>49.504950495049506</v>
      </c>
      <c r="J30" s="3">
        <v>2</v>
      </c>
      <c r="K30" s="3">
        <v>9</v>
      </c>
      <c r="L30" s="72">
        <f t="shared" ref="L30:L33" si="5">K30/101*100</f>
        <v>8.9108910891089099</v>
      </c>
      <c r="N30" s="3">
        <v>2</v>
      </c>
      <c r="O30" s="3">
        <v>46</v>
      </c>
      <c r="P30" s="72">
        <f t="shared" ref="P30:P33" si="6">O30/101*100</f>
        <v>45.544554455445549</v>
      </c>
      <c r="R30" s="3">
        <v>2</v>
      </c>
      <c r="S30" s="3">
        <v>8</v>
      </c>
      <c r="T30" s="7">
        <f t="shared" ref="T30:T33" si="7">S30/101</f>
        <v>7.9207920792079209E-2</v>
      </c>
    </row>
    <row r="31" spans="2:20" x14ac:dyDescent="0.15">
      <c r="B31" s="2">
        <v>3</v>
      </c>
      <c r="C31" s="2">
        <v>27</v>
      </c>
      <c r="D31" s="75">
        <f t="shared" si="3"/>
        <v>26.732673267326735</v>
      </c>
      <c r="F31" s="3">
        <v>3</v>
      </c>
      <c r="G31" s="3">
        <v>31</v>
      </c>
      <c r="H31" s="72">
        <f t="shared" si="4"/>
        <v>30.693069306930692</v>
      </c>
      <c r="J31" s="3">
        <v>3</v>
      </c>
      <c r="K31" s="3">
        <v>22</v>
      </c>
      <c r="L31" s="72">
        <f t="shared" si="5"/>
        <v>21.782178217821784</v>
      </c>
      <c r="N31" s="3">
        <v>3</v>
      </c>
      <c r="O31" s="3">
        <v>27</v>
      </c>
      <c r="P31" s="72">
        <f t="shared" si="6"/>
        <v>26.732673267326735</v>
      </c>
      <c r="R31" s="3">
        <v>3</v>
      </c>
      <c r="S31" s="3">
        <v>25</v>
      </c>
      <c r="T31" s="7">
        <f t="shared" si="7"/>
        <v>0.24752475247524752</v>
      </c>
    </row>
    <row r="32" spans="2:20" x14ac:dyDescent="0.15">
      <c r="B32" s="2">
        <v>4</v>
      </c>
      <c r="C32" s="2">
        <v>51</v>
      </c>
      <c r="D32" s="75">
        <f t="shared" si="3"/>
        <v>50.495049504950494</v>
      </c>
      <c r="F32" s="3">
        <v>4</v>
      </c>
      <c r="G32" s="3">
        <v>4</v>
      </c>
      <c r="H32" s="72">
        <f t="shared" si="4"/>
        <v>3.9603960396039604</v>
      </c>
      <c r="J32" s="3">
        <v>4</v>
      </c>
      <c r="K32" s="3">
        <v>55</v>
      </c>
      <c r="L32" s="72">
        <f t="shared" si="5"/>
        <v>54.455445544554458</v>
      </c>
      <c r="N32" s="3">
        <v>4</v>
      </c>
      <c r="O32" s="3">
        <v>7</v>
      </c>
      <c r="P32" s="72">
        <f t="shared" si="6"/>
        <v>6.9306930693069315</v>
      </c>
      <c r="R32" s="3">
        <v>4</v>
      </c>
      <c r="S32" s="3">
        <v>45</v>
      </c>
      <c r="T32" s="7">
        <f t="shared" si="7"/>
        <v>0.44554455445544555</v>
      </c>
    </row>
    <row r="33" spans="2:20" x14ac:dyDescent="0.15">
      <c r="B33" s="2">
        <v>5</v>
      </c>
      <c r="C33" s="2">
        <v>9</v>
      </c>
      <c r="D33" s="75">
        <f t="shared" si="3"/>
        <v>8.9108910891089099</v>
      </c>
      <c r="F33" s="3">
        <v>5</v>
      </c>
      <c r="G33" s="3">
        <v>1</v>
      </c>
      <c r="H33" s="72">
        <f t="shared" si="4"/>
        <v>0.99009900990099009</v>
      </c>
      <c r="J33" s="3">
        <v>5</v>
      </c>
      <c r="K33" s="3">
        <v>7</v>
      </c>
      <c r="L33" s="72">
        <f t="shared" si="5"/>
        <v>6.9306930693069315</v>
      </c>
      <c r="N33" s="3">
        <v>5</v>
      </c>
      <c r="O33" s="3">
        <v>1</v>
      </c>
      <c r="P33" s="72">
        <f t="shared" si="6"/>
        <v>0.99009900990099009</v>
      </c>
      <c r="R33" s="3">
        <v>5</v>
      </c>
      <c r="S33" s="3">
        <v>15</v>
      </c>
      <c r="T33" s="7">
        <f t="shared" si="7"/>
        <v>0.14851485148514851</v>
      </c>
    </row>
    <row r="34" spans="2:20" x14ac:dyDescent="0.15">
      <c r="B34" s="8" t="s">
        <v>28</v>
      </c>
      <c r="C34" s="8">
        <f>SUM(C29:C33)</f>
        <v>101</v>
      </c>
      <c r="D34" s="74">
        <f>SUM(D29:D33)</f>
        <v>100.00000000000001</v>
      </c>
      <c r="F34" s="8" t="s">
        <v>28</v>
      </c>
      <c r="G34" s="8">
        <f>SUM(G29:G33)</f>
        <v>101</v>
      </c>
      <c r="H34" s="74">
        <f>SUM(H29:H33)</f>
        <v>100</v>
      </c>
      <c r="J34" s="8" t="s">
        <v>28</v>
      </c>
      <c r="K34" s="8">
        <f>SUM(K29:K33)</f>
        <v>101</v>
      </c>
      <c r="L34" s="74">
        <f>SUM(L29:L33)</f>
        <v>100</v>
      </c>
      <c r="N34" s="8" t="s">
        <v>28</v>
      </c>
      <c r="O34" s="8">
        <f>SUM(O29:O33)</f>
        <v>101</v>
      </c>
      <c r="P34" s="74">
        <f>SUM(P29:P33)</f>
        <v>100</v>
      </c>
      <c r="R34" s="8" t="s">
        <v>28</v>
      </c>
      <c r="S34" s="8">
        <f>SUM(S29:S33)</f>
        <v>101</v>
      </c>
      <c r="T34" s="9">
        <f>SUM(T29:T33)</f>
        <v>1</v>
      </c>
    </row>
    <row r="37" spans="2:20" x14ac:dyDescent="0.15">
      <c r="B37" s="11" t="s">
        <v>182</v>
      </c>
      <c r="C37" s="11" t="s">
        <v>25</v>
      </c>
      <c r="D37" s="11" t="s">
        <v>26</v>
      </c>
      <c r="F37" s="11" t="s">
        <v>68</v>
      </c>
      <c r="G37" s="11" t="s">
        <v>25</v>
      </c>
      <c r="H37" s="11" t="s">
        <v>26</v>
      </c>
    </row>
    <row r="38" spans="2:20" x14ac:dyDescent="0.15">
      <c r="B38" s="2" t="s">
        <v>18</v>
      </c>
      <c r="C38" s="3">
        <v>24</v>
      </c>
      <c r="D38" s="72">
        <f>C38/207*100</f>
        <v>11.594202898550725</v>
      </c>
      <c r="F38" s="2" t="s">
        <v>1</v>
      </c>
      <c r="G38" s="3">
        <v>74</v>
      </c>
      <c r="H38" s="72">
        <f>G38/101*100</f>
        <v>73.267326732673268</v>
      </c>
    </row>
    <row r="39" spans="2:20" x14ac:dyDescent="0.15">
      <c r="B39" s="2" t="s">
        <v>15</v>
      </c>
      <c r="C39" s="3">
        <v>48</v>
      </c>
      <c r="D39" s="72">
        <f t="shared" ref="D39:D44" si="8">C39/207*100</f>
        <v>23.188405797101449</v>
      </c>
      <c r="F39" s="2" t="s">
        <v>0</v>
      </c>
      <c r="G39" s="3">
        <v>27</v>
      </c>
      <c r="H39" s="72">
        <f>G39/101*100</f>
        <v>26.732673267326735</v>
      </c>
    </row>
    <row r="40" spans="2:20" x14ac:dyDescent="0.15">
      <c r="B40" s="2" t="s">
        <v>41</v>
      </c>
      <c r="C40" s="3">
        <v>59</v>
      </c>
      <c r="D40" s="72">
        <f t="shared" si="8"/>
        <v>28.502415458937197</v>
      </c>
      <c r="F40" s="11" t="s">
        <v>28</v>
      </c>
      <c r="G40" s="11">
        <f>SUM(G38:G39)</f>
        <v>101</v>
      </c>
      <c r="H40" s="81">
        <f>SUM(H38:H39)</f>
        <v>100</v>
      </c>
    </row>
    <row r="41" spans="2:20" x14ac:dyDescent="0.15">
      <c r="B41" s="2" t="s">
        <v>19</v>
      </c>
      <c r="C41" s="3">
        <v>23</v>
      </c>
      <c r="D41" s="72">
        <f t="shared" si="8"/>
        <v>11.111111111111111</v>
      </c>
    </row>
    <row r="42" spans="2:20" x14ac:dyDescent="0.15">
      <c r="B42" s="2" t="s">
        <v>23</v>
      </c>
      <c r="C42" s="3">
        <v>40</v>
      </c>
      <c r="D42" s="72">
        <f t="shared" si="8"/>
        <v>19.323671497584542</v>
      </c>
    </row>
    <row r="43" spans="2:20" x14ac:dyDescent="0.15">
      <c r="B43" s="2" t="s">
        <v>3</v>
      </c>
      <c r="C43" s="3">
        <v>13</v>
      </c>
      <c r="D43" s="72">
        <f t="shared" si="8"/>
        <v>6.2801932367149762</v>
      </c>
    </row>
    <row r="44" spans="2:20" x14ac:dyDescent="0.15">
      <c r="B44" s="2" t="s">
        <v>4</v>
      </c>
      <c r="C44" s="3">
        <v>0</v>
      </c>
      <c r="D44" s="72">
        <f t="shared" si="8"/>
        <v>0</v>
      </c>
    </row>
    <row r="45" spans="2:20" x14ac:dyDescent="0.15">
      <c r="B45" s="11" t="s">
        <v>28</v>
      </c>
      <c r="C45" s="11">
        <f>SUM(C38:C44)</f>
        <v>207</v>
      </c>
      <c r="D45" s="81">
        <f>SUM(D38:D44)</f>
        <v>100</v>
      </c>
    </row>
    <row r="46" spans="2:20" x14ac:dyDescent="0.15">
      <c r="B46" s="13"/>
      <c r="C46" s="13"/>
      <c r="D46" s="14"/>
    </row>
    <row r="48" spans="2:20" x14ac:dyDescent="0.15">
      <c r="B48" s="11" t="s">
        <v>42</v>
      </c>
      <c r="C48" s="11" t="s">
        <v>25</v>
      </c>
      <c r="D48" s="11" t="s">
        <v>26</v>
      </c>
      <c r="F48" s="11" t="s">
        <v>43</v>
      </c>
      <c r="G48" s="11" t="s">
        <v>25</v>
      </c>
      <c r="H48" s="11" t="s">
        <v>26</v>
      </c>
      <c r="J48" s="11" t="s">
        <v>44</v>
      </c>
      <c r="K48" s="11" t="s">
        <v>25</v>
      </c>
      <c r="L48" s="11" t="s">
        <v>26</v>
      </c>
    </row>
    <row r="49" spans="2:12" x14ac:dyDescent="0.15">
      <c r="B49" s="2" t="s">
        <v>18</v>
      </c>
      <c r="C49" s="3">
        <v>31</v>
      </c>
      <c r="D49" s="7">
        <f>C49/101</f>
        <v>0.30693069306930693</v>
      </c>
      <c r="F49" s="2" t="s">
        <v>18</v>
      </c>
      <c r="G49" s="3">
        <v>35</v>
      </c>
      <c r="H49" s="7">
        <f>G49/101</f>
        <v>0.34653465346534651</v>
      </c>
      <c r="J49" s="2" t="s">
        <v>18</v>
      </c>
      <c r="K49" s="3">
        <v>65</v>
      </c>
      <c r="L49" s="7">
        <f>K49/101</f>
        <v>0.64356435643564358</v>
      </c>
    </row>
    <row r="50" spans="2:12" x14ac:dyDescent="0.15">
      <c r="B50" s="2" t="s">
        <v>15</v>
      </c>
      <c r="C50" s="3">
        <v>70</v>
      </c>
      <c r="D50" s="7">
        <f>C50/101</f>
        <v>0.69306930693069302</v>
      </c>
      <c r="F50" s="2" t="s">
        <v>41</v>
      </c>
      <c r="G50" s="3">
        <v>66</v>
      </c>
      <c r="H50" s="7">
        <f>G50/101</f>
        <v>0.65346534653465349</v>
      </c>
      <c r="J50" s="2" t="s">
        <v>19</v>
      </c>
      <c r="K50" s="3">
        <v>36</v>
      </c>
      <c r="L50" s="7">
        <f>K50/101</f>
        <v>0.35643564356435642</v>
      </c>
    </row>
    <row r="51" spans="2:12" x14ac:dyDescent="0.15">
      <c r="B51" s="11" t="s">
        <v>28</v>
      </c>
      <c r="C51" s="11">
        <f>SUM(C49:C50)</f>
        <v>101</v>
      </c>
      <c r="D51" s="12">
        <f>SUM(D49:D50)</f>
        <v>1</v>
      </c>
      <c r="F51" s="11" t="s">
        <v>28</v>
      </c>
      <c r="G51" s="11">
        <f>SUM(G49:G50)</f>
        <v>101</v>
      </c>
      <c r="H51" s="12">
        <f>SUM(H49:H50)</f>
        <v>1</v>
      </c>
      <c r="J51" s="11" t="s">
        <v>28</v>
      </c>
      <c r="K51" s="11">
        <f>SUM(K49:K50)</f>
        <v>101</v>
      </c>
      <c r="L51" s="12">
        <f>SUM(L49:L50)</f>
        <v>1</v>
      </c>
    </row>
    <row r="54" spans="2:12" x14ac:dyDescent="0.15">
      <c r="B54" s="11" t="s">
        <v>45</v>
      </c>
      <c r="C54" s="11" t="s">
        <v>25</v>
      </c>
      <c r="D54" s="11" t="s">
        <v>26</v>
      </c>
      <c r="F54" s="11" t="s">
        <v>46</v>
      </c>
      <c r="G54" s="11" t="s">
        <v>25</v>
      </c>
      <c r="H54" s="11" t="s">
        <v>26</v>
      </c>
      <c r="J54" s="11" t="s">
        <v>47</v>
      </c>
      <c r="K54" s="11" t="s">
        <v>25</v>
      </c>
      <c r="L54" s="11" t="s">
        <v>26</v>
      </c>
    </row>
    <row r="55" spans="2:12" x14ac:dyDescent="0.15">
      <c r="B55" s="2" t="s">
        <v>18</v>
      </c>
      <c r="C55" s="3">
        <v>40</v>
      </c>
      <c r="D55" s="3">
        <f>C55/101</f>
        <v>0.39603960396039606</v>
      </c>
      <c r="F55" s="2" t="s">
        <v>15</v>
      </c>
      <c r="G55" s="3">
        <v>65</v>
      </c>
      <c r="H55" s="7">
        <f>G55/101</f>
        <v>0.64356435643564358</v>
      </c>
      <c r="J55" s="2" t="s">
        <v>15</v>
      </c>
      <c r="K55" s="3">
        <v>77</v>
      </c>
      <c r="L55" s="7">
        <f>K55/101</f>
        <v>0.76237623762376239</v>
      </c>
    </row>
    <row r="56" spans="2:12" x14ac:dyDescent="0.15">
      <c r="B56" s="2" t="s">
        <v>23</v>
      </c>
      <c r="C56" s="3">
        <v>61</v>
      </c>
      <c r="D56" s="3">
        <f>C56/101</f>
        <v>0.60396039603960394</v>
      </c>
      <c r="F56" s="2" t="s">
        <v>41</v>
      </c>
      <c r="G56" s="3">
        <v>36</v>
      </c>
      <c r="H56" s="7">
        <f>G56/101</f>
        <v>0.35643564356435642</v>
      </c>
      <c r="J56" s="2" t="s">
        <v>19</v>
      </c>
      <c r="K56" s="3">
        <v>24</v>
      </c>
      <c r="L56" s="7">
        <f>K56/101</f>
        <v>0.23762376237623761</v>
      </c>
    </row>
    <row r="57" spans="2:12" x14ac:dyDescent="0.15">
      <c r="B57" s="11" t="s">
        <v>28</v>
      </c>
      <c r="C57" s="11">
        <f>SUM(C55:C56)</f>
        <v>101</v>
      </c>
      <c r="D57" s="11">
        <f>SUM(D55:D56)</f>
        <v>1</v>
      </c>
      <c r="F57" s="11" t="s">
        <v>28</v>
      </c>
      <c r="G57" s="11">
        <f>SUM(G55:G56)</f>
        <v>101</v>
      </c>
      <c r="H57" s="12">
        <f>SUM(H55:H56)</f>
        <v>1</v>
      </c>
      <c r="J57" s="11" t="s">
        <v>28</v>
      </c>
      <c r="K57" s="11">
        <f>SUM(K55:K56)</f>
        <v>101</v>
      </c>
      <c r="L57" s="12">
        <f>SUM(L55:L56)</f>
        <v>1</v>
      </c>
    </row>
    <row r="60" spans="2:12" x14ac:dyDescent="0.15">
      <c r="B60" s="11" t="s">
        <v>48</v>
      </c>
      <c r="C60" s="11" t="s">
        <v>25</v>
      </c>
      <c r="D60" s="11" t="s">
        <v>26</v>
      </c>
      <c r="F60" s="11" t="s">
        <v>50</v>
      </c>
      <c r="G60" s="11" t="s">
        <v>25</v>
      </c>
      <c r="H60" s="11" t="s">
        <v>26</v>
      </c>
      <c r="J60" s="11" t="s">
        <v>51</v>
      </c>
      <c r="K60" s="11" t="s">
        <v>25</v>
      </c>
      <c r="L60" s="11" t="s">
        <v>26</v>
      </c>
    </row>
    <row r="61" spans="2:12" x14ac:dyDescent="0.15">
      <c r="B61" s="2" t="s">
        <v>15</v>
      </c>
      <c r="C61" s="3">
        <v>67</v>
      </c>
      <c r="D61" s="7">
        <f>C61/101</f>
        <v>0.6633663366336634</v>
      </c>
      <c r="F61" s="2" t="s">
        <v>41</v>
      </c>
      <c r="G61" s="3">
        <v>82</v>
      </c>
      <c r="H61" s="7">
        <f>G61/101</f>
        <v>0.81188118811881194</v>
      </c>
      <c r="J61" s="2" t="s">
        <v>49</v>
      </c>
      <c r="K61" s="3">
        <v>13</v>
      </c>
      <c r="L61" s="7">
        <f>K61/101</f>
        <v>0.12871287128712872</v>
      </c>
    </row>
    <row r="62" spans="2:12" x14ac:dyDescent="0.15">
      <c r="B62" s="2" t="s">
        <v>23</v>
      </c>
      <c r="C62" s="3">
        <v>34</v>
      </c>
      <c r="D62" s="7">
        <f>C62/101</f>
        <v>0.33663366336633666</v>
      </c>
      <c r="F62" s="2" t="s">
        <v>19</v>
      </c>
      <c r="G62" s="3">
        <v>19</v>
      </c>
      <c r="H62" s="7">
        <f>G62/101</f>
        <v>0.18811881188118812</v>
      </c>
      <c r="J62" s="2" t="s">
        <v>23</v>
      </c>
      <c r="K62" s="3">
        <v>88</v>
      </c>
      <c r="L62" s="7">
        <f>K62/101</f>
        <v>0.87128712871287128</v>
      </c>
    </row>
    <row r="63" spans="2:12" x14ac:dyDescent="0.15">
      <c r="B63" s="11" t="s">
        <v>28</v>
      </c>
      <c r="C63" s="11">
        <f>SUM(C61:C62)</f>
        <v>101</v>
      </c>
      <c r="D63" s="12">
        <f>SUM(D61:D62)</f>
        <v>1</v>
      </c>
      <c r="F63" s="11" t="s">
        <v>28</v>
      </c>
      <c r="G63" s="11">
        <f>SUM(G61:G62)</f>
        <v>101</v>
      </c>
      <c r="H63" s="12">
        <f>SUM(H61:H62)</f>
        <v>1</v>
      </c>
      <c r="J63" s="11" t="s">
        <v>28</v>
      </c>
      <c r="K63" s="11">
        <f>SUM(K61:K62)</f>
        <v>101</v>
      </c>
      <c r="L63" s="12">
        <f>SUM(L61:L62)</f>
        <v>1</v>
      </c>
    </row>
    <row r="66" spans="2:20" x14ac:dyDescent="0.15">
      <c r="B66" s="11" t="s">
        <v>52</v>
      </c>
      <c r="C66" s="11" t="s">
        <v>25</v>
      </c>
      <c r="D66" s="11" t="s">
        <v>26</v>
      </c>
      <c r="F66" s="11" t="s">
        <v>53</v>
      </c>
      <c r="G66" s="11" t="s">
        <v>25</v>
      </c>
      <c r="H66" s="11" t="s">
        <v>26</v>
      </c>
      <c r="J66" s="11" t="s">
        <v>54</v>
      </c>
      <c r="K66" s="11" t="s">
        <v>25</v>
      </c>
      <c r="L66" s="11" t="s">
        <v>26</v>
      </c>
      <c r="N66" s="11" t="s">
        <v>55</v>
      </c>
      <c r="O66" s="11" t="s">
        <v>25</v>
      </c>
      <c r="P66" s="11" t="s">
        <v>26</v>
      </c>
      <c r="R66" s="11" t="s">
        <v>56</v>
      </c>
      <c r="S66" s="11" t="s">
        <v>25</v>
      </c>
      <c r="T66" s="11" t="s">
        <v>26</v>
      </c>
    </row>
    <row r="67" spans="2:20" x14ac:dyDescent="0.15">
      <c r="B67" s="3">
        <v>1</v>
      </c>
      <c r="C67" s="3">
        <v>24</v>
      </c>
      <c r="D67" s="7">
        <f>C67/101</f>
        <v>0.23762376237623761</v>
      </c>
      <c r="F67" s="3">
        <v>1</v>
      </c>
      <c r="G67" s="3">
        <v>11</v>
      </c>
      <c r="H67" s="72">
        <f>G67/101*100</f>
        <v>10.891089108910892</v>
      </c>
      <c r="J67" s="3">
        <v>1</v>
      </c>
      <c r="K67" s="3">
        <v>7</v>
      </c>
      <c r="L67" s="7">
        <f>K67/101</f>
        <v>6.9306930693069313E-2</v>
      </c>
      <c r="N67" s="3">
        <v>1</v>
      </c>
      <c r="O67" s="3">
        <v>21</v>
      </c>
      <c r="P67" s="7">
        <f>O67/101</f>
        <v>0.20792079207920791</v>
      </c>
      <c r="R67" s="3">
        <v>1</v>
      </c>
      <c r="S67" s="3">
        <v>7</v>
      </c>
      <c r="T67" s="7">
        <f>S67/101</f>
        <v>6.9306930693069313E-2</v>
      </c>
    </row>
    <row r="68" spans="2:20" x14ac:dyDescent="0.15">
      <c r="B68" s="3">
        <v>2</v>
      </c>
      <c r="C68" s="3">
        <v>14</v>
      </c>
      <c r="D68" s="7">
        <f t="shared" ref="D68:D71" si="9">C68/101</f>
        <v>0.13861386138613863</v>
      </c>
      <c r="F68" s="3">
        <v>2</v>
      </c>
      <c r="G68" s="3">
        <v>7</v>
      </c>
      <c r="H68" s="72">
        <f t="shared" ref="H68:H71" si="10">G68/101*100</f>
        <v>6.9306930693069315</v>
      </c>
      <c r="J68" s="3">
        <v>2</v>
      </c>
      <c r="K68" s="3">
        <v>6</v>
      </c>
      <c r="L68" s="7">
        <f t="shared" ref="L68:L71" si="11">K68/101</f>
        <v>5.9405940594059403E-2</v>
      </c>
      <c r="N68" s="3">
        <v>2</v>
      </c>
      <c r="O68" s="3">
        <v>27</v>
      </c>
      <c r="P68" s="7">
        <f t="shared" ref="P68:P71" si="12">O68/101</f>
        <v>0.26732673267326734</v>
      </c>
      <c r="R68" s="3">
        <v>2</v>
      </c>
      <c r="S68" s="3">
        <v>7</v>
      </c>
      <c r="T68" s="7">
        <f t="shared" ref="T68:T71" si="13">S68/101</f>
        <v>6.9306930693069313E-2</v>
      </c>
    </row>
    <row r="69" spans="2:20" x14ac:dyDescent="0.15">
      <c r="B69" s="3">
        <v>3</v>
      </c>
      <c r="C69" s="3">
        <v>15</v>
      </c>
      <c r="D69" s="7">
        <f t="shared" si="9"/>
        <v>0.14851485148514851</v>
      </c>
      <c r="F69" s="3">
        <v>3</v>
      </c>
      <c r="G69" s="3">
        <v>20</v>
      </c>
      <c r="H69" s="72">
        <f t="shared" si="10"/>
        <v>19.801980198019802</v>
      </c>
      <c r="J69" s="3">
        <v>3</v>
      </c>
      <c r="K69" s="3">
        <v>22</v>
      </c>
      <c r="L69" s="7">
        <f t="shared" si="11"/>
        <v>0.21782178217821782</v>
      </c>
      <c r="N69" s="3">
        <v>3</v>
      </c>
      <c r="O69" s="3">
        <v>34</v>
      </c>
      <c r="P69" s="7">
        <f t="shared" si="12"/>
        <v>0.33663366336633666</v>
      </c>
      <c r="R69" s="3">
        <v>3</v>
      </c>
      <c r="S69" s="3">
        <v>14</v>
      </c>
      <c r="T69" s="7">
        <f t="shared" si="13"/>
        <v>0.13861386138613863</v>
      </c>
    </row>
    <row r="70" spans="2:20" x14ac:dyDescent="0.15">
      <c r="B70" s="3">
        <v>4</v>
      </c>
      <c r="C70" s="3">
        <v>17</v>
      </c>
      <c r="D70" s="7">
        <f t="shared" si="9"/>
        <v>0.16831683168316833</v>
      </c>
      <c r="F70" s="3">
        <v>4</v>
      </c>
      <c r="G70" s="3">
        <v>24</v>
      </c>
      <c r="H70" s="72">
        <f t="shared" si="10"/>
        <v>23.762376237623762</v>
      </c>
      <c r="J70" s="3">
        <v>4</v>
      </c>
      <c r="K70" s="3">
        <v>53</v>
      </c>
      <c r="L70" s="7">
        <f t="shared" si="11"/>
        <v>0.52475247524752477</v>
      </c>
      <c r="N70" s="3">
        <v>4</v>
      </c>
      <c r="O70" s="3">
        <v>15</v>
      </c>
      <c r="P70" s="7">
        <f t="shared" si="12"/>
        <v>0.14851485148514851</v>
      </c>
      <c r="R70" s="3">
        <v>4</v>
      </c>
      <c r="S70" s="3">
        <v>56</v>
      </c>
      <c r="T70" s="7">
        <f t="shared" si="13"/>
        <v>0.5544554455445545</v>
      </c>
    </row>
    <row r="71" spans="2:20" x14ac:dyDescent="0.15">
      <c r="B71" s="3">
        <v>5</v>
      </c>
      <c r="C71" s="3">
        <v>31</v>
      </c>
      <c r="D71" s="7">
        <f t="shared" si="9"/>
        <v>0.30693069306930693</v>
      </c>
      <c r="F71" s="3">
        <v>5</v>
      </c>
      <c r="G71" s="3">
        <v>39</v>
      </c>
      <c r="H71" s="72">
        <f t="shared" si="10"/>
        <v>38.613861386138616</v>
      </c>
      <c r="J71" s="3">
        <v>5</v>
      </c>
      <c r="K71" s="3">
        <v>13</v>
      </c>
      <c r="L71" s="7">
        <f t="shared" si="11"/>
        <v>0.12871287128712872</v>
      </c>
      <c r="N71" s="3">
        <v>5</v>
      </c>
      <c r="O71" s="3">
        <v>4</v>
      </c>
      <c r="P71" s="7">
        <f t="shared" si="12"/>
        <v>3.9603960396039604E-2</v>
      </c>
      <c r="R71" s="3">
        <v>5</v>
      </c>
      <c r="S71" s="3">
        <v>17</v>
      </c>
      <c r="T71" s="7">
        <f t="shared" si="13"/>
        <v>0.16831683168316833</v>
      </c>
    </row>
    <row r="72" spans="2:20" x14ac:dyDescent="0.15">
      <c r="B72" s="11" t="s">
        <v>28</v>
      </c>
      <c r="C72" s="11">
        <f>SUM(C67:C71)</f>
        <v>101</v>
      </c>
      <c r="D72" s="11">
        <f>SUM(D67:D71)</f>
        <v>1</v>
      </c>
      <c r="F72" s="11" t="s">
        <v>28</v>
      </c>
      <c r="G72" s="11">
        <f>SUM(G67:G71)</f>
        <v>101</v>
      </c>
      <c r="H72" s="81">
        <f>SUM(H67:H71)</f>
        <v>100</v>
      </c>
      <c r="J72" s="11" t="s">
        <v>28</v>
      </c>
      <c r="K72" s="11">
        <f>SUM(K67:K71)</f>
        <v>101</v>
      </c>
      <c r="L72" s="12">
        <f>SUM(L67:L71)</f>
        <v>1</v>
      </c>
      <c r="N72" s="11" t="s">
        <v>28</v>
      </c>
      <c r="O72" s="11">
        <f>SUM(O67:O71)</f>
        <v>101</v>
      </c>
      <c r="P72" s="12">
        <f>SUM(P67:P71)</f>
        <v>1</v>
      </c>
      <c r="R72" s="11" t="s">
        <v>28</v>
      </c>
      <c r="S72" s="15">
        <f>SUM(S67:S71)</f>
        <v>101</v>
      </c>
      <c r="T72" s="12">
        <f>SUM(T67:T71)</f>
        <v>1</v>
      </c>
    </row>
    <row r="75" spans="2:20" x14ac:dyDescent="0.15">
      <c r="B75" s="16" t="s">
        <v>66</v>
      </c>
      <c r="C75" s="16" t="s">
        <v>25</v>
      </c>
      <c r="D75" s="16" t="s">
        <v>26</v>
      </c>
      <c r="F75" s="16" t="s">
        <v>67</v>
      </c>
      <c r="G75" s="16" t="s">
        <v>25</v>
      </c>
      <c r="H75" s="16" t="s">
        <v>26</v>
      </c>
    </row>
    <row r="76" spans="2:20" x14ac:dyDescent="0.15">
      <c r="B76" s="2" t="s">
        <v>61</v>
      </c>
      <c r="C76" s="3">
        <v>31</v>
      </c>
      <c r="D76" s="72">
        <f>C76/174*100</f>
        <v>17.816091954022991</v>
      </c>
      <c r="F76" s="2" t="s">
        <v>1</v>
      </c>
      <c r="G76" s="3">
        <v>40</v>
      </c>
      <c r="H76" s="72">
        <f>G76/101*100</f>
        <v>39.603960396039604</v>
      </c>
    </row>
    <row r="77" spans="2:20" x14ac:dyDescent="0.15">
      <c r="B77" s="2" t="s">
        <v>62</v>
      </c>
      <c r="C77" s="3">
        <v>6</v>
      </c>
      <c r="D77" s="72">
        <f t="shared" ref="D77:D82" si="14">C77/174*100</f>
        <v>3.4482758620689653</v>
      </c>
      <c r="F77" s="2" t="s">
        <v>0</v>
      </c>
      <c r="G77" s="3">
        <v>61</v>
      </c>
      <c r="H77" s="72">
        <f>G77/101*100</f>
        <v>60.396039603960396</v>
      </c>
    </row>
    <row r="78" spans="2:20" x14ac:dyDescent="0.15">
      <c r="B78" s="2" t="s">
        <v>63</v>
      </c>
      <c r="C78" s="3">
        <v>37</v>
      </c>
      <c r="D78" s="72">
        <f t="shared" si="14"/>
        <v>21.264367816091951</v>
      </c>
      <c r="F78" s="16" t="s">
        <v>28</v>
      </c>
      <c r="G78" s="16">
        <f>SUM(G76:G77)</f>
        <v>101</v>
      </c>
      <c r="H78" s="82">
        <f>SUM(H76:H77)</f>
        <v>100</v>
      </c>
    </row>
    <row r="79" spans="2:20" x14ac:dyDescent="0.15">
      <c r="B79" s="2" t="s">
        <v>64</v>
      </c>
      <c r="C79" s="3">
        <v>20</v>
      </c>
      <c r="D79" s="72">
        <f t="shared" si="14"/>
        <v>11.494252873563218</v>
      </c>
    </row>
    <row r="80" spans="2:20" x14ac:dyDescent="0.15">
      <c r="B80" s="2" t="s">
        <v>65</v>
      </c>
      <c r="C80" s="3">
        <v>52</v>
      </c>
      <c r="D80" s="72">
        <f t="shared" si="14"/>
        <v>29.885057471264371</v>
      </c>
    </row>
    <row r="81" spans="2:12" x14ac:dyDescent="0.15">
      <c r="B81" s="2" t="s">
        <v>3</v>
      </c>
      <c r="C81" s="3">
        <v>22</v>
      </c>
      <c r="D81" s="72">
        <f t="shared" si="14"/>
        <v>12.643678160919542</v>
      </c>
    </row>
    <row r="82" spans="2:12" x14ac:dyDescent="0.15">
      <c r="B82" s="2" t="s">
        <v>4</v>
      </c>
      <c r="C82" s="3">
        <v>6</v>
      </c>
      <c r="D82" s="72">
        <f t="shared" si="14"/>
        <v>3.4482758620689653</v>
      </c>
    </row>
    <row r="83" spans="2:12" x14ac:dyDescent="0.15">
      <c r="B83" s="16" t="s">
        <v>28</v>
      </c>
      <c r="C83" s="16">
        <f>SUM(C76:C82)</f>
        <v>174</v>
      </c>
      <c r="D83" s="82">
        <f>SUM(D76:D82)</f>
        <v>100.00000000000001</v>
      </c>
    </row>
    <row r="86" spans="2:12" x14ac:dyDescent="0.15">
      <c r="B86" s="16" t="s">
        <v>71</v>
      </c>
      <c r="C86" s="16" t="s">
        <v>25</v>
      </c>
      <c r="D86" s="16" t="s">
        <v>26</v>
      </c>
      <c r="F86" s="16" t="s">
        <v>70</v>
      </c>
      <c r="G86" s="16" t="s">
        <v>25</v>
      </c>
      <c r="H86" s="16" t="s">
        <v>26</v>
      </c>
      <c r="J86" s="16" t="s">
        <v>72</v>
      </c>
      <c r="K86" s="16" t="s">
        <v>25</v>
      </c>
      <c r="L86" s="16" t="s">
        <v>26</v>
      </c>
    </row>
    <row r="87" spans="2:12" x14ac:dyDescent="0.15">
      <c r="B87" s="2" t="s">
        <v>61</v>
      </c>
      <c r="C87" s="3">
        <v>58</v>
      </c>
      <c r="D87" s="7">
        <f>C87/101</f>
        <v>0.57425742574257421</v>
      </c>
      <c r="F87" s="2" t="s">
        <v>61</v>
      </c>
      <c r="G87" s="3">
        <v>28</v>
      </c>
      <c r="H87" s="7">
        <f>G87/101</f>
        <v>0.27722772277227725</v>
      </c>
      <c r="J87" s="2" t="s">
        <v>62</v>
      </c>
      <c r="K87" s="3">
        <v>30</v>
      </c>
      <c r="L87" s="7">
        <f>K87/101</f>
        <v>0.29702970297029702</v>
      </c>
    </row>
    <row r="88" spans="2:12" x14ac:dyDescent="0.15">
      <c r="B88" s="2" t="s">
        <v>64</v>
      </c>
      <c r="C88" s="3">
        <v>43</v>
      </c>
      <c r="D88" s="7">
        <f>C88/101</f>
        <v>0.42574257425742573</v>
      </c>
      <c r="F88" s="2" t="s">
        <v>65</v>
      </c>
      <c r="G88" s="3">
        <v>73</v>
      </c>
      <c r="H88" s="7">
        <f>G88/101</f>
        <v>0.72277227722772275</v>
      </c>
      <c r="J88" s="2" t="s">
        <v>64</v>
      </c>
      <c r="K88" s="3">
        <v>71</v>
      </c>
      <c r="L88" s="7">
        <f>K88/101</f>
        <v>0.70297029702970293</v>
      </c>
    </row>
    <row r="89" spans="2:12" x14ac:dyDescent="0.15">
      <c r="B89" s="16" t="s">
        <v>28</v>
      </c>
      <c r="C89" s="16">
        <f>SUM(C87:C88)</f>
        <v>101</v>
      </c>
      <c r="D89" s="19">
        <f>SUM(D87:D88)</f>
        <v>1</v>
      </c>
      <c r="F89" s="16" t="s">
        <v>28</v>
      </c>
      <c r="G89" s="16">
        <f>SUM(G87:G88)</f>
        <v>101</v>
      </c>
      <c r="H89" s="19">
        <f>SUM(H87:H88)</f>
        <v>1</v>
      </c>
      <c r="J89" s="16" t="s">
        <v>28</v>
      </c>
      <c r="K89" s="16">
        <f>SUM(K87:K88)</f>
        <v>101</v>
      </c>
      <c r="L89" s="19">
        <f>SUM(L87:L88)</f>
        <v>1</v>
      </c>
    </row>
    <row r="92" spans="2:12" x14ac:dyDescent="0.15">
      <c r="B92" s="16" t="s">
        <v>73</v>
      </c>
      <c r="C92" s="16" t="s">
        <v>25</v>
      </c>
      <c r="D92" s="16" t="s">
        <v>26</v>
      </c>
      <c r="F92" s="16" t="s">
        <v>74</v>
      </c>
      <c r="G92" s="16" t="s">
        <v>25</v>
      </c>
      <c r="H92" s="16" t="s">
        <v>26</v>
      </c>
      <c r="J92" s="16" t="s">
        <v>75</v>
      </c>
      <c r="K92" s="16" t="s">
        <v>25</v>
      </c>
      <c r="L92" s="16" t="s">
        <v>26</v>
      </c>
    </row>
    <row r="93" spans="2:12" x14ac:dyDescent="0.15">
      <c r="B93" s="2" t="s">
        <v>63</v>
      </c>
      <c r="C93" s="3">
        <v>44</v>
      </c>
      <c r="D93" s="7">
        <f>C93/101</f>
        <v>0.43564356435643564</v>
      </c>
      <c r="F93" s="2" t="s">
        <v>62</v>
      </c>
      <c r="G93" s="3">
        <v>23</v>
      </c>
      <c r="H93" s="7">
        <f>G93/101</f>
        <v>0.22772277227722773</v>
      </c>
      <c r="J93" s="2" t="s">
        <v>63</v>
      </c>
      <c r="K93" s="3">
        <v>75</v>
      </c>
      <c r="L93" s="7">
        <f>K93/101</f>
        <v>0.74257425742574257</v>
      </c>
    </row>
    <row r="94" spans="2:12" x14ac:dyDescent="0.15">
      <c r="B94" s="2" t="s">
        <v>65</v>
      </c>
      <c r="C94" s="3">
        <v>57</v>
      </c>
      <c r="D94" s="7">
        <f>C94/101</f>
        <v>0.5643564356435643</v>
      </c>
      <c r="F94" s="2" t="s">
        <v>65</v>
      </c>
      <c r="G94" s="3">
        <v>78</v>
      </c>
      <c r="H94" s="7">
        <f>G94/101</f>
        <v>0.7722772277227723</v>
      </c>
      <c r="J94" s="2" t="s">
        <v>61</v>
      </c>
      <c r="K94" s="3">
        <v>26</v>
      </c>
      <c r="L94" s="7">
        <f>K94/101</f>
        <v>0.25742574257425743</v>
      </c>
    </row>
    <row r="95" spans="2:12" x14ac:dyDescent="0.15">
      <c r="B95" s="16" t="s">
        <v>28</v>
      </c>
      <c r="C95" s="16">
        <f>SUM(C93:C94)</f>
        <v>101</v>
      </c>
      <c r="D95" s="19">
        <f>SUM(D93:D94)</f>
        <v>1</v>
      </c>
      <c r="F95" s="16" t="s">
        <v>28</v>
      </c>
      <c r="G95" s="16">
        <f>SUM(G93:G94)</f>
        <v>101</v>
      </c>
      <c r="H95" s="19">
        <f>SUM(H93:H94)</f>
        <v>1</v>
      </c>
      <c r="J95" s="16" t="s">
        <v>28</v>
      </c>
      <c r="K95" s="16">
        <f>SUM(K93:K94)</f>
        <v>101</v>
      </c>
      <c r="L95" s="19">
        <f>SUM(L93:L94)</f>
        <v>1</v>
      </c>
    </row>
    <row r="98" spans="2:20" x14ac:dyDescent="0.15">
      <c r="B98" s="16" t="s">
        <v>76</v>
      </c>
      <c r="C98" s="16" t="s">
        <v>25</v>
      </c>
      <c r="D98" s="16" t="s">
        <v>26</v>
      </c>
      <c r="F98" s="16" t="s">
        <v>77</v>
      </c>
      <c r="G98" s="16" t="s">
        <v>25</v>
      </c>
      <c r="H98" s="16" t="s">
        <v>26</v>
      </c>
      <c r="J98" s="16" t="s">
        <v>78</v>
      </c>
      <c r="K98" s="16" t="s">
        <v>25</v>
      </c>
      <c r="L98" s="16" t="s">
        <v>26</v>
      </c>
      <c r="N98" s="16" t="s">
        <v>79</v>
      </c>
      <c r="O98" s="16" t="s">
        <v>25</v>
      </c>
      <c r="P98" s="16" t="s">
        <v>26</v>
      </c>
    </row>
    <row r="99" spans="2:20" x14ac:dyDescent="0.15">
      <c r="B99" s="2" t="s">
        <v>64</v>
      </c>
      <c r="C99" s="3">
        <v>20</v>
      </c>
      <c r="D99" s="7">
        <f>C99/101</f>
        <v>0.19801980198019803</v>
      </c>
      <c r="F99" s="2" t="s">
        <v>63</v>
      </c>
      <c r="G99" s="3">
        <v>80</v>
      </c>
      <c r="H99" s="7">
        <f>G99/101</f>
        <v>0.79207920792079212</v>
      </c>
      <c r="J99" s="2" t="s">
        <v>63</v>
      </c>
      <c r="K99" s="3">
        <v>82</v>
      </c>
      <c r="L99" s="7">
        <f>K99/101</f>
        <v>0.81188118811881194</v>
      </c>
      <c r="N99" s="2" t="s">
        <v>61</v>
      </c>
      <c r="O99" s="3">
        <v>74</v>
      </c>
      <c r="P99" s="7">
        <f>O99/101</f>
        <v>0.73267326732673266</v>
      </c>
    </row>
    <row r="100" spans="2:20" x14ac:dyDescent="0.15">
      <c r="B100" s="2" t="s">
        <v>65</v>
      </c>
      <c r="C100" s="3">
        <v>81</v>
      </c>
      <c r="D100" s="7">
        <f>C100/101</f>
        <v>0.80198019801980203</v>
      </c>
      <c r="F100" s="2" t="s">
        <v>62</v>
      </c>
      <c r="G100" s="3">
        <v>21</v>
      </c>
      <c r="H100" s="7">
        <f>G100/101</f>
        <v>0.20792079207920791</v>
      </c>
      <c r="J100" s="2" t="s">
        <v>64</v>
      </c>
      <c r="K100" s="3">
        <v>19</v>
      </c>
      <c r="L100" s="7">
        <f>K100/101</f>
        <v>0.18811881188118812</v>
      </c>
      <c r="N100" s="2" t="s">
        <v>62</v>
      </c>
      <c r="O100" s="3">
        <v>27</v>
      </c>
      <c r="P100" s="7">
        <f>O100/101</f>
        <v>0.26732673267326734</v>
      </c>
    </row>
    <row r="101" spans="2:20" x14ac:dyDescent="0.15">
      <c r="B101" s="16" t="s">
        <v>28</v>
      </c>
      <c r="C101" s="16">
        <f>SUM(C99:C100)</f>
        <v>101</v>
      </c>
      <c r="D101" s="19">
        <f>SUM(D99:D100)</f>
        <v>1</v>
      </c>
      <c r="F101" s="16" t="s">
        <v>28</v>
      </c>
      <c r="G101" s="16">
        <f>SUM(G99:G100)</f>
        <v>101</v>
      </c>
      <c r="H101" s="19">
        <f>SUM(H99:H100)</f>
        <v>1</v>
      </c>
      <c r="J101" s="16" t="s">
        <v>28</v>
      </c>
      <c r="K101" s="16">
        <f>SUM(K99:K100)</f>
        <v>101</v>
      </c>
      <c r="L101" s="19">
        <f>SUM(L99:L100)</f>
        <v>1</v>
      </c>
      <c r="N101" s="16" t="s">
        <v>28</v>
      </c>
      <c r="O101" s="16">
        <f>SUM(O99:O100)</f>
        <v>101</v>
      </c>
      <c r="P101" s="19">
        <f>SUM(P99:P100)</f>
        <v>1</v>
      </c>
    </row>
    <row r="104" spans="2:20" x14ac:dyDescent="0.15">
      <c r="B104" s="16" t="s">
        <v>80</v>
      </c>
      <c r="C104" s="16" t="s">
        <v>25</v>
      </c>
      <c r="D104" s="16" t="s">
        <v>26</v>
      </c>
      <c r="F104" s="16" t="s">
        <v>82</v>
      </c>
      <c r="G104" s="16" t="s">
        <v>25</v>
      </c>
      <c r="H104" s="16" t="s">
        <v>26</v>
      </c>
      <c r="J104" s="16" t="s">
        <v>83</v>
      </c>
      <c r="K104" s="16" t="s">
        <v>25</v>
      </c>
      <c r="L104" s="16" t="s">
        <v>26</v>
      </c>
      <c r="N104" s="16" t="s">
        <v>84</v>
      </c>
      <c r="O104" s="16" t="s">
        <v>25</v>
      </c>
      <c r="P104" s="16" t="s">
        <v>26</v>
      </c>
      <c r="R104" s="16" t="s">
        <v>164</v>
      </c>
      <c r="S104" s="16" t="s">
        <v>25</v>
      </c>
      <c r="T104" s="16" t="s">
        <v>26</v>
      </c>
    </row>
    <row r="105" spans="2:20" x14ac:dyDescent="0.15">
      <c r="B105" s="3">
        <v>1</v>
      </c>
      <c r="C105" s="3">
        <v>7</v>
      </c>
      <c r="D105" s="7">
        <f>C105/101</f>
        <v>6.9306930693069313E-2</v>
      </c>
      <c r="F105" s="3">
        <v>1</v>
      </c>
      <c r="G105" s="3">
        <v>11</v>
      </c>
      <c r="H105" s="7">
        <f>G105/101</f>
        <v>0.10891089108910891</v>
      </c>
      <c r="J105" s="3">
        <v>1</v>
      </c>
      <c r="K105" s="3">
        <v>9</v>
      </c>
      <c r="L105" s="7">
        <f>K105/101</f>
        <v>8.9108910891089105E-2</v>
      </c>
      <c r="N105" s="3">
        <v>1</v>
      </c>
      <c r="O105" s="3">
        <v>19</v>
      </c>
      <c r="P105" s="7">
        <f>O105/101</f>
        <v>0.18811881188118812</v>
      </c>
      <c r="R105" s="3">
        <v>1</v>
      </c>
      <c r="S105" s="3">
        <v>6</v>
      </c>
      <c r="T105" s="7">
        <f>S105/101</f>
        <v>5.9405940594059403E-2</v>
      </c>
    </row>
    <row r="106" spans="2:20" x14ac:dyDescent="0.15">
      <c r="B106" s="3">
        <v>2</v>
      </c>
      <c r="C106" s="3">
        <v>9</v>
      </c>
      <c r="D106" s="7">
        <f t="shared" ref="D106:D109" si="15">C106/101</f>
        <v>8.9108910891089105E-2</v>
      </c>
      <c r="F106" s="3">
        <v>2</v>
      </c>
      <c r="G106" s="3">
        <v>15</v>
      </c>
      <c r="H106" s="7">
        <f t="shared" ref="H106:H109" si="16">G106/101</f>
        <v>0.14851485148514851</v>
      </c>
      <c r="J106" s="3">
        <v>2</v>
      </c>
      <c r="K106" s="3">
        <v>17</v>
      </c>
      <c r="L106" s="7">
        <f t="shared" ref="L106:L110" si="17">K106/101</f>
        <v>0.16831683168316833</v>
      </c>
      <c r="N106" s="3">
        <v>2</v>
      </c>
      <c r="O106" s="3">
        <v>37</v>
      </c>
      <c r="P106" s="7">
        <f t="shared" ref="P106:P109" si="18">O106/101</f>
        <v>0.36633663366336633</v>
      </c>
      <c r="R106" s="3">
        <v>2</v>
      </c>
      <c r="S106" s="3">
        <v>7</v>
      </c>
      <c r="T106" s="7">
        <f t="shared" ref="T106:T109" si="19">S106/101</f>
        <v>6.9306930693069313E-2</v>
      </c>
    </row>
    <row r="107" spans="2:20" x14ac:dyDescent="0.15">
      <c r="B107" s="3">
        <v>3</v>
      </c>
      <c r="C107" s="3">
        <v>24</v>
      </c>
      <c r="D107" s="7">
        <f t="shared" si="15"/>
        <v>0.23762376237623761</v>
      </c>
      <c r="F107" s="3">
        <v>3</v>
      </c>
      <c r="G107" s="3">
        <v>46</v>
      </c>
      <c r="H107" s="7">
        <f t="shared" si="16"/>
        <v>0.45544554455445546</v>
      </c>
      <c r="J107" s="3">
        <v>3</v>
      </c>
      <c r="K107" s="3">
        <v>44</v>
      </c>
      <c r="L107" s="7">
        <f t="shared" si="17"/>
        <v>0.43564356435643564</v>
      </c>
      <c r="N107" s="3">
        <v>3</v>
      </c>
      <c r="O107" s="3">
        <v>21</v>
      </c>
      <c r="P107" s="7">
        <f t="shared" si="18"/>
        <v>0.20792079207920791</v>
      </c>
      <c r="R107" s="3">
        <v>3</v>
      </c>
      <c r="S107" s="3">
        <v>16</v>
      </c>
      <c r="T107" s="7">
        <f t="shared" si="19"/>
        <v>0.15841584158415842</v>
      </c>
    </row>
    <row r="108" spans="2:20" x14ac:dyDescent="0.15">
      <c r="B108" s="3">
        <v>4</v>
      </c>
      <c r="C108" s="3">
        <v>54</v>
      </c>
      <c r="D108" s="7">
        <f t="shared" si="15"/>
        <v>0.53465346534653468</v>
      </c>
      <c r="F108" s="3">
        <v>4</v>
      </c>
      <c r="G108" s="3">
        <v>20</v>
      </c>
      <c r="H108" s="7">
        <f t="shared" si="16"/>
        <v>0.19801980198019803</v>
      </c>
      <c r="J108" s="3">
        <v>4</v>
      </c>
      <c r="K108" s="3">
        <v>28</v>
      </c>
      <c r="L108" s="7">
        <f t="shared" si="17"/>
        <v>0.27722772277227725</v>
      </c>
      <c r="N108" s="3">
        <v>4</v>
      </c>
      <c r="O108" s="3">
        <v>18</v>
      </c>
      <c r="P108" s="7">
        <f t="shared" si="18"/>
        <v>0.17821782178217821</v>
      </c>
      <c r="R108" s="3">
        <v>4</v>
      </c>
      <c r="S108" s="3">
        <v>43</v>
      </c>
      <c r="T108" s="7">
        <f t="shared" si="19"/>
        <v>0.42574257425742573</v>
      </c>
    </row>
    <row r="109" spans="2:20" x14ac:dyDescent="0.15">
      <c r="B109" s="3">
        <v>5</v>
      </c>
      <c r="C109" s="3">
        <v>7</v>
      </c>
      <c r="D109" s="7">
        <f t="shared" si="15"/>
        <v>6.9306930693069313E-2</v>
      </c>
      <c r="F109" s="3">
        <v>5</v>
      </c>
      <c r="G109" s="3">
        <v>9</v>
      </c>
      <c r="H109" s="7">
        <f t="shared" si="16"/>
        <v>8.9108910891089105E-2</v>
      </c>
      <c r="J109" s="3">
        <v>5</v>
      </c>
      <c r="K109" s="3">
        <v>3</v>
      </c>
      <c r="L109" s="7">
        <f t="shared" si="17"/>
        <v>2.9702970297029702E-2</v>
      </c>
      <c r="N109" s="3">
        <v>5</v>
      </c>
      <c r="O109" s="3">
        <v>6</v>
      </c>
      <c r="P109" s="7">
        <f t="shared" si="18"/>
        <v>5.9405940594059403E-2</v>
      </c>
      <c r="R109" s="3">
        <v>5</v>
      </c>
      <c r="S109" s="3">
        <v>29</v>
      </c>
      <c r="T109" s="7">
        <f t="shared" si="19"/>
        <v>0.28712871287128711</v>
      </c>
    </row>
    <row r="110" spans="2:20" x14ac:dyDescent="0.15">
      <c r="B110" s="16" t="s">
        <v>28</v>
      </c>
      <c r="C110" s="16">
        <v>101</v>
      </c>
      <c r="D110" s="19">
        <f>SUM(D105:D109)</f>
        <v>1</v>
      </c>
      <c r="F110" s="16" t="s">
        <v>28</v>
      </c>
      <c r="G110" s="16">
        <f>SUM(G105:G109)</f>
        <v>101</v>
      </c>
      <c r="H110" s="19">
        <f>SUM(H105:H109)</f>
        <v>0.99999999999999989</v>
      </c>
      <c r="J110" s="16" t="s">
        <v>28</v>
      </c>
      <c r="K110" s="16">
        <f>SUM(K105:K109)</f>
        <v>101</v>
      </c>
      <c r="L110" s="19">
        <f t="shared" si="17"/>
        <v>1</v>
      </c>
      <c r="N110" s="16" t="s">
        <v>28</v>
      </c>
      <c r="O110" s="16">
        <f>SUM(O105:O109)</f>
        <v>101</v>
      </c>
      <c r="P110" s="19">
        <f>O110/101</f>
        <v>1</v>
      </c>
      <c r="R110" s="16" t="s">
        <v>28</v>
      </c>
      <c r="S110" s="16">
        <f>SUM(S105:S109)</f>
        <v>101</v>
      </c>
      <c r="T110" s="19">
        <f>SUM(T105:T109)</f>
        <v>1</v>
      </c>
    </row>
    <row r="113" spans="2:12" x14ac:dyDescent="0.15">
      <c r="B113" s="20" t="s">
        <v>85</v>
      </c>
      <c r="C113" s="20" t="s">
        <v>25</v>
      </c>
      <c r="D113" s="20" t="s">
        <v>26</v>
      </c>
      <c r="F113" s="20" t="s">
        <v>87</v>
      </c>
      <c r="G113" s="20" t="s">
        <v>25</v>
      </c>
      <c r="H113" s="20" t="s">
        <v>26</v>
      </c>
    </row>
    <row r="114" spans="2:12" x14ac:dyDescent="0.15">
      <c r="B114" s="2" t="s">
        <v>12</v>
      </c>
      <c r="C114" s="3">
        <v>36</v>
      </c>
      <c r="D114" s="72">
        <f>C114/134*100</f>
        <v>26.865671641791046</v>
      </c>
      <c r="F114" s="2" t="s">
        <v>1</v>
      </c>
      <c r="G114" s="3">
        <v>29</v>
      </c>
      <c r="H114" s="72">
        <f>G114/101*100</f>
        <v>28.71287128712871</v>
      </c>
    </row>
    <row r="115" spans="2:12" x14ac:dyDescent="0.15">
      <c r="B115" s="2" t="s">
        <v>8</v>
      </c>
      <c r="C115" s="3">
        <v>43</v>
      </c>
      <c r="D115" s="72">
        <f t="shared" ref="D115:D119" si="20">C115/134*100</f>
        <v>32.089552238805972</v>
      </c>
      <c r="F115" s="2" t="s">
        <v>0</v>
      </c>
      <c r="G115" s="3">
        <v>72</v>
      </c>
      <c r="H115" s="72">
        <f>G115/101*100</f>
        <v>71.287128712871279</v>
      </c>
    </row>
    <row r="116" spans="2:12" x14ac:dyDescent="0.15">
      <c r="B116" s="2" t="s">
        <v>20</v>
      </c>
      <c r="C116" s="3">
        <v>9</v>
      </c>
      <c r="D116" s="72">
        <f t="shared" si="20"/>
        <v>6.7164179104477615</v>
      </c>
      <c r="F116" s="20" t="s">
        <v>28</v>
      </c>
      <c r="G116" s="20">
        <f>SUM(G114:G115)</f>
        <v>101</v>
      </c>
      <c r="H116" s="84">
        <f>SUM(H114:H115)</f>
        <v>99.999999999999986</v>
      </c>
    </row>
    <row r="117" spans="2:12" x14ac:dyDescent="0.15">
      <c r="B117" s="2" t="s">
        <v>86</v>
      </c>
      <c r="C117" s="3">
        <v>1</v>
      </c>
      <c r="D117" s="72">
        <f t="shared" si="20"/>
        <v>0.74626865671641784</v>
      </c>
      <c r="F117" s="3"/>
      <c r="G117" s="3"/>
      <c r="H117" s="3"/>
    </row>
    <row r="118" spans="2:12" x14ac:dyDescent="0.15">
      <c r="B118" s="2" t="s">
        <v>3</v>
      </c>
      <c r="C118" s="3">
        <v>32</v>
      </c>
      <c r="D118" s="72">
        <f t="shared" si="20"/>
        <v>23.880597014925371</v>
      </c>
      <c r="F118" s="3"/>
      <c r="G118" s="3"/>
      <c r="H118" s="3"/>
    </row>
    <row r="119" spans="2:12" x14ac:dyDescent="0.15">
      <c r="B119" s="2" t="s">
        <v>4</v>
      </c>
      <c r="C119" s="3">
        <v>13</v>
      </c>
      <c r="D119" s="72">
        <f t="shared" si="20"/>
        <v>9.7014925373134329</v>
      </c>
      <c r="F119" s="3"/>
      <c r="G119" s="3"/>
      <c r="H119" s="3"/>
    </row>
    <row r="120" spans="2:12" x14ac:dyDescent="0.15">
      <c r="B120" s="20" t="s">
        <v>28</v>
      </c>
      <c r="C120" s="20">
        <v>134</v>
      </c>
      <c r="D120" s="84">
        <f>SUM(D114:D119)</f>
        <v>100</v>
      </c>
    </row>
    <row r="123" spans="2:12" x14ac:dyDescent="0.15">
      <c r="B123" s="20" t="s">
        <v>89</v>
      </c>
      <c r="C123" s="20" t="s">
        <v>88</v>
      </c>
      <c r="D123" s="20" t="s">
        <v>26</v>
      </c>
      <c r="F123" s="20" t="s">
        <v>107</v>
      </c>
      <c r="G123" s="20" t="s">
        <v>88</v>
      </c>
      <c r="H123" s="20" t="s">
        <v>26</v>
      </c>
      <c r="J123" s="20" t="s">
        <v>108</v>
      </c>
      <c r="K123" s="20" t="s">
        <v>88</v>
      </c>
      <c r="L123" s="20" t="s">
        <v>26</v>
      </c>
    </row>
    <row r="124" spans="2:12" x14ac:dyDescent="0.15">
      <c r="B124" s="2" t="s">
        <v>12</v>
      </c>
      <c r="C124" s="3">
        <v>70</v>
      </c>
      <c r="D124" s="7">
        <f>C124/101</f>
        <v>0.69306930693069302</v>
      </c>
      <c r="F124" s="2" t="s">
        <v>8</v>
      </c>
      <c r="G124" s="3">
        <v>87</v>
      </c>
      <c r="H124" s="7">
        <f>G124/101</f>
        <v>0.86138613861386137</v>
      </c>
      <c r="J124" s="2" t="s">
        <v>12</v>
      </c>
      <c r="K124" s="3">
        <v>46</v>
      </c>
      <c r="L124" s="7">
        <f>K124/101</f>
        <v>0.45544554455445546</v>
      </c>
    </row>
    <row r="125" spans="2:12" x14ac:dyDescent="0.15">
      <c r="B125" s="2" t="s">
        <v>20</v>
      </c>
      <c r="C125" s="3">
        <v>31</v>
      </c>
      <c r="D125" s="7">
        <f>C125/101</f>
        <v>0.30693069306930693</v>
      </c>
      <c r="F125" s="2" t="s">
        <v>86</v>
      </c>
      <c r="G125" s="3">
        <v>14</v>
      </c>
      <c r="H125" s="7">
        <f>G125/101</f>
        <v>0.13861386138613863</v>
      </c>
      <c r="J125" s="2" t="s">
        <v>8</v>
      </c>
      <c r="K125" s="3">
        <v>55</v>
      </c>
      <c r="L125" s="7">
        <f>K125/101</f>
        <v>0.54455445544554459</v>
      </c>
    </row>
    <row r="126" spans="2:12" x14ac:dyDescent="0.15">
      <c r="B126" s="20" t="s">
        <v>81</v>
      </c>
      <c r="C126" s="20">
        <f>SUM(C124:C125)</f>
        <v>101</v>
      </c>
      <c r="D126" s="21">
        <f>SUM(D124:D125)</f>
        <v>1</v>
      </c>
      <c r="F126" s="20" t="s">
        <v>81</v>
      </c>
      <c r="G126" s="20">
        <f>SUM(G124:G125)</f>
        <v>101</v>
      </c>
      <c r="H126" s="21">
        <f>SUM(H124:H125)</f>
        <v>1</v>
      </c>
      <c r="J126" s="20" t="s">
        <v>81</v>
      </c>
      <c r="K126" s="20">
        <f>SUM(K124:K125)</f>
        <v>101</v>
      </c>
      <c r="L126" s="21">
        <f>SUM(L124:L125)</f>
        <v>1</v>
      </c>
    </row>
    <row r="129" spans="2:16" x14ac:dyDescent="0.15">
      <c r="B129" s="20" t="s">
        <v>111</v>
      </c>
      <c r="C129" s="20" t="s">
        <v>88</v>
      </c>
      <c r="D129" s="20" t="s">
        <v>26</v>
      </c>
      <c r="F129" s="20" t="s">
        <v>110</v>
      </c>
      <c r="G129" s="20" t="s">
        <v>88</v>
      </c>
      <c r="H129" s="20" t="s">
        <v>26</v>
      </c>
      <c r="J129" s="20" t="s">
        <v>109</v>
      </c>
      <c r="K129" s="20" t="s">
        <v>88</v>
      </c>
      <c r="L129" s="20" t="s">
        <v>26</v>
      </c>
    </row>
    <row r="130" spans="2:16" x14ac:dyDescent="0.15">
      <c r="B130" s="2" t="s">
        <v>20</v>
      </c>
      <c r="C130" s="3">
        <v>78</v>
      </c>
      <c r="D130" s="7">
        <f>C130/101</f>
        <v>0.7722772277227723</v>
      </c>
      <c r="F130" s="2" t="s">
        <v>12</v>
      </c>
      <c r="G130" s="3">
        <v>83</v>
      </c>
      <c r="H130" s="7">
        <f>G130/101</f>
        <v>0.82178217821782173</v>
      </c>
      <c r="J130" s="2" t="s">
        <v>20</v>
      </c>
      <c r="K130" s="3">
        <v>19</v>
      </c>
      <c r="L130" s="7">
        <f>K130/101</f>
        <v>0.18811881188118812</v>
      </c>
    </row>
    <row r="131" spans="2:16" x14ac:dyDescent="0.15">
      <c r="B131" s="2" t="s">
        <v>86</v>
      </c>
      <c r="C131" s="3">
        <v>23</v>
      </c>
      <c r="D131" s="7">
        <f>C131/101</f>
        <v>0.22772277227722773</v>
      </c>
      <c r="F131" s="2" t="s">
        <v>86</v>
      </c>
      <c r="G131" s="3">
        <v>18</v>
      </c>
      <c r="H131" s="7">
        <f>G131/101</f>
        <v>0.17821782178217821</v>
      </c>
      <c r="J131" s="2" t="s">
        <v>8</v>
      </c>
      <c r="K131" s="3">
        <v>82</v>
      </c>
      <c r="L131" s="7">
        <f>K131/101</f>
        <v>0.81188118811881194</v>
      </c>
    </row>
    <row r="132" spans="2:16" x14ac:dyDescent="0.15">
      <c r="B132" s="20" t="s">
        <v>81</v>
      </c>
      <c r="C132" s="20">
        <f>SUM(C130:C131)</f>
        <v>101</v>
      </c>
      <c r="D132" s="21">
        <f>SUM(D130:D131)</f>
        <v>1</v>
      </c>
      <c r="F132" s="20" t="s">
        <v>81</v>
      </c>
      <c r="G132" s="20">
        <f>SUM(G130:G131)</f>
        <v>101</v>
      </c>
      <c r="H132" s="21">
        <f>SUM(H130:H131)</f>
        <v>1</v>
      </c>
      <c r="J132" s="20" t="s">
        <v>81</v>
      </c>
      <c r="K132" s="20">
        <f>SUM(K130:K131)</f>
        <v>101</v>
      </c>
      <c r="L132" s="21">
        <f>SUM(L130:L131)</f>
        <v>1</v>
      </c>
    </row>
    <row r="135" spans="2:16" x14ac:dyDescent="0.15">
      <c r="B135" s="20" t="s">
        <v>90</v>
      </c>
      <c r="C135" s="20" t="s">
        <v>25</v>
      </c>
      <c r="D135" s="21" t="s">
        <v>26</v>
      </c>
      <c r="F135" s="20" t="s">
        <v>91</v>
      </c>
      <c r="G135" s="20" t="s">
        <v>25</v>
      </c>
      <c r="H135" s="21" t="s">
        <v>26</v>
      </c>
      <c r="J135" s="20" t="s">
        <v>92</v>
      </c>
      <c r="K135" s="20" t="s">
        <v>25</v>
      </c>
      <c r="L135" s="21" t="s">
        <v>26</v>
      </c>
      <c r="N135" s="20" t="s">
        <v>93</v>
      </c>
      <c r="O135" s="20" t="s">
        <v>25</v>
      </c>
      <c r="P135" s="21" t="s">
        <v>26</v>
      </c>
    </row>
    <row r="136" spans="2:16" x14ac:dyDescent="0.15">
      <c r="B136" s="3">
        <v>1</v>
      </c>
      <c r="C136" s="3">
        <v>13</v>
      </c>
      <c r="D136" s="7">
        <f>C136/101</f>
        <v>0.12871287128712872</v>
      </c>
      <c r="F136" s="3">
        <v>1</v>
      </c>
      <c r="G136" s="3">
        <v>10</v>
      </c>
      <c r="H136" s="7">
        <f>G136/101</f>
        <v>9.9009900990099015E-2</v>
      </c>
      <c r="J136" s="3">
        <v>1</v>
      </c>
      <c r="K136" s="3">
        <v>12</v>
      </c>
      <c r="L136" s="7">
        <f>K136/101</f>
        <v>0.11881188118811881</v>
      </c>
      <c r="N136" s="3">
        <v>1</v>
      </c>
      <c r="O136" s="3">
        <v>20</v>
      </c>
      <c r="P136" s="7">
        <f>O136/101</f>
        <v>0.19801980198019803</v>
      </c>
    </row>
    <row r="137" spans="2:16" x14ac:dyDescent="0.15">
      <c r="B137" s="3">
        <v>2</v>
      </c>
      <c r="C137" s="3">
        <v>12</v>
      </c>
      <c r="D137" s="7">
        <f t="shared" ref="D137:D140" si="21">C137/101</f>
        <v>0.11881188118811881</v>
      </c>
      <c r="F137" s="3">
        <v>2</v>
      </c>
      <c r="G137" s="3">
        <v>7</v>
      </c>
      <c r="H137" s="7">
        <f t="shared" ref="H137:H140" si="22">G137/101</f>
        <v>6.9306930693069313E-2</v>
      </c>
      <c r="J137" s="3">
        <v>2</v>
      </c>
      <c r="K137" s="3">
        <v>37</v>
      </c>
      <c r="L137" s="7">
        <f t="shared" ref="L137:L140" si="23">K137/101</f>
        <v>0.36633663366336633</v>
      </c>
      <c r="N137" s="3">
        <v>2</v>
      </c>
      <c r="O137" s="3">
        <v>42</v>
      </c>
      <c r="P137" s="7">
        <f t="shared" ref="P137:P140" si="24">O137/101</f>
        <v>0.41584158415841582</v>
      </c>
    </row>
    <row r="138" spans="2:16" x14ac:dyDescent="0.15">
      <c r="B138" s="3">
        <v>3</v>
      </c>
      <c r="C138" s="3">
        <v>39</v>
      </c>
      <c r="D138" s="7">
        <f t="shared" si="21"/>
        <v>0.38613861386138615</v>
      </c>
      <c r="F138" s="3">
        <v>3</v>
      </c>
      <c r="G138" s="3">
        <v>30</v>
      </c>
      <c r="H138" s="7">
        <f t="shared" si="22"/>
        <v>0.29702970297029702</v>
      </c>
      <c r="J138" s="3">
        <v>3</v>
      </c>
      <c r="K138" s="3">
        <v>37</v>
      </c>
      <c r="L138" s="7">
        <f t="shared" si="23"/>
        <v>0.36633663366336633</v>
      </c>
      <c r="N138" s="3">
        <v>3</v>
      </c>
      <c r="O138" s="3">
        <v>32</v>
      </c>
      <c r="P138" s="7">
        <f t="shared" si="24"/>
        <v>0.31683168316831684</v>
      </c>
    </row>
    <row r="139" spans="2:16" x14ac:dyDescent="0.15">
      <c r="B139" s="3">
        <v>4</v>
      </c>
      <c r="C139" s="3">
        <v>27</v>
      </c>
      <c r="D139" s="7">
        <f t="shared" si="21"/>
        <v>0.26732673267326734</v>
      </c>
      <c r="F139" s="3">
        <v>4</v>
      </c>
      <c r="G139" s="3">
        <v>38</v>
      </c>
      <c r="H139" s="7">
        <f t="shared" si="22"/>
        <v>0.37623762376237624</v>
      </c>
      <c r="J139" s="3">
        <v>4</v>
      </c>
      <c r="K139" s="3">
        <v>12</v>
      </c>
      <c r="L139" s="7">
        <f t="shared" si="23"/>
        <v>0.11881188118811881</v>
      </c>
      <c r="N139" s="3">
        <v>4</v>
      </c>
      <c r="O139" s="3">
        <v>5</v>
      </c>
      <c r="P139" s="7">
        <f t="shared" si="24"/>
        <v>4.9504950495049507E-2</v>
      </c>
    </row>
    <row r="140" spans="2:16" x14ac:dyDescent="0.15">
      <c r="B140" s="3">
        <v>5</v>
      </c>
      <c r="C140" s="3">
        <v>10</v>
      </c>
      <c r="D140" s="7">
        <f t="shared" si="21"/>
        <v>9.9009900990099015E-2</v>
      </c>
      <c r="F140" s="3">
        <v>5</v>
      </c>
      <c r="G140" s="3">
        <v>16</v>
      </c>
      <c r="H140" s="7">
        <f t="shared" si="22"/>
        <v>0.15841584158415842</v>
      </c>
      <c r="J140" s="3">
        <v>5</v>
      </c>
      <c r="K140" s="3">
        <v>3</v>
      </c>
      <c r="L140" s="7">
        <f t="shared" si="23"/>
        <v>2.9702970297029702E-2</v>
      </c>
      <c r="N140" s="3">
        <v>5</v>
      </c>
      <c r="O140" s="3">
        <v>2</v>
      </c>
      <c r="P140" s="7">
        <f t="shared" si="24"/>
        <v>1.9801980198019802E-2</v>
      </c>
    </row>
    <row r="141" spans="2:16" x14ac:dyDescent="0.15">
      <c r="B141" s="20" t="s">
        <v>28</v>
      </c>
      <c r="C141" s="20">
        <f>SUM(C136:C140)</f>
        <v>101</v>
      </c>
      <c r="D141" s="21">
        <f>SUM(D136:D140)</f>
        <v>1</v>
      </c>
      <c r="F141" s="20" t="s">
        <v>28</v>
      </c>
      <c r="G141" s="20">
        <f>SUM(G136:G140)</f>
        <v>101</v>
      </c>
      <c r="H141" s="21">
        <f>SUM(H136:H140)</f>
        <v>1</v>
      </c>
      <c r="J141" s="20" t="s">
        <v>28</v>
      </c>
      <c r="K141" s="20">
        <f>SUM(K136:K140)</f>
        <v>101</v>
      </c>
      <c r="L141" s="21">
        <f>SUM(L136:L140)</f>
        <v>1</v>
      </c>
      <c r="N141" s="20" t="s">
        <v>28</v>
      </c>
      <c r="O141" s="20">
        <f>SUM(O136:O140)</f>
        <v>101</v>
      </c>
      <c r="P141" s="21">
        <f>SUM(P136:P140)</f>
        <v>1</v>
      </c>
    </row>
    <row r="144" spans="2:16" x14ac:dyDescent="0.15">
      <c r="B144" s="22" t="s">
        <v>94</v>
      </c>
      <c r="C144" s="22" t="s">
        <v>25</v>
      </c>
      <c r="D144" s="22" t="s">
        <v>26</v>
      </c>
      <c r="F144" s="22" t="s">
        <v>101</v>
      </c>
      <c r="G144" s="22" t="s">
        <v>25</v>
      </c>
      <c r="H144" s="22" t="s">
        <v>26</v>
      </c>
      <c r="J144" s="22" t="s">
        <v>102</v>
      </c>
      <c r="K144" s="22" t="s">
        <v>25</v>
      </c>
      <c r="L144" s="22" t="s">
        <v>26</v>
      </c>
    </row>
    <row r="145" spans="2:12" x14ac:dyDescent="0.15">
      <c r="B145" s="2" t="s">
        <v>96</v>
      </c>
      <c r="C145" s="3">
        <v>40</v>
      </c>
      <c r="D145" s="72">
        <f>C145/150*100</f>
        <v>26.666666666666668</v>
      </c>
      <c r="F145" s="2" t="s">
        <v>1</v>
      </c>
      <c r="G145" s="3">
        <v>58</v>
      </c>
      <c r="H145" s="72">
        <f>G145/101*100</f>
        <v>57.42574257425742</v>
      </c>
      <c r="J145" s="2" t="s">
        <v>103</v>
      </c>
      <c r="K145" s="3">
        <v>59</v>
      </c>
      <c r="L145" s="72">
        <f>K145/101*100</f>
        <v>58.415841584158414</v>
      </c>
    </row>
    <row r="146" spans="2:12" x14ac:dyDescent="0.15">
      <c r="B146" s="2" t="s">
        <v>97</v>
      </c>
      <c r="C146" s="3">
        <v>15</v>
      </c>
      <c r="D146" s="72">
        <f t="shared" ref="D146:D150" si="25">C146/150*100</f>
        <v>10</v>
      </c>
      <c r="F146" s="2" t="s">
        <v>0</v>
      </c>
      <c r="G146" s="3">
        <v>43</v>
      </c>
      <c r="H146" s="72">
        <f>G146/101*100</f>
        <v>42.574257425742573</v>
      </c>
      <c r="J146" s="2" t="s">
        <v>104</v>
      </c>
      <c r="K146" s="3">
        <v>42</v>
      </c>
      <c r="L146" s="72">
        <f>K146/101*100</f>
        <v>41.584158415841586</v>
      </c>
    </row>
    <row r="147" spans="2:12" x14ac:dyDescent="0.15">
      <c r="B147" s="2" t="s">
        <v>98</v>
      </c>
      <c r="C147" s="3">
        <v>5</v>
      </c>
      <c r="D147" s="72">
        <f t="shared" si="25"/>
        <v>3.3333333333333335</v>
      </c>
      <c r="F147" s="22" t="s">
        <v>28</v>
      </c>
      <c r="G147" s="22">
        <f>SUM(G145:G146)</f>
        <v>101</v>
      </c>
      <c r="H147" s="86">
        <f>SUM(H145:H146)</f>
        <v>100</v>
      </c>
      <c r="J147" s="22" t="s">
        <v>28</v>
      </c>
      <c r="K147" s="22">
        <f>SUM(K145:K146)</f>
        <v>101</v>
      </c>
      <c r="L147" s="86">
        <f>SUM(L145:L146)</f>
        <v>100</v>
      </c>
    </row>
    <row r="148" spans="2:12" x14ac:dyDescent="0.15">
      <c r="B148" s="2" t="s">
        <v>95</v>
      </c>
      <c r="C148" s="3">
        <v>52</v>
      </c>
      <c r="D148" s="72">
        <f t="shared" si="25"/>
        <v>34.666666666666671</v>
      </c>
    </row>
    <row r="149" spans="2:12" x14ac:dyDescent="0.15">
      <c r="B149" s="2" t="s">
        <v>3</v>
      </c>
      <c r="C149" s="3">
        <v>32</v>
      </c>
      <c r="D149" s="72">
        <f t="shared" si="25"/>
        <v>21.333333333333336</v>
      </c>
    </row>
    <row r="150" spans="2:12" x14ac:dyDescent="0.15">
      <c r="B150" s="2" t="s">
        <v>4</v>
      </c>
      <c r="C150" s="3">
        <v>6</v>
      </c>
      <c r="D150" s="72">
        <f t="shared" si="25"/>
        <v>4</v>
      </c>
    </row>
    <row r="151" spans="2:12" x14ac:dyDescent="0.15">
      <c r="B151" s="23" t="s">
        <v>28</v>
      </c>
      <c r="C151" s="23">
        <f>SUM(C145:C150)</f>
        <v>150</v>
      </c>
      <c r="D151" s="89">
        <f>SUM(D145:D150)</f>
        <v>100.00000000000003</v>
      </c>
    </row>
    <row r="154" spans="2:12" x14ac:dyDescent="0.15">
      <c r="B154" s="22" t="s">
        <v>105</v>
      </c>
      <c r="C154" s="22" t="s">
        <v>25</v>
      </c>
      <c r="D154" s="22" t="s">
        <v>26</v>
      </c>
      <c r="F154" s="22" t="s">
        <v>116</v>
      </c>
      <c r="G154" s="22" t="s">
        <v>25</v>
      </c>
      <c r="H154" s="22" t="s">
        <v>26</v>
      </c>
      <c r="J154" s="22" t="s">
        <v>115</v>
      </c>
      <c r="K154" s="22" t="s">
        <v>25</v>
      </c>
      <c r="L154" s="22" t="s">
        <v>26</v>
      </c>
    </row>
    <row r="155" spans="2:12" x14ac:dyDescent="0.15">
      <c r="B155" s="2" t="s">
        <v>100</v>
      </c>
      <c r="C155" s="3">
        <v>45</v>
      </c>
      <c r="D155" s="7">
        <f>C155/101</f>
        <v>0.44554455445544555</v>
      </c>
      <c r="F155" s="2" t="s">
        <v>106</v>
      </c>
      <c r="G155" s="3">
        <v>82</v>
      </c>
      <c r="H155" s="7">
        <f>G155/101</f>
        <v>0.81188118811881194</v>
      </c>
      <c r="J155" s="2" t="s">
        <v>100</v>
      </c>
      <c r="K155" s="3">
        <v>84</v>
      </c>
      <c r="L155" s="7">
        <f>K155/101</f>
        <v>0.83168316831683164</v>
      </c>
    </row>
    <row r="156" spans="2:12" x14ac:dyDescent="0.15">
      <c r="B156" s="2" t="s">
        <v>106</v>
      </c>
      <c r="C156" s="3">
        <v>56</v>
      </c>
      <c r="D156" s="7">
        <f>C156/101</f>
        <v>0.5544554455445545</v>
      </c>
      <c r="F156" s="2" t="s">
        <v>112</v>
      </c>
      <c r="G156" s="3">
        <v>19</v>
      </c>
      <c r="H156" s="7">
        <f>G156/101</f>
        <v>0.18811881188118812</v>
      </c>
      <c r="J156" s="2" t="s">
        <v>112</v>
      </c>
      <c r="K156" s="3">
        <v>17</v>
      </c>
      <c r="L156" s="7">
        <f>K156/101</f>
        <v>0.16831683168316833</v>
      </c>
    </row>
    <row r="157" spans="2:12" x14ac:dyDescent="0.15">
      <c r="B157" s="22" t="s">
        <v>28</v>
      </c>
      <c r="C157" s="22">
        <f>SUM(C155:C156)</f>
        <v>101</v>
      </c>
      <c r="D157" s="24">
        <f>SUM(D155:D156)</f>
        <v>1</v>
      </c>
      <c r="F157" s="22" t="s">
        <v>28</v>
      </c>
      <c r="G157" s="22">
        <f>SUM(G155:G156)</f>
        <v>101</v>
      </c>
      <c r="H157" s="24">
        <f>SUM(H155:H156)</f>
        <v>1</v>
      </c>
      <c r="J157" s="22" t="s">
        <v>28</v>
      </c>
      <c r="K157" s="22">
        <f>SUM(K155:K156)</f>
        <v>101</v>
      </c>
      <c r="L157" s="24">
        <f>SUM(L155:L156)</f>
        <v>1</v>
      </c>
    </row>
    <row r="160" spans="2:12" x14ac:dyDescent="0.15">
      <c r="B160" s="22" t="s">
        <v>117</v>
      </c>
      <c r="C160" s="22" t="s">
        <v>25</v>
      </c>
      <c r="D160" s="22" t="s">
        <v>26</v>
      </c>
      <c r="F160" s="22" t="s">
        <v>113</v>
      </c>
      <c r="G160" s="22" t="s">
        <v>25</v>
      </c>
      <c r="H160" s="22" t="s">
        <v>26</v>
      </c>
      <c r="J160" s="22" t="s">
        <v>114</v>
      </c>
      <c r="K160" s="22" t="s">
        <v>25</v>
      </c>
      <c r="L160" s="22" t="s">
        <v>26</v>
      </c>
    </row>
    <row r="161" spans="2:16" x14ac:dyDescent="0.15">
      <c r="B161" s="2" t="s">
        <v>99</v>
      </c>
      <c r="C161" s="3">
        <v>7</v>
      </c>
      <c r="D161" s="7">
        <f>C161/101</f>
        <v>6.9306930693069313E-2</v>
      </c>
      <c r="F161" s="2" t="s">
        <v>112</v>
      </c>
      <c r="G161" s="3">
        <v>69</v>
      </c>
      <c r="H161" s="7">
        <f>G161/101</f>
        <v>0.68316831683168322</v>
      </c>
      <c r="J161" s="2" t="s">
        <v>100</v>
      </c>
      <c r="K161" s="3">
        <v>94</v>
      </c>
      <c r="L161" s="7">
        <f>K161/101</f>
        <v>0.93069306930693074</v>
      </c>
    </row>
    <row r="162" spans="2:16" x14ac:dyDescent="0.15">
      <c r="B162" s="2" t="s">
        <v>106</v>
      </c>
      <c r="C162" s="3">
        <v>94</v>
      </c>
      <c r="D162" s="7">
        <f>C162/101</f>
        <v>0.93069306930693074</v>
      </c>
      <c r="F162" s="2" t="s">
        <v>99</v>
      </c>
      <c r="G162" s="3">
        <v>32</v>
      </c>
      <c r="H162" s="7">
        <f>G162/101</f>
        <v>0.31683168316831684</v>
      </c>
      <c r="J162" s="2" t="s">
        <v>99</v>
      </c>
      <c r="K162" s="3">
        <v>7</v>
      </c>
      <c r="L162" s="7">
        <f>K162/101</f>
        <v>6.9306930693069313E-2</v>
      </c>
    </row>
    <row r="163" spans="2:16" x14ac:dyDescent="0.15">
      <c r="B163" s="22" t="s">
        <v>28</v>
      </c>
      <c r="C163" s="22">
        <f>SUM(C161:C162)</f>
        <v>101</v>
      </c>
      <c r="D163" s="24">
        <f>SUM(D161:D162)</f>
        <v>1</v>
      </c>
      <c r="F163" s="22" t="s">
        <v>28</v>
      </c>
      <c r="G163" s="22">
        <f>SUM(G161:G162)</f>
        <v>101</v>
      </c>
      <c r="H163" s="24">
        <f>SUM(H161:H162)</f>
        <v>1</v>
      </c>
      <c r="J163" s="22" t="s">
        <v>28</v>
      </c>
      <c r="K163" s="22">
        <f>SUM(K161:K162)</f>
        <v>101</v>
      </c>
      <c r="L163" s="24">
        <f>SUM(L161:L162)</f>
        <v>1</v>
      </c>
    </row>
    <row r="166" spans="2:16" x14ac:dyDescent="0.15">
      <c r="B166" s="22" t="s">
        <v>121</v>
      </c>
      <c r="C166" s="22" t="s">
        <v>25</v>
      </c>
      <c r="D166" s="22" t="s">
        <v>26</v>
      </c>
      <c r="F166" s="22" t="s">
        <v>118</v>
      </c>
      <c r="G166" s="22" t="s">
        <v>25</v>
      </c>
      <c r="H166" s="22" t="s">
        <v>26</v>
      </c>
      <c r="J166" s="22" t="s">
        <v>120</v>
      </c>
      <c r="K166" s="22" t="s">
        <v>25</v>
      </c>
      <c r="L166" s="22" t="s">
        <v>26</v>
      </c>
      <c r="N166" s="22" t="s">
        <v>119</v>
      </c>
      <c r="O166" s="22" t="s">
        <v>25</v>
      </c>
      <c r="P166" s="22" t="s">
        <v>26</v>
      </c>
    </row>
    <row r="167" spans="2:16" x14ac:dyDescent="0.15">
      <c r="B167" s="3">
        <v>1</v>
      </c>
      <c r="C167" s="3">
        <v>6</v>
      </c>
      <c r="D167" s="7">
        <f>C167/101</f>
        <v>5.9405940594059403E-2</v>
      </c>
      <c r="F167" s="3">
        <v>1</v>
      </c>
      <c r="G167" s="3">
        <v>7</v>
      </c>
      <c r="H167" s="7">
        <f>G167/101</f>
        <v>6.9306930693069313E-2</v>
      </c>
      <c r="J167" s="3">
        <v>1</v>
      </c>
      <c r="K167" s="3">
        <v>15</v>
      </c>
      <c r="L167" s="7">
        <f>K167/101</f>
        <v>0.14851485148514851</v>
      </c>
      <c r="N167" s="3">
        <v>1</v>
      </c>
      <c r="O167" s="3">
        <v>12</v>
      </c>
      <c r="P167" s="7">
        <f>O167/101</f>
        <v>0.11881188118811881</v>
      </c>
    </row>
    <row r="168" spans="2:16" x14ac:dyDescent="0.15">
      <c r="B168" s="3">
        <v>2</v>
      </c>
      <c r="C168" s="3">
        <v>5</v>
      </c>
      <c r="D168" s="7">
        <f t="shared" ref="D168:D171" si="26">C168/101</f>
        <v>4.9504950495049507E-2</v>
      </c>
      <c r="F168" s="3">
        <v>2</v>
      </c>
      <c r="G168" s="3">
        <v>7</v>
      </c>
      <c r="H168" s="7">
        <f t="shared" ref="H168:H171" si="27">G168/101</f>
        <v>6.9306930693069313E-2</v>
      </c>
      <c r="J168" s="3">
        <v>2</v>
      </c>
      <c r="K168" s="3">
        <v>36</v>
      </c>
      <c r="L168" s="7">
        <f t="shared" ref="L168:L171" si="28">K168/101</f>
        <v>0.35643564356435642</v>
      </c>
      <c r="N168" s="3">
        <v>2</v>
      </c>
      <c r="O168" s="3">
        <v>19</v>
      </c>
      <c r="P168" s="7">
        <f t="shared" ref="P168:P171" si="29">O168/101</f>
        <v>0.18811881188118812</v>
      </c>
    </row>
    <row r="169" spans="2:16" x14ac:dyDescent="0.15">
      <c r="B169" s="3">
        <v>3</v>
      </c>
      <c r="C169" s="3">
        <v>22</v>
      </c>
      <c r="D169" s="7">
        <f t="shared" si="26"/>
        <v>0.21782178217821782</v>
      </c>
      <c r="F169" s="3">
        <v>3</v>
      </c>
      <c r="G169" s="3">
        <v>22</v>
      </c>
      <c r="H169" s="7">
        <f t="shared" si="27"/>
        <v>0.21782178217821782</v>
      </c>
      <c r="J169" s="3">
        <v>3</v>
      </c>
      <c r="K169" s="3">
        <v>39</v>
      </c>
      <c r="L169" s="7">
        <f t="shared" si="28"/>
        <v>0.38613861386138615</v>
      </c>
      <c r="N169" s="3">
        <v>3</v>
      </c>
      <c r="O169" s="3">
        <v>52</v>
      </c>
      <c r="P169" s="7">
        <f t="shared" si="29"/>
        <v>0.51485148514851486</v>
      </c>
    </row>
    <row r="170" spans="2:16" x14ac:dyDescent="0.15">
      <c r="B170" s="3">
        <v>4</v>
      </c>
      <c r="C170" s="3">
        <v>53</v>
      </c>
      <c r="D170" s="7">
        <f t="shared" si="26"/>
        <v>0.52475247524752477</v>
      </c>
      <c r="F170" s="3">
        <v>4</v>
      </c>
      <c r="G170" s="3">
        <v>47</v>
      </c>
      <c r="H170" s="7">
        <f t="shared" si="27"/>
        <v>0.46534653465346537</v>
      </c>
      <c r="J170" s="3">
        <v>4</v>
      </c>
      <c r="K170" s="3">
        <v>9</v>
      </c>
      <c r="L170" s="7">
        <f t="shared" si="28"/>
        <v>8.9108910891089105E-2</v>
      </c>
      <c r="N170" s="3">
        <v>4</v>
      </c>
      <c r="O170" s="3">
        <v>15</v>
      </c>
      <c r="P170" s="7">
        <f t="shared" si="29"/>
        <v>0.14851485148514851</v>
      </c>
    </row>
    <row r="171" spans="2:16" x14ac:dyDescent="0.15">
      <c r="B171" s="3">
        <v>5</v>
      </c>
      <c r="C171" s="3">
        <v>15</v>
      </c>
      <c r="D171" s="7">
        <f t="shared" si="26"/>
        <v>0.14851485148514851</v>
      </c>
      <c r="F171" s="3">
        <v>5</v>
      </c>
      <c r="G171" s="3">
        <v>18</v>
      </c>
      <c r="H171" s="7">
        <f t="shared" si="27"/>
        <v>0.17821782178217821</v>
      </c>
      <c r="J171" s="3">
        <v>5</v>
      </c>
      <c r="K171" s="3">
        <v>2</v>
      </c>
      <c r="L171" s="7">
        <f t="shared" si="28"/>
        <v>1.9801980198019802E-2</v>
      </c>
      <c r="N171" s="3">
        <v>5</v>
      </c>
      <c r="O171" s="3">
        <v>3</v>
      </c>
      <c r="P171" s="7">
        <f t="shared" si="29"/>
        <v>2.9702970297029702E-2</v>
      </c>
    </row>
    <row r="172" spans="2:16" x14ac:dyDescent="0.15">
      <c r="B172" s="22" t="s">
        <v>28</v>
      </c>
      <c r="C172" s="22">
        <f>SUM(C167:C171)</f>
        <v>101</v>
      </c>
      <c r="D172" s="24">
        <f>SUM(D167:D171)</f>
        <v>1</v>
      </c>
      <c r="F172" s="22" t="s">
        <v>28</v>
      </c>
      <c r="G172" s="22">
        <f>SUM(G167:G171)</f>
        <v>101</v>
      </c>
      <c r="H172" s="24">
        <f>SUM(H167:H171)</f>
        <v>1</v>
      </c>
      <c r="J172" s="22" t="s">
        <v>28</v>
      </c>
      <c r="K172" s="22">
        <f>SUM(K167:K171)</f>
        <v>101</v>
      </c>
      <c r="L172" s="24">
        <f>SUM(L167:L171)</f>
        <v>1</v>
      </c>
      <c r="N172" s="22" t="s">
        <v>28</v>
      </c>
      <c r="O172" s="22">
        <f>SUM(O167:O171)</f>
        <v>101</v>
      </c>
      <c r="P172" s="24">
        <f>SUM(P167:P171)</f>
        <v>1</v>
      </c>
    </row>
    <row r="175" spans="2:16" x14ac:dyDescent="0.15">
      <c r="B175" s="25" t="s">
        <v>122</v>
      </c>
      <c r="C175" s="25" t="s">
        <v>25</v>
      </c>
      <c r="D175" s="25" t="s">
        <v>26</v>
      </c>
      <c r="F175" s="29" t="s">
        <v>137</v>
      </c>
      <c r="G175" s="29" t="s">
        <v>25</v>
      </c>
      <c r="H175" s="29" t="s">
        <v>26</v>
      </c>
    </row>
    <row r="176" spans="2:16" x14ac:dyDescent="0.15">
      <c r="B176" s="2" t="s">
        <v>123</v>
      </c>
      <c r="C176" s="3">
        <v>25</v>
      </c>
      <c r="D176" s="72">
        <f>C176/143*100</f>
        <v>17.482517482517483</v>
      </c>
      <c r="F176" s="2" t="s">
        <v>1</v>
      </c>
      <c r="G176" s="3">
        <v>71</v>
      </c>
      <c r="H176" s="72">
        <f>G176/101*100</f>
        <v>70.297029702970292</v>
      </c>
    </row>
    <row r="177" spans="2:12" x14ac:dyDescent="0.15">
      <c r="B177" s="2" t="s">
        <v>124</v>
      </c>
      <c r="C177" s="3">
        <v>30</v>
      </c>
      <c r="D177" s="72">
        <f t="shared" ref="D177:D180" si="30">C177/143*100</f>
        <v>20.97902097902098</v>
      </c>
      <c r="F177" s="2" t="s">
        <v>0</v>
      </c>
      <c r="G177" s="3">
        <v>30</v>
      </c>
      <c r="H177" s="72">
        <f>G177/101*100</f>
        <v>29.702970297029701</v>
      </c>
    </row>
    <row r="178" spans="2:12" x14ac:dyDescent="0.15">
      <c r="B178" s="2" t="s">
        <v>125</v>
      </c>
      <c r="C178" s="3">
        <v>43</v>
      </c>
      <c r="D178" s="72">
        <f t="shared" si="30"/>
        <v>30.069930069930066</v>
      </c>
      <c r="F178" s="29" t="s">
        <v>28</v>
      </c>
      <c r="G178" s="29">
        <f>SUM(G176:G177)</f>
        <v>101</v>
      </c>
      <c r="H178" s="87">
        <f>SUM(H176:H177)</f>
        <v>100</v>
      </c>
    </row>
    <row r="179" spans="2:12" x14ac:dyDescent="0.15">
      <c r="B179" s="2" t="s">
        <v>126</v>
      </c>
      <c r="C179" s="3">
        <v>4</v>
      </c>
      <c r="D179" s="72">
        <f t="shared" si="30"/>
        <v>2.7972027972027971</v>
      </c>
    </row>
    <row r="180" spans="2:12" x14ac:dyDescent="0.15">
      <c r="B180" s="2" t="s">
        <v>3</v>
      </c>
      <c r="C180" s="3">
        <v>41</v>
      </c>
      <c r="D180" s="72">
        <f t="shared" si="30"/>
        <v>28.671328671328673</v>
      </c>
    </row>
    <row r="181" spans="2:12" x14ac:dyDescent="0.15">
      <c r="B181" s="2" t="s">
        <v>4</v>
      </c>
      <c r="C181" s="3">
        <v>0</v>
      </c>
      <c r="D181" s="72">
        <f>C181/143*100</f>
        <v>0</v>
      </c>
    </row>
    <row r="182" spans="2:12" x14ac:dyDescent="0.15">
      <c r="B182" s="25" t="s">
        <v>28</v>
      </c>
      <c r="C182" s="25">
        <f>SUM(C176:C181)</f>
        <v>143</v>
      </c>
      <c r="D182" s="88">
        <f>SUM(D176:D181)</f>
        <v>100</v>
      </c>
    </row>
    <row r="183" spans="2:12" x14ac:dyDescent="0.15">
      <c r="B183" s="27"/>
      <c r="C183" s="27"/>
      <c r="D183" s="28"/>
    </row>
    <row r="185" spans="2:12" x14ac:dyDescent="0.15">
      <c r="B185" s="25" t="s">
        <v>127</v>
      </c>
      <c r="C185" s="25" t="s">
        <v>25</v>
      </c>
      <c r="D185" s="26" t="s">
        <v>26</v>
      </c>
      <c r="F185" s="25" t="s">
        <v>128</v>
      </c>
      <c r="G185" s="25" t="s">
        <v>25</v>
      </c>
      <c r="H185" s="26" t="s">
        <v>26</v>
      </c>
      <c r="J185" s="25" t="s">
        <v>129</v>
      </c>
      <c r="K185" s="25" t="s">
        <v>25</v>
      </c>
      <c r="L185" s="26" t="s">
        <v>26</v>
      </c>
    </row>
    <row r="186" spans="2:12" x14ac:dyDescent="0.15">
      <c r="B186" s="2" t="s">
        <v>123</v>
      </c>
      <c r="C186" s="3">
        <v>81</v>
      </c>
      <c r="D186" s="7">
        <f>C186/101</f>
        <v>0.80198019801980203</v>
      </c>
      <c r="F186" s="2" t="s">
        <v>125</v>
      </c>
      <c r="G186" s="3">
        <v>83</v>
      </c>
      <c r="H186" s="7">
        <f>G186/101</f>
        <v>0.82178217821782173</v>
      </c>
      <c r="J186" s="2" t="s">
        <v>123</v>
      </c>
      <c r="K186" s="3">
        <v>46</v>
      </c>
      <c r="L186" s="7">
        <f>K186/101</f>
        <v>0.45544554455445546</v>
      </c>
    </row>
    <row r="187" spans="2:12" x14ac:dyDescent="0.15">
      <c r="B187" s="2" t="s">
        <v>126</v>
      </c>
      <c r="C187" s="3">
        <v>20</v>
      </c>
      <c r="D187" s="7">
        <f>C187/101</f>
        <v>0.19801980198019803</v>
      </c>
      <c r="F187" s="2" t="s">
        <v>123</v>
      </c>
      <c r="G187" s="3">
        <v>18</v>
      </c>
      <c r="H187" s="7">
        <f>G187/101</f>
        <v>0.17821782178217821</v>
      </c>
      <c r="J187" s="2" t="s">
        <v>124</v>
      </c>
      <c r="K187" s="3">
        <v>55</v>
      </c>
      <c r="L187" s="7">
        <f>K187/101</f>
        <v>0.54455445544554459</v>
      </c>
    </row>
    <row r="188" spans="2:12" x14ac:dyDescent="0.15">
      <c r="B188" s="25" t="s">
        <v>28</v>
      </c>
      <c r="C188" s="25">
        <f>SUM(C186:C187)</f>
        <v>101</v>
      </c>
      <c r="D188" s="26">
        <f>SUM(D186:D187)</f>
        <v>1</v>
      </c>
      <c r="F188" s="25" t="s">
        <v>28</v>
      </c>
      <c r="G188" s="25">
        <f>SUM(G186:G187)</f>
        <v>101</v>
      </c>
      <c r="H188" s="26">
        <f>SUM(H186:H187)</f>
        <v>1</v>
      </c>
      <c r="J188" s="25" t="s">
        <v>28</v>
      </c>
      <c r="K188" s="25">
        <f>SUM(K186:K187)</f>
        <v>101</v>
      </c>
      <c r="L188" s="26">
        <f>SUM(L186:L187)</f>
        <v>1</v>
      </c>
    </row>
    <row r="191" spans="2:12" x14ac:dyDescent="0.15">
      <c r="B191" s="25" t="s">
        <v>130</v>
      </c>
      <c r="C191" s="25" t="s">
        <v>25</v>
      </c>
      <c r="D191" s="26" t="s">
        <v>26</v>
      </c>
      <c r="F191" s="25" t="s">
        <v>131</v>
      </c>
      <c r="G191" s="25" t="s">
        <v>25</v>
      </c>
      <c r="H191" s="26" t="s">
        <v>26</v>
      </c>
      <c r="J191" s="25" t="s">
        <v>132</v>
      </c>
      <c r="K191" s="25" t="s">
        <v>25</v>
      </c>
      <c r="L191" s="26" t="s">
        <v>26</v>
      </c>
    </row>
    <row r="192" spans="2:12" x14ac:dyDescent="0.15">
      <c r="B192" s="2" t="s">
        <v>125</v>
      </c>
      <c r="C192" s="3">
        <v>90</v>
      </c>
      <c r="D192" s="7">
        <f>C192/101</f>
        <v>0.8910891089108911</v>
      </c>
      <c r="F192" s="2" t="s">
        <v>124</v>
      </c>
      <c r="G192" s="3">
        <v>90</v>
      </c>
      <c r="H192" s="7">
        <f>G192/101</f>
        <v>0.8910891089108911</v>
      </c>
      <c r="J192" s="2" t="s">
        <v>125</v>
      </c>
      <c r="K192" s="3">
        <v>71</v>
      </c>
      <c r="L192" s="7">
        <f>K192/101</f>
        <v>0.70297029702970293</v>
      </c>
    </row>
    <row r="193" spans="2:16" x14ac:dyDescent="0.15">
      <c r="B193" s="2" t="s">
        <v>126</v>
      </c>
      <c r="C193" s="3">
        <v>11</v>
      </c>
      <c r="D193" s="7">
        <f>C193/101</f>
        <v>0.10891089108910891</v>
      </c>
      <c r="F193" s="2" t="s">
        <v>126</v>
      </c>
      <c r="G193" s="3">
        <v>11</v>
      </c>
      <c r="H193" s="7">
        <f>G193/101</f>
        <v>0.10891089108910891</v>
      </c>
      <c r="J193" s="2" t="s">
        <v>124</v>
      </c>
      <c r="K193" s="3">
        <v>30</v>
      </c>
      <c r="L193" s="7">
        <f>K193/101</f>
        <v>0.29702970297029702</v>
      </c>
    </row>
    <row r="194" spans="2:16" x14ac:dyDescent="0.15">
      <c r="B194" s="25" t="s">
        <v>28</v>
      </c>
      <c r="C194" s="25">
        <f>SUM(C192:C193)</f>
        <v>101</v>
      </c>
      <c r="D194" s="26">
        <f>SUM(D192:D193)</f>
        <v>1</v>
      </c>
      <c r="F194" s="25" t="s">
        <v>28</v>
      </c>
      <c r="G194" s="25">
        <f>SUM(G192:G193)</f>
        <v>101</v>
      </c>
      <c r="H194" s="26">
        <f>SUM(H192:H193)</f>
        <v>1</v>
      </c>
      <c r="J194" s="25" t="s">
        <v>28</v>
      </c>
      <c r="K194" s="25">
        <f>SUM(K192:K193)</f>
        <v>101</v>
      </c>
      <c r="L194" s="26">
        <f>SUM(L192:L193)</f>
        <v>1</v>
      </c>
    </row>
    <row r="197" spans="2:16" x14ac:dyDescent="0.15">
      <c r="B197" s="25" t="s">
        <v>133</v>
      </c>
      <c r="C197" s="25" t="s">
        <v>25</v>
      </c>
      <c r="D197" s="25" t="s">
        <v>26</v>
      </c>
      <c r="F197" s="25" t="s">
        <v>134</v>
      </c>
      <c r="G197" s="25" t="s">
        <v>25</v>
      </c>
      <c r="H197" s="25" t="s">
        <v>26</v>
      </c>
      <c r="J197" s="25" t="s">
        <v>135</v>
      </c>
      <c r="K197" s="25" t="s">
        <v>25</v>
      </c>
      <c r="L197" s="25" t="s">
        <v>26</v>
      </c>
      <c r="N197" s="25" t="s">
        <v>136</v>
      </c>
      <c r="O197" s="25" t="s">
        <v>25</v>
      </c>
      <c r="P197" s="25" t="s">
        <v>26</v>
      </c>
    </row>
    <row r="198" spans="2:16" x14ac:dyDescent="0.15">
      <c r="B198" s="3">
        <v>1</v>
      </c>
      <c r="C198" s="3">
        <v>8</v>
      </c>
      <c r="D198" s="7">
        <f>C198/101</f>
        <v>7.9207920792079209E-2</v>
      </c>
      <c r="F198" s="3">
        <v>1</v>
      </c>
      <c r="G198" s="3">
        <v>1</v>
      </c>
      <c r="H198" s="7">
        <f>G198/101</f>
        <v>9.9009900990099011E-3</v>
      </c>
      <c r="J198" s="3">
        <v>1</v>
      </c>
      <c r="K198" s="3">
        <v>0</v>
      </c>
      <c r="L198" s="7">
        <f>K198/101</f>
        <v>0</v>
      </c>
      <c r="N198" s="3">
        <v>1</v>
      </c>
      <c r="O198" s="3">
        <v>38</v>
      </c>
      <c r="P198" s="7">
        <f>O198/101</f>
        <v>0.37623762376237624</v>
      </c>
    </row>
    <row r="199" spans="2:16" x14ac:dyDescent="0.15">
      <c r="B199" s="3">
        <v>2</v>
      </c>
      <c r="C199" s="3">
        <v>9</v>
      </c>
      <c r="D199" s="7">
        <f t="shared" ref="D199:D202" si="31">C199/101</f>
        <v>8.9108910891089105E-2</v>
      </c>
      <c r="F199" s="3">
        <v>2</v>
      </c>
      <c r="G199" s="3">
        <v>15</v>
      </c>
      <c r="H199" s="7">
        <f t="shared" ref="H199:H202" si="32">G199/101</f>
        <v>0.14851485148514851</v>
      </c>
      <c r="J199" s="3">
        <v>2</v>
      </c>
      <c r="K199" s="3">
        <v>1</v>
      </c>
      <c r="L199" s="7">
        <f t="shared" ref="L199:L202" si="33">K199/101</f>
        <v>9.9009900990099011E-3</v>
      </c>
      <c r="N199" s="3">
        <v>2</v>
      </c>
      <c r="O199" s="3">
        <v>48</v>
      </c>
      <c r="P199" s="7">
        <f t="shared" ref="P199:P202" si="34">O199/101</f>
        <v>0.47524752475247523</v>
      </c>
    </row>
    <row r="200" spans="2:16" x14ac:dyDescent="0.15">
      <c r="B200" s="3">
        <v>3</v>
      </c>
      <c r="C200" s="3">
        <v>35</v>
      </c>
      <c r="D200" s="7">
        <f t="shared" si="31"/>
        <v>0.34653465346534651</v>
      </c>
      <c r="F200" s="3">
        <v>3</v>
      </c>
      <c r="G200" s="3">
        <v>36</v>
      </c>
      <c r="H200" s="7">
        <f t="shared" si="32"/>
        <v>0.35643564356435642</v>
      </c>
      <c r="J200" s="3">
        <v>3</v>
      </c>
      <c r="K200" s="3">
        <v>17</v>
      </c>
      <c r="L200" s="7">
        <f t="shared" si="33"/>
        <v>0.16831683168316833</v>
      </c>
      <c r="N200" s="3">
        <v>3</v>
      </c>
      <c r="O200" s="3">
        <v>13</v>
      </c>
      <c r="P200" s="7">
        <f t="shared" si="34"/>
        <v>0.12871287128712872</v>
      </c>
    </row>
    <row r="201" spans="2:16" x14ac:dyDescent="0.15">
      <c r="B201" s="3">
        <v>4</v>
      </c>
      <c r="C201" s="3">
        <v>40</v>
      </c>
      <c r="D201" s="7">
        <f t="shared" si="31"/>
        <v>0.39603960396039606</v>
      </c>
      <c r="F201" s="3">
        <v>4</v>
      </c>
      <c r="G201" s="3">
        <v>42</v>
      </c>
      <c r="H201" s="7">
        <f t="shared" si="32"/>
        <v>0.41584158415841582</v>
      </c>
      <c r="J201" s="3">
        <v>4</v>
      </c>
      <c r="K201" s="3">
        <v>49</v>
      </c>
      <c r="L201" s="7">
        <f t="shared" si="33"/>
        <v>0.48514851485148514</v>
      </c>
      <c r="N201" s="3">
        <v>4</v>
      </c>
      <c r="O201" s="3">
        <v>2</v>
      </c>
      <c r="P201" s="7">
        <f t="shared" si="34"/>
        <v>1.9801980198019802E-2</v>
      </c>
    </row>
    <row r="202" spans="2:16" x14ac:dyDescent="0.15">
      <c r="B202" s="3">
        <v>5</v>
      </c>
      <c r="C202" s="3">
        <v>9</v>
      </c>
      <c r="D202" s="7">
        <f t="shared" si="31"/>
        <v>8.9108910891089105E-2</v>
      </c>
      <c r="F202" s="3">
        <v>5</v>
      </c>
      <c r="G202" s="3">
        <v>7</v>
      </c>
      <c r="H202" s="7">
        <f t="shared" si="32"/>
        <v>6.9306930693069313E-2</v>
      </c>
      <c r="J202" s="3">
        <v>5</v>
      </c>
      <c r="K202" s="3">
        <v>34</v>
      </c>
      <c r="L202" s="7">
        <f t="shared" si="33"/>
        <v>0.33663366336633666</v>
      </c>
      <c r="N202" s="3">
        <v>5</v>
      </c>
      <c r="O202" s="3">
        <v>0</v>
      </c>
      <c r="P202" s="7">
        <f t="shared" si="34"/>
        <v>0</v>
      </c>
    </row>
    <row r="203" spans="2:16" x14ac:dyDescent="0.15">
      <c r="B203" s="25" t="s">
        <v>28</v>
      </c>
      <c r="C203" s="25">
        <f>SUM(C198:C202)</f>
        <v>101</v>
      </c>
      <c r="D203" s="26">
        <f>SUM(D198:D202)</f>
        <v>1</v>
      </c>
      <c r="F203" s="25" t="s">
        <v>28</v>
      </c>
      <c r="G203" s="25">
        <f>SUM(G198:G202)</f>
        <v>101</v>
      </c>
      <c r="H203" s="26">
        <f>SUM(H198:H202)</f>
        <v>1</v>
      </c>
      <c r="J203" s="25" t="s">
        <v>28</v>
      </c>
      <c r="K203" s="25">
        <f>SUM(K198:K202)</f>
        <v>101</v>
      </c>
      <c r="L203" s="26">
        <f>SUM(L198:L202)</f>
        <v>1</v>
      </c>
      <c r="N203" s="25" t="s">
        <v>28</v>
      </c>
      <c r="O203" s="25">
        <f>SUM(O198:O202)</f>
        <v>101</v>
      </c>
      <c r="P203" s="26">
        <f>SUM(P198:P202)</f>
        <v>1</v>
      </c>
    </row>
    <row r="204" spans="2:16" x14ac:dyDescent="0.15">
      <c r="B204" s="27"/>
      <c r="C204" s="27"/>
      <c r="D204" s="28"/>
      <c r="F204" s="27"/>
      <c r="G204" s="27"/>
      <c r="H204" s="28"/>
      <c r="J204" s="27"/>
      <c r="K204" s="27"/>
      <c r="L204" s="28"/>
      <c r="N204" s="27"/>
      <c r="O204" s="27"/>
      <c r="P204" s="28"/>
    </row>
    <row r="207" spans="2:16" ht="29" customHeight="1" x14ac:dyDescent="0.15">
      <c r="B207" s="116" t="s">
        <v>138</v>
      </c>
      <c r="C207" s="117"/>
      <c r="D207" s="117"/>
      <c r="E207" s="117"/>
      <c r="F207" s="117"/>
      <c r="G207" s="117"/>
      <c r="H207" s="117"/>
      <c r="I207" s="117"/>
      <c r="J207" s="117"/>
      <c r="K207" s="117"/>
      <c r="L207" s="118"/>
    </row>
    <row r="208" spans="2:16" x14ac:dyDescent="0.15">
      <c r="F208" s="30"/>
    </row>
    <row r="209" spans="2:12" ht="24" customHeight="1" x14ac:dyDescent="0.15">
      <c r="B209" s="119" t="s">
        <v>195</v>
      </c>
      <c r="C209" s="120"/>
      <c r="D209" s="120"/>
      <c r="E209" s="120"/>
      <c r="F209" s="120"/>
      <c r="G209" s="120"/>
      <c r="H209" s="120"/>
      <c r="I209" s="120"/>
      <c r="J209" s="120"/>
      <c r="K209" s="120"/>
      <c r="L209" s="121"/>
    </row>
    <row r="210" spans="2:12" x14ac:dyDescent="0.15">
      <c r="B210" s="2"/>
      <c r="C210" s="2"/>
      <c r="D210" s="2"/>
    </row>
    <row r="211" spans="2:12" x14ac:dyDescent="0.15">
      <c r="B211" s="32" t="s">
        <v>141</v>
      </c>
      <c r="C211" s="32" t="s">
        <v>25</v>
      </c>
      <c r="D211" s="32" t="s">
        <v>26</v>
      </c>
      <c r="F211" s="32" t="s">
        <v>141</v>
      </c>
      <c r="G211" s="32" t="s">
        <v>25</v>
      </c>
      <c r="H211" s="32" t="s">
        <v>26</v>
      </c>
      <c r="J211" s="32" t="s">
        <v>141</v>
      </c>
      <c r="K211" s="32" t="s">
        <v>25</v>
      </c>
      <c r="L211" s="32" t="s">
        <v>26</v>
      </c>
    </row>
    <row r="212" spans="2:12" x14ac:dyDescent="0.15">
      <c r="B212" s="2" t="s">
        <v>139</v>
      </c>
      <c r="C212" s="3">
        <v>97</v>
      </c>
      <c r="D212" s="7">
        <f>C212/101</f>
        <v>0.96039603960396036</v>
      </c>
      <c r="F212" s="2" t="s">
        <v>32</v>
      </c>
      <c r="G212" s="3">
        <v>62</v>
      </c>
      <c r="H212" s="7">
        <f>G212/101</f>
        <v>0.61386138613861385</v>
      </c>
      <c r="J212" s="2" t="s">
        <v>31</v>
      </c>
      <c r="K212" s="3">
        <v>15</v>
      </c>
      <c r="L212" s="7">
        <f>K212/101</f>
        <v>0.14851485148514851</v>
      </c>
    </row>
    <row r="213" spans="2:12" x14ac:dyDescent="0.15">
      <c r="B213" s="2" t="s">
        <v>140</v>
      </c>
      <c r="C213" s="3">
        <v>4</v>
      </c>
      <c r="D213" s="7">
        <f>C213/101</f>
        <v>3.9603960396039604E-2</v>
      </c>
      <c r="F213" s="2" t="s">
        <v>30</v>
      </c>
      <c r="G213" s="3">
        <v>39</v>
      </c>
      <c r="H213" s="7">
        <f>G213/101</f>
        <v>0.38613861386138615</v>
      </c>
      <c r="J213" s="2" t="s">
        <v>30</v>
      </c>
      <c r="K213" s="3">
        <v>86</v>
      </c>
      <c r="L213" s="7">
        <f>K213/101</f>
        <v>0.85148514851485146</v>
      </c>
    </row>
    <row r="214" spans="2:12" x14ac:dyDescent="0.15">
      <c r="B214" s="32" t="s">
        <v>28</v>
      </c>
      <c r="C214" s="32">
        <f>SUM(C212:C213)</f>
        <v>101</v>
      </c>
      <c r="D214" s="33">
        <f>SUM(D212:D213)</f>
        <v>1</v>
      </c>
      <c r="F214" s="32" t="s">
        <v>28</v>
      </c>
      <c r="G214" s="32">
        <f>SUM(G212:G213)</f>
        <v>101</v>
      </c>
      <c r="H214" s="32">
        <f>SUM(H212:H213)</f>
        <v>1</v>
      </c>
      <c r="J214" s="32" t="s">
        <v>28</v>
      </c>
      <c r="K214" s="32">
        <f>SUM(K212:K213)</f>
        <v>101</v>
      </c>
      <c r="L214" s="33">
        <f>SUM(L212:L213)</f>
        <v>1</v>
      </c>
    </row>
    <row r="217" spans="2:12" x14ac:dyDescent="0.15">
      <c r="B217" s="32" t="s">
        <v>142</v>
      </c>
      <c r="C217" s="32" t="s">
        <v>25</v>
      </c>
      <c r="D217" s="32" t="s">
        <v>26</v>
      </c>
      <c r="F217" s="32" t="s">
        <v>142</v>
      </c>
      <c r="G217" s="32" t="s">
        <v>25</v>
      </c>
      <c r="H217" s="32" t="s">
        <v>26</v>
      </c>
      <c r="J217" s="32" t="s">
        <v>142</v>
      </c>
      <c r="K217" s="32" t="s">
        <v>25</v>
      </c>
      <c r="L217" s="32" t="s">
        <v>26</v>
      </c>
    </row>
    <row r="218" spans="2:12" x14ac:dyDescent="0.15">
      <c r="B218" s="2" t="s">
        <v>139</v>
      </c>
      <c r="C218" s="3">
        <v>10</v>
      </c>
      <c r="D218" s="7">
        <f>C218/101</f>
        <v>9.9009900990099015E-2</v>
      </c>
      <c r="F218" s="2" t="s">
        <v>32</v>
      </c>
      <c r="G218" s="3">
        <v>44</v>
      </c>
      <c r="H218" s="7">
        <f>G218/101</f>
        <v>0.43564356435643564</v>
      </c>
      <c r="J218" s="2" t="s">
        <v>31</v>
      </c>
      <c r="K218" s="3">
        <v>13</v>
      </c>
      <c r="L218" s="7">
        <f>K218/101</f>
        <v>0.12871287128712872</v>
      </c>
    </row>
    <row r="219" spans="2:12" x14ac:dyDescent="0.15">
      <c r="B219" s="2" t="s">
        <v>140</v>
      </c>
      <c r="C219" s="3">
        <v>91</v>
      </c>
      <c r="D219" s="7">
        <f>C219/101</f>
        <v>0.90099009900990101</v>
      </c>
      <c r="F219" s="2" t="s">
        <v>30</v>
      </c>
      <c r="G219" s="3">
        <v>57</v>
      </c>
      <c r="H219" s="7">
        <f>G219/101</f>
        <v>0.5643564356435643</v>
      </c>
      <c r="J219" s="2" t="s">
        <v>30</v>
      </c>
      <c r="K219" s="3">
        <v>88</v>
      </c>
      <c r="L219" s="7">
        <f t="shared" ref="L219:L220" si="35">K219/101</f>
        <v>0.87128712871287128</v>
      </c>
    </row>
    <row r="220" spans="2:12" x14ac:dyDescent="0.15">
      <c r="B220" s="32" t="s">
        <v>28</v>
      </c>
      <c r="C220" s="32">
        <f>SUM(C218:C219)</f>
        <v>101</v>
      </c>
      <c r="D220" s="33">
        <f>SUM(D218:D219)</f>
        <v>1</v>
      </c>
      <c r="F220" s="32" t="s">
        <v>28</v>
      </c>
      <c r="G220" s="32">
        <f>SUM(G218:G219)</f>
        <v>101</v>
      </c>
      <c r="H220" s="33">
        <f>SUM(H218:H219)</f>
        <v>1</v>
      </c>
      <c r="J220" s="32" t="s">
        <v>28</v>
      </c>
      <c r="K220" s="32">
        <f>SUM(K218:K219)</f>
        <v>101</v>
      </c>
      <c r="L220" s="33">
        <f t="shared" si="35"/>
        <v>1</v>
      </c>
    </row>
    <row r="223" spans="2:12" x14ac:dyDescent="0.15">
      <c r="B223" s="32" t="s">
        <v>143</v>
      </c>
      <c r="C223" s="32" t="s">
        <v>25</v>
      </c>
      <c r="D223" s="32" t="s">
        <v>26</v>
      </c>
      <c r="F223" s="32" t="s">
        <v>143</v>
      </c>
      <c r="G223" s="32" t="s">
        <v>25</v>
      </c>
      <c r="H223" s="32" t="s">
        <v>26</v>
      </c>
      <c r="J223" s="32" t="s">
        <v>143</v>
      </c>
      <c r="K223" s="32" t="s">
        <v>25</v>
      </c>
      <c r="L223" s="32" t="s">
        <v>26</v>
      </c>
    </row>
    <row r="224" spans="2:12" x14ac:dyDescent="0.15">
      <c r="B224" s="2" t="s">
        <v>139</v>
      </c>
      <c r="C224" s="3">
        <v>10</v>
      </c>
      <c r="D224" s="7">
        <f>C224/101</f>
        <v>9.9009900990099015E-2</v>
      </c>
      <c r="F224" s="2" t="s">
        <v>32</v>
      </c>
      <c r="G224" s="3">
        <v>33</v>
      </c>
      <c r="H224" s="7">
        <f>G224/101</f>
        <v>0.32673267326732675</v>
      </c>
      <c r="J224" s="2" t="s">
        <v>31</v>
      </c>
      <c r="K224" s="3">
        <v>11</v>
      </c>
      <c r="L224" s="7">
        <f>K224/101</f>
        <v>0.10891089108910891</v>
      </c>
    </row>
    <row r="225" spans="2:12" x14ac:dyDescent="0.15">
      <c r="B225" s="2" t="s">
        <v>140</v>
      </c>
      <c r="C225" s="3">
        <v>91</v>
      </c>
      <c r="D225" s="7">
        <f>C225/101</f>
        <v>0.90099009900990101</v>
      </c>
      <c r="F225" s="2" t="s">
        <v>30</v>
      </c>
      <c r="G225" s="3">
        <v>68</v>
      </c>
      <c r="H225" s="7">
        <f>G225/101</f>
        <v>0.67326732673267331</v>
      </c>
      <c r="J225" s="2" t="s">
        <v>30</v>
      </c>
      <c r="K225" s="3">
        <v>90</v>
      </c>
      <c r="L225" s="7">
        <f>K225/101</f>
        <v>0.8910891089108911</v>
      </c>
    </row>
    <row r="226" spans="2:12" x14ac:dyDescent="0.15">
      <c r="B226" s="32" t="s">
        <v>28</v>
      </c>
      <c r="C226" s="32">
        <f>SUM(C224:C225)</f>
        <v>101</v>
      </c>
      <c r="D226" s="33">
        <f>SUM(D224:D225)</f>
        <v>1</v>
      </c>
      <c r="F226" s="32" t="s">
        <v>28</v>
      </c>
      <c r="G226" s="32">
        <f>SUM(G224:G225)</f>
        <v>101</v>
      </c>
      <c r="H226" s="33">
        <f>SUM(H224:H225)</f>
        <v>1</v>
      </c>
      <c r="J226" s="32" t="s">
        <v>28</v>
      </c>
      <c r="K226" s="32">
        <f>SUM(K224:K225)</f>
        <v>101</v>
      </c>
      <c r="L226" s="33">
        <f>SUM(L224:L225)</f>
        <v>1</v>
      </c>
    </row>
    <row r="229" spans="2:12" x14ac:dyDescent="0.15">
      <c r="B229" s="32" t="s">
        <v>144</v>
      </c>
      <c r="C229" s="32" t="s">
        <v>25</v>
      </c>
      <c r="D229" s="32" t="s">
        <v>26</v>
      </c>
      <c r="F229" s="32" t="s">
        <v>144</v>
      </c>
      <c r="G229" s="32" t="s">
        <v>25</v>
      </c>
      <c r="H229" s="32" t="s">
        <v>26</v>
      </c>
      <c r="J229" s="32" t="s">
        <v>144</v>
      </c>
      <c r="K229" s="32" t="s">
        <v>25</v>
      </c>
      <c r="L229" s="32" t="s">
        <v>26</v>
      </c>
    </row>
    <row r="230" spans="2:12" x14ac:dyDescent="0.15">
      <c r="B230" s="2" t="s">
        <v>139</v>
      </c>
      <c r="C230" s="3">
        <v>9</v>
      </c>
      <c r="D230" s="7">
        <f>C230/101</f>
        <v>8.9108910891089105E-2</v>
      </c>
      <c r="F230" s="2" t="s">
        <v>32</v>
      </c>
      <c r="G230" s="3">
        <v>44</v>
      </c>
      <c r="H230" s="7">
        <f>G230/101</f>
        <v>0.43564356435643564</v>
      </c>
      <c r="J230" s="2" t="s">
        <v>31</v>
      </c>
      <c r="K230" s="3">
        <v>15</v>
      </c>
      <c r="L230" s="7">
        <f>K230/101</f>
        <v>0.14851485148514851</v>
      </c>
    </row>
    <row r="231" spans="2:12" x14ac:dyDescent="0.15">
      <c r="B231" s="2" t="s">
        <v>140</v>
      </c>
      <c r="C231" s="3">
        <v>92</v>
      </c>
      <c r="D231" s="7">
        <f>C231/101</f>
        <v>0.91089108910891092</v>
      </c>
      <c r="F231" s="2" t="s">
        <v>30</v>
      </c>
      <c r="G231" s="3">
        <v>57</v>
      </c>
      <c r="H231" s="7">
        <f>G231/101</f>
        <v>0.5643564356435643</v>
      </c>
      <c r="J231" s="2" t="s">
        <v>30</v>
      </c>
      <c r="K231" s="3">
        <v>86</v>
      </c>
      <c r="L231" s="7">
        <f>K231/101</f>
        <v>0.85148514851485146</v>
      </c>
    </row>
    <row r="232" spans="2:12" x14ac:dyDescent="0.15">
      <c r="B232" s="32" t="s">
        <v>28</v>
      </c>
      <c r="C232" s="32">
        <f>SUM(C230:C231)</f>
        <v>101</v>
      </c>
      <c r="D232" s="33">
        <f>SUM(D230:D231)</f>
        <v>1</v>
      </c>
      <c r="F232" s="32" t="s">
        <v>28</v>
      </c>
      <c r="G232" s="32">
        <f>SUM(G230:G231)</f>
        <v>101</v>
      </c>
      <c r="H232" s="33">
        <f>SUM(H230:H231)</f>
        <v>1</v>
      </c>
      <c r="J232" s="32" t="s">
        <v>28</v>
      </c>
      <c r="K232" s="32">
        <f>SUM(K230:K231)</f>
        <v>101</v>
      </c>
      <c r="L232" s="33">
        <f>SUM(L230:L231)</f>
        <v>1</v>
      </c>
    </row>
    <row r="235" spans="2:12" ht="25" customHeight="1" x14ac:dyDescent="0.15">
      <c r="B235" s="122" t="s">
        <v>150</v>
      </c>
      <c r="C235" s="123"/>
      <c r="D235" s="123"/>
      <c r="E235" s="123"/>
      <c r="F235" s="123"/>
      <c r="G235" s="123"/>
      <c r="H235" s="123"/>
      <c r="I235" s="123"/>
      <c r="J235" s="123"/>
      <c r="K235" s="123"/>
      <c r="L235" s="124"/>
    </row>
    <row r="237" spans="2:12" x14ac:dyDescent="0.15">
      <c r="B237" s="31" t="s">
        <v>147</v>
      </c>
      <c r="C237" s="31" t="s">
        <v>25</v>
      </c>
      <c r="D237" s="31" t="s">
        <v>26</v>
      </c>
      <c r="F237" s="34" t="s">
        <v>148</v>
      </c>
      <c r="G237" s="34" t="s">
        <v>25</v>
      </c>
      <c r="H237" s="34" t="s">
        <v>26</v>
      </c>
      <c r="J237" s="34" t="s">
        <v>146</v>
      </c>
      <c r="K237" s="34" t="s">
        <v>25</v>
      </c>
      <c r="L237" s="34" t="s">
        <v>26</v>
      </c>
    </row>
    <row r="238" spans="2:12" x14ac:dyDescent="0.15">
      <c r="B238" s="2" t="s">
        <v>11</v>
      </c>
      <c r="C238" s="3">
        <v>43</v>
      </c>
      <c r="D238" s="7">
        <f>C238/133</f>
        <v>0.32330827067669171</v>
      </c>
      <c r="F238" s="2" t="s">
        <v>11</v>
      </c>
      <c r="G238" s="2">
        <v>41</v>
      </c>
      <c r="H238" s="10">
        <f>G238/134</f>
        <v>0.30597014925373134</v>
      </c>
      <c r="J238" s="2" t="s">
        <v>11</v>
      </c>
      <c r="K238" s="2">
        <v>37</v>
      </c>
      <c r="L238" s="10">
        <f>K238/130</f>
        <v>0.2846153846153846</v>
      </c>
    </row>
    <row r="239" spans="2:12" x14ac:dyDescent="0.15">
      <c r="B239" s="2" t="s">
        <v>9</v>
      </c>
      <c r="C239" s="3">
        <v>31</v>
      </c>
      <c r="D239" s="7">
        <f t="shared" ref="D239:D243" si="36">C239/133</f>
        <v>0.23308270676691728</v>
      </c>
      <c r="F239" s="2" t="s">
        <v>9</v>
      </c>
      <c r="G239" s="2">
        <v>36</v>
      </c>
      <c r="H239" s="10">
        <f t="shared" ref="H239:H243" si="37">G239/134</f>
        <v>0.26865671641791045</v>
      </c>
      <c r="J239" s="2" t="s">
        <v>9</v>
      </c>
      <c r="K239" s="2">
        <v>22</v>
      </c>
      <c r="L239" s="10">
        <f t="shared" ref="L239:L243" si="38">K239/130</f>
        <v>0.16923076923076924</v>
      </c>
    </row>
    <row r="240" spans="2:12" x14ac:dyDescent="0.15">
      <c r="B240" s="2" t="s">
        <v>145</v>
      </c>
      <c r="C240" s="3">
        <v>18</v>
      </c>
      <c r="D240" s="7">
        <f t="shared" si="36"/>
        <v>0.13533834586466165</v>
      </c>
      <c r="F240" s="2" t="s">
        <v>145</v>
      </c>
      <c r="G240" s="2">
        <v>12</v>
      </c>
      <c r="H240" s="10">
        <f t="shared" si="37"/>
        <v>8.9552238805970144E-2</v>
      </c>
      <c r="J240" s="2" t="s">
        <v>145</v>
      </c>
      <c r="K240" s="2">
        <v>12</v>
      </c>
      <c r="L240" s="10">
        <f t="shared" si="38"/>
        <v>9.2307692307692313E-2</v>
      </c>
    </row>
    <row r="241" spans="2:12" x14ac:dyDescent="0.15">
      <c r="B241" s="2" t="s">
        <v>21</v>
      </c>
      <c r="C241" s="3">
        <v>1</v>
      </c>
      <c r="D241" s="7">
        <f t="shared" si="36"/>
        <v>7.5187969924812026E-3</v>
      </c>
      <c r="F241" s="2" t="s">
        <v>21</v>
      </c>
      <c r="G241" s="2">
        <v>3</v>
      </c>
      <c r="H241" s="10">
        <f t="shared" si="37"/>
        <v>2.2388059701492536E-2</v>
      </c>
      <c r="J241" s="2" t="s">
        <v>21</v>
      </c>
      <c r="K241" s="2">
        <v>1</v>
      </c>
      <c r="L241" s="10">
        <f t="shared" si="38"/>
        <v>7.6923076923076927E-3</v>
      </c>
    </row>
    <row r="242" spans="2:12" x14ac:dyDescent="0.15">
      <c r="B242" s="2" t="s">
        <v>3</v>
      </c>
      <c r="C242" s="3">
        <v>26</v>
      </c>
      <c r="D242" s="7">
        <f t="shared" si="36"/>
        <v>0.19548872180451127</v>
      </c>
      <c r="F242" s="2" t="s">
        <v>3</v>
      </c>
      <c r="G242" s="2">
        <v>27</v>
      </c>
      <c r="H242" s="10">
        <f t="shared" si="37"/>
        <v>0.20149253731343283</v>
      </c>
      <c r="J242" s="2" t="s">
        <v>3</v>
      </c>
      <c r="K242" s="2">
        <v>40</v>
      </c>
      <c r="L242" s="10">
        <f t="shared" si="38"/>
        <v>0.30769230769230771</v>
      </c>
    </row>
    <row r="243" spans="2:12" x14ac:dyDescent="0.15">
      <c r="B243" s="2" t="s">
        <v>4</v>
      </c>
      <c r="C243" s="3">
        <v>14</v>
      </c>
      <c r="D243" s="7">
        <f t="shared" si="36"/>
        <v>0.10526315789473684</v>
      </c>
      <c r="F243" s="2" t="s">
        <v>4</v>
      </c>
      <c r="G243" s="2">
        <v>15</v>
      </c>
      <c r="H243" s="10">
        <f t="shared" si="37"/>
        <v>0.11194029850746269</v>
      </c>
      <c r="J243" s="2" t="s">
        <v>4</v>
      </c>
      <c r="K243" s="2">
        <v>18</v>
      </c>
      <c r="L243" s="10">
        <f t="shared" si="38"/>
        <v>0.13846153846153847</v>
      </c>
    </row>
    <row r="244" spans="2:12" x14ac:dyDescent="0.15">
      <c r="B244" s="31" t="s">
        <v>28</v>
      </c>
      <c r="C244" s="31">
        <f>SUM(C238:C243)</f>
        <v>133</v>
      </c>
      <c r="D244" s="36">
        <f>SUM(D238:D243)</f>
        <v>1</v>
      </c>
      <c r="F244" s="34" t="s">
        <v>28</v>
      </c>
      <c r="G244" s="34">
        <f>SUM(G238:G243)</f>
        <v>134</v>
      </c>
      <c r="H244" s="35">
        <f>SUM(H238:H243)</f>
        <v>1</v>
      </c>
      <c r="J244" s="34" t="s">
        <v>28</v>
      </c>
      <c r="K244" s="34">
        <f>SUM(K238:K243)</f>
        <v>130</v>
      </c>
      <c r="L244" s="35">
        <f>SUM(L238:L243)</f>
        <v>1</v>
      </c>
    </row>
    <row r="247" spans="2:12" ht="25" customHeight="1" x14ac:dyDescent="0.15">
      <c r="B247" s="122" t="s">
        <v>149</v>
      </c>
      <c r="C247" s="123"/>
      <c r="D247" s="123"/>
      <c r="E247" s="123"/>
      <c r="F247" s="123"/>
      <c r="G247" s="123"/>
      <c r="H247" s="123"/>
      <c r="I247" s="123"/>
      <c r="J247" s="123"/>
      <c r="K247" s="123"/>
      <c r="L247" s="124"/>
    </row>
    <row r="249" spans="2:12" x14ac:dyDescent="0.15">
      <c r="B249" s="37" t="s">
        <v>151</v>
      </c>
      <c r="C249" s="37" t="s">
        <v>25</v>
      </c>
      <c r="D249" s="37" t="s">
        <v>26</v>
      </c>
      <c r="F249" s="37" t="s">
        <v>152</v>
      </c>
      <c r="G249" s="37" t="s">
        <v>25</v>
      </c>
      <c r="H249" s="37" t="s">
        <v>26</v>
      </c>
      <c r="J249" s="37" t="s">
        <v>153</v>
      </c>
      <c r="K249" s="37" t="s">
        <v>25</v>
      </c>
      <c r="L249" s="37" t="s">
        <v>26</v>
      </c>
    </row>
    <row r="250" spans="2:12" x14ac:dyDescent="0.15">
      <c r="B250" s="2" t="s">
        <v>95</v>
      </c>
      <c r="C250" s="3">
        <v>68</v>
      </c>
      <c r="D250" s="7">
        <f>C250/178</f>
        <v>0.38202247191011235</v>
      </c>
      <c r="F250" s="2" t="s">
        <v>95</v>
      </c>
      <c r="G250" s="3">
        <v>71</v>
      </c>
      <c r="H250" s="7">
        <f>G250/177</f>
        <v>0.40112994350282488</v>
      </c>
      <c r="J250" s="2" t="s">
        <v>95</v>
      </c>
      <c r="K250" s="3">
        <v>46</v>
      </c>
      <c r="L250" s="7">
        <f>K250/176</f>
        <v>0.26136363636363635</v>
      </c>
    </row>
    <row r="251" spans="2:12" x14ac:dyDescent="0.15">
      <c r="B251" s="2" t="s">
        <v>98</v>
      </c>
      <c r="C251" s="3">
        <v>11</v>
      </c>
      <c r="D251" s="7">
        <f t="shared" ref="D251:D256" si="39">C251/178</f>
        <v>6.1797752808988762E-2</v>
      </c>
      <c r="F251" s="2" t="s">
        <v>98</v>
      </c>
      <c r="G251" s="3">
        <v>13</v>
      </c>
      <c r="H251" s="7">
        <f t="shared" ref="H251:H256" si="40">G251/177</f>
        <v>7.3446327683615822E-2</v>
      </c>
      <c r="J251" s="2" t="s">
        <v>98</v>
      </c>
      <c r="K251" s="3">
        <v>16</v>
      </c>
      <c r="L251" s="7">
        <f t="shared" ref="L251:L256" si="41">K251/176</f>
        <v>9.0909090909090912E-2</v>
      </c>
    </row>
    <row r="252" spans="2:12" x14ac:dyDescent="0.15">
      <c r="B252" s="2" t="s">
        <v>97</v>
      </c>
      <c r="C252" s="3">
        <v>29</v>
      </c>
      <c r="D252" s="7">
        <f t="shared" si="39"/>
        <v>0.16292134831460675</v>
      </c>
      <c r="F252" s="2" t="s">
        <v>97</v>
      </c>
      <c r="G252" s="3">
        <v>9</v>
      </c>
      <c r="H252" s="7">
        <f t="shared" si="40"/>
        <v>5.0847457627118647E-2</v>
      </c>
      <c r="J252" s="2" t="s">
        <v>97</v>
      </c>
      <c r="K252" s="3">
        <v>43</v>
      </c>
      <c r="L252" s="7">
        <f t="shared" si="41"/>
        <v>0.24431818181818182</v>
      </c>
    </row>
    <row r="253" spans="2:12" x14ac:dyDescent="0.15">
      <c r="B253" s="2" t="s">
        <v>96</v>
      </c>
      <c r="C253" s="3">
        <v>42</v>
      </c>
      <c r="D253" s="7">
        <f t="shared" si="39"/>
        <v>0.23595505617977527</v>
      </c>
      <c r="F253" s="2" t="s">
        <v>96</v>
      </c>
      <c r="G253" s="3">
        <v>63</v>
      </c>
      <c r="H253" s="7">
        <f t="shared" si="40"/>
        <v>0.3559322033898305</v>
      </c>
      <c r="J253" s="2" t="s">
        <v>96</v>
      </c>
      <c r="K253" s="3">
        <v>31</v>
      </c>
      <c r="L253" s="7">
        <f t="shared" si="41"/>
        <v>0.17613636363636365</v>
      </c>
    </row>
    <row r="254" spans="2:12" x14ac:dyDescent="0.15">
      <c r="B254" s="2" t="s">
        <v>14</v>
      </c>
      <c r="C254" s="3">
        <v>2</v>
      </c>
      <c r="D254" s="7">
        <f t="shared" si="39"/>
        <v>1.1235955056179775E-2</v>
      </c>
      <c r="F254" s="2" t="s">
        <v>14</v>
      </c>
      <c r="G254" s="3">
        <v>2</v>
      </c>
      <c r="H254" s="7">
        <f t="shared" si="40"/>
        <v>1.1299435028248588E-2</v>
      </c>
      <c r="J254" s="2" t="s">
        <v>14</v>
      </c>
      <c r="K254" s="3">
        <v>1</v>
      </c>
      <c r="L254" s="7">
        <f t="shared" si="41"/>
        <v>5.681818181818182E-3</v>
      </c>
    </row>
    <row r="255" spans="2:12" x14ac:dyDescent="0.15">
      <c r="B255" s="2" t="s">
        <v>3</v>
      </c>
      <c r="C255" s="3">
        <v>24</v>
      </c>
      <c r="D255" s="7">
        <f t="shared" si="39"/>
        <v>0.1348314606741573</v>
      </c>
      <c r="F255" s="2" t="s">
        <v>3</v>
      </c>
      <c r="G255" s="3">
        <v>16</v>
      </c>
      <c r="H255" s="7">
        <f t="shared" si="40"/>
        <v>9.03954802259887E-2</v>
      </c>
      <c r="J255" s="2" t="s">
        <v>3</v>
      </c>
      <c r="K255" s="3">
        <v>38</v>
      </c>
      <c r="L255" s="7">
        <f t="shared" si="41"/>
        <v>0.21590909090909091</v>
      </c>
    </row>
    <row r="256" spans="2:12" x14ac:dyDescent="0.15">
      <c r="B256" s="2" t="s">
        <v>4</v>
      </c>
      <c r="C256" s="3">
        <v>2</v>
      </c>
      <c r="D256" s="7">
        <f t="shared" si="39"/>
        <v>1.1235955056179775E-2</v>
      </c>
      <c r="F256" s="2" t="s">
        <v>4</v>
      </c>
      <c r="G256" s="3">
        <v>3</v>
      </c>
      <c r="H256" s="7">
        <f t="shared" si="40"/>
        <v>1.6949152542372881E-2</v>
      </c>
      <c r="J256" s="2" t="s">
        <v>4</v>
      </c>
      <c r="K256" s="3">
        <v>1</v>
      </c>
      <c r="L256" s="7">
        <f t="shared" si="41"/>
        <v>5.681818181818182E-3</v>
      </c>
    </row>
    <row r="257" spans="2:12" x14ac:dyDescent="0.15">
      <c r="B257" s="37" t="s">
        <v>28</v>
      </c>
      <c r="C257" s="37">
        <f>SUM(C250:C256)</f>
        <v>178</v>
      </c>
      <c r="D257" s="38">
        <f>SUM(D250:D256)</f>
        <v>1</v>
      </c>
      <c r="F257" s="37" t="s">
        <v>28</v>
      </c>
      <c r="G257" s="37">
        <f>SUM(G250:G256)</f>
        <v>177</v>
      </c>
      <c r="H257" s="38">
        <f>SUM(H250:H256)</f>
        <v>1</v>
      </c>
      <c r="J257" s="37" t="s">
        <v>28</v>
      </c>
      <c r="K257" s="37">
        <f>SUM(K250:K256)</f>
        <v>176</v>
      </c>
      <c r="L257" s="38">
        <f>SUM(L250:L256)</f>
        <v>1.0000000000000002</v>
      </c>
    </row>
    <row r="260" spans="2:12" x14ac:dyDescent="0.15">
      <c r="B260" s="37" t="s">
        <v>154</v>
      </c>
      <c r="C260" s="37" t="s">
        <v>25</v>
      </c>
      <c r="D260" s="37" t="s">
        <v>26</v>
      </c>
    </row>
    <row r="261" spans="2:12" x14ac:dyDescent="0.15">
      <c r="B261" s="2" t="s">
        <v>95</v>
      </c>
      <c r="C261" s="3">
        <v>60</v>
      </c>
      <c r="D261" s="7">
        <f>C261/187</f>
        <v>0.32085561497326204</v>
      </c>
    </row>
    <row r="262" spans="2:12" x14ac:dyDescent="0.15">
      <c r="B262" s="2" t="s">
        <v>98</v>
      </c>
      <c r="C262" s="3">
        <v>16</v>
      </c>
      <c r="D262" s="7">
        <f t="shared" ref="D262:D267" si="42">C262/187</f>
        <v>8.5561497326203204E-2</v>
      </c>
    </row>
    <row r="263" spans="2:12" x14ac:dyDescent="0.15">
      <c r="B263" s="2" t="s">
        <v>97</v>
      </c>
      <c r="C263" s="3">
        <v>26</v>
      </c>
      <c r="D263" s="7">
        <f t="shared" si="42"/>
        <v>0.13903743315508021</v>
      </c>
    </row>
    <row r="264" spans="2:12" x14ac:dyDescent="0.15">
      <c r="B264" s="2" t="s">
        <v>96</v>
      </c>
      <c r="C264" s="3">
        <v>55</v>
      </c>
      <c r="D264" s="7">
        <f t="shared" si="42"/>
        <v>0.29411764705882354</v>
      </c>
    </row>
    <row r="265" spans="2:12" x14ac:dyDescent="0.15">
      <c r="B265" s="2" t="s">
        <v>14</v>
      </c>
      <c r="C265" s="3">
        <v>3</v>
      </c>
      <c r="D265" s="7">
        <f t="shared" si="42"/>
        <v>1.6042780748663103E-2</v>
      </c>
    </row>
    <row r="266" spans="2:12" x14ac:dyDescent="0.15">
      <c r="B266" s="2" t="s">
        <v>3</v>
      </c>
      <c r="C266" s="3">
        <v>24</v>
      </c>
      <c r="D266" s="7">
        <f t="shared" si="42"/>
        <v>0.12834224598930483</v>
      </c>
    </row>
    <row r="267" spans="2:12" x14ac:dyDescent="0.15">
      <c r="B267" s="2" t="s">
        <v>4</v>
      </c>
      <c r="C267" s="3">
        <v>3</v>
      </c>
      <c r="D267" s="7">
        <f t="shared" si="42"/>
        <v>1.6042780748663103E-2</v>
      </c>
    </row>
    <row r="268" spans="2:12" x14ac:dyDescent="0.15">
      <c r="B268" s="37" t="s">
        <v>28</v>
      </c>
      <c r="C268" s="37">
        <f>SUM(C261:C267)</f>
        <v>187</v>
      </c>
      <c r="D268" s="38">
        <f>SUM(D261:D267)</f>
        <v>0.99999999999999989</v>
      </c>
    </row>
    <row r="271" spans="2:12" ht="26" customHeight="1" x14ac:dyDescent="0.15">
      <c r="B271" s="122" t="s">
        <v>155</v>
      </c>
      <c r="C271" s="123"/>
      <c r="D271" s="123"/>
      <c r="E271" s="123"/>
      <c r="F271" s="123"/>
      <c r="G271" s="123"/>
      <c r="H271" s="123"/>
      <c r="I271" s="123"/>
      <c r="J271" s="123"/>
      <c r="K271" s="123"/>
      <c r="L271" s="124"/>
    </row>
    <row r="273" spans="2:12" x14ac:dyDescent="0.15">
      <c r="B273" s="39" t="s">
        <v>151</v>
      </c>
      <c r="C273" s="39" t="s">
        <v>25</v>
      </c>
      <c r="D273" s="39" t="s">
        <v>26</v>
      </c>
      <c r="F273" s="39" t="s">
        <v>152</v>
      </c>
      <c r="G273" s="39" t="s">
        <v>25</v>
      </c>
      <c r="H273" s="39" t="s">
        <v>26</v>
      </c>
      <c r="J273" s="39" t="s">
        <v>153</v>
      </c>
      <c r="K273" s="39" t="s">
        <v>25</v>
      </c>
      <c r="L273" s="39" t="s">
        <v>26</v>
      </c>
    </row>
    <row r="274" spans="2:12" x14ac:dyDescent="0.15">
      <c r="B274" s="2" t="s">
        <v>18</v>
      </c>
      <c r="C274" s="3">
        <v>6</v>
      </c>
      <c r="D274" s="7">
        <f>C274/217</f>
        <v>2.7649769585253458E-2</v>
      </c>
      <c r="F274" s="2" t="s">
        <v>18</v>
      </c>
      <c r="G274" s="3">
        <v>26</v>
      </c>
      <c r="H274" s="7">
        <f>G274/207</f>
        <v>0.12560386473429952</v>
      </c>
      <c r="J274" s="2" t="s">
        <v>18</v>
      </c>
      <c r="K274" s="3">
        <v>6</v>
      </c>
      <c r="L274" s="7">
        <f>K274/226</f>
        <v>2.6548672566371681E-2</v>
      </c>
    </row>
    <row r="275" spans="2:12" x14ac:dyDescent="0.15">
      <c r="B275" s="2" t="s">
        <v>15</v>
      </c>
      <c r="C275" s="3">
        <v>49</v>
      </c>
      <c r="D275" s="7">
        <f t="shared" ref="D275:D280" si="43">C275/217</f>
        <v>0.22580645161290322</v>
      </c>
      <c r="F275" s="2" t="s">
        <v>15</v>
      </c>
      <c r="G275" s="3">
        <v>63</v>
      </c>
      <c r="H275" s="7">
        <f t="shared" ref="H275:H280" si="44">G275/207</f>
        <v>0.30434782608695654</v>
      </c>
      <c r="J275" s="2" t="s">
        <v>15</v>
      </c>
      <c r="K275" s="3">
        <v>50</v>
      </c>
      <c r="L275" s="7">
        <f t="shared" ref="L275:L280" si="45">K275/226</f>
        <v>0.22123893805309736</v>
      </c>
    </row>
    <row r="276" spans="2:12" x14ac:dyDescent="0.15">
      <c r="B276" s="2" t="s">
        <v>41</v>
      </c>
      <c r="C276" s="3">
        <v>78</v>
      </c>
      <c r="D276" s="7">
        <f t="shared" si="43"/>
        <v>0.35944700460829493</v>
      </c>
      <c r="F276" s="2" t="s">
        <v>41</v>
      </c>
      <c r="G276" s="3">
        <v>41</v>
      </c>
      <c r="H276" s="7">
        <f t="shared" si="44"/>
        <v>0.19806763285024154</v>
      </c>
      <c r="J276" s="2" t="s">
        <v>41</v>
      </c>
      <c r="K276" s="3">
        <v>68</v>
      </c>
      <c r="L276" s="7">
        <f t="shared" si="45"/>
        <v>0.30088495575221241</v>
      </c>
    </row>
    <row r="277" spans="2:12" x14ac:dyDescent="0.15">
      <c r="B277" s="2" t="s">
        <v>19</v>
      </c>
      <c r="C277" s="3">
        <v>43</v>
      </c>
      <c r="D277" s="7">
        <f t="shared" si="43"/>
        <v>0.19815668202764977</v>
      </c>
      <c r="F277" s="2" t="s">
        <v>19</v>
      </c>
      <c r="G277" s="3">
        <v>23</v>
      </c>
      <c r="H277" s="7">
        <f t="shared" si="44"/>
        <v>0.1111111111111111</v>
      </c>
      <c r="J277" s="2" t="s">
        <v>19</v>
      </c>
      <c r="K277" s="3">
        <v>46</v>
      </c>
      <c r="L277" s="7">
        <f t="shared" si="45"/>
        <v>0.20353982300884957</v>
      </c>
    </row>
    <row r="278" spans="2:12" x14ac:dyDescent="0.15">
      <c r="B278" s="2" t="s">
        <v>23</v>
      </c>
      <c r="C278" s="3">
        <v>33</v>
      </c>
      <c r="D278" s="7">
        <f t="shared" si="43"/>
        <v>0.15207373271889402</v>
      </c>
      <c r="F278" s="2" t="s">
        <v>23</v>
      </c>
      <c r="G278" s="3">
        <v>29</v>
      </c>
      <c r="H278" s="7">
        <f t="shared" si="44"/>
        <v>0.14009661835748793</v>
      </c>
      <c r="J278" s="2" t="s">
        <v>23</v>
      </c>
      <c r="K278" s="3">
        <v>35</v>
      </c>
      <c r="L278" s="7">
        <f t="shared" si="45"/>
        <v>0.15486725663716813</v>
      </c>
    </row>
    <row r="279" spans="2:12" x14ac:dyDescent="0.15">
      <c r="B279" s="2" t="s">
        <v>3</v>
      </c>
      <c r="C279" s="3">
        <v>7</v>
      </c>
      <c r="D279" s="7">
        <f t="shared" si="43"/>
        <v>3.2258064516129031E-2</v>
      </c>
      <c r="F279" s="2" t="s">
        <v>3</v>
      </c>
      <c r="G279" s="3">
        <v>24</v>
      </c>
      <c r="H279" s="7">
        <f t="shared" si="44"/>
        <v>0.11594202898550725</v>
      </c>
      <c r="J279" s="2" t="s">
        <v>3</v>
      </c>
      <c r="K279" s="3">
        <v>20</v>
      </c>
      <c r="L279" s="7">
        <f t="shared" si="45"/>
        <v>8.8495575221238937E-2</v>
      </c>
    </row>
    <row r="280" spans="2:12" x14ac:dyDescent="0.15">
      <c r="B280" s="2" t="s">
        <v>4</v>
      </c>
      <c r="C280" s="3">
        <v>1</v>
      </c>
      <c r="D280" s="7">
        <f t="shared" si="43"/>
        <v>4.608294930875576E-3</v>
      </c>
      <c r="F280" s="2" t="s">
        <v>4</v>
      </c>
      <c r="G280" s="3">
        <v>1</v>
      </c>
      <c r="H280" s="7">
        <f t="shared" si="44"/>
        <v>4.830917874396135E-3</v>
      </c>
      <c r="J280" s="2" t="s">
        <v>4</v>
      </c>
      <c r="K280" s="3">
        <v>1</v>
      </c>
      <c r="L280" s="7">
        <f t="shared" si="45"/>
        <v>4.4247787610619468E-3</v>
      </c>
    </row>
    <row r="281" spans="2:12" x14ac:dyDescent="0.15">
      <c r="B281" s="39" t="s">
        <v>28</v>
      </c>
      <c r="C281" s="39">
        <f>SUM(C274:C280)</f>
        <v>217</v>
      </c>
      <c r="D281" s="40">
        <f>SUM(D274:D280)</f>
        <v>1</v>
      </c>
      <c r="F281" s="39" t="s">
        <v>28</v>
      </c>
      <c r="G281" s="39">
        <f>SUM(G274:G280)</f>
        <v>207</v>
      </c>
      <c r="H281" s="40">
        <f>SUM(H274:H280)</f>
        <v>0.99999999999999989</v>
      </c>
      <c r="J281" s="39" t="s">
        <v>28</v>
      </c>
      <c r="K281" s="39">
        <f>SUM(K274:K280)</f>
        <v>226</v>
      </c>
      <c r="L281" s="40">
        <f>SUM(L274:L280)</f>
        <v>1</v>
      </c>
    </row>
    <row r="284" spans="2:12" x14ac:dyDescent="0.15">
      <c r="B284" s="39" t="s">
        <v>154</v>
      </c>
      <c r="C284" s="39" t="s">
        <v>25</v>
      </c>
      <c r="D284" s="39" t="s">
        <v>26</v>
      </c>
    </row>
    <row r="285" spans="2:12" x14ac:dyDescent="0.15">
      <c r="B285" s="2" t="s">
        <v>18</v>
      </c>
      <c r="C285" s="3">
        <v>18</v>
      </c>
      <c r="D285" s="7">
        <f>C285/211</f>
        <v>8.5308056872037921E-2</v>
      </c>
    </row>
    <row r="286" spans="2:12" x14ac:dyDescent="0.15">
      <c r="B286" s="2" t="s">
        <v>15</v>
      </c>
      <c r="C286" s="3">
        <v>48</v>
      </c>
      <c r="D286" s="7">
        <f t="shared" ref="D286:D291" si="46">C286/211</f>
        <v>0.22748815165876776</v>
      </c>
    </row>
    <row r="287" spans="2:12" x14ac:dyDescent="0.15">
      <c r="B287" s="2" t="s">
        <v>41</v>
      </c>
      <c r="C287" s="3">
        <v>67</v>
      </c>
      <c r="D287" s="7">
        <f t="shared" si="46"/>
        <v>0.31753554502369669</v>
      </c>
    </row>
    <row r="288" spans="2:12" x14ac:dyDescent="0.15">
      <c r="B288" s="2" t="s">
        <v>19</v>
      </c>
      <c r="C288" s="3">
        <v>37</v>
      </c>
      <c r="D288" s="7">
        <f t="shared" si="46"/>
        <v>0.17535545023696683</v>
      </c>
    </row>
    <row r="289" spans="2:4" x14ac:dyDescent="0.15">
      <c r="B289" s="2" t="s">
        <v>23</v>
      </c>
      <c r="C289" s="3">
        <v>16</v>
      </c>
      <c r="D289" s="7">
        <f t="shared" si="46"/>
        <v>7.582938388625593E-2</v>
      </c>
    </row>
    <row r="290" spans="2:4" x14ac:dyDescent="0.15">
      <c r="B290" s="2" t="s">
        <v>3</v>
      </c>
      <c r="C290" s="3">
        <v>24</v>
      </c>
      <c r="D290" s="7">
        <f t="shared" si="46"/>
        <v>0.11374407582938388</v>
      </c>
    </row>
    <row r="291" spans="2:4" x14ac:dyDescent="0.15">
      <c r="B291" s="2" t="s">
        <v>4</v>
      </c>
      <c r="C291" s="3">
        <v>1</v>
      </c>
      <c r="D291" s="7">
        <f t="shared" si="46"/>
        <v>4.7393364928909956E-3</v>
      </c>
    </row>
    <row r="292" spans="2:4" x14ac:dyDescent="0.15">
      <c r="B292" s="39" t="s">
        <v>28</v>
      </c>
      <c r="C292" s="39">
        <f>SUM(C285:C291)</f>
        <v>211</v>
      </c>
      <c r="D292" s="40">
        <f>SUM(D285:D291)</f>
        <v>1</v>
      </c>
    </row>
  </sheetData>
  <mergeCells count="5">
    <mergeCell ref="B207:L207"/>
    <mergeCell ref="B209:L209"/>
    <mergeCell ref="B235:L235"/>
    <mergeCell ref="B247:L247"/>
    <mergeCell ref="B271:L2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476F-415B-454B-8D5B-3F21078C55CD}">
  <dimension ref="B5:M93"/>
  <sheetViews>
    <sheetView topLeftCell="A48" workbookViewId="0">
      <selection activeCell="N19" sqref="N19"/>
    </sheetView>
  </sheetViews>
  <sheetFormatPr baseColWidth="10" defaultColWidth="11.5" defaultRowHeight="13" x14ac:dyDescent="0.15"/>
  <cols>
    <col min="2" max="2" width="10.1640625" customWidth="1"/>
    <col min="3" max="11" width="6.83203125" customWidth="1"/>
    <col min="12" max="12" width="7.83203125" customWidth="1"/>
    <col min="13" max="13" width="11.5" customWidth="1"/>
  </cols>
  <sheetData>
    <row r="5" spans="2:13" ht="16" x14ac:dyDescent="0.2">
      <c r="B5" s="126" t="s">
        <v>162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51"/>
    </row>
    <row r="6" spans="2:13" x14ac:dyDescent="0.15">
      <c r="C6" s="128" t="s">
        <v>157</v>
      </c>
      <c r="D6" s="128"/>
      <c r="E6" s="128"/>
      <c r="F6" s="128"/>
      <c r="G6" s="128"/>
      <c r="H6" s="128"/>
      <c r="I6" s="128"/>
      <c r="J6" s="128"/>
      <c r="K6" s="128"/>
      <c r="L6" s="128"/>
    </row>
    <row r="7" spans="2:13" x14ac:dyDescent="0.15">
      <c r="B7" s="96" t="s">
        <v>156</v>
      </c>
      <c r="C7" s="128" t="s">
        <v>58</v>
      </c>
      <c r="D7" s="128"/>
      <c r="E7" s="129" t="s">
        <v>59</v>
      </c>
      <c r="F7" s="129"/>
      <c r="G7" s="129" t="s">
        <v>32</v>
      </c>
      <c r="H7" s="129"/>
      <c r="I7" s="129" t="s">
        <v>31</v>
      </c>
      <c r="J7" s="129"/>
      <c r="K7" s="129" t="s">
        <v>30</v>
      </c>
      <c r="L7" s="129"/>
      <c r="M7" s="78"/>
    </row>
    <row r="8" spans="2:13" x14ac:dyDescent="0.15">
      <c r="B8" s="45"/>
      <c r="C8" s="46" t="s">
        <v>158</v>
      </c>
      <c r="D8" s="46" t="s">
        <v>26</v>
      </c>
      <c r="E8" s="47" t="s">
        <v>158</v>
      </c>
      <c r="F8" s="47" t="s">
        <v>26</v>
      </c>
      <c r="G8" s="47" t="s">
        <v>158</v>
      </c>
      <c r="H8" s="47" t="s">
        <v>26</v>
      </c>
      <c r="I8" s="47" t="s">
        <v>158</v>
      </c>
      <c r="J8" s="47" t="s">
        <v>26</v>
      </c>
      <c r="K8" s="47" t="s">
        <v>158</v>
      </c>
      <c r="L8" s="47" t="s">
        <v>26</v>
      </c>
      <c r="M8" s="78"/>
    </row>
    <row r="9" spans="2:13" x14ac:dyDescent="0.15">
      <c r="B9" s="98">
        <v>1</v>
      </c>
      <c r="C9" s="43">
        <v>7</v>
      </c>
      <c r="D9" s="79">
        <f>C9/101*100</f>
        <v>6.9306930693069315</v>
      </c>
      <c r="E9" s="43">
        <v>15</v>
      </c>
      <c r="F9" s="79">
        <f>E9/101*100</f>
        <v>14.85148514851485</v>
      </c>
      <c r="G9" s="43">
        <v>8</v>
      </c>
      <c r="H9" s="79">
        <f>G9/101*100</f>
        <v>7.9207920792079207</v>
      </c>
      <c r="I9" s="43">
        <v>20</v>
      </c>
      <c r="J9" s="79">
        <f>I9/101*100</f>
        <v>19.801980198019802</v>
      </c>
      <c r="K9" s="43">
        <v>8</v>
      </c>
      <c r="L9" s="79">
        <f>K9/101*100</f>
        <v>7.9207920792079207</v>
      </c>
      <c r="M9" s="41"/>
    </row>
    <row r="10" spans="2:13" x14ac:dyDescent="0.15">
      <c r="B10" s="98">
        <v>2</v>
      </c>
      <c r="C10" s="43">
        <v>7</v>
      </c>
      <c r="D10" s="79">
        <f>C10/101*100</f>
        <v>6.9306930693069315</v>
      </c>
      <c r="E10" s="43">
        <v>50</v>
      </c>
      <c r="F10" s="79">
        <f>E10/101*100</f>
        <v>49.504950495049506</v>
      </c>
      <c r="G10" s="43">
        <v>9</v>
      </c>
      <c r="H10" s="79">
        <f>G10/101*100</f>
        <v>8.9108910891089099</v>
      </c>
      <c r="I10" s="43">
        <v>46</v>
      </c>
      <c r="J10" s="79">
        <f>I10/101*100</f>
        <v>45.544554455445549</v>
      </c>
      <c r="K10" s="43">
        <v>8</v>
      </c>
      <c r="L10" s="79">
        <f>K10/101*100</f>
        <v>7.9207920792079207</v>
      </c>
      <c r="M10" s="41"/>
    </row>
    <row r="11" spans="2:13" x14ac:dyDescent="0.15">
      <c r="B11" s="98">
        <v>3</v>
      </c>
      <c r="C11" s="43">
        <v>27</v>
      </c>
      <c r="D11" s="79">
        <f>C11/101*100</f>
        <v>26.732673267326735</v>
      </c>
      <c r="E11" s="43">
        <v>31</v>
      </c>
      <c r="F11" s="79">
        <f>E11/101*100</f>
        <v>30.693069306930692</v>
      </c>
      <c r="G11" s="43">
        <v>22</v>
      </c>
      <c r="H11" s="79">
        <f>G11/101*100</f>
        <v>21.782178217821784</v>
      </c>
      <c r="I11" s="43">
        <v>27</v>
      </c>
      <c r="J11" s="79">
        <f>I11/101*100</f>
        <v>26.732673267326735</v>
      </c>
      <c r="K11" s="43">
        <v>25</v>
      </c>
      <c r="L11" s="79">
        <f>K11/101*100</f>
        <v>24.752475247524753</v>
      </c>
      <c r="M11" s="41"/>
    </row>
    <row r="12" spans="2:13" x14ac:dyDescent="0.15">
      <c r="B12" s="98">
        <v>4</v>
      </c>
      <c r="C12" s="43">
        <v>51</v>
      </c>
      <c r="D12" s="79">
        <f>C12/101*100</f>
        <v>50.495049504950494</v>
      </c>
      <c r="E12" s="43">
        <v>4</v>
      </c>
      <c r="F12" s="79">
        <f>E12/101*100</f>
        <v>3.9603960396039604</v>
      </c>
      <c r="G12" s="43">
        <v>55</v>
      </c>
      <c r="H12" s="79">
        <f>G12/101*100</f>
        <v>54.455445544554458</v>
      </c>
      <c r="I12" s="43">
        <v>7</v>
      </c>
      <c r="J12" s="79">
        <f>I12/101*100</f>
        <v>6.9306930693069315</v>
      </c>
      <c r="K12" s="43">
        <v>45</v>
      </c>
      <c r="L12" s="79">
        <f>K12/101*100</f>
        <v>44.554455445544555</v>
      </c>
      <c r="M12" s="41"/>
    </row>
    <row r="13" spans="2:13" x14ac:dyDescent="0.15">
      <c r="B13" s="98">
        <v>5</v>
      </c>
      <c r="C13" s="43">
        <v>9</v>
      </c>
      <c r="D13" s="79">
        <f>C13/101*100</f>
        <v>8.9108910891089099</v>
      </c>
      <c r="E13" s="43">
        <v>1</v>
      </c>
      <c r="F13" s="79">
        <f>E13/101*100</f>
        <v>0.99009900990099009</v>
      </c>
      <c r="G13" s="43">
        <v>7</v>
      </c>
      <c r="H13" s="79">
        <f>G13/101*100</f>
        <v>6.9306930693069315</v>
      </c>
      <c r="I13" s="43">
        <v>1</v>
      </c>
      <c r="J13" s="79">
        <f>I13/101*100</f>
        <v>0.99009900990099009</v>
      </c>
      <c r="K13" s="43">
        <v>15</v>
      </c>
      <c r="L13" s="79">
        <f>K13/101*100</f>
        <v>14.85148514851485</v>
      </c>
      <c r="M13" s="41"/>
    </row>
    <row r="14" spans="2:13" x14ac:dyDescent="0.15">
      <c r="B14" s="99" t="s">
        <v>159</v>
      </c>
      <c r="C14" s="52">
        <f t="shared" ref="C14:L14" si="0">SUM(C9:C13)</f>
        <v>101</v>
      </c>
      <c r="D14" s="80">
        <f t="shared" si="0"/>
        <v>100.00000000000001</v>
      </c>
      <c r="E14" s="52">
        <f t="shared" si="0"/>
        <v>101</v>
      </c>
      <c r="F14" s="80">
        <f t="shared" si="0"/>
        <v>100</v>
      </c>
      <c r="G14" s="52">
        <f t="shared" si="0"/>
        <v>101</v>
      </c>
      <c r="H14" s="80">
        <f t="shared" si="0"/>
        <v>100</v>
      </c>
      <c r="I14" s="52">
        <f t="shared" si="0"/>
        <v>101</v>
      </c>
      <c r="J14" s="80">
        <f t="shared" si="0"/>
        <v>100</v>
      </c>
      <c r="K14" s="52">
        <f t="shared" si="0"/>
        <v>101</v>
      </c>
      <c r="L14" s="80">
        <f t="shared" si="0"/>
        <v>100</v>
      </c>
      <c r="M14" s="76"/>
    </row>
    <row r="15" spans="2:13" x14ac:dyDescent="0.15">
      <c r="B15" s="131" t="s">
        <v>197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77"/>
    </row>
    <row r="18" spans="2:13" ht="16" x14ac:dyDescent="0.2">
      <c r="B18" s="134" t="s">
        <v>161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51"/>
    </row>
    <row r="19" spans="2:13" x14ac:dyDescent="0.15">
      <c r="B19" s="41"/>
      <c r="C19" s="132" t="s">
        <v>160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41"/>
    </row>
    <row r="20" spans="2:13" x14ac:dyDescent="0.15">
      <c r="B20" s="95" t="s">
        <v>156</v>
      </c>
      <c r="C20" s="130" t="s">
        <v>18</v>
      </c>
      <c r="D20" s="130"/>
      <c r="E20" s="130" t="s">
        <v>15</v>
      </c>
      <c r="F20" s="130"/>
      <c r="G20" s="130" t="s">
        <v>13</v>
      </c>
      <c r="H20" s="130"/>
      <c r="I20" s="130" t="s">
        <v>19</v>
      </c>
      <c r="J20" s="130"/>
      <c r="K20" s="130" t="s">
        <v>23</v>
      </c>
      <c r="L20" s="130"/>
      <c r="M20" s="90"/>
    </row>
    <row r="21" spans="2:13" x14ac:dyDescent="0.15">
      <c r="B21" s="48"/>
      <c r="C21" s="46" t="s">
        <v>158</v>
      </c>
      <c r="D21" s="46" t="s">
        <v>26</v>
      </c>
      <c r="E21" s="46" t="s">
        <v>158</v>
      </c>
      <c r="F21" s="46" t="s">
        <v>26</v>
      </c>
      <c r="G21" s="46" t="s">
        <v>158</v>
      </c>
      <c r="H21" s="46" t="s">
        <v>26</v>
      </c>
      <c r="I21" s="46" t="s">
        <v>158</v>
      </c>
      <c r="J21" s="46" t="s">
        <v>26</v>
      </c>
      <c r="K21" s="46" t="s">
        <v>158</v>
      </c>
      <c r="L21" s="46" t="s">
        <v>26</v>
      </c>
    </row>
    <row r="22" spans="2:13" x14ac:dyDescent="0.15">
      <c r="B22" s="98">
        <v>1</v>
      </c>
      <c r="C22" s="43">
        <v>24</v>
      </c>
      <c r="D22" s="79">
        <f>C22/101*100</f>
        <v>23.762376237623762</v>
      </c>
      <c r="E22" s="43">
        <v>11</v>
      </c>
      <c r="F22" s="79">
        <f>E22/101*100</f>
        <v>10.891089108910892</v>
      </c>
      <c r="G22" s="43">
        <v>7</v>
      </c>
      <c r="H22" s="79">
        <f>G22/101*100</f>
        <v>6.9306930693069315</v>
      </c>
      <c r="I22" s="43">
        <v>21</v>
      </c>
      <c r="J22" s="79">
        <f>I22/101*100</f>
        <v>20.792079207920793</v>
      </c>
      <c r="K22" s="43">
        <v>7</v>
      </c>
      <c r="L22" s="79">
        <f>K22/101*100</f>
        <v>6.9306930693069315</v>
      </c>
    </row>
    <row r="23" spans="2:13" ht="16" x14ac:dyDescent="0.2">
      <c r="B23" s="98">
        <v>2</v>
      </c>
      <c r="C23" s="43">
        <v>14</v>
      </c>
      <c r="D23" s="79">
        <f>C23/101*100</f>
        <v>13.861386138613863</v>
      </c>
      <c r="E23" s="43">
        <v>7</v>
      </c>
      <c r="F23" s="79">
        <f>E23/101*100</f>
        <v>6.9306930693069315</v>
      </c>
      <c r="G23" s="43">
        <v>6</v>
      </c>
      <c r="H23" s="79">
        <f>G23/101*100</f>
        <v>5.9405940594059405</v>
      </c>
      <c r="I23" s="43">
        <v>27</v>
      </c>
      <c r="J23" s="79">
        <f>I23/101*100</f>
        <v>26.732673267326735</v>
      </c>
      <c r="K23" s="43">
        <v>7</v>
      </c>
      <c r="L23" s="79">
        <f>K23/101*100</f>
        <v>6.9306930693069315</v>
      </c>
      <c r="M23" s="51"/>
    </row>
    <row r="24" spans="2:13" ht="16" x14ac:dyDescent="0.2">
      <c r="B24" s="98">
        <v>3</v>
      </c>
      <c r="C24" s="43">
        <v>15</v>
      </c>
      <c r="D24" s="79">
        <f>C24/101*100</f>
        <v>14.85148514851485</v>
      </c>
      <c r="E24" s="43">
        <v>20</v>
      </c>
      <c r="F24" s="79">
        <f>E24/101*100</f>
        <v>19.801980198019802</v>
      </c>
      <c r="G24" s="43">
        <v>22</v>
      </c>
      <c r="H24" s="79">
        <f>G24/101*100</f>
        <v>21.782178217821784</v>
      </c>
      <c r="I24" s="43">
        <v>34</v>
      </c>
      <c r="J24" s="79">
        <f>I24/101*100</f>
        <v>33.663366336633665</v>
      </c>
      <c r="K24" s="43">
        <v>14</v>
      </c>
      <c r="L24" s="79">
        <f>K24/101*100</f>
        <v>13.861386138613863</v>
      </c>
      <c r="M24" s="44"/>
    </row>
    <row r="25" spans="2:13" x14ac:dyDescent="0.15">
      <c r="B25" s="98">
        <v>4</v>
      </c>
      <c r="C25" s="43">
        <v>17</v>
      </c>
      <c r="D25" s="79">
        <f>C25/101*100</f>
        <v>16.831683168316832</v>
      </c>
      <c r="E25" s="43">
        <v>24</v>
      </c>
      <c r="F25" s="79">
        <f>E25/101*100</f>
        <v>23.762376237623762</v>
      </c>
      <c r="G25" s="43">
        <v>53</v>
      </c>
      <c r="H25" s="79">
        <f>G25/101*100</f>
        <v>52.475247524752476</v>
      </c>
      <c r="I25" s="43">
        <v>15</v>
      </c>
      <c r="J25" s="79">
        <f>I25/101*100</f>
        <v>14.85148514851485</v>
      </c>
      <c r="K25" s="43">
        <v>56</v>
      </c>
      <c r="L25" s="79">
        <f>K25/101*100</f>
        <v>55.445544554455452</v>
      </c>
      <c r="M25" s="90"/>
    </row>
    <row r="26" spans="2:13" x14ac:dyDescent="0.15">
      <c r="B26" s="98">
        <v>5</v>
      </c>
      <c r="C26" s="43">
        <v>31</v>
      </c>
      <c r="D26" s="79">
        <f>C26/101*100</f>
        <v>30.693069306930692</v>
      </c>
      <c r="E26" s="43">
        <v>39</v>
      </c>
      <c r="F26" s="79">
        <f>E26/101*100</f>
        <v>38.613861386138616</v>
      </c>
      <c r="G26" s="43">
        <v>13</v>
      </c>
      <c r="H26" s="79">
        <f>G26/101*100</f>
        <v>12.871287128712872</v>
      </c>
      <c r="I26" s="43">
        <v>4</v>
      </c>
      <c r="J26" s="79">
        <f>I26/101*100</f>
        <v>3.9603960396039604</v>
      </c>
      <c r="K26" s="43">
        <v>17</v>
      </c>
      <c r="L26" s="79">
        <f>K26/101*100</f>
        <v>16.831683168316832</v>
      </c>
    </row>
    <row r="27" spans="2:13" x14ac:dyDescent="0.15">
      <c r="B27" s="99" t="s">
        <v>159</v>
      </c>
      <c r="C27" s="52">
        <f t="shared" ref="C27:L27" si="1">SUM(C22:C26)</f>
        <v>101</v>
      </c>
      <c r="D27" s="80">
        <f t="shared" si="1"/>
        <v>100</v>
      </c>
      <c r="E27" s="52">
        <f t="shared" si="1"/>
        <v>101</v>
      </c>
      <c r="F27" s="80">
        <f t="shared" si="1"/>
        <v>100</v>
      </c>
      <c r="G27" s="52">
        <f t="shared" si="1"/>
        <v>101</v>
      </c>
      <c r="H27" s="80">
        <f t="shared" si="1"/>
        <v>100</v>
      </c>
      <c r="I27" s="52">
        <f t="shared" si="1"/>
        <v>101</v>
      </c>
      <c r="J27" s="80">
        <f t="shared" si="1"/>
        <v>100.00000000000001</v>
      </c>
      <c r="K27" s="52">
        <f t="shared" si="1"/>
        <v>101</v>
      </c>
      <c r="L27" s="80">
        <f t="shared" si="1"/>
        <v>100</v>
      </c>
    </row>
    <row r="28" spans="2:13" ht="16" x14ac:dyDescent="0.2">
      <c r="B28" s="131" t="s">
        <v>198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51"/>
    </row>
    <row r="29" spans="2:13" x14ac:dyDescent="0.15">
      <c r="M29" s="41"/>
    </row>
    <row r="30" spans="2:13" x14ac:dyDescent="0.15">
      <c r="M30" s="41"/>
    </row>
    <row r="31" spans="2:13" ht="16" x14ac:dyDescent="0.2">
      <c r="B31" s="134" t="s">
        <v>163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41"/>
    </row>
    <row r="32" spans="2:13" ht="16" x14ac:dyDescent="0.2">
      <c r="B32" s="44"/>
      <c r="C32" s="137" t="s">
        <v>165</v>
      </c>
      <c r="D32" s="137"/>
      <c r="E32" s="137"/>
      <c r="F32" s="137"/>
      <c r="G32" s="137"/>
      <c r="H32" s="137"/>
      <c r="I32" s="137"/>
      <c r="J32" s="137"/>
      <c r="K32" s="137"/>
      <c r="L32" s="137"/>
      <c r="M32" s="41"/>
    </row>
    <row r="33" spans="2:13" x14ac:dyDescent="0.15">
      <c r="B33" s="95" t="s">
        <v>156</v>
      </c>
      <c r="C33" s="130" t="s">
        <v>63</v>
      </c>
      <c r="D33" s="130"/>
      <c r="E33" s="129" t="s">
        <v>61</v>
      </c>
      <c r="F33" s="129"/>
      <c r="G33" s="129" t="s">
        <v>64</v>
      </c>
      <c r="H33" s="129"/>
      <c r="I33" s="129" t="s">
        <v>62</v>
      </c>
      <c r="J33" s="129"/>
      <c r="K33" s="129" t="s">
        <v>65</v>
      </c>
      <c r="L33" s="129"/>
      <c r="M33" s="41"/>
    </row>
    <row r="34" spans="2:13" x14ac:dyDescent="0.15">
      <c r="B34" s="45"/>
      <c r="C34" s="46" t="s">
        <v>158</v>
      </c>
      <c r="D34" s="46" t="s">
        <v>26</v>
      </c>
      <c r="E34" s="50" t="s">
        <v>158</v>
      </c>
      <c r="F34" s="50" t="s">
        <v>26</v>
      </c>
      <c r="G34" s="50" t="s">
        <v>158</v>
      </c>
      <c r="H34" s="50" t="s">
        <v>26</v>
      </c>
      <c r="I34" s="50" t="s">
        <v>158</v>
      </c>
      <c r="J34" s="50" t="s">
        <v>26</v>
      </c>
      <c r="K34" s="50" t="s">
        <v>158</v>
      </c>
      <c r="L34" s="50" t="s">
        <v>26</v>
      </c>
      <c r="M34" s="41"/>
    </row>
    <row r="35" spans="2:13" x14ac:dyDescent="0.15">
      <c r="B35" s="98">
        <v>1</v>
      </c>
      <c r="C35" s="43">
        <v>7</v>
      </c>
      <c r="D35" s="79">
        <f>C35/101*100</f>
        <v>6.9306930693069315</v>
      </c>
      <c r="E35" s="43">
        <v>11</v>
      </c>
      <c r="F35" s="79">
        <f>E35/101*100</f>
        <v>10.891089108910892</v>
      </c>
      <c r="G35" s="43">
        <v>9</v>
      </c>
      <c r="H35" s="79">
        <f>G35/101*100</f>
        <v>8.9108910891089099</v>
      </c>
      <c r="I35" s="43">
        <v>19</v>
      </c>
      <c r="J35" s="79">
        <f>I35/101*100</f>
        <v>18.811881188118811</v>
      </c>
      <c r="K35" s="43">
        <v>6</v>
      </c>
      <c r="L35" s="79">
        <f>K35/101*100</f>
        <v>5.9405940594059405</v>
      </c>
      <c r="M35" s="41"/>
    </row>
    <row r="36" spans="2:13" x14ac:dyDescent="0.15">
      <c r="B36" s="98">
        <v>2</v>
      </c>
      <c r="C36" s="43">
        <v>9</v>
      </c>
      <c r="D36" s="79">
        <f>C36/101*100</f>
        <v>8.9108910891089099</v>
      </c>
      <c r="E36" s="43">
        <v>15</v>
      </c>
      <c r="F36" s="79">
        <f>E36/101*100</f>
        <v>14.85148514851485</v>
      </c>
      <c r="G36" s="43">
        <v>17</v>
      </c>
      <c r="H36" s="79">
        <f>G36/101*100</f>
        <v>16.831683168316832</v>
      </c>
      <c r="I36" s="43">
        <v>37</v>
      </c>
      <c r="J36" s="79">
        <f>I36/101*100</f>
        <v>36.633663366336634</v>
      </c>
      <c r="K36" s="43">
        <v>7</v>
      </c>
      <c r="L36" s="79">
        <f>K36/101*100</f>
        <v>6.9306930693069315</v>
      </c>
      <c r="M36" s="41"/>
    </row>
    <row r="37" spans="2:13" x14ac:dyDescent="0.15">
      <c r="B37" s="98">
        <v>3</v>
      </c>
      <c r="C37" s="43">
        <v>24</v>
      </c>
      <c r="D37" s="79">
        <f>C37/101*100</f>
        <v>23.762376237623762</v>
      </c>
      <c r="E37" s="43">
        <v>46</v>
      </c>
      <c r="F37" s="79">
        <f>E37/101*100</f>
        <v>45.544554455445549</v>
      </c>
      <c r="G37" s="43">
        <v>44</v>
      </c>
      <c r="H37" s="79">
        <f>G37/101*100</f>
        <v>43.564356435643568</v>
      </c>
      <c r="I37" s="43">
        <v>21</v>
      </c>
      <c r="J37" s="79">
        <f>I37/101*100</f>
        <v>20.792079207920793</v>
      </c>
      <c r="K37" s="43">
        <v>16</v>
      </c>
      <c r="L37" s="79">
        <f>K37/101*100</f>
        <v>15.841584158415841</v>
      </c>
      <c r="M37" s="41"/>
    </row>
    <row r="38" spans="2:13" x14ac:dyDescent="0.15">
      <c r="B38" s="98">
        <v>4</v>
      </c>
      <c r="C38" s="43">
        <v>54</v>
      </c>
      <c r="D38" s="79">
        <f>C38/101*100</f>
        <v>53.46534653465347</v>
      </c>
      <c r="E38" s="43">
        <v>20</v>
      </c>
      <c r="F38" s="79">
        <f>E38/101*100</f>
        <v>19.801980198019802</v>
      </c>
      <c r="G38" s="43">
        <v>28</v>
      </c>
      <c r="H38" s="79">
        <f>G38/101*100</f>
        <v>27.722772277227726</v>
      </c>
      <c r="I38" s="43">
        <v>18</v>
      </c>
      <c r="J38" s="79">
        <f>I38/101*100</f>
        <v>17.82178217821782</v>
      </c>
      <c r="K38" s="43">
        <v>43</v>
      </c>
      <c r="L38" s="79">
        <f>K38/101*100</f>
        <v>42.574257425742573</v>
      </c>
      <c r="M38" s="41"/>
    </row>
    <row r="39" spans="2:13" x14ac:dyDescent="0.15">
      <c r="B39" s="98">
        <v>5</v>
      </c>
      <c r="C39" s="43">
        <v>7</v>
      </c>
      <c r="D39" s="79">
        <f>C39/101*100</f>
        <v>6.9306930693069315</v>
      </c>
      <c r="E39" s="43">
        <v>9</v>
      </c>
      <c r="F39" s="79">
        <f>E39/101*100</f>
        <v>8.9108910891089099</v>
      </c>
      <c r="G39" s="43">
        <v>3</v>
      </c>
      <c r="H39" s="79">
        <f>G39/101*100</f>
        <v>2.9702970297029703</v>
      </c>
      <c r="I39" s="43">
        <v>6</v>
      </c>
      <c r="J39" s="79">
        <f>I39/101*100</f>
        <v>5.9405940594059405</v>
      </c>
      <c r="K39" s="43">
        <v>29</v>
      </c>
      <c r="L39" s="79">
        <f>K39/101*100</f>
        <v>28.71287128712871</v>
      </c>
    </row>
    <row r="40" spans="2:13" x14ac:dyDescent="0.15">
      <c r="B40" s="99" t="s">
        <v>159</v>
      </c>
      <c r="C40" s="52">
        <f t="shared" ref="C40:L40" si="2">SUM(C35:C39)</f>
        <v>101</v>
      </c>
      <c r="D40" s="80">
        <f t="shared" si="2"/>
        <v>100</v>
      </c>
      <c r="E40" s="52">
        <f t="shared" si="2"/>
        <v>101</v>
      </c>
      <c r="F40" s="80">
        <f t="shared" si="2"/>
        <v>100.00000000000001</v>
      </c>
      <c r="G40" s="52">
        <f t="shared" si="2"/>
        <v>101</v>
      </c>
      <c r="H40" s="80">
        <f t="shared" si="2"/>
        <v>100.00000000000003</v>
      </c>
      <c r="I40" s="52">
        <f t="shared" si="2"/>
        <v>101</v>
      </c>
      <c r="J40" s="80">
        <f t="shared" si="2"/>
        <v>100</v>
      </c>
      <c r="K40" s="52">
        <f t="shared" si="2"/>
        <v>101</v>
      </c>
      <c r="L40" s="80">
        <f t="shared" si="2"/>
        <v>100</v>
      </c>
    </row>
    <row r="41" spans="2:13" ht="16" x14ac:dyDescent="0.2">
      <c r="B41" s="131" t="s">
        <v>199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51"/>
    </row>
    <row r="42" spans="2:13" x14ac:dyDescent="0.15">
      <c r="M42" s="41"/>
    </row>
    <row r="43" spans="2:13" x14ac:dyDescent="0.15">
      <c r="M43" s="41"/>
    </row>
    <row r="44" spans="2:13" ht="16" x14ac:dyDescent="0.2">
      <c r="B44" s="134" t="s">
        <v>166</v>
      </c>
      <c r="C44" s="134"/>
      <c r="D44" s="134"/>
      <c r="E44" s="134"/>
      <c r="F44" s="134"/>
      <c r="G44" s="134"/>
      <c r="H44" s="134"/>
      <c r="I44" s="134"/>
      <c r="J44" s="134"/>
      <c r="K44" s="51"/>
      <c r="L44" s="51"/>
      <c r="M44" s="41"/>
    </row>
    <row r="45" spans="2:13" x14ac:dyDescent="0.15">
      <c r="B45" s="127" t="s">
        <v>167</v>
      </c>
      <c r="C45" s="127"/>
      <c r="D45" s="127"/>
      <c r="E45" s="127"/>
      <c r="F45" s="127"/>
      <c r="G45" s="127"/>
      <c r="H45" s="127"/>
      <c r="I45" s="127"/>
      <c r="J45" s="127"/>
      <c r="K45" s="41"/>
      <c r="L45" s="41"/>
      <c r="M45" s="41"/>
    </row>
    <row r="46" spans="2:13" x14ac:dyDescent="0.15">
      <c r="B46" s="49" t="s">
        <v>156</v>
      </c>
      <c r="C46" s="132" t="s">
        <v>12</v>
      </c>
      <c r="D46" s="132"/>
      <c r="E46" s="132" t="s">
        <v>8</v>
      </c>
      <c r="F46" s="132"/>
      <c r="G46" s="132" t="s">
        <v>20</v>
      </c>
      <c r="H46" s="132"/>
      <c r="I46" s="132" t="s">
        <v>86</v>
      </c>
      <c r="J46" s="132"/>
      <c r="K46" s="85"/>
      <c r="L46" s="41"/>
      <c r="M46" s="41"/>
    </row>
    <row r="47" spans="2:13" x14ac:dyDescent="0.15">
      <c r="B47" s="48"/>
      <c r="C47" s="50" t="s">
        <v>158</v>
      </c>
      <c r="D47" s="50" t="s">
        <v>26</v>
      </c>
      <c r="E47" s="50" t="s">
        <v>158</v>
      </c>
      <c r="F47" s="50" t="s">
        <v>26</v>
      </c>
      <c r="G47" s="50" t="s">
        <v>158</v>
      </c>
      <c r="H47" s="50" t="s">
        <v>26</v>
      </c>
      <c r="I47" s="50" t="s">
        <v>158</v>
      </c>
      <c r="J47" s="50" t="s">
        <v>26</v>
      </c>
      <c r="K47" s="85"/>
      <c r="L47" s="42"/>
      <c r="M47" s="41"/>
    </row>
    <row r="48" spans="2:13" x14ac:dyDescent="0.15">
      <c r="B48" s="98">
        <v>1</v>
      </c>
      <c r="C48" s="43">
        <v>13</v>
      </c>
      <c r="D48" s="79">
        <f>C48/101*100</f>
        <v>12.871287128712872</v>
      </c>
      <c r="E48" s="43">
        <v>10</v>
      </c>
      <c r="F48" s="79">
        <f>E48/101*100</f>
        <v>9.9009900990099009</v>
      </c>
      <c r="G48" s="43">
        <v>12</v>
      </c>
      <c r="H48" s="79">
        <f>G48/101*100</f>
        <v>11.881188118811881</v>
      </c>
      <c r="I48" s="43">
        <v>20</v>
      </c>
      <c r="J48" s="79">
        <f>I48/101*100</f>
        <v>19.801980198019802</v>
      </c>
      <c r="K48" s="43"/>
      <c r="L48" s="41"/>
      <c r="M48" s="41"/>
    </row>
    <row r="49" spans="2:13" x14ac:dyDescent="0.15">
      <c r="B49" s="98">
        <v>2</v>
      </c>
      <c r="C49" s="43">
        <v>12</v>
      </c>
      <c r="D49" s="79">
        <f>C49/101*100</f>
        <v>11.881188118811881</v>
      </c>
      <c r="E49" s="43">
        <v>7</v>
      </c>
      <c r="F49" s="79">
        <f>E49/101*100</f>
        <v>6.9306930693069315</v>
      </c>
      <c r="G49" s="43">
        <v>37</v>
      </c>
      <c r="H49" s="79">
        <f>G49/101*100</f>
        <v>36.633663366336634</v>
      </c>
      <c r="I49" s="43">
        <v>42</v>
      </c>
      <c r="J49" s="79">
        <f>I49/101*100</f>
        <v>41.584158415841586</v>
      </c>
      <c r="K49" s="43"/>
      <c r="L49" s="41"/>
      <c r="M49" s="41"/>
    </row>
    <row r="50" spans="2:13" x14ac:dyDescent="0.15">
      <c r="B50" s="98">
        <v>3</v>
      </c>
      <c r="C50" s="43">
        <v>39</v>
      </c>
      <c r="D50" s="79">
        <f>C50/101*100</f>
        <v>38.613861386138616</v>
      </c>
      <c r="E50" s="43">
        <v>30</v>
      </c>
      <c r="F50" s="79">
        <f>E50/101*100</f>
        <v>29.702970297029701</v>
      </c>
      <c r="G50" s="43">
        <v>37</v>
      </c>
      <c r="H50" s="79">
        <f>G50/101*100</f>
        <v>36.633663366336634</v>
      </c>
      <c r="I50" s="43">
        <v>32</v>
      </c>
      <c r="J50" s="79">
        <f>I50/101*100</f>
        <v>31.683168316831683</v>
      </c>
      <c r="K50" s="43"/>
      <c r="L50" s="41"/>
      <c r="M50" s="41"/>
    </row>
    <row r="51" spans="2:13" x14ac:dyDescent="0.15">
      <c r="B51" s="98">
        <v>4</v>
      </c>
      <c r="C51" s="43">
        <v>27</v>
      </c>
      <c r="D51" s="79">
        <f>C51/101*100</f>
        <v>26.732673267326735</v>
      </c>
      <c r="E51" s="43">
        <v>38</v>
      </c>
      <c r="F51" s="79">
        <f>E51/101*100</f>
        <v>37.623762376237622</v>
      </c>
      <c r="G51" s="43">
        <v>12</v>
      </c>
      <c r="H51" s="79">
        <f>G51/101*100</f>
        <v>11.881188118811881</v>
      </c>
      <c r="I51" s="43">
        <v>5</v>
      </c>
      <c r="J51" s="79">
        <f>I51/101*100</f>
        <v>4.9504950495049505</v>
      </c>
      <c r="K51" s="43"/>
      <c r="L51" s="41"/>
    </row>
    <row r="52" spans="2:13" x14ac:dyDescent="0.15">
      <c r="B52" s="98">
        <v>5</v>
      </c>
      <c r="C52" s="43">
        <v>10</v>
      </c>
      <c r="D52" s="79">
        <f>C52/101*100</f>
        <v>9.9009900990099009</v>
      </c>
      <c r="E52" s="43">
        <v>16</v>
      </c>
      <c r="F52" s="79">
        <f>E52/101*100</f>
        <v>15.841584158415841</v>
      </c>
      <c r="G52" s="43">
        <v>3</v>
      </c>
      <c r="H52" s="79">
        <f>G52/101*100</f>
        <v>2.9702970297029703</v>
      </c>
      <c r="I52" s="43">
        <v>2</v>
      </c>
      <c r="J52" s="79">
        <f>I52/101*100</f>
        <v>1.9801980198019802</v>
      </c>
      <c r="K52" s="43"/>
      <c r="L52" s="41"/>
    </row>
    <row r="53" spans="2:13" x14ac:dyDescent="0.15">
      <c r="B53" s="99" t="s">
        <v>159</v>
      </c>
      <c r="C53" s="52">
        <f t="shared" ref="C53:J53" si="3">SUM(C48:C52)</f>
        <v>101</v>
      </c>
      <c r="D53" s="80">
        <f t="shared" si="3"/>
        <v>100</v>
      </c>
      <c r="E53" s="52">
        <f t="shared" si="3"/>
        <v>101</v>
      </c>
      <c r="F53" s="80">
        <f t="shared" si="3"/>
        <v>100</v>
      </c>
      <c r="G53" s="52">
        <f t="shared" si="3"/>
        <v>101</v>
      </c>
      <c r="H53" s="80">
        <f t="shared" si="3"/>
        <v>100</v>
      </c>
      <c r="I53" s="52">
        <f t="shared" si="3"/>
        <v>101</v>
      </c>
      <c r="J53" s="80">
        <f t="shared" si="3"/>
        <v>100</v>
      </c>
      <c r="K53" s="76"/>
      <c r="L53" s="41"/>
    </row>
    <row r="54" spans="2:13" ht="16" x14ac:dyDescent="0.2">
      <c r="B54" s="131" t="s">
        <v>200</v>
      </c>
      <c r="C54" s="131"/>
      <c r="D54" s="131"/>
      <c r="E54" s="131"/>
      <c r="F54" s="131"/>
      <c r="G54" s="131"/>
      <c r="H54" s="131"/>
      <c r="I54" s="131"/>
      <c r="J54" s="131"/>
      <c r="K54" s="90"/>
      <c r="L54" s="41"/>
      <c r="M54" s="51"/>
    </row>
    <row r="55" spans="2:13" x14ac:dyDescent="0.15">
      <c r="M55" s="41"/>
    </row>
    <row r="56" spans="2:13" x14ac:dyDescent="0.15">
      <c r="M56" s="41"/>
    </row>
    <row r="57" spans="2:13" ht="16" x14ac:dyDescent="0.2">
      <c r="B57" s="134" t="s">
        <v>168</v>
      </c>
      <c r="C57" s="134"/>
      <c r="D57" s="134"/>
      <c r="E57" s="134"/>
      <c r="F57" s="134"/>
      <c r="G57" s="134"/>
      <c r="H57" s="134"/>
      <c r="I57" s="134"/>
      <c r="J57" s="134"/>
      <c r="K57" s="51"/>
      <c r="L57" s="51"/>
      <c r="M57" s="41"/>
    </row>
    <row r="58" spans="2:13" x14ac:dyDescent="0.15">
      <c r="B58" s="136" t="s">
        <v>170</v>
      </c>
      <c r="C58" s="136"/>
      <c r="D58" s="136"/>
      <c r="E58" s="136"/>
      <c r="F58" s="136"/>
      <c r="G58" s="136"/>
      <c r="H58" s="136"/>
      <c r="I58" s="136"/>
      <c r="J58" s="136"/>
      <c r="L58" s="41"/>
      <c r="M58" s="41"/>
    </row>
    <row r="59" spans="2:13" x14ac:dyDescent="0.15">
      <c r="B59" s="49" t="s">
        <v>156</v>
      </c>
      <c r="C59" s="132" t="s">
        <v>96</v>
      </c>
      <c r="D59" s="132"/>
      <c r="E59" s="132" t="s">
        <v>97</v>
      </c>
      <c r="F59" s="132"/>
      <c r="G59" s="132" t="s">
        <v>98</v>
      </c>
      <c r="H59" s="132"/>
      <c r="I59" s="132" t="s">
        <v>95</v>
      </c>
      <c r="J59" s="132"/>
      <c r="K59" s="91"/>
      <c r="L59" s="41"/>
      <c r="M59" s="41"/>
    </row>
    <row r="60" spans="2:13" x14ac:dyDescent="0.15">
      <c r="B60" s="48"/>
      <c r="C60" s="50" t="s">
        <v>158</v>
      </c>
      <c r="D60" s="50" t="s">
        <v>26</v>
      </c>
      <c r="E60" s="50" t="s">
        <v>158</v>
      </c>
      <c r="F60" s="50" t="s">
        <v>26</v>
      </c>
      <c r="G60" s="50" t="s">
        <v>158</v>
      </c>
      <c r="H60" s="50" t="s">
        <v>26</v>
      </c>
      <c r="I60" s="50" t="s">
        <v>158</v>
      </c>
      <c r="J60" s="50" t="s">
        <v>26</v>
      </c>
      <c r="K60" s="91"/>
      <c r="L60" s="41"/>
      <c r="M60" s="41"/>
    </row>
    <row r="61" spans="2:13" x14ac:dyDescent="0.15">
      <c r="B61" s="98">
        <v>1</v>
      </c>
      <c r="C61" s="43">
        <v>7</v>
      </c>
      <c r="D61" s="79">
        <f>C61/101*100</f>
        <v>6.9306930693069315</v>
      </c>
      <c r="E61" s="43">
        <v>12</v>
      </c>
      <c r="F61" s="79">
        <f>E61/101*100</f>
        <v>11.881188118811881</v>
      </c>
      <c r="G61" s="43">
        <v>15</v>
      </c>
      <c r="H61" s="79">
        <f>G61/101*100</f>
        <v>14.85148514851485</v>
      </c>
      <c r="I61" s="43">
        <v>6</v>
      </c>
      <c r="J61" s="79">
        <f>I61/101*100</f>
        <v>5.9405940594059405</v>
      </c>
      <c r="K61" s="43"/>
      <c r="L61" s="41"/>
      <c r="M61" s="41"/>
    </row>
    <row r="62" spans="2:13" x14ac:dyDescent="0.15">
      <c r="B62" s="98">
        <v>2</v>
      </c>
      <c r="C62" s="43">
        <v>7</v>
      </c>
      <c r="D62" s="79">
        <f>C62/101*100</f>
        <v>6.9306930693069315</v>
      </c>
      <c r="E62" s="43">
        <v>19</v>
      </c>
      <c r="F62" s="79">
        <f>E62/101*100</f>
        <v>18.811881188118811</v>
      </c>
      <c r="G62" s="43">
        <v>36</v>
      </c>
      <c r="H62" s="79">
        <f>G62/101*100</f>
        <v>35.64356435643564</v>
      </c>
      <c r="I62" s="43">
        <v>5</v>
      </c>
      <c r="J62" s="79">
        <f>I62/101*100</f>
        <v>4.9504950495049505</v>
      </c>
      <c r="K62" s="43"/>
      <c r="L62" s="41"/>
      <c r="M62" s="41"/>
    </row>
    <row r="63" spans="2:13" x14ac:dyDescent="0.15">
      <c r="B63" s="98">
        <v>3</v>
      </c>
      <c r="C63" s="43">
        <v>22</v>
      </c>
      <c r="D63" s="79">
        <f>C63/101*100</f>
        <v>21.782178217821784</v>
      </c>
      <c r="E63" s="43">
        <v>52</v>
      </c>
      <c r="F63" s="79">
        <f>E63/101*100</f>
        <v>51.485148514851488</v>
      </c>
      <c r="G63" s="43">
        <v>39</v>
      </c>
      <c r="H63" s="79">
        <f>G63/101*100</f>
        <v>38.613861386138616</v>
      </c>
      <c r="I63" s="43">
        <v>22</v>
      </c>
      <c r="J63" s="79">
        <f>I63/101*100</f>
        <v>21.782178217821784</v>
      </c>
      <c r="K63" s="43"/>
      <c r="L63" s="41"/>
      <c r="M63" s="41"/>
    </row>
    <row r="64" spans="2:13" x14ac:dyDescent="0.15">
      <c r="B64" s="98">
        <v>4</v>
      </c>
      <c r="C64" s="43">
        <v>47</v>
      </c>
      <c r="D64" s="79">
        <f>C64/101*100</f>
        <v>46.534653465346537</v>
      </c>
      <c r="E64" s="43">
        <v>15</v>
      </c>
      <c r="F64" s="79">
        <f>E64/101*100</f>
        <v>14.85148514851485</v>
      </c>
      <c r="G64" s="43">
        <v>9</v>
      </c>
      <c r="H64" s="79">
        <f>G64/101*100</f>
        <v>8.9108910891089099</v>
      </c>
      <c r="I64" s="43">
        <v>53</v>
      </c>
      <c r="J64" s="79">
        <f>I64/101*100</f>
        <v>52.475247524752476</v>
      </c>
      <c r="K64" s="43"/>
      <c r="L64" s="41"/>
    </row>
    <row r="65" spans="2:12" x14ac:dyDescent="0.15">
      <c r="B65" s="98">
        <v>5</v>
      </c>
      <c r="C65" s="43">
        <v>18</v>
      </c>
      <c r="D65" s="79">
        <f>C65/101*100</f>
        <v>17.82178217821782</v>
      </c>
      <c r="E65" s="43">
        <v>3</v>
      </c>
      <c r="F65" s="79">
        <f>E65/101*100</f>
        <v>2.9702970297029703</v>
      </c>
      <c r="G65" s="43">
        <v>2</v>
      </c>
      <c r="H65" s="79">
        <f>G65/101*100</f>
        <v>1.9801980198019802</v>
      </c>
      <c r="I65" s="43">
        <v>15</v>
      </c>
      <c r="J65" s="79">
        <f>I65/101*100</f>
        <v>14.85148514851485</v>
      </c>
      <c r="K65" s="43"/>
      <c r="L65" s="41"/>
    </row>
    <row r="66" spans="2:12" x14ac:dyDescent="0.15">
      <c r="B66" s="99" t="s">
        <v>159</v>
      </c>
      <c r="C66" s="52">
        <f t="shared" ref="C66:J66" si="4">SUM(C61:C65)</f>
        <v>101</v>
      </c>
      <c r="D66" s="80">
        <f t="shared" si="4"/>
        <v>100</v>
      </c>
      <c r="E66" s="52">
        <f t="shared" si="4"/>
        <v>101</v>
      </c>
      <c r="F66" s="80">
        <f t="shared" si="4"/>
        <v>100.00000000000001</v>
      </c>
      <c r="G66" s="52">
        <f t="shared" si="4"/>
        <v>101</v>
      </c>
      <c r="H66" s="80">
        <f t="shared" si="4"/>
        <v>99.999999999999986</v>
      </c>
      <c r="I66" s="52">
        <f t="shared" si="4"/>
        <v>101</v>
      </c>
      <c r="J66" s="80">
        <f t="shared" si="4"/>
        <v>100</v>
      </c>
      <c r="K66" s="76"/>
      <c r="L66" s="41"/>
    </row>
    <row r="67" spans="2:12" x14ac:dyDescent="0.15">
      <c r="B67" s="135" t="s">
        <v>201</v>
      </c>
      <c r="C67" s="135"/>
      <c r="D67" s="135"/>
      <c r="E67" s="135"/>
      <c r="F67" s="135"/>
      <c r="G67" s="135"/>
      <c r="H67" s="135"/>
      <c r="I67" s="135"/>
      <c r="J67" s="135"/>
      <c r="K67" s="92"/>
    </row>
    <row r="70" spans="2:12" ht="16" x14ac:dyDescent="0.2">
      <c r="B70" s="126" t="s">
        <v>169</v>
      </c>
      <c r="C70" s="126"/>
      <c r="D70" s="126"/>
      <c r="E70" s="126"/>
      <c r="F70" s="126"/>
      <c r="G70" s="126"/>
      <c r="H70" s="126"/>
      <c r="I70" s="126"/>
      <c r="J70" s="126"/>
      <c r="K70" s="51"/>
      <c r="L70" s="51"/>
    </row>
    <row r="71" spans="2:12" x14ac:dyDescent="0.15">
      <c r="B71" s="127" t="s">
        <v>171</v>
      </c>
      <c r="C71" s="127"/>
      <c r="D71" s="127"/>
      <c r="E71" s="127"/>
      <c r="F71" s="127"/>
      <c r="G71" s="127"/>
      <c r="H71" s="127"/>
      <c r="I71" s="127"/>
      <c r="J71" s="127"/>
      <c r="K71" s="41"/>
      <c r="L71" s="41"/>
    </row>
    <row r="72" spans="2:12" x14ac:dyDescent="0.15">
      <c r="B72" s="49" t="s">
        <v>156</v>
      </c>
      <c r="C72" s="132" t="s">
        <v>123</v>
      </c>
      <c r="D72" s="132"/>
      <c r="E72" s="132" t="s">
        <v>124</v>
      </c>
      <c r="F72" s="132"/>
      <c r="G72" s="132" t="s">
        <v>125</v>
      </c>
      <c r="H72" s="132"/>
      <c r="I72" s="132" t="s">
        <v>126</v>
      </c>
      <c r="J72" s="132"/>
      <c r="K72" s="133"/>
      <c r="L72" s="41"/>
    </row>
    <row r="73" spans="2:12" x14ac:dyDescent="0.15">
      <c r="B73" s="45"/>
      <c r="C73" s="46" t="s">
        <v>158</v>
      </c>
      <c r="D73" s="46" t="s">
        <v>26</v>
      </c>
      <c r="E73" s="46" t="s">
        <v>158</v>
      </c>
      <c r="F73" s="46" t="s">
        <v>26</v>
      </c>
      <c r="G73" s="46" t="s">
        <v>158</v>
      </c>
      <c r="H73" s="46" t="s">
        <v>26</v>
      </c>
      <c r="I73" s="46" t="s">
        <v>158</v>
      </c>
      <c r="J73" s="46" t="s">
        <v>26</v>
      </c>
      <c r="K73" s="133"/>
      <c r="L73" s="41"/>
    </row>
    <row r="74" spans="2:12" x14ac:dyDescent="0.15">
      <c r="B74" s="98">
        <v>1</v>
      </c>
      <c r="C74" s="43">
        <v>8</v>
      </c>
      <c r="D74" s="79">
        <f>C74/101*100</f>
        <v>7.9207920792079207</v>
      </c>
      <c r="E74" s="43">
        <v>1</v>
      </c>
      <c r="F74" s="79">
        <f>E74/101*100</f>
        <v>0.99009900990099009</v>
      </c>
      <c r="G74" s="43">
        <v>0</v>
      </c>
      <c r="H74" s="79">
        <f>G74/101*100</f>
        <v>0</v>
      </c>
      <c r="I74" s="43">
        <v>38</v>
      </c>
      <c r="J74" s="79">
        <f>I74/101*100</f>
        <v>37.623762376237622</v>
      </c>
      <c r="K74" s="43"/>
      <c r="L74" s="41"/>
    </row>
    <row r="75" spans="2:12" x14ac:dyDescent="0.15">
      <c r="B75" s="98">
        <v>2</v>
      </c>
      <c r="C75" s="43">
        <v>9</v>
      </c>
      <c r="D75" s="79">
        <f>C75/101*100</f>
        <v>8.9108910891089099</v>
      </c>
      <c r="E75" s="43">
        <v>15</v>
      </c>
      <c r="F75" s="79">
        <f>E75/101*100</f>
        <v>14.85148514851485</v>
      </c>
      <c r="G75" s="43">
        <v>1</v>
      </c>
      <c r="H75" s="79">
        <f>G75/101*100</f>
        <v>0.99009900990099009</v>
      </c>
      <c r="I75" s="43">
        <v>48</v>
      </c>
      <c r="J75" s="79">
        <f>I75/101*100</f>
        <v>47.524752475247524</v>
      </c>
      <c r="K75" s="43"/>
      <c r="L75" s="41"/>
    </row>
    <row r="76" spans="2:12" x14ac:dyDescent="0.15">
      <c r="B76" s="98">
        <v>3</v>
      </c>
      <c r="C76" s="43">
        <v>35</v>
      </c>
      <c r="D76" s="79">
        <f>C76/101*100</f>
        <v>34.653465346534652</v>
      </c>
      <c r="E76" s="43">
        <v>36</v>
      </c>
      <c r="F76" s="79">
        <f>E76/101*100</f>
        <v>35.64356435643564</v>
      </c>
      <c r="G76" s="43">
        <v>17</v>
      </c>
      <c r="H76" s="79">
        <f>G76/101*100</f>
        <v>16.831683168316832</v>
      </c>
      <c r="I76" s="43">
        <v>13</v>
      </c>
      <c r="J76" s="79">
        <f>I76/101*100</f>
        <v>12.871287128712872</v>
      </c>
      <c r="K76" s="43"/>
      <c r="L76" s="41"/>
    </row>
    <row r="77" spans="2:12" x14ac:dyDescent="0.15">
      <c r="B77" s="98">
        <v>4</v>
      </c>
      <c r="C77" s="43">
        <v>40</v>
      </c>
      <c r="D77" s="79">
        <f>C77/101*100</f>
        <v>39.603960396039604</v>
      </c>
      <c r="E77" s="43">
        <v>42</v>
      </c>
      <c r="F77" s="79">
        <f>E77/101*100</f>
        <v>41.584158415841586</v>
      </c>
      <c r="G77" s="43">
        <v>49</v>
      </c>
      <c r="H77" s="79">
        <f>G77/101*100</f>
        <v>48.514851485148512</v>
      </c>
      <c r="I77" s="43">
        <v>2</v>
      </c>
      <c r="J77" s="79">
        <f>I77/101*100</f>
        <v>1.9801980198019802</v>
      </c>
      <c r="K77" s="43"/>
      <c r="L77" s="41"/>
    </row>
    <row r="78" spans="2:12" x14ac:dyDescent="0.15">
      <c r="B78" s="98">
        <v>5</v>
      </c>
      <c r="C78" s="43">
        <v>9</v>
      </c>
      <c r="D78" s="79">
        <f>C78/101*100</f>
        <v>8.9108910891089099</v>
      </c>
      <c r="E78" s="43">
        <v>7</v>
      </c>
      <c r="F78" s="79">
        <f>E78/101*100</f>
        <v>6.9306930693069315</v>
      </c>
      <c r="G78" s="43">
        <v>34</v>
      </c>
      <c r="H78" s="79">
        <f>G78/101*100</f>
        <v>33.663366336633665</v>
      </c>
      <c r="I78" s="43">
        <v>0</v>
      </c>
      <c r="J78" s="79">
        <f>I78/101*100</f>
        <v>0</v>
      </c>
      <c r="K78" s="43"/>
      <c r="L78" s="41"/>
    </row>
    <row r="79" spans="2:12" x14ac:dyDescent="0.15">
      <c r="B79" s="99" t="s">
        <v>159</v>
      </c>
      <c r="C79" s="52">
        <f t="shared" ref="C79:J79" si="5">SUM(C74:C78)</f>
        <v>101</v>
      </c>
      <c r="D79" s="80">
        <f t="shared" si="5"/>
        <v>100</v>
      </c>
      <c r="E79" s="52">
        <f t="shared" si="5"/>
        <v>101</v>
      </c>
      <c r="F79" s="80">
        <f t="shared" si="5"/>
        <v>100</v>
      </c>
      <c r="G79" s="52">
        <f t="shared" si="5"/>
        <v>101</v>
      </c>
      <c r="H79" s="80">
        <f t="shared" si="5"/>
        <v>100</v>
      </c>
      <c r="I79" s="52">
        <f t="shared" si="5"/>
        <v>101</v>
      </c>
      <c r="J79" s="80">
        <f t="shared" si="5"/>
        <v>100</v>
      </c>
      <c r="K79" s="76"/>
      <c r="L79" s="41"/>
    </row>
    <row r="80" spans="2:12" x14ac:dyDescent="0.15">
      <c r="B80" s="125" t="s">
        <v>202</v>
      </c>
      <c r="C80" s="125"/>
      <c r="D80" s="125"/>
      <c r="E80" s="125"/>
      <c r="F80" s="125"/>
      <c r="G80" s="125"/>
      <c r="H80" s="125"/>
      <c r="I80" s="125"/>
      <c r="J80" s="125"/>
    </row>
    <row r="92" spans="3:5" x14ac:dyDescent="0.15">
      <c r="C92" s="2"/>
      <c r="D92" s="3"/>
      <c r="E92" s="7"/>
    </row>
    <row r="93" spans="3:5" x14ac:dyDescent="0.15">
      <c r="C93" s="27"/>
      <c r="D93" s="27"/>
      <c r="E93" s="28"/>
    </row>
  </sheetData>
  <mergeCells count="46">
    <mergeCell ref="E72:F72"/>
    <mergeCell ref="C72:D72"/>
    <mergeCell ref="B54:J54"/>
    <mergeCell ref="C19:L19"/>
    <mergeCell ref="B18:L18"/>
    <mergeCell ref="G46:H46"/>
    <mergeCell ref="E46:F46"/>
    <mergeCell ref="C46:D46"/>
    <mergeCell ref="K33:L33"/>
    <mergeCell ref="G33:H33"/>
    <mergeCell ref="C32:L32"/>
    <mergeCell ref="B41:L41"/>
    <mergeCell ref="B31:L31"/>
    <mergeCell ref="B28:L28"/>
    <mergeCell ref="B5:L5"/>
    <mergeCell ref="K72:K73"/>
    <mergeCell ref="I59:J59"/>
    <mergeCell ref="G59:H59"/>
    <mergeCell ref="B44:J44"/>
    <mergeCell ref="B45:J45"/>
    <mergeCell ref="B67:J67"/>
    <mergeCell ref="B58:J58"/>
    <mergeCell ref="B57:J57"/>
    <mergeCell ref="E59:F59"/>
    <mergeCell ref="C59:D59"/>
    <mergeCell ref="I46:J46"/>
    <mergeCell ref="C33:D33"/>
    <mergeCell ref="E33:F33"/>
    <mergeCell ref="I33:J33"/>
    <mergeCell ref="I72:J72"/>
    <mergeCell ref="B80:J80"/>
    <mergeCell ref="B70:J70"/>
    <mergeCell ref="B71:J71"/>
    <mergeCell ref="C6:L6"/>
    <mergeCell ref="C7:D7"/>
    <mergeCell ref="E7:F7"/>
    <mergeCell ref="G7:H7"/>
    <mergeCell ref="I7:J7"/>
    <mergeCell ref="K7:L7"/>
    <mergeCell ref="C20:D20"/>
    <mergeCell ref="E20:F20"/>
    <mergeCell ref="G20:H20"/>
    <mergeCell ref="I20:J20"/>
    <mergeCell ref="K20:L20"/>
    <mergeCell ref="B15:L15"/>
    <mergeCell ref="G72:H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7003-D82D-C646-880D-C6F3FDEDDF11}">
  <dimension ref="B2:Z86"/>
  <sheetViews>
    <sheetView topLeftCell="A2" workbookViewId="0">
      <selection activeCell="T23" sqref="T23"/>
    </sheetView>
  </sheetViews>
  <sheetFormatPr baseColWidth="10" defaultRowHeight="13" x14ac:dyDescent="0.15"/>
  <cols>
    <col min="2" max="2" width="19" customWidth="1"/>
    <col min="3" max="3" width="8" customWidth="1"/>
    <col min="4" max="5" width="6" customWidth="1"/>
    <col min="6" max="6" width="14.83203125" customWidth="1"/>
    <col min="7" max="7" width="6.6640625" customWidth="1"/>
    <col min="8" max="8" width="8.5" customWidth="1"/>
    <col min="9" max="9" width="8.83203125" customWidth="1"/>
    <col min="10" max="10" width="16.83203125" bestFit="1" customWidth="1"/>
    <col min="11" max="14" width="12.5" customWidth="1"/>
  </cols>
  <sheetData>
    <row r="2" spans="2:26" ht="13" customHeight="1" x14ac:dyDescent="0.15">
      <c r="B2" s="139" t="s">
        <v>184</v>
      </c>
      <c r="C2" s="139"/>
      <c r="D2" s="139"/>
      <c r="E2" s="139"/>
      <c r="F2" s="139"/>
      <c r="G2" s="139"/>
      <c r="H2" s="139"/>
      <c r="I2" s="114"/>
      <c r="J2" s="139" t="s">
        <v>185</v>
      </c>
      <c r="K2" s="139"/>
      <c r="L2" s="139"/>
      <c r="M2" s="139"/>
      <c r="N2" s="139"/>
      <c r="O2" s="139"/>
      <c r="P2" s="139"/>
      <c r="R2" s="140" t="s">
        <v>186</v>
      </c>
      <c r="S2" s="141"/>
      <c r="T2" s="141"/>
      <c r="U2" s="141"/>
      <c r="V2" s="141"/>
      <c r="W2" s="141"/>
      <c r="X2" s="141"/>
      <c r="Y2" s="141"/>
      <c r="Z2" s="142"/>
    </row>
    <row r="3" spans="2:26" x14ac:dyDescent="0.15">
      <c r="B3" s="139"/>
      <c r="C3" s="139"/>
      <c r="D3" s="139"/>
      <c r="E3" s="139"/>
      <c r="F3" s="139"/>
      <c r="G3" s="139"/>
      <c r="H3" s="139"/>
      <c r="I3" s="114"/>
      <c r="J3" s="139"/>
      <c r="K3" s="139"/>
      <c r="L3" s="139"/>
      <c r="M3" s="139"/>
      <c r="N3" s="139"/>
      <c r="O3" s="139"/>
      <c r="P3" s="139"/>
      <c r="R3" s="143"/>
      <c r="S3" s="144"/>
      <c r="T3" s="144"/>
      <c r="U3" s="144"/>
      <c r="V3" s="144"/>
      <c r="W3" s="144"/>
      <c r="X3" s="144"/>
      <c r="Y3" s="144"/>
      <c r="Z3" s="145"/>
    </row>
    <row r="4" spans="2:26" ht="15" x14ac:dyDescent="0.2">
      <c r="R4" s="97"/>
      <c r="S4" s="97"/>
      <c r="T4" s="97"/>
      <c r="U4" s="97"/>
      <c r="V4" s="97"/>
    </row>
    <row r="5" spans="2:26" ht="16" x14ac:dyDescent="0.2">
      <c r="B5" s="138" t="s">
        <v>5</v>
      </c>
      <c r="C5" s="138"/>
      <c r="D5" s="138"/>
      <c r="F5" s="138" t="s">
        <v>22</v>
      </c>
      <c r="G5" s="138"/>
      <c r="H5" s="138"/>
      <c r="R5" s="97"/>
      <c r="S5" s="97"/>
      <c r="T5" s="97"/>
      <c r="U5" s="97"/>
      <c r="V5" s="97"/>
    </row>
    <row r="6" spans="2:26" ht="14" x14ac:dyDescent="0.15">
      <c r="B6" s="100"/>
      <c r="C6" s="100"/>
      <c r="D6" s="100"/>
      <c r="E6" s="100"/>
      <c r="H6" s="100"/>
      <c r="I6" s="100"/>
      <c r="J6" s="102" t="s">
        <v>167</v>
      </c>
      <c r="K6" s="146" t="s">
        <v>32</v>
      </c>
      <c r="L6" s="146"/>
      <c r="M6" s="146" t="s">
        <v>31</v>
      </c>
      <c r="N6" s="146"/>
      <c r="O6" s="146" t="s">
        <v>30</v>
      </c>
      <c r="P6" s="146"/>
      <c r="R6" s="105" t="s">
        <v>170</v>
      </c>
      <c r="S6" s="147" t="s">
        <v>124</v>
      </c>
      <c r="T6" s="147"/>
      <c r="U6" s="147" t="s">
        <v>123</v>
      </c>
      <c r="V6" s="147"/>
      <c r="W6" s="147" t="s">
        <v>126</v>
      </c>
      <c r="X6" s="147"/>
      <c r="Y6" s="147" t="s">
        <v>125</v>
      </c>
      <c r="Z6" s="147"/>
    </row>
    <row r="7" spans="2:26" ht="14" x14ac:dyDescent="0.15">
      <c r="B7" s="105" t="s">
        <v>188</v>
      </c>
      <c r="C7" s="107" t="s">
        <v>158</v>
      </c>
      <c r="D7" s="106" t="s">
        <v>26</v>
      </c>
      <c r="E7" s="100"/>
      <c r="F7" s="105" t="s">
        <v>192</v>
      </c>
      <c r="G7" s="107" t="s">
        <v>158</v>
      </c>
      <c r="H7" s="106" t="s">
        <v>26</v>
      </c>
      <c r="J7" s="103"/>
      <c r="K7" s="108" t="s">
        <v>158</v>
      </c>
      <c r="L7" s="104" t="s">
        <v>26</v>
      </c>
      <c r="M7" s="108" t="s">
        <v>158</v>
      </c>
      <c r="N7" s="104" t="s">
        <v>26</v>
      </c>
      <c r="O7" s="108" t="s">
        <v>158</v>
      </c>
      <c r="P7" s="104" t="s">
        <v>26</v>
      </c>
      <c r="R7" s="103"/>
      <c r="S7" s="108" t="s">
        <v>158</v>
      </c>
      <c r="T7" s="104" t="s">
        <v>26</v>
      </c>
      <c r="U7" s="108" t="s">
        <v>158</v>
      </c>
      <c r="V7" s="104" t="s">
        <v>26</v>
      </c>
      <c r="W7" s="108" t="s">
        <v>158</v>
      </c>
      <c r="X7" s="104" t="s">
        <v>26</v>
      </c>
      <c r="Y7" s="104" t="s">
        <v>158</v>
      </c>
      <c r="Z7" s="108" t="s">
        <v>26</v>
      </c>
    </row>
    <row r="8" spans="2:26" ht="14" x14ac:dyDescent="0.15">
      <c r="B8" s="101" t="s">
        <v>59</v>
      </c>
      <c r="C8" s="101">
        <v>97</v>
      </c>
      <c r="D8" s="112">
        <f>C8/101*100</f>
        <v>96.039603960396036</v>
      </c>
      <c r="E8" s="101"/>
      <c r="F8" s="101" t="s">
        <v>59</v>
      </c>
      <c r="G8" s="101">
        <v>10</v>
      </c>
      <c r="H8" s="112">
        <f>G8/101*100</f>
        <v>9.9009900990099009</v>
      </c>
      <c r="J8" s="101" t="s">
        <v>11</v>
      </c>
      <c r="K8" s="101">
        <v>43</v>
      </c>
      <c r="L8" s="112">
        <f>K8/133*100</f>
        <v>32.330827067669169</v>
      </c>
      <c r="M8" s="101">
        <v>41</v>
      </c>
      <c r="N8" s="112">
        <f>M8/134*100</f>
        <v>30.597014925373134</v>
      </c>
      <c r="O8" s="101">
        <v>37</v>
      </c>
      <c r="P8" s="112">
        <f>O8/130*100</f>
        <v>28.46153846153846</v>
      </c>
      <c r="R8" s="101" t="s">
        <v>95</v>
      </c>
      <c r="S8" s="101">
        <v>68</v>
      </c>
      <c r="T8" s="112">
        <f>S8/178*100</f>
        <v>38.202247191011232</v>
      </c>
      <c r="U8" s="101">
        <v>71</v>
      </c>
      <c r="V8" s="112">
        <f>U8/177*100</f>
        <v>40.112994350282491</v>
      </c>
      <c r="W8" s="101">
        <v>46</v>
      </c>
      <c r="X8" s="112">
        <f>W8/176*100</f>
        <v>26.136363636363637</v>
      </c>
      <c r="Y8" s="101">
        <v>60</v>
      </c>
      <c r="Z8" s="112">
        <f>Y8/187*100</f>
        <v>32.085561497326204</v>
      </c>
    </row>
    <row r="9" spans="2:26" ht="14" x14ac:dyDescent="0.15">
      <c r="B9" s="101" t="s">
        <v>58</v>
      </c>
      <c r="C9" s="101">
        <v>4</v>
      </c>
      <c r="D9" s="112">
        <f>C9/101*100</f>
        <v>3.9603960396039604</v>
      </c>
      <c r="E9" s="101"/>
      <c r="F9" s="101" t="s">
        <v>58</v>
      </c>
      <c r="G9" s="101">
        <v>91</v>
      </c>
      <c r="H9" s="112">
        <f>G9/101*100</f>
        <v>90.099009900990097</v>
      </c>
      <c r="J9" s="101" t="s">
        <v>9</v>
      </c>
      <c r="K9" s="101">
        <v>31</v>
      </c>
      <c r="L9" s="112">
        <f t="shared" ref="L9:L13" si="0">K9/133*100</f>
        <v>23.308270676691727</v>
      </c>
      <c r="M9" s="101">
        <v>36</v>
      </c>
      <c r="N9" s="112">
        <f t="shared" ref="N9:N13" si="1">M9/134*100</f>
        <v>26.865671641791046</v>
      </c>
      <c r="O9" s="101">
        <v>22</v>
      </c>
      <c r="P9" s="112">
        <f t="shared" ref="P9:P13" si="2">O9/130*100</f>
        <v>16.923076923076923</v>
      </c>
      <c r="R9" s="101" t="s">
        <v>98</v>
      </c>
      <c r="S9" s="101">
        <v>11</v>
      </c>
      <c r="T9" s="112">
        <f t="shared" ref="T9:T14" si="3">S9/178*100</f>
        <v>6.179775280898876</v>
      </c>
      <c r="U9" s="101">
        <v>13</v>
      </c>
      <c r="V9" s="112">
        <f t="shared" ref="V9:V14" si="4">U9/177*100</f>
        <v>7.3446327683615822</v>
      </c>
      <c r="W9" s="101">
        <v>16</v>
      </c>
      <c r="X9" s="112">
        <f t="shared" ref="X9:X14" si="5">W9/176*100</f>
        <v>9.0909090909090917</v>
      </c>
      <c r="Y9" s="101">
        <v>16</v>
      </c>
      <c r="Z9" s="112">
        <f t="shared" ref="Z9:Z14" si="6">Y9/187*100</f>
        <v>8.5561497326203195</v>
      </c>
    </row>
    <row r="10" spans="2:26" ht="14" x14ac:dyDescent="0.15">
      <c r="B10" s="109" t="s">
        <v>28</v>
      </c>
      <c r="C10" s="109">
        <v>101</v>
      </c>
      <c r="D10" s="113">
        <f>SUM(D8:D9)</f>
        <v>100</v>
      </c>
      <c r="E10" s="101"/>
      <c r="F10" s="109" t="s">
        <v>28</v>
      </c>
      <c r="G10" s="109">
        <v>101</v>
      </c>
      <c r="H10" s="113">
        <f>SUM(H8:H9)</f>
        <v>100</v>
      </c>
      <c r="J10" s="101" t="s">
        <v>10</v>
      </c>
      <c r="K10" s="101">
        <v>18</v>
      </c>
      <c r="L10" s="112">
        <f t="shared" si="0"/>
        <v>13.533834586466165</v>
      </c>
      <c r="M10" s="101">
        <v>12</v>
      </c>
      <c r="N10" s="112">
        <f t="shared" si="1"/>
        <v>8.9552238805970141</v>
      </c>
      <c r="O10" s="101">
        <v>12</v>
      </c>
      <c r="P10" s="112">
        <f t="shared" si="2"/>
        <v>9.2307692307692317</v>
      </c>
      <c r="R10" s="101" t="s">
        <v>97</v>
      </c>
      <c r="S10" s="101">
        <v>29</v>
      </c>
      <c r="T10" s="112">
        <f t="shared" si="3"/>
        <v>16.292134831460675</v>
      </c>
      <c r="U10" s="101">
        <v>9</v>
      </c>
      <c r="V10" s="112">
        <f t="shared" si="4"/>
        <v>5.0847457627118651</v>
      </c>
      <c r="W10" s="101">
        <v>43</v>
      </c>
      <c r="X10" s="112">
        <f t="shared" si="5"/>
        <v>24.431818181818183</v>
      </c>
      <c r="Y10" s="101">
        <v>26</v>
      </c>
      <c r="Z10" s="112">
        <f t="shared" si="6"/>
        <v>13.903743315508022</v>
      </c>
    </row>
    <row r="11" spans="2:26" ht="14" x14ac:dyDescent="0.15">
      <c r="B11" s="101"/>
      <c r="C11" s="101"/>
      <c r="D11" s="101"/>
      <c r="E11" s="101"/>
      <c r="G11" s="101"/>
      <c r="H11" s="101"/>
      <c r="I11" s="101"/>
      <c r="J11" s="101" t="s">
        <v>21</v>
      </c>
      <c r="K11" s="101">
        <v>1</v>
      </c>
      <c r="L11" s="112">
        <f t="shared" si="0"/>
        <v>0.75187969924812026</v>
      </c>
      <c r="M11" s="101">
        <v>3</v>
      </c>
      <c r="N11" s="112">
        <f t="shared" si="1"/>
        <v>2.2388059701492535</v>
      </c>
      <c r="O11" s="101">
        <v>1</v>
      </c>
      <c r="P11" s="112">
        <f t="shared" si="2"/>
        <v>0.76923076923076927</v>
      </c>
      <c r="R11" s="101" t="s">
        <v>96</v>
      </c>
      <c r="S11" s="101">
        <v>42</v>
      </c>
      <c r="T11" s="112">
        <f t="shared" si="3"/>
        <v>23.595505617977526</v>
      </c>
      <c r="U11" s="101">
        <v>63</v>
      </c>
      <c r="V11" s="112">
        <f t="shared" si="4"/>
        <v>35.593220338983052</v>
      </c>
      <c r="W11" s="101">
        <v>31</v>
      </c>
      <c r="X11" s="112">
        <f t="shared" si="5"/>
        <v>17.613636363636363</v>
      </c>
      <c r="Y11" s="101">
        <v>55</v>
      </c>
      <c r="Z11" s="112">
        <f t="shared" si="6"/>
        <v>29.411764705882355</v>
      </c>
    </row>
    <row r="12" spans="2:26" ht="14" x14ac:dyDescent="0.15">
      <c r="B12" s="105" t="s">
        <v>189</v>
      </c>
      <c r="C12" s="107" t="s">
        <v>158</v>
      </c>
      <c r="D12" s="106" t="s">
        <v>26</v>
      </c>
      <c r="E12" s="101"/>
      <c r="F12" s="105" t="s">
        <v>189</v>
      </c>
      <c r="G12" s="107" t="s">
        <v>158</v>
      </c>
      <c r="H12" s="106" t="s">
        <v>26</v>
      </c>
      <c r="I12" s="101"/>
      <c r="J12" s="101" t="s">
        <v>3</v>
      </c>
      <c r="K12" s="101">
        <v>26</v>
      </c>
      <c r="L12" s="112">
        <f t="shared" si="0"/>
        <v>19.548872180451127</v>
      </c>
      <c r="M12" s="101">
        <v>27</v>
      </c>
      <c r="N12" s="112">
        <f t="shared" si="1"/>
        <v>20.149253731343283</v>
      </c>
      <c r="O12" s="101">
        <v>40</v>
      </c>
      <c r="P12" s="112">
        <f t="shared" si="2"/>
        <v>30.76923076923077</v>
      </c>
      <c r="R12" s="101" t="s">
        <v>14</v>
      </c>
      <c r="S12" s="101">
        <v>2</v>
      </c>
      <c r="T12" s="112">
        <f t="shared" si="3"/>
        <v>1.1235955056179776</v>
      </c>
      <c r="U12" s="101">
        <v>2</v>
      </c>
      <c r="V12" s="112">
        <f t="shared" si="4"/>
        <v>1.1299435028248588</v>
      </c>
      <c r="W12" s="101">
        <v>1</v>
      </c>
      <c r="X12" s="112">
        <f t="shared" si="5"/>
        <v>0.56818181818181823</v>
      </c>
      <c r="Y12" s="101">
        <v>3</v>
      </c>
      <c r="Z12" s="112">
        <f t="shared" si="6"/>
        <v>1.6042780748663104</v>
      </c>
    </row>
    <row r="13" spans="2:26" ht="14" x14ac:dyDescent="0.15">
      <c r="B13" s="101" t="s">
        <v>190</v>
      </c>
      <c r="C13" s="101">
        <v>62</v>
      </c>
      <c r="D13" s="112">
        <f>C13/101*100</f>
        <v>61.386138613861384</v>
      </c>
      <c r="E13" s="101"/>
      <c r="F13" s="101" t="s">
        <v>190</v>
      </c>
      <c r="G13" s="101">
        <v>44</v>
      </c>
      <c r="H13" s="112">
        <f>G13/101*100</f>
        <v>43.564356435643568</v>
      </c>
      <c r="J13" s="101" t="s">
        <v>4</v>
      </c>
      <c r="K13" s="101">
        <v>14</v>
      </c>
      <c r="L13" s="112">
        <f t="shared" si="0"/>
        <v>10.526315789473683</v>
      </c>
      <c r="M13" s="101">
        <v>15</v>
      </c>
      <c r="N13" s="112">
        <f t="shared" si="1"/>
        <v>11.194029850746269</v>
      </c>
      <c r="O13" s="101">
        <v>18</v>
      </c>
      <c r="P13" s="112">
        <f t="shared" si="2"/>
        <v>13.846153846153847</v>
      </c>
      <c r="R13" s="101" t="s">
        <v>3</v>
      </c>
      <c r="S13" s="101">
        <v>24</v>
      </c>
      <c r="T13" s="112">
        <f t="shared" si="3"/>
        <v>13.48314606741573</v>
      </c>
      <c r="U13" s="101">
        <v>16</v>
      </c>
      <c r="V13" s="112">
        <f t="shared" si="4"/>
        <v>9.0395480225988702</v>
      </c>
      <c r="W13" s="101">
        <v>38</v>
      </c>
      <c r="X13" s="112">
        <f t="shared" si="5"/>
        <v>21.59090909090909</v>
      </c>
      <c r="Y13" s="101">
        <v>24</v>
      </c>
      <c r="Z13" s="112">
        <f t="shared" si="6"/>
        <v>12.834224598930483</v>
      </c>
    </row>
    <row r="14" spans="2:26" ht="14" x14ac:dyDescent="0.15">
      <c r="B14" s="101" t="s">
        <v>30</v>
      </c>
      <c r="C14" s="101">
        <v>39</v>
      </c>
      <c r="D14" s="112">
        <f>C14/101*100</f>
        <v>38.613861386138616</v>
      </c>
      <c r="E14" s="101"/>
      <c r="F14" s="101" t="s">
        <v>30</v>
      </c>
      <c r="G14" s="101">
        <v>57</v>
      </c>
      <c r="H14" s="112">
        <f>G14/101*100</f>
        <v>56.435643564356432</v>
      </c>
      <c r="J14" s="109" t="s">
        <v>28</v>
      </c>
      <c r="K14" s="109">
        <v>133</v>
      </c>
      <c r="L14" s="113">
        <f>SUM(L8:L13)</f>
        <v>100</v>
      </c>
      <c r="M14" s="109">
        <v>134</v>
      </c>
      <c r="N14" s="113">
        <f>SUM(N8:N13)</f>
        <v>100</v>
      </c>
      <c r="O14" s="109">
        <v>130</v>
      </c>
      <c r="P14" s="113">
        <f>SUM(P8:P13)</f>
        <v>100</v>
      </c>
      <c r="R14" s="101" t="s">
        <v>4</v>
      </c>
      <c r="S14" s="101">
        <v>2</v>
      </c>
      <c r="T14" s="112">
        <f t="shared" si="3"/>
        <v>1.1235955056179776</v>
      </c>
      <c r="U14" s="101">
        <v>3</v>
      </c>
      <c r="V14" s="112">
        <f t="shared" si="4"/>
        <v>1.6949152542372881</v>
      </c>
      <c r="W14" s="101">
        <v>1</v>
      </c>
      <c r="X14" s="112">
        <f t="shared" si="5"/>
        <v>0.56818181818181823</v>
      </c>
      <c r="Y14" s="101">
        <v>3</v>
      </c>
      <c r="Z14" s="112">
        <f t="shared" si="6"/>
        <v>1.6042780748663104</v>
      </c>
    </row>
    <row r="15" spans="2:26" ht="14" x14ac:dyDescent="0.15">
      <c r="B15" s="109" t="s">
        <v>28</v>
      </c>
      <c r="C15" s="109">
        <v>101</v>
      </c>
      <c r="D15" s="113">
        <f>SUM(D13:D14)</f>
        <v>100</v>
      </c>
      <c r="E15" s="101"/>
      <c r="F15" s="109" t="s">
        <v>194</v>
      </c>
      <c r="G15" s="109">
        <v>101</v>
      </c>
      <c r="H15" s="113">
        <f>SUM(H13:H14)</f>
        <v>100</v>
      </c>
      <c r="R15" s="109" t="s">
        <v>28</v>
      </c>
      <c r="S15" s="109">
        <v>178</v>
      </c>
      <c r="T15" s="113">
        <f>SUM(T8:T14)</f>
        <v>99.999999999999972</v>
      </c>
      <c r="U15" s="109">
        <v>177</v>
      </c>
      <c r="V15" s="113">
        <f>SUM(V8:V14)</f>
        <v>100</v>
      </c>
      <c r="W15" s="109">
        <v>176</v>
      </c>
      <c r="X15" s="113">
        <f>SUM(X8:X14)</f>
        <v>99.999999999999986</v>
      </c>
      <c r="Y15" s="109">
        <v>187</v>
      </c>
      <c r="Z15" s="113">
        <f>SUM(Z8:Z14)</f>
        <v>100.00000000000001</v>
      </c>
    </row>
    <row r="16" spans="2:26" ht="15" x14ac:dyDescent="0.2">
      <c r="B16" s="101"/>
      <c r="C16" s="101"/>
      <c r="D16" s="101"/>
      <c r="E16" s="101"/>
      <c r="G16" s="101"/>
      <c r="H16" s="101"/>
      <c r="I16" s="101"/>
      <c r="J16" s="101"/>
      <c r="R16" s="97"/>
      <c r="S16" s="97"/>
      <c r="T16" s="97"/>
      <c r="U16" s="97"/>
      <c r="V16" s="97"/>
    </row>
    <row r="17" spans="2:22" ht="15" x14ac:dyDescent="0.2">
      <c r="B17" s="105" t="s">
        <v>191</v>
      </c>
      <c r="C17" s="107" t="s">
        <v>158</v>
      </c>
      <c r="D17" s="106" t="s">
        <v>26</v>
      </c>
      <c r="E17" s="101"/>
      <c r="F17" s="105" t="s">
        <v>191</v>
      </c>
      <c r="G17" s="107" t="s">
        <v>158</v>
      </c>
      <c r="H17" s="106" t="s">
        <v>26</v>
      </c>
      <c r="I17" s="101"/>
      <c r="R17" s="97"/>
      <c r="S17" s="97"/>
      <c r="T17" s="97"/>
      <c r="U17" s="97"/>
      <c r="V17" s="97"/>
    </row>
    <row r="18" spans="2:22" ht="14" customHeight="1" x14ac:dyDescent="0.15">
      <c r="B18" s="101" t="s">
        <v>193</v>
      </c>
      <c r="C18" s="101">
        <v>15</v>
      </c>
      <c r="D18" s="112">
        <f>C18/101*100</f>
        <v>14.85148514851485</v>
      </c>
      <c r="E18" s="101"/>
      <c r="F18" s="101" t="s">
        <v>193</v>
      </c>
      <c r="G18" s="101">
        <v>13</v>
      </c>
      <c r="H18" s="112">
        <f>G18/101*100</f>
        <v>12.871287128712872</v>
      </c>
    </row>
    <row r="19" spans="2:22" ht="14" customHeight="1" x14ac:dyDescent="0.15">
      <c r="B19" s="101" t="s">
        <v>30</v>
      </c>
      <c r="C19" s="101">
        <v>86</v>
      </c>
      <c r="D19" s="112">
        <f>C19/101*100</f>
        <v>85.148514851485146</v>
      </c>
      <c r="E19" s="101"/>
      <c r="F19" s="101" t="s">
        <v>30</v>
      </c>
      <c r="G19" s="101">
        <v>88</v>
      </c>
      <c r="H19" s="112">
        <f>G19/101*100</f>
        <v>87.128712871287135</v>
      </c>
      <c r="J19" s="140" t="s">
        <v>187</v>
      </c>
      <c r="K19" s="141"/>
      <c r="L19" s="141"/>
      <c r="M19" s="141"/>
      <c r="N19" s="141"/>
      <c r="O19" s="141"/>
      <c r="P19" s="141"/>
      <c r="Q19" s="141"/>
      <c r="R19" s="142"/>
    </row>
    <row r="20" spans="2:22" ht="14" x14ac:dyDescent="0.15">
      <c r="B20" s="109" t="s">
        <v>28</v>
      </c>
      <c r="C20" s="109">
        <v>101</v>
      </c>
      <c r="D20" s="113">
        <f>SUM(D18:D19)</f>
        <v>100</v>
      </c>
      <c r="E20" s="101"/>
      <c r="F20" s="109" t="s">
        <v>28</v>
      </c>
      <c r="G20" s="109">
        <v>101</v>
      </c>
      <c r="H20" s="113">
        <f>SUM(H18:H19)</f>
        <v>100</v>
      </c>
      <c r="J20" s="143"/>
      <c r="K20" s="144"/>
      <c r="L20" s="144"/>
      <c r="M20" s="144"/>
      <c r="N20" s="144"/>
      <c r="O20" s="144"/>
      <c r="P20" s="144"/>
      <c r="Q20" s="144"/>
      <c r="R20" s="145"/>
    </row>
    <row r="21" spans="2:22" ht="14" x14ac:dyDescent="0.15">
      <c r="B21" s="101"/>
      <c r="C21" s="101"/>
      <c r="D21" s="101"/>
      <c r="E21" s="101"/>
      <c r="F21" s="101"/>
      <c r="H21" s="101"/>
      <c r="I21" s="101"/>
    </row>
    <row r="22" spans="2:22" ht="15" x14ac:dyDescent="0.2">
      <c r="B22" s="97"/>
      <c r="C22" s="97"/>
      <c r="D22" s="97"/>
      <c r="E22" s="97"/>
      <c r="F22" s="97"/>
      <c r="H22" s="97"/>
      <c r="I22" s="97"/>
    </row>
    <row r="23" spans="2:22" ht="16" x14ac:dyDescent="0.2">
      <c r="B23" s="138" t="s">
        <v>17</v>
      </c>
      <c r="C23" s="138"/>
      <c r="D23" s="138"/>
      <c r="E23" s="97"/>
      <c r="F23" s="138" t="s">
        <v>7</v>
      </c>
      <c r="G23" s="138"/>
      <c r="H23" s="138"/>
      <c r="I23" s="97"/>
      <c r="J23" s="105" t="s">
        <v>160</v>
      </c>
      <c r="K23" s="147" t="s">
        <v>124</v>
      </c>
      <c r="L23" s="147"/>
      <c r="M23" s="147" t="s">
        <v>123</v>
      </c>
      <c r="N23" s="147"/>
      <c r="O23" s="147" t="s">
        <v>126</v>
      </c>
      <c r="P23" s="147"/>
      <c r="Q23" s="147" t="s">
        <v>125</v>
      </c>
      <c r="R23" s="147"/>
    </row>
    <row r="24" spans="2:22" ht="15" x14ac:dyDescent="0.2">
      <c r="B24" s="97"/>
      <c r="C24" s="97"/>
      <c r="D24" s="97"/>
      <c r="E24" s="97"/>
      <c r="F24" s="97"/>
      <c r="H24" s="97"/>
      <c r="I24" s="97"/>
      <c r="J24" s="103"/>
      <c r="K24" s="108" t="s">
        <v>158</v>
      </c>
      <c r="L24" s="104" t="s">
        <v>26</v>
      </c>
      <c r="M24" s="108" t="s">
        <v>158</v>
      </c>
      <c r="N24" s="104" t="s">
        <v>26</v>
      </c>
      <c r="O24" s="108" t="s">
        <v>158</v>
      </c>
      <c r="P24" s="104" t="s">
        <v>26</v>
      </c>
      <c r="Q24" s="108" t="s">
        <v>158</v>
      </c>
      <c r="R24" s="108" t="s">
        <v>26</v>
      </c>
    </row>
    <row r="25" spans="2:22" ht="14" x14ac:dyDescent="0.15">
      <c r="B25" s="105" t="s">
        <v>188</v>
      </c>
      <c r="C25" s="107" t="s">
        <v>158</v>
      </c>
      <c r="D25" s="106" t="s">
        <v>26</v>
      </c>
      <c r="E25" s="100"/>
      <c r="F25" s="105" t="s">
        <v>188</v>
      </c>
      <c r="G25" s="107" t="s">
        <v>158</v>
      </c>
      <c r="H25" s="106" t="s">
        <v>26</v>
      </c>
      <c r="J25" s="101" t="s">
        <v>18</v>
      </c>
      <c r="K25" s="101">
        <v>6</v>
      </c>
      <c r="L25" s="112">
        <f>K25/217*100</f>
        <v>2.7649769585253456</v>
      </c>
      <c r="M25" s="101">
        <v>26</v>
      </c>
      <c r="N25" s="112">
        <f>M25/207*100</f>
        <v>12.560386473429952</v>
      </c>
      <c r="O25" s="101">
        <v>6</v>
      </c>
      <c r="P25" s="112">
        <f>O25/226*100</f>
        <v>2.6548672566371683</v>
      </c>
      <c r="Q25" s="101">
        <v>18</v>
      </c>
      <c r="R25" s="112">
        <f>Q25/211*100</f>
        <v>8.5308056872037916</v>
      </c>
    </row>
    <row r="26" spans="2:22" ht="14" x14ac:dyDescent="0.15">
      <c r="B26" s="101" t="s">
        <v>59</v>
      </c>
      <c r="C26" s="101">
        <v>10</v>
      </c>
      <c r="D26" s="112">
        <f>C26/101*100</f>
        <v>9.9009900990099009</v>
      </c>
      <c r="E26" s="101"/>
      <c r="F26" s="101" t="s">
        <v>59</v>
      </c>
      <c r="G26" s="101">
        <v>9</v>
      </c>
      <c r="H26" s="112">
        <f>G26/101*100</f>
        <v>8.9108910891089099</v>
      </c>
      <c r="J26" s="101" t="s">
        <v>15</v>
      </c>
      <c r="K26" s="101">
        <v>49</v>
      </c>
      <c r="L26" s="112">
        <f t="shared" ref="L26:L31" si="7">K26/217*100</f>
        <v>22.58064516129032</v>
      </c>
      <c r="M26" s="101">
        <v>63</v>
      </c>
      <c r="N26" s="112">
        <f t="shared" ref="N26:N31" si="8">M26/207*100</f>
        <v>30.434782608695656</v>
      </c>
      <c r="O26" s="101">
        <v>50</v>
      </c>
      <c r="P26" s="112">
        <f t="shared" ref="P26:P31" si="9">O26/226*100</f>
        <v>22.123893805309734</v>
      </c>
      <c r="Q26" s="101">
        <v>48</v>
      </c>
      <c r="R26" s="112">
        <f t="shared" ref="R26:R31" si="10">Q26/211*100</f>
        <v>22.748815165876778</v>
      </c>
    </row>
    <row r="27" spans="2:22" ht="14" x14ac:dyDescent="0.15">
      <c r="B27" s="101" t="s">
        <v>58</v>
      </c>
      <c r="C27" s="101">
        <v>91</v>
      </c>
      <c r="D27" s="112">
        <f>C27/101*100</f>
        <v>90.099009900990097</v>
      </c>
      <c r="E27" s="101"/>
      <c r="F27" s="101" t="s">
        <v>58</v>
      </c>
      <c r="G27" s="101">
        <v>92</v>
      </c>
      <c r="H27" s="112">
        <f>G27/101*100</f>
        <v>91.089108910891099</v>
      </c>
      <c r="J27" s="101" t="s">
        <v>13</v>
      </c>
      <c r="K27" s="101">
        <v>78</v>
      </c>
      <c r="L27" s="112">
        <f t="shared" si="7"/>
        <v>35.944700460829495</v>
      </c>
      <c r="M27" s="101">
        <v>41</v>
      </c>
      <c r="N27" s="112">
        <f t="shared" si="8"/>
        <v>19.806763285024154</v>
      </c>
      <c r="O27" s="101">
        <v>68</v>
      </c>
      <c r="P27" s="112">
        <f t="shared" si="9"/>
        <v>30.088495575221241</v>
      </c>
      <c r="Q27" s="101">
        <v>67</v>
      </c>
      <c r="R27" s="112">
        <f t="shared" si="10"/>
        <v>31.753554502369667</v>
      </c>
    </row>
    <row r="28" spans="2:22" ht="14" x14ac:dyDescent="0.15">
      <c r="B28" s="109" t="s">
        <v>28</v>
      </c>
      <c r="C28" s="109">
        <v>101</v>
      </c>
      <c r="D28" s="113">
        <f>SUM(D26:D27)</f>
        <v>100</v>
      </c>
      <c r="E28" s="101"/>
      <c r="F28" s="109" t="s">
        <v>183</v>
      </c>
      <c r="G28" s="109">
        <v>101</v>
      </c>
      <c r="H28" s="113">
        <f>SUM(H26:H27)</f>
        <v>100.00000000000001</v>
      </c>
      <c r="J28" s="101" t="s">
        <v>19</v>
      </c>
      <c r="K28" s="101">
        <v>43</v>
      </c>
      <c r="L28" s="112">
        <f t="shared" si="7"/>
        <v>19.815668202764979</v>
      </c>
      <c r="M28" s="101">
        <v>23</v>
      </c>
      <c r="N28" s="112">
        <f t="shared" si="8"/>
        <v>11.111111111111111</v>
      </c>
      <c r="O28" s="101">
        <v>46</v>
      </c>
      <c r="P28" s="112">
        <f t="shared" si="9"/>
        <v>20.353982300884958</v>
      </c>
      <c r="Q28" s="101">
        <v>37</v>
      </c>
      <c r="R28" s="112">
        <f t="shared" si="10"/>
        <v>17.535545023696685</v>
      </c>
    </row>
    <row r="29" spans="2:22" ht="14" x14ac:dyDescent="0.15">
      <c r="B29" s="100"/>
      <c r="C29" s="100"/>
      <c r="D29" s="100"/>
      <c r="E29" s="101"/>
      <c r="F29" s="100"/>
      <c r="G29" s="100"/>
      <c r="H29" s="100"/>
      <c r="I29" s="100"/>
      <c r="J29" s="101" t="s">
        <v>23</v>
      </c>
      <c r="K29" s="101">
        <v>33</v>
      </c>
      <c r="L29" s="112">
        <f t="shared" si="7"/>
        <v>15.207373271889402</v>
      </c>
      <c r="M29" s="101">
        <v>29</v>
      </c>
      <c r="N29" s="112">
        <f t="shared" si="8"/>
        <v>14.009661835748794</v>
      </c>
      <c r="O29" s="101">
        <v>35</v>
      </c>
      <c r="P29" s="112">
        <f t="shared" si="9"/>
        <v>15.486725663716813</v>
      </c>
      <c r="Q29" s="101">
        <v>16</v>
      </c>
      <c r="R29" s="112">
        <f t="shared" si="10"/>
        <v>7.5829383886255926</v>
      </c>
    </row>
    <row r="30" spans="2:22" ht="14" x14ac:dyDescent="0.15">
      <c r="B30" s="105" t="s">
        <v>189</v>
      </c>
      <c r="C30" s="107" t="s">
        <v>158</v>
      </c>
      <c r="D30" s="106" t="s">
        <v>26</v>
      </c>
      <c r="E30" s="101"/>
      <c r="F30" s="105" t="s">
        <v>189</v>
      </c>
      <c r="G30" s="107" t="s">
        <v>158</v>
      </c>
      <c r="H30" s="106" t="s">
        <v>26</v>
      </c>
      <c r="J30" s="101" t="s">
        <v>3</v>
      </c>
      <c r="K30" s="101">
        <v>7</v>
      </c>
      <c r="L30" s="112">
        <f t="shared" si="7"/>
        <v>3.225806451612903</v>
      </c>
      <c r="M30" s="101">
        <v>24</v>
      </c>
      <c r="N30" s="112">
        <f t="shared" si="8"/>
        <v>11.594202898550725</v>
      </c>
      <c r="O30" s="101">
        <v>20</v>
      </c>
      <c r="P30" s="112">
        <f t="shared" si="9"/>
        <v>8.8495575221238933</v>
      </c>
      <c r="Q30" s="101">
        <v>24</v>
      </c>
      <c r="R30" s="112">
        <f t="shared" si="10"/>
        <v>11.374407582938389</v>
      </c>
    </row>
    <row r="31" spans="2:22" ht="14" x14ac:dyDescent="0.15">
      <c r="B31" s="101" t="s">
        <v>190</v>
      </c>
      <c r="C31" s="101">
        <v>33</v>
      </c>
      <c r="D31" s="112">
        <f>C31/101*100</f>
        <v>32.673267326732677</v>
      </c>
      <c r="E31" s="101"/>
      <c r="F31" s="101" t="s">
        <v>190</v>
      </c>
      <c r="G31" s="101">
        <v>44</v>
      </c>
      <c r="H31" s="112">
        <f>G31/101*100</f>
        <v>43.564356435643568</v>
      </c>
      <c r="J31" s="101" t="s">
        <v>4</v>
      </c>
      <c r="K31" s="101">
        <v>1</v>
      </c>
      <c r="L31" s="112">
        <f t="shared" si="7"/>
        <v>0.46082949308755761</v>
      </c>
      <c r="M31" s="101">
        <v>1</v>
      </c>
      <c r="N31" s="112">
        <f t="shared" si="8"/>
        <v>0.48309178743961351</v>
      </c>
      <c r="O31" s="101">
        <v>1</v>
      </c>
      <c r="P31" s="112">
        <f t="shared" si="9"/>
        <v>0.44247787610619471</v>
      </c>
      <c r="Q31" s="101">
        <v>1</v>
      </c>
      <c r="R31" s="112">
        <f t="shared" si="10"/>
        <v>0.47393364928909953</v>
      </c>
    </row>
    <row r="32" spans="2:22" ht="14" x14ac:dyDescent="0.15">
      <c r="B32" s="101" t="s">
        <v>30</v>
      </c>
      <c r="C32" s="101">
        <v>68</v>
      </c>
      <c r="D32" s="112">
        <f>C32/101*100</f>
        <v>67.32673267326733</v>
      </c>
      <c r="E32" s="101"/>
      <c r="F32" s="101" t="s">
        <v>30</v>
      </c>
      <c r="G32" s="101">
        <v>57</v>
      </c>
      <c r="H32" s="112">
        <f>G32/101*100</f>
        <v>56.435643564356432</v>
      </c>
      <c r="J32" s="109" t="s">
        <v>28</v>
      </c>
      <c r="K32" s="109">
        <v>217</v>
      </c>
      <c r="L32" s="113">
        <f>SUM(L25:L31)</f>
        <v>99.999999999999986</v>
      </c>
      <c r="M32" s="109">
        <v>207</v>
      </c>
      <c r="N32" s="113">
        <f>SUM(N25:N31)</f>
        <v>100.00000000000001</v>
      </c>
      <c r="O32" s="109">
        <v>226</v>
      </c>
      <c r="P32" s="113">
        <f>SUM(P25:P31)</f>
        <v>99.999999999999986</v>
      </c>
      <c r="Q32" s="109">
        <v>211</v>
      </c>
      <c r="R32" s="113">
        <f>SUM(R25:R31)</f>
        <v>100</v>
      </c>
    </row>
    <row r="33" spans="2:11" ht="14" x14ac:dyDescent="0.15">
      <c r="B33" s="109" t="s">
        <v>28</v>
      </c>
      <c r="C33" s="109">
        <v>101</v>
      </c>
      <c r="D33" s="113">
        <f>SUM(D31:D32)</f>
        <v>100</v>
      </c>
      <c r="E33" s="101"/>
      <c r="F33" s="109" t="s">
        <v>28</v>
      </c>
      <c r="G33" s="109">
        <v>101</v>
      </c>
      <c r="H33" s="113">
        <f>SUM(H31:H32)</f>
        <v>100</v>
      </c>
    </row>
    <row r="34" spans="2:11" ht="14" x14ac:dyDescent="0.15">
      <c r="B34" s="100"/>
      <c r="C34" s="100"/>
      <c r="D34" s="100"/>
      <c r="E34" s="100"/>
      <c r="G34" s="100"/>
      <c r="H34" s="100"/>
      <c r="I34" s="100"/>
      <c r="J34" s="100"/>
    </row>
    <row r="35" spans="2:11" ht="14" x14ac:dyDescent="0.15">
      <c r="B35" s="105" t="s">
        <v>191</v>
      </c>
      <c r="C35" s="107" t="s">
        <v>158</v>
      </c>
      <c r="D35" s="106" t="s">
        <v>26</v>
      </c>
      <c r="E35" s="101"/>
      <c r="F35" s="105" t="s">
        <v>191</v>
      </c>
      <c r="G35" s="107" t="s">
        <v>158</v>
      </c>
      <c r="H35" s="106" t="s">
        <v>26</v>
      </c>
      <c r="I35" s="101"/>
    </row>
    <row r="36" spans="2:11" ht="14" x14ac:dyDescent="0.15">
      <c r="B36" s="101" t="s">
        <v>193</v>
      </c>
      <c r="C36" s="101">
        <v>11</v>
      </c>
      <c r="D36" s="112">
        <f>C36/101*100</f>
        <v>10.891089108910892</v>
      </c>
      <c r="E36" s="101"/>
      <c r="F36" s="101" t="s">
        <v>193</v>
      </c>
      <c r="G36" s="101">
        <v>15</v>
      </c>
      <c r="H36" s="112">
        <f>G36/101*100</f>
        <v>14.85148514851485</v>
      </c>
    </row>
    <row r="37" spans="2:11" ht="14" x14ac:dyDescent="0.15">
      <c r="B37" s="101" t="s">
        <v>30</v>
      </c>
      <c r="C37" s="101">
        <v>90</v>
      </c>
      <c r="D37" s="112">
        <f>C37/101*100</f>
        <v>89.10891089108911</v>
      </c>
      <c r="E37" s="101"/>
      <c r="F37" s="101" t="s">
        <v>30</v>
      </c>
      <c r="G37" s="101">
        <v>86</v>
      </c>
      <c r="H37" s="112">
        <f>G37/101*100</f>
        <v>85.148514851485146</v>
      </c>
    </row>
    <row r="38" spans="2:11" ht="14" x14ac:dyDescent="0.15">
      <c r="B38" s="109" t="s">
        <v>28</v>
      </c>
      <c r="C38" s="109">
        <v>101</v>
      </c>
      <c r="D38" s="113">
        <f>SUM(D36:D37)</f>
        <v>100</v>
      </c>
      <c r="E38" s="101"/>
      <c r="F38" s="109" t="s">
        <v>28</v>
      </c>
      <c r="G38" s="109">
        <v>101</v>
      </c>
      <c r="H38" s="113">
        <f>SUM(H36:H37)</f>
        <v>100</v>
      </c>
    </row>
    <row r="39" spans="2:11" ht="14" x14ac:dyDescent="0.15">
      <c r="B39" s="110"/>
      <c r="C39" s="110"/>
      <c r="D39" s="110"/>
      <c r="E39" s="110"/>
      <c r="F39" s="101"/>
      <c r="H39" s="100"/>
      <c r="I39" s="100"/>
      <c r="J39" s="100"/>
      <c r="K39" s="100"/>
    </row>
    <row r="41" spans="2:11" ht="13" customHeight="1" x14ac:dyDescent="0.15">
      <c r="I41" s="114"/>
      <c r="J41" s="114"/>
      <c r="K41" s="114"/>
    </row>
    <row r="42" spans="2:11" ht="13" customHeight="1" x14ac:dyDescent="0.15">
      <c r="I42" s="114"/>
      <c r="J42" s="114"/>
      <c r="K42" s="114"/>
    </row>
    <row r="45" spans="2:11" ht="14" x14ac:dyDescent="0.15">
      <c r="I45" s="111"/>
    </row>
    <row r="54" spans="2:12" ht="15" x14ac:dyDescent="0.2">
      <c r="B54" s="97"/>
      <c r="C54" s="97"/>
      <c r="D54" s="97"/>
      <c r="E54" s="97"/>
      <c r="F54" s="97"/>
    </row>
    <row r="55" spans="2:12" ht="15" x14ac:dyDescent="0.2">
      <c r="B55" s="97"/>
      <c r="C55" s="97"/>
      <c r="D55" s="97"/>
      <c r="E55" s="97"/>
      <c r="F55" s="97"/>
    </row>
    <row r="56" spans="2:12" ht="13" customHeight="1" x14ac:dyDescent="0.15">
      <c r="K56" s="114"/>
    </row>
    <row r="57" spans="2:12" ht="13" customHeight="1" x14ac:dyDescent="0.15">
      <c r="K57" s="114"/>
    </row>
    <row r="60" spans="2:12" x14ac:dyDescent="0.15">
      <c r="L60" s="1"/>
    </row>
    <row r="72" spans="11:11" ht="13" customHeight="1" x14ac:dyDescent="0.15">
      <c r="K72" s="114"/>
    </row>
    <row r="73" spans="11:11" ht="13" customHeight="1" x14ac:dyDescent="0.15">
      <c r="K73" s="114"/>
    </row>
    <row r="86" spans="2:10" x14ac:dyDescent="0.15">
      <c r="B86" s="4"/>
      <c r="C86" s="4"/>
      <c r="D86" s="4"/>
      <c r="E86" s="4"/>
      <c r="F86" s="4"/>
      <c r="G86" s="4"/>
      <c r="H86" s="4"/>
      <c r="I86" s="4"/>
      <c r="J86" s="4"/>
    </row>
  </sheetData>
  <mergeCells count="19">
    <mergeCell ref="J19:R20"/>
    <mergeCell ref="O23:P23"/>
    <mergeCell ref="Q23:R23"/>
    <mergeCell ref="M23:N23"/>
    <mergeCell ref="K23:L23"/>
    <mergeCell ref="J2:P3"/>
    <mergeCell ref="R2:Z3"/>
    <mergeCell ref="K6:L6"/>
    <mergeCell ref="M6:N6"/>
    <mergeCell ref="O6:P6"/>
    <mergeCell ref="S6:T6"/>
    <mergeCell ref="U6:V6"/>
    <mergeCell ref="W6:X6"/>
    <mergeCell ref="Y6:Z6"/>
    <mergeCell ref="B5:D5"/>
    <mergeCell ref="B23:D23"/>
    <mergeCell ref="F5:H5"/>
    <mergeCell ref="F23:H23"/>
    <mergeCell ref="B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67CE-2A42-0542-933D-62F86A542EA7}">
  <dimension ref="A1:S48"/>
  <sheetViews>
    <sheetView topLeftCell="A11" workbookViewId="0">
      <selection activeCell="L39" sqref="L39"/>
    </sheetView>
  </sheetViews>
  <sheetFormatPr baseColWidth="10" defaultRowHeight="13" x14ac:dyDescent="0.15"/>
  <cols>
    <col min="3" max="3" width="13.6640625" bestFit="1" customWidth="1"/>
    <col min="4" max="4" width="17.5" bestFit="1" customWidth="1"/>
    <col min="7" max="7" width="16.33203125" bestFit="1" customWidth="1"/>
    <col min="8" max="8" width="23.33203125" customWidth="1"/>
    <col min="9" max="9" width="17.5" bestFit="1" customWidth="1"/>
    <col min="10" max="11" width="16.33203125" customWidth="1"/>
    <col min="12" max="12" width="17.5" bestFit="1" customWidth="1"/>
    <col min="15" max="15" width="17.1640625" bestFit="1" customWidth="1"/>
  </cols>
  <sheetData>
    <row r="1" spans="1:19" x14ac:dyDescent="0.15">
      <c r="A1" s="1"/>
    </row>
    <row r="4" spans="1:19" ht="14" x14ac:dyDescent="0.15">
      <c r="B4" s="1"/>
      <c r="C4" s="148" t="s">
        <v>196</v>
      </c>
      <c r="D4" s="148"/>
      <c r="E4" s="148"/>
      <c r="F4" s="148"/>
      <c r="G4" s="1"/>
      <c r="H4" s="148" t="s">
        <v>181</v>
      </c>
      <c r="I4" s="148"/>
      <c r="J4" s="148"/>
      <c r="K4" s="148"/>
      <c r="L4" s="1"/>
      <c r="M4" s="1"/>
      <c r="N4" s="1"/>
      <c r="O4" s="1"/>
      <c r="P4" s="1"/>
      <c r="Q4" s="1"/>
      <c r="R4" s="1"/>
      <c r="S4" s="1"/>
    </row>
    <row r="5" spans="1:19" x14ac:dyDescent="0.15">
      <c r="B5" s="1"/>
      <c r="C5" s="27" t="s">
        <v>177</v>
      </c>
      <c r="D5" s="27" t="s">
        <v>178</v>
      </c>
      <c r="E5" s="27" t="s">
        <v>158</v>
      </c>
      <c r="F5" s="27" t="s">
        <v>26</v>
      </c>
      <c r="G5" s="27"/>
      <c r="H5" s="27" t="s">
        <v>177</v>
      </c>
      <c r="I5" s="27" t="s">
        <v>178</v>
      </c>
      <c r="J5" s="27" t="s">
        <v>158</v>
      </c>
      <c r="K5" s="27" t="s">
        <v>26</v>
      </c>
      <c r="L5" s="27"/>
      <c r="M5" s="27"/>
    </row>
    <row r="6" spans="1:19" ht="14" x14ac:dyDescent="0.15">
      <c r="B6" s="17"/>
      <c r="C6" s="115" t="s">
        <v>157</v>
      </c>
      <c r="D6" s="68" t="s">
        <v>58</v>
      </c>
      <c r="E6" s="68">
        <v>50</v>
      </c>
      <c r="F6" s="93">
        <f t="shared" ref="F6:F42" si="0">E6/933*100</f>
        <v>5.359056806002144</v>
      </c>
      <c r="G6" s="27"/>
      <c r="H6" s="115" t="s">
        <v>160</v>
      </c>
      <c r="I6" s="65" t="s">
        <v>41</v>
      </c>
      <c r="J6" s="66">
        <v>59</v>
      </c>
      <c r="K6" s="67">
        <f t="shared" ref="K6:K42" si="1">J6/933*100</f>
        <v>6.3236870310825299</v>
      </c>
      <c r="L6" s="27"/>
      <c r="M6" s="94"/>
      <c r="N6" s="94"/>
      <c r="O6" s="94"/>
      <c r="P6" s="94"/>
    </row>
    <row r="7" spans="1:19" x14ac:dyDescent="0.15">
      <c r="B7" s="17"/>
      <c r="C7" s="115" t="s">
        <v>157</v>
      </c>
      <c r="D7" s="68" t="s">
        <v>59</v>
      </c>
      <c r="E7" s="68">
        <v>2</v>
      </c>
      <c r="F7" s="69">
        <f t="shared" si="0"/>
        <v>0.21436227224008575</v>
      </c>
      <c r="G7" s="27"/>
      <c r="H7" s="115" t="s">
        <v>179</v>
      </c>
      <c r="I7" s="62" t="s">
        <v>65</v>
      </c>
      <c r="J7" s="63">
        <v>52</v>
      </c>
      <c r="K7" s="64">
        <f t="shared" si="1"/>
        <v>5.5734190782422299</v>
      </c>
      <c r="L7" s="27"/>
    </row>
    <row r="8" spans="1:19" x14ac:dyDescent="0.15">
      <c r="C8" s="115" t="s">
        <v>157</v>
      </c>
      <c r="D8" s="68" t="s">
        <v>30</v>
      </c>
      <c r="E8" s="70">
        <v>28</v>
      </c>
      <c r="F8" s="69">
        <f t="shared" si="0"/>
        <v>3.0010718113612005</v>
      </c>
      <c r="G8" s="27"/>
      <c r="H8" s="115" t="s">
        <v>170</v>
      </c>
      <c r="I8" s="56" t="s">
        <v>95</v>
      </c>
      <c r="J8" s="57">
        <v>52</v>
      </c>
      <c r="K8" s="58">
        <f t="shared" si="1"/>
        <v>5.5734190782422299</v>
      </c>
      <c r="L8" s="27"/>
    </row>
    <row r="9" spans="1:19" x14ac:dyDescent="0.15">
      <c r="C9" s="115" t="s">
        <v>157</v>
      </c>
      <c r="D9" s="68" t="s">
        <v>3</v>
      </c>
      <c r="E9" s="70">
        <v>37</v>
      </c>
      <c r="F9" s="69">
        <f t="shared" si="0"/>
        <v>3.965702036441586</v>
      </c>
      <c r="G9" s="27"/>
      <c r="H9" s="115" t="s">
        <v>157</v>
      </c>
      <c r="I9" s="68" t="s">
        <v>58</v>
      </c>
      <c r="J9" s="68">
        <v>50</v>
      </c>
      <c r="K9" s="93">
        <f t="shared" si="1"/>
        <v>5.359056806002144</v>
      </c>
      <c r="L9" s="27"/>
    </row>
    <row r="10" spans="1:19" x14ac:dyDescent="0.15">
      <c r="C10" s="115" t="s">
        <v>157</v>
      </c>
      <c r="D10" s="68" t="s">
        <v>4</v>
      </c>
      <c r="E10" s="70">
        <v>8</v>
      </c>
      <c r="F10" s="69">
        <f t="shared" si="0"/>
        <v>0.857449088960343</v>
      </c>
      <c r="G10" s="27"/>
      <c r="H10" s="115" t="s">
        <v>160</v>
      </c>
      <c r="I10" s="65" t="s">
        <v>15</v>
      </c>
      <c r="J10" s="66">
        <v>48</v>
      </c>
      <c r="K10" s="67">
        <f t="shared" si="1"/>
        <v>5.144694533762058</v>
      </c>
      <c r="L10" s="27"/>
    </row>
    <row r="11" spans="1:19" x14ac:dyDescent="0.15">
      <c r="C11" s="115" t="s">
        <v>160</v>
      </c>
      <c r="D11" s="65" t="s">
        <v>18</v>
      </c>
      <c r="E11" s="66">
        <v>24</v>
      </c>
      <c r="F11" s="67">
        <f t="shared" si="0"/>
        <v>2.572347266881029</v>
      </c>
      <c r="G11" s="18"/>
      <c r="H11" s="115" t="s">
        <v>167</v>
      </c>
      <c r="I11" s="59" t="s">
        <v>8</v>
      </c>
      <c r="J11" s="60">
        <v>43</v>
      </c>
      <c r="K11" s="61">
        <f t="shared" si="1"/>
        <v>4.6087888531618439</v>
      </c>
      <c r="L11" s="4"/>
    </row>
    <row r="12" spans="1:19" x14ac:dyDescent="0.15">
      <c r="C12" s="115" t="s">
        <v>160</v>
      </c>
      <c r="D12" s="65" t="s">
        <v>15</v>
      </c>
      <c r="E12" s="66">
        <v>48</v>
      </c>
      <c r="F12" s="67">
        <f t="shared" si="0"/>
        <v>5.144694533762058</v>
      </c>
      <c r="H12" s="115" t="s">
        <v>180</v>
      </c>
      <c r="I12" s="53" t="s">
        <v>125</v>
      </c>
      <c r="J12" s="54">
        <v>43</v>
      </c>
      <c r="K12" s="55">
        <f t="shared" si="1"/>
        <v>4.6087888531618439</v>
      </c>
      <c r="Q12" s="83"/>
    </row>
    <row r="13" spans="1:19" x14ac:dyDescent="0.15">
      <c r="C13" s="115" t="s">
        <v>160</v>
      </c>
      <c r="D13" s="65" t="s">
        <v>41</v>
      </c>
      <c r="E13" s="66">
        <v>59</v>
      </c>
      <c r="F13" s="67">
        <f t="shared" si="0"/>
        <v>6.3236870310825299</v>
      </c>
      <c r="H13" s="115" t="s">
        <v>180</v>
      </c>
      <c r="I13" s="53" t="s">
        <v>3</v>
      </c>
      <c r="J13" s="54">
        <v>41</v>
      </c>
      <c r="K13" s="55">
        <f t="shared" si="1"/>
        <v>4.394426580921758</v>
      </c>
      <c r="Q13" s="83"/>
      <c r="R13" s="7"/>
    </row>
    <row r="14" spans="1:19" x14ac:dyDescent="0.15">
      <c r="C14" s="115" t="s">
        <v>160</v>
      </c>
      <c r="D14" s="65" t="s">
        <v>19</v>
      </c>
      <c r="E14" s="66">
        <v>23</v>
      </c>
      <c r="F14" s="67">
        <f t="shared" si="0"/>
        <v>2.465166130760986</v>
      </c>
      <c r="H14" s="115" t="s">
        <v>160</v>
      </c>
      <c r="I14" s="65" t="s">
        <v>23</v>
      </c>
      <c r="J14" s="66">
        <v>40</v>
      </c>
      <c r="K14" s="67">
        <f t="shared" si="1"/>
        <v>4.287245444801715</v>
      </c>
      <c r="Q14" s="83"/>
      <c r="R14" s="7"/>
    </row>
    <row r="15" spans="1:19" x14ac:dyDescent="0.15">
      <c r="C15" s="115" t="s">
        <v>160</v>
      </c>
      <c r="D15" s="65" t="s">
        <v>23</v>
      </c>
      <c r="E15" s="66">
        <v>40</v>
      </c>
      <c r="F15" s="67">
        <f t="shared" si="0"/>
        <v>4.287245444801715</v>
      </c>
      <c r="H15" s="115" t="s">
        <v>170</v>
      </c>
      <c r="I15" s="56" t="s">
        <v>96</v>
      </c>
      <c r="J15" s="57">
        <v>40</v>
      </c>
      <c r="K15" s="58">
        <f t="shared" si="1"/>
        <v>4.287245444801715</v>
      </c>
      <c r="Q15" s="83"/>
      <c r="R15" s="7"/>
    </row>
    <row r="16" spans="1:19" x14ac:dyDescent="0.15">
      <c r="C16" s="115" t="s">
        <v>160</v>
      </c>
      <c r="D16" s="65" t="s">
        <v>3</v>
      </c>
      <c r="E16" s="66">
        <v>13</v>
      </c>
      <c r="F16" s="67">
        <f t="shared" si="0"/>
        <v>1.3933547695605575</v>
      </c>
      <c r="H16" s="115" t="s">
        <v>157</v>
      </c>
      <c r="I16" s="68" t="s">
        <v>3</v>
      </c>
      <c r="J16" s="70">
        <v>37</v>
      </c>
      <c r="K16" s="69">
        <f t="shared" si="1"/>
        <v>3.965702036441586</v>
      </c>
      <c r="Q16" s="83"/>
      <c r="R16" s="7"/>
    </row>
    <row r="17" spans="3:18" x14ac:dyDescent="0.15">
      <c r="C17" s="115" t="s">
        <v>160</v>
      </c>
      <c r="D17" s="65" t="s">
        <v>4</v>
      </c>
      <c r="E17" s="66">
        <v>0</v>
      </c>
      <c r="F17" s="67">
        <f t="shared" si="0"/>
        <v>0</v>
      </c>
      <c r="H17" s="115" t="s">
        <v>179</v>
      </c>
      <c r="I17" s="62" t="s">
        <v>63</v>
      </c>
      <c r="J17" s="63">
        <v>37</v>
      </c>
      <c r="K17" s="64">
        <f t="shared" si="1"/>
        <v>3.965702036441586</v>
      </c>
      <c r="Q17" s="83"/>
      <c r="R17" s="7"/>
    </row>
    <row r="18" spans="3:18" x14ac:dyDescent="0.15">
      <c r="C18" s="115" t="s">
        <v>179</v>
      </c>
      <c r="D18" s="62" t="s">
        <v>61</v>
      </c>
      <c r="E18" s="63">
        <v>31</v>
      </c>
      <c r="F18" s="64">
        <f t="shared" si="0"/>
        <v>3.322615219721329</v>
      </c>
      <c r="H18" s="115" t="s">
        <v>167</v>
      </c>
      <c r="I18" s="59" t="s">
        <v>12</v>
      </c>
      <c r="J18" s="60">
        <v>36</v>
      </c>
      <c r="K18" s="61">
        <f t="shared" si="1"/>
        <v>3.8585209003215439</v>
      </c>
      <c r="Q18" s="83"/>
      <c r="R18" s="7"/>
    </row>
    <row r="19" spans="3:18" x14ac:dyDescent="0.15">
      <c r="C19" s="115" t="s">
        <v>179</v>
      </c>
      <c r="D19" s="62" t="s">
        <v>62</v>
      </c>
      <c r="E19" s="63">
        <v>6</v>
      </c>
      <c r="F19" s="64">
        <f t="shared" si="0"/>
        <v>0.64308681672025725</v>
      </c>
      <c r="G19" s="13"/>
      <c r="H19" s="115" t="s">
        <v>167</v>
      </c>
      <c r="I19" s="59" t="s">
        <v>3</v>
      </c>
      <c r="J19" s="60">
        <v>32</v>
      </c>
      <c r="K19" s="61">
        <f t="shared" si="1"/>
        <v>3.429796355841372</v>
      </c>
      <c r="L19" s="17"/>
      <c r="Q19" s="83"/>
      <c r="R19" s="7"/>
    </row>
    <row r="20" spans="3:18" x14ac:dyDescent="0.15">
      <c r="C20" s="115" t="s">
        <v>179</v>
      </c>
      <c r="D20" s="62" t="s">
        <v>63</v>
      </c>
      <c r="E20" s="63">
        <v>37</v>
      </c>
      <c r="F20" s="64">
        <f t="shared" si="0"/>
        <v>3.965702036441586</v>
      </c>
      <c r="H20" s="115" t="s">
        <v>170</v>
      </c>
      <c r="I20" s="56" t="s">
        <v>3</v>
      </c>
      <c r="J20" s="57">
        <v>32</v>
      </c>
      <c r="K20" s="58">
        <f t="shared" si="1"/>
        <v>3.429796355841372</v>
      </c>
      <c r="Q20" s="83"/>
    </row>
    <row r="21" spans="3:18" x14ac:dyDescent="0.15">
      <c r="C21" s="115" t="s">
        <v>179</v>
      </c>
      <c r="D21" s="62" t="s">
        <v>64</v>
      </c>
      <c r="E21" s="63">
        <v>20</v>
      </c>
      <c r="F21" s="64">
        <f t="shared" si="0"/>
        <v>2.1436227224008575</v>
      </c>
      <c r="H21" s="115" t="s">
        <v>179</v>
      </c>
      <c r="I21" s="62" t="s">
        <v>61</v>
      </c>
      <c r="J21" s="63">
        <v>31</v>
      </c>
      <c r="K21" s="64">
        <f t="shared" si="1"/>
        <v>3.322615219721329</v>
      </c>
      <c r="Q21" s="83"/>
    </row>
    <row r="22" spans="3:18" x14ac:dyDescent="0.15">
      <c r="C22" s="115" t="s">
        <v>179</v>
      </c>
      <c r="D22" s="62" t="s">
        <v>65</v>
      </c>
      <c r="E22" s="63">
        <v>52</v>
      </c>
      <c r="F22" s="64">
        <f t="shared" si="0"/>
        <v>5.5734190782422299</v>
      </c>
      <c r="G22" s="13"/>
      <c r="H22" s="115" t="s">
        <v>180</v>
      </c>
      <c r="I22" s="53" t="s">
        <v>124</v>
      </c>
      <c r="J22" s="54">
        <v>30</v>
      </c>
      <c r="K22" s="55">
        <f t="shared" si="1"/>
        <v>3.215434083601286</v>
      </c>
      <c r="L22" s="17"/>
      <c r="Q22" s="83"/>
    </row>
    <row r="23" spans="3:18" x14ac:dyDescent="0.15">
      <c r="C23" s="115" t="s">
        <v>179</v>
      </c>
      <c r="D23" s="62" t="s">
        <v>3</v>
      </c>
      <c r="E23" s="63">
        <v>22</v>
      </c>
      <c r="F23" s="64">
        <f t="shared" si="0"/>
        <v>2.3579849946409435</v>
      </c>
      <c r="H23" s="115" t="s">
        <v>157</v>
      </c>
      <c r="I23" s="68" t="s">
        <v>30</v>
      </c>
      <c r="J23" s="70">
        <v>28</v>
      </c>
      <c r="K23" s="69">
        <f t="shared" si="1"/>
        <v>3.0010718113612005</v>
      </c>
      <c r="Q23" s="83"/>
    </row>
    <row r="24" spans="3:18" x14ac:dyDescent="0.15">
      <c r="C24" s="115" t="s">
        <v>179</v>
      </c>
      <c r="D24" s="62" t="s">
        <v>4</v>
      </c>
      <c r="E24" s="63">
        <v>6</v>
      </c>
      <c r="F24" s="64">
        <f t="shared" si="0"/>
        <v>0.64308681672025725</v>
      </c>
      <c r="H24" s="115" t="s">
        <v>180</v>
      </c>
      <c r="I24" s="53" t="s">
        <v>123</v>
      </c>
      <c r="J24" s="54">
        <v>25</v>
      </c>
      <c r="K24" s="55">
        <f t="shared" si="1"/>
        <v>2.679528403001072</v>
      </c>
      <c r="Q24" s="83"/>
    </row>
    <row r="25" spans="3:18" x14ac:dyDescent="0.15">
      <c r="C25" s="115" t="s">
        <v>167</v>
      </c>
      <c r="D25" s="59" t="s">
        <v>12</v>
      </c>
      <c r="E25" s="60">
        <v>36</v>
      </c>
      <c r="F25" s="61">
        <f t="shared" si="0"/>
        <v>3.8585209003215439</v>
      </c>
      <c r="G25" s="13"/>
      <c r="H25" s="115" t="s">
        <v>160</v>
      </c>
      <c r="I25" s="65" t="s">
        <v>18</v>
      </c>
      <c r="J25" s="66">
        <v>24</v>
      </c>
      <c r="K25" s="67">
        <f t="shared" si="1"/>
        <v>2.572347266881029</v>
      </c>
      <c r="L25" s="17"/>
      <c r="Q25" s="83"/>
    </row>
    <row r="26" spans="3:18" x14ac:dyDescent="0.15">
      <c r="C26" s="115" t="s">
        <v>167</v>
      </c>
      <c r="D26" s="59" t="s">
        <v>8</v>
      </c>
      <c r="E26" s="60">
        <v>43</v>
      </c>
      <c r="F26" s="61">
        <f t="shared" si="0"/>
        <v>4.6087888531618439</v>
      </c>
      <c r="G26" s="13"/>
      <c r="H26" s="115" t="s">
        <v>160</v>
      </c>
      <c r="I26" s="65" t="s">
        <v>19</v>
      </c>
      <c r="J26" s="66">
        <v>23</v>
      </c>
      <c r="K26" s="67">
        <f t="shared" si="1"/>
        <v>2.465166130760986</v>
      </c>
      <c r="L26" s="17"/>
      <c r="Q26" s="83"/>
    </row>
    <row r="27" spans="3:18" x14ac:dyDescent="0.15">
      <c r="C27" s="115" t="s">
        <v>167</v>
      </c>
      <c r="D27" s="59" t="s">
        <v>20</v>
      </c>
      <c r="E27" s="60">
        <v>9</v>
      </c>
      <c r="F27" s="61">
        <f t="shared" si="0"/>
        <v>0.96463022508038598</v>
      </c>
      <c r="H27" s="115" t="s">
        <v>179</v>
      </c>
      <c r="I27" s="62" t="s">
        <v>3</v>
      </c>
      <c r="J27" s="63">
        <v>22</v>
      </c>
      <c r="K27" s="64">
        <f t="shared" si="1"/>
        <v>2.3579849946409435</v>
      </c>
      <c r="Q27" s="83"/>
    </row>
    <row r="28" spans="3:18" x14ac:dyDescent="0.15">
      <c r="C28" s="115" t="s">
        <v>167</v>
      </c>
      <c r="D28" s="59" t="s">
        <v>86</v>
      </c>
      <c r="E28" s="60">
        <v>1</v>
      </c>
      <c r="F28" s="61">
        <f t="shared" si="0"/>
        <v>0.10718113612004287</v>
      </c>
      <c r="H28" s="115" t="s">
        <v>179</v>
      </c>
      <c r="I28" s="62" t="s">
        <v>64</v>
      </c>
      <c r="J28" s="63">
        <v>20</v>
      </c>
      <c r="K28" s="64">
        <f t="shared" si="1"/>
        <v>2.1436227224008575</v>
      </c>
      <c r="Q28" s="83"/>
    </row>
    <row r="29" spans="3:18" x14ac:dyDescent="0.15">
      <c r="C29" s="115" t="s">
        <v>167</v>
      </c>
      <c r="D29" s="59" t="s">
        <v>3</v>
      </c>
      <c r="E29" s="60">
        <v>32</v>
      </c>
      <c r="F29" s="61">
        <f t="shared" si="0"/>
        <v>3.429796355841372</v>
      </c>
      <c r="H29" s="115" t="s">
        <v>170</v>
      </c>
      <c r="I29" s="56" t="s">
        <v>97</v>
      </c>
      <c r="J29" s="57">
        <v>15</v>
      </c>
      <c r="K29" s="58">
        <f t="shared" si="1"/>
        <v>1.607717041800643</v>
      </c>
      <c r="Q29" s="83"/>
    </row>
    <row r="30" spans="3:18" x14ac:dyDescent="0.15">
      <c r="C30" s="115" t="s">
        <v>167</v>
      </c>
      <c r="D30" s="59" t="s">
        <v>4</v>
      </c>
      <c r="E30" s="60">
        <v>13</v>
      </c>
      <c r="F30" s="61">
        <f t="shared" si="0"/>
        <v>1.3933547695605575</v>
      </c>
      <c r="H30" s="115" t="s">
        <v>160</v>
      </c>
      <c r="I30" s="65" t="s">
        <v>3</v>
      </c>
      <c r="J30" s="66">
        <v>13</v>
      </c>
      <c r="K30" s="67">
        <f t="shared" si="1"/>
        <v>1.3933547695605575</v>
      </c>
      <c r="Q30" s="83"/>
    </row>
    <row r="31" spans="3:18" x14ac:dyDescent="0.15">
      <c r="C31" s="115" t="s">
        <v>170</v>
      </c>
      <c r="D31" s="56" t="s">
        <v>96</v>
      </c>
      <c r="E31" s="57">
        <v>40</v>
      </c>
      <c r="F31" s="58">
        <f t="shared" si="0"/>
        <v>4.287245444801715</v>
      </c>
      <c r="H31" s="115" t="s">
        <v>167</v>
      </c>
      <c r="I31" s="59" t="s">
        <v>4</v>
      </c>
      <c r="J31" s="60">
        <v>13</v>
      </c>
      <c r="K31" s="61">
        <f t="shared" si="1"/>
        <v>1.3933547695605575</v>
      </c>
      <c r="Q31" s="83"/>
    </row>
    <row r="32" spans="3:18" x14ac:dyDescent="0.15">
      <c r="C32" s="115" t="s">
        <v>170</v>
      </c>
      <c r="D32" s="56" t="s">
        <v>97</v>
      </c>
      <c r="E32" s="57">
        <v>15</v>
      </c>
      <c r="F32" s="58">
        <f t="shared" si="0"/>
        <v>1.607717041800643</v>
      </c>
      <c r="H32" s="115" t="s">
        <v>167</v>
      </c>
      <c r="I32" s="59" t="s">
        <v>20</v>
      </c>
      <c r="J32" s="60">
        <v>9</v>
      </c>
      <c r="K32" s="61">
        <f t="shared" si="1"/>
        <v>0.96463022508038598</v>
      </c>
      <c r="Q32" s="83"/>
    </row>
    <row r="33" spans="3:17" x14ac:dyDescent="0.15">
      <c r="C33" s="115" t="s">
        <v>170</v>
      </c>
      <c r="D33" s="56" t="s">
        <v>98</v>
      </c>
      <c r="E33" s="57">
        <v>5</v>
      </c>
      <c r="F33" s="58">
        <f t="shared" si="0"/>
        <v>0.53590568060021437</v>
      </c>
      <c r="G33" s="13"/>
      <c r="H33" s="115" t="s">
        <v>157</v>
      </c>
      <c r="I33" s="68" t="s">
        <v>4</v>
      </c>
      <c r="J33" s="70">
        <v>8</v>
      </c>
      <c r="K33" s="69">
        <f t="shared" si="1"/>
        <v>0.857449088960343</v>
      </c>
      <c r="L33" s="17"/>
      <c r="Q33" s="83"/>
    </row>
    <row r="34" spans="3:17" x14ac:dyDescent="0.15">
      <c r="C34" s="115" t="s">
        <v>170</v>
      </c>
      <c r="D34" s="56" t="s">
        <v>95</v>
      </c>
      <c r="E34" s="57">
        <v>52</v>
      </c>
      <c r="F34" s="58">
        <f t="shared" si="0"/>
        <v>5.5734190782422299</v>
      </c>
      <c r="H34" s="115" t="s">
        <v>179</v>
      </c>
      <c r="I34" s="62" t="s">
        <v>62</v>
      </c>
      <c r="J34" s="63">
        <v>6</v>
      </c>
      <c r="K34" s="64">
        <f t="shared" si="1"/>
        <v>0.64308681672025725</v>
      </c>
      <c r="Q34" s="83"/>
    </row>
    <row r="35" spans="3:17" x14ac:dyDescent="0.15">
      <c r="C35" s="115" t="s">
        <v>170</v>
      </c>
      <c r="D35" s="56" t="s">
        <v>3</v>
      </c>
      <c r="E35" s="57">
        <v>32</v>
      </c>
      <c r="F35" s="58">
        <f t="shared" si="0"/>
        <v>3.429796355841372</v>
      </c>
      <c r="H35" s="115" t="s">
        <v>179</v>
      </c>
      <c r="I35" s="62" t="s">
        <v>4</v>
      </c>
      <c r="J35" s="63">
        <v>6</v>
      </c>
      <c r="K35" s="64">
        <f t="shared" si="1"/>
        <v>0.64308681672025725</v>
      </c>
      <c r="Q35" s="83"/>
    </row>
    <row r="36" spans="3:17" x14ac:dyDescent="0.15">
      <c r="C36" s="115" t="s">
        <v>170</v>
      </c>
      <c r="D36" s="56" t="s">
        <v>4</v>
      </c>
      <c r="E36" s="57">
        <v>6</v>
      </c>
      <c r="F36" s="58">
        <f t="shared" si="0"/>
        <v>0.64308681672025725</v>
      </c>
      <c r="G36" s="13"/>
      <c r="H36" s="115" t="s">
        <v>170</v>
      </c>
      <c r="I36" s="56" t="s">
        <v>4</v>
      </c>
      <c r="J36" s="57">
        <v>6</v>
      </c>
      <c r="K36" s="58">
        <f t="shared" si="1"/>
        <v>0.64308681672025725</v>
      </c>
      <c r="L36" s="17"/>
      <c r="Q36" s="83"/>
    </row>
    <row r="37" spans="3:17" x14ac:dyDescent="0.15">
      <c r="C37" s="115" t="s">
        <v>180</v>
      </c>
      <c r="D37" s="53" t="s">
        <v>123</v>
      </c>
      <c r="E37" s="54">
        <v>25</v>
      </c>
      <c r="F37" s="55">
        <f t="shared" si="0"/>
        <v>2.679528403001072</v>
      </c>
      <c r="G37" s="13"/>
      <c r="H37" s="115" t="s">
        <v>170</v>
      </c>
      <c r="I37" s="56" t="s">
        <v>98</v>
      </c>
      <c r="J37" s="57">
        <v>5</v>
      </c>
      <c r="K37" s="58">
        <f t="shared" si="1"/>
        <v>0.53590568060021437</v>
      </c>
      <c r="L37" s="17"/>
    </row>
    <row r="38" spans="3:17" x14ac:dyDescent="0.15">
      <c r="C38" s="115" t="s">
        <v>180</v>
      </c>
      <c r="D38" s="53" t="s">
        <v>124</v>
      </c>
      <c r="E38" s="54">
        <v>30</v>
      </c>
      <c r="F38" s="55">
        <f t="shared" si="0"/>
        <v>3.215434083601286</v>
      </c>
      <c r="H38" s="115" t="s">
        <v>180</v>
      </c>
      <c r="I38" s="53" t="s">
        <v>126</v>
      </c>
      <c r="J38" s="54">
        <v>4</v>
      </c>
      <c r="K38" s="55">
        <f t="shared" si="1"/>
        <v>0.4287245444801715</v>
      </c>
    </row>
    <row r="39" spans="3:17" x14ac:dyDescent="0.15">
      <c r="C39" s="115" t="s">
        <v>180</v>
      </c>
      <c r="D39" s="53" t="s">
        <v>125</v>
      </c>
      <c r="E39" s="54">
        <v>43</v>
      </c>
      <c r="F39" s="55">
        <f t="shared" si="0"/>
        <v>4.6087888531618439</v>
      </c>
      <c r="G39" s="13"/>
      <c r="H39" s="115" t="s">
        <v>157</v>
      </c>
      <c r="I39" s="68" t="s">
        <v>59</v>
      </c>
      <c r="J39" s="68">
        <v>2</v>
      </c>
      <c r="K39" s="69">
        <f t="shared" si="1"/>
        <v>0.21436227224008575</v>
      </c>
      <c r="L39" s="17"/>
    </row>
    <row r="40" spans="3:17" x14ac:dyDescent="0.15">
      <c r="C40" s="115" t="s">
        <v>180</v>
      </c>
      <c r="D40" s="53" t="s">
        <v>126</v>
      </c>
      <c r="E40" s="54">
        <v>4</v>
      </c>
      <c r="F40" s="55">
        <f t="shared" si="0"/>
        <v>0.4287245444801715</v>
      </c>
      <c r="H40" s="115" t="s">
        <v>167</v>
      </c>
      <c r="I40" s="59" t="s">
        <v>86</v>
      </c>
      <c r="J40" s="60">
        <v>1</v>
      </c>
      <c r="K40" s="61">
        <f t="shared" si="1"/>
        <v>0.10718113612004287</v>
      </c>
    </row>
    <row r="41" spans="3:17" x14ac:dyDescent="0.15">
      <c r="C41" s="115" t="s">
        <v>180</v>
      </c>
      <c r="D41" s="53" t="s">
        <v>3</v>
      </c>
      <c r="E41" s="54">
        <v>41</v>
      </c>
      <c r="F41" s="55">
        <f t="shared" si="0"/>
        <v>4.394426580921758</v>
      </c>
      <c r="G41" s="13"/>
      <c r="H41" s="115" t="s">
        <v>160</v>
      </c>
      <c r="I41" s="65" t="s">
        <v>4</v>
      </c>
      <c r="J41" s="66">
        <v>0</v>
      </c>
      <c r="K41" s="67">
        <f t="shared" si="1"/>
        <v>0</v>
      </c>
      <c r="L41" s="17"/>
    </row>
    <row r="42" spans="3:17" x14ac:dyDescent="0.15">
      <c r="C42" s="115" t="s">
        <v>180</v>
      </c>
      <c r="D42" s="53" t="s">
        <v>4</v>
      </c>
      <c r="E42" s="54">
        <v>0</v>
      </c>
      <c r="F42" s="55">
        <f t="shared" si="0"/>
        <v>0</v>
      </c>
      <c r="G42" s="13"/>
      <c r="H42" s="115" t="s">
        <v>180</v>
      </c>
      <c r="I42" s="53" t="s">
        <v>4</v>
      </c>
      <c r="J42" s="54">
        <v>0</v>
      </c>
      <c r="K42" s="55">
        <f t="shared" si="1"/>
        <v>0</v>
      </c>
      <c r="L42" s="17"/>
    </row>
    <row r="43" spans="3:17" x14ac:dyDescent="0.15">
      <c r="C43" s="27" t="s">
        <v>28</v>
      </c>
      <c r="D43" s="4"/>
      <c r="E43" s="4">
        <f>SUM(E6:E42)</f>
        <v>933</v>
      </c>
      <c r="F43" s="71">
        <f>SUM(F6:F42)</f>
        <v>99.999999999999972</v>
      </c>
      <c r="H43" s="27" t="s">
        <v>28</v>
      </c>
      <c r="I43" s="4"/>
      <c r="J43" s="4">
        <f>SUM(J6:J42)</f>
        <v>933</v>
      </c>
      <c r="K43" s="71">
        <f>SUM(K6:K42)</f>
        <v>99.999999999999986</v>
      </c>
    </row>
    <row r="47" spans="3:17" x14ac:dyDescent="0.15">
      <c r="G47" s="13"/>
      <c r="H47" s="13"/>
      <c r="I47" s="13"/>
      <c r="J47" s="13"/>
      <c r="K47" s="13"/>
      <c r="L47" s="17"/>
      <c r="M47" s="83"/>
    </row>
    <row r="48" spans="3:17" x14ac:dyDescent="0.15">
      <c r="G48" s="13"/>
      <c r="H48" s="13"/>
      <c r="I48" s="13"/>
      <c r="J48" s="13"/>
      <c r="K48" s="13"/>
      <c r="L48" s="17"/>
      <c r="M48" s="83"/>
    </row>
  </sheetData>
  <sortState xmlns:xlrd2="http://schemas.microsoft.com/office/spreadsheetml/2017/richdata2" ref="H6:K42">
    <sortCondition descending="1" ref="K6:K42"/>
  </sortState>
  <mergeCells count="2">
    <mergeCell ref="C4:F4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Tableaux de fréquence</vt:lpstr>
      <vt:lpstr>Résultats échelles de Likert</vt:lpstr>
      <vt:lpstr>Résultats croisements</vt:lpstr>
      <vt:lpstr>Tableau hiérarchique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Mazzaglia Lola</cp:lastModifiedBy>
  <cp:revision/>
  <dcterms:created xsi:type="dcterms:W3CDTF">2025-05-08T09:18:51Z</dcterms:created>
  <dcterms:modified xsi:type="dcterms:W3CDTF">2025-06-01T13:11:26Z</dcterms:modified>
  <cp:category/>
  <cp:contentStatus/>
</cp:coreProperties>
</file>