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011"/>
  <workbookPr/>
  <mc:AlternateContent xmlns:mc="http://schemas.openxmlformats.org/markup-compatibility/2006">
    <mc:Choice Requires="x15">
      <x15ac:absPath xmlns:x15ac="http://schemas.microsoft.com/office/spreadsheetml/2010/11/ac" url="/Users/kristelmayenga/Dropbox/Unif/TFE/Dossier final/Partagé/"/>
    </mc:Choice>
  </mc:AlternateContent>
  <bookViews>
    <workbookView xWindow="0" yWindow="460" windowWidth="28800" windowHeight="16060" tabRatio="500" activeTab="1"/>
  </bookViews>
  <sheets>
    <sheet name="Notice d'emploi" sheetId="5" r:id="rId1"/>
    <sheet name="Vérification" sheetId="1" r:id="rId2"/>
    <sheet name="Consommation BATIMENT" sheetId="2" r:id="rId3"/>
    <sheet name="Production ELECTRICITE" sheetId="8" r:id="rId4"/>
    <sheet name="Feuille calcul de disponibilité" sheetId="10" r:id="rId5"/>
  </sheets>
  <definedNames>
    <definedName name="Fensterdaten" localSheetId="4">#REF!</definedName>
    <definedName name="Fensterdaten" localSheetId="3">#REF!</definedName>
    <definedName name="Fensterdaten">#REF!</definedName>
    <definedName name="Z_33DA5C44_9B06_11DB_96B4_00E01850B65A_.wvu.PrintArea" localSheetId="0" hidden="1">'Notice d''emploi'!$B$1:$D$24</definedName>
    <definedName name="_xlnm.Print_Area" localSheetId="2">'Consommation BATIMENT'!$B$2:$N$82</definedName>
    <definedName name="_xlnm.Print_Area" localSheetId="0">'Notice d''emploi'!$B$2:$D$24</definedName>
    <definedName name="_xlnm.Print_Area" localSheetId="3">'Production ELECTRICITE'!$B$2:$M$76</definedName>
    <definedName name="_xlnm.Print_Area" localSheetId="1">Vérification!$B$2:$J$142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8" i="8" l="1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R78" i="8"/>
  <c r="AR425" i="8"/>
  <c r="AQ78" i="8"/>
  <c r="AQ425" i="8"/>
  <c r="AP78" i="8"/>
  <c r="AP425" i="8"/>
  <c r="AO78" i="8"/>
  <c r="AO425" i="8"/>
  <c r="AN78" i="8"/>
  <c r="AN425" i="8"/>
  <c r="AM78" i="8"/>
  <c r="AM425" i="8"/>
  <c r="AL78" i="8"/>
  <c r="AL425" i="8"/>
  <c r="AK78" i="8"/>
  <c r="AK425" i="8"/>
  <c r="E95" i="1"/>
  <c r="C83" i="8"/>
  <c r="F260" i="8"/>
  <c r="AJ78" i="8"/>
  <c r="AJ298" i="8"/>
  <c r="B296" i="8"/>
  <c r="C296" i="8"/>
  <c r="F261" i="8"/>
  <c r="AJ299" i="8"/>
  <c r="I11" i="8"/>
  <c r="I12" i="8"/>
  <c r="J24" i="8"/>
  <c r="AJ300" i="8"/>
  <c r="AJ302" i="8"/>
  <c r="E296" i="8"/>
  <c r="AJ303" i="8"/>
  <c r="AJ304" i="8"/>
  <c r="AJ306" i="8"/>
  <c r="D296" i="8"/>
  <c r="AJ307" i="8"/>
  <c r="AJ308" i="8"/>
  <c r="AJ310" i="8"/>
  <c r="F296" i="8"/>
  <c r="AJ311" i="8"/>
  <c r="AJ312" i="8"/>
  <c r="AJ315" i="8"/>
  <c r="B319" i="8"/>
  <c r="B342" i="8"/>
  <c r="C342" i="8"/>
  <c r="AJ344" i="8"/>
  <c r="AJ345" i="8"/>
  <c r="AJ346" i="8"/>
  <c r="E342" i="8"/>
  <c r="G342" i="8"/>
  <c r="AJ348" i="8"/>
  <c r="AJ349" i="8"/>
  <c r="AJ350" i="8"/>
  <c r="D342" i="8"/>
  <c r="AJ352" i="8"/>
  <c r="AJ353" i="8"/>
  <c r="AJ354" i="8"/>
  <c r="F342" i="8"/>
  <c r="H342" i="8"/>
  <c r="AJ356" i="8"/>
  <c r="AJ357" i="8"/>
  <c r="AJ358" i="8"/>
  <c r="AJ361" i="8"/>
  <c r="AJ290" i="8"/>
  <c r="AJ292" i="8"/>
  <c r="C261" i="8"/>
  <c r="D279" i="8"/>
  <c r="E78" i="8"/>
  <c r="E279" i="8"/>
  <c r="F78" i="8"/>
  <c r="F279" i="8"/>
  <c r="G78" i="8"/>
  <c r="G279" i="8"/>
  <c r="H78" i="8"/>
  <c r="H279" i="8"/>
  <c r="I78" i="8"/>
  <c r="I279" i="8"/>
  <c r="J78" i="8"/>
  <c r="J279" i="8"/>
  <c r="K78" i="8"/>
  <c r="K279" i="8"/>
  <c r="L78" i="8"/>
  <c r="L279" i="8"/>
  <c r="M78" i="8"/>
  <c r="M279" i="8"/>
  <c r="N78" i="8"/>
  <c r="N279" i="8"/>
  <c r="O78" i="8"/>
  <c r="O279" i="8"/>
  <c r="P78" i="8"/>
  <c r="P279" i="8"/>
  <c r="Q78" i="8"/>
  <c r="Q279" i="8"/>
  <c r="R78" i="8"/>
  <c r="R279" i="8"/>
  <c r="S78" i="8"/>
  <c r="S279" i="8"/>
  <c r="T78" i="8"/>
  <c r="T279" i="8"/>
  <c r="U78" i="8"/>
  <c r="U279" i="8"/>
  <c r="V78" i="8"/>
  <c r="V279" i="8"/>
  <c r="W78" i="8"/>
  <c r="W279" i="8"/>
  <c r="X78" i="8"/>
  <c r="X279" i="8"/>
  <c r="Y78" i="8"/>
  <c r="Y279" i="8"/>
  <c r="Z78" i="8"/>
  <c r="Z279" i="8"/>
  <c r="AA78" i="8"/>
  <c r="AA279" i="8"/>
  <c r="AB78" i="8"/>
  <c r="AB279" i="8"/>
  <c r="AC78" i="8"/>
  <c r="AC279" i="8"/>
  <c r="AD78" i="8"/>
  <c r="AD279" i="8"/>
  <c r="AE78" i="8"/>
  <c r="AE279" i="8"/>
  <c r="AF78" i="8"/>
  <c r="AF279" i="8"/>
  <c r="AG78" i="8"/>
  <c r="AG279" i="8"/>
  <c r="AH78" i="8"/>
  <c r="AH279" i="8"/>
  <c r="AI78" i="8"/>
  <c r="AI279" i="8"/>
  <c r="AJ279" i="8"/>
  <c r="AJ280" i="8"/>
  <c r="D8" i="8"/>
  <c r="G24" i="8"/>
  <c r="AJ281" i="8"/>
  <c r="AJ283" i="8"/>
  <c r="C260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Z268" i="8"/>
  <c r="AA268" i="8"/>
  <c r="AB268" i="8"/>
  <c r="AC268" i="8"/>
  <c r="AD268" i="8"/>
  <c r="AE268" i="8"/>
  <c r="AF268" i="8"/>
  <c r="AG268" i="8"/>
  <c r="AH268" i="8"/>
  <c r="AI268" i="8"/>
  <c r="AJ268" i="8"/>
  <c r="AJ269" i="8"/>
  <c r="D14" i="8"/>
  <c r="E24" i="8"/>
  <c r="AJ270" i="8"/>
  <c r="AJ272" i="8"/>
  <c r="AJ425" i="8"/>
  <c r="AI298" i="8"/>
  <c r="AI299" i="8"/>
  <c r="AI300" i="8"/>
  <c r="AI302" i="8"/>
  <c r="AI303" i="8"/>
  <c r="AI304" i="8"/>
  <c r="AI306" i="8"/>
  <c r="AI307" i="8"/>
  <c r="AI308" i="8"/>
  <c r="AI310" i="8"/>
  <c r="AI311" i="8"/>
  <c r="AI312" i="8"/>
  <c r="AI315" i="8"/>
  <c r="AI344" i="8"/>
  <c r="AI345" i="8"/>
  <c r="AI346" i="8"/>
  <c r="AI348" i="8"/>
  <c r="AI349" i="8"/>
  <c r="AI350" i="8"/>
  <c r="AI352" i="8"/>
  <c r="AI353" i="8"/>
  <c r="AI354" i="8"/>
  <c r="AI356" i="8"/>
  <c r="AI357" i="8"/>
  <c r="AI358" i="8"/>
  <c r="AI361" i="8"/>
  <c r="AI290" i="8"/>
  <c r="AI292" i="8"/>
  <c r="AI280" i="8"/>
  <c r="AI281" i="8"/>
  <c r="AI283" i="8"/>
  <c r="AI269" i="8"/>
  <c r="AI270" i="8"/>
  <c r="AI272" i="8"/>
  <c r="AI425" i="8"/>
  <c r="AH298" i="8"/>
  <c r="AH299" i="8"/>
  <c r="AH300" i="8"/>
  <c r="AH302" i="8"/>
  <c r="AH303" i="8"/>
  <c r="AH304" i="8"/>
  <c r="AH306" i="8"/>
  <c r="AH307" i="8"/>
  <c r="AH308" i="8"/>
  <c r="AH310" i="8"/>
  <c r="AH311" i="8"/>
  <c r="AH312" i="8"/>
  <c r="AH315" i="8"/>
  <c r="AH344" i="8"/>
  <c r="AH345" i="8"/>
  <c r="AH346" i="8"/>
  <c r="AH348" i="8"/>
  <c r="AH349" i="8"/>
  <c r="AH350" i="8"/>
  <c r="AH352" i="8"/>
  <c r="AH353" i="8"/>
  <c r="AH354" i="8"/>
  <c r="AH356" i="8"/>
  <c r="AH357" i="8"/>
  <c r="AH358" i="8"/>
  <c r="AH361" i="8"/>
  <c r="AH290" i="8"/>
  <c r="AH292" i="8"/>
  <c r="AH280" i="8"/>
  <c r="AH281" i="8"/>
  <c r="AH283" i="8"/>
  <c r="AH269" i="8"/>
  <c r="AH270" i="8"/>
  <c r="AH272" i="8"/>
  <c r="AH425" i="8"/>
  <c r="AG298" i="8"/>
  <c r="AG299" i="8"/>
  <c r="AG300" i="8"/>
  <c r="AG302" i="8"/>
  <c r="AG303" i="8"/>
  <c r="AG304" i="8"/>
  <c r="AG306" i="8"/>
  <c r="AG307" i="8"/>
  <c r="AG308" i="8"/>
  <c r="AG310" i="8"/>
  <c r="AG311" i="8"/>
  <c r="AG312" i="8"/>
  <c r="AG315" i="8"/>
  <c r="AG344" i="8"/>
  <c r="AG345" i="8"/>
  <c r="AG346" i="8"/>
  <c r="AG348" i="8"/>
  <c r="AG349" i="8"/>
  <c r="AG350" i="8"/>
  <c r="AG352" i="8"/>
  <c r="AG353" i="8"/>
  <c r="AG354" i="8"/>
  <c r="AG356" i="8"/>
  <c r="AG357" i="8"/>
  <c r="AG358" i="8"/>
  <c r="AG361" i="8"/>
  <c r="AG290" i="8"/>
  <c r="AG292" i="8"/>
  <c r="AG280" i="8"/>
  <c r="AG281" i="8"/>
  <c r="AG283" i="8"/>
  <c r="AG269" i="8"/>
  <c r="AG270" i="8"/>
  <c r="AG272" i="8"/>
  <c r="AG425" i="8"/>
  <c r="AF298" i="8"/>
  <c r="AF299" i="8"/>
  <c r="AF300" i="8"/>
  <c r="AF302" i="8"/>
  <c r="AF303" i="8"/>
  <c r="AF304" i="8"/>
  <c r="AF306" i="8"/>
  <c r="AF307" i="8"/>
  <c r="AF308" i="8"/>
  <c r="AF310" i="8"/>
  <c r="AF311" i="8"/>
  <c r="AF312" i="8"/>
  <c r="AF315" i="8"/>
  <c r="AF344" i="8"/>
  <c r="AF345" i="8"/>
  <c r="AF346" i="8"/>
  <c r="AF348" i="8"/>
  <c r="AF349" i="8"/>
  <c r="AF350" i="8"/>
  <c r="AF352" i="8"/>
  <c r="AF353" i="8"/>
  <c r="AF354" i="8"/>
  <c r="AF356" i="8"/>
  <c r="AF357" i="8"/>
  <c r="AF358" i="8"/>
  <c r="AF361" i="8"/>
  <c r="AF290" i="8"/>
  <c r="AF292" i="8"/>
  <c r="AF280" i="8"/>
  <c r="AF281" i="8"/>
  <c r="AF283" i="8"/>
  <c r="AF269" i="8"/>
  <c r="AF270" i="8"/>
  <c r="AF272" i="8"/>
  <c r="AF425" i="8"/>
  <c r="AE298" i="8"/>
  <c r="AE299" i="8"/>
  <c r="AE300" i="8"/>
  <c r="AE302" i="8"/>
  <c r="AE303" i="8"/>
  <c r="AE304" i="8"/>
  <c r="AE306" i="8"/>
  <c r="AE307" i="8"/>
  <c r="AE308" i="8"/>
  <c r="AE310" i="8"/>
  <c r="AE311" i="8"/>
  <c r="AE312" i="8"/>
  <c r="AE315" i="8"/>
  <c r="AE344" i="8"/>
  <c r="AE345" i="8"/>
  <c r="AE346" i="8"/>
  <c r="AE348" i="8"/>
  <c r="AE349" i="8"/>
  <c r="AE350" i="8"/>
  <c r="AE352" i="8"/>
  <c r="AE353" i="8"/>
  <c r="AE354" i="8"/>
  <c r="AE356" i="8"/>
  <c r="AE357" i="8"/>
  <c r="AE358" i="8"/>
  <c r="AE361" i="8"/>
  <c r="AE290" i="8"/>
  <c r="AE292" i="8"/>
  <c r="AE280" i="8"/>
  <c r="AE281" i="8"/>
  <c r="AE283" i="8"/>
  <c r="AE269" i="8"/>
  <c r="AE270" i="8"/>
  <c r="AE272" i="8"/>
  <c r="AE425" i="8"/>
  <c r="AD298" i="8"/>
  <c r="AD299" i="8"/>
  <c r="AD300" i="8"/>
  <c r="AD302" i="8"/>
  <c r="AD303" i="8"/>
  <c r="AD304" i="8"/>
  <c r="AD306" i="8"/>
  <c r="AD307" i="8"/>
  <c r="AD308" i="8"/>
  <c r="AD310" i="8"/>
  <c r="AD311" i="8"/>
  <c r="AD312" i="8"/>
  <c r="AD315" i="8"/>
  <c r="AD344" i="8"/>
  <c r="AD345" i="8"/>
  <c r="AD346" i="8"/>
  <c r="AD348" i="8"/>
  <c r="AD349" i="8"/>
  <c r="AD350" i="8"/>
  <c r="AD352" i="8"/>
  <c r="AD353" i="8"/>
  <c r="AD354" i="8"/>
  <c r="AD356" i="8"/>
  <c r="AD357" i="8"/>
  <c r="AD358" i="8"/>
  <c r="AD361" i="8"/>
  <c r="AD290" i="8"/>
  <c r="AD292" i="8"/>
  <c r="AD280" i="8"/>
  <c r="AD281" i="8"/>
  <c r="AD283" i="8"/>
  <c r="AD269" i="8"/>
  <c r="AD270" i="8"/>
  <c r="AD272" i="8"/>
  <c r="AD425" i="8"/>
  <c r="AC298" i="8"/>
  <c r="AC299" i="8"/>
  <c r="AC300" i="8"/>
  <c r="AC302" i="8"/>
  <c r="AC303" i="8"/>
  <c r="AC304" i="8"/>
  <c r="AC306" i="8"/>
  <c r="AC307" i="8"/>
  <c r="AC308" i="8"/>
  <c r="AC310" i="8"/>
  <c r="AC311" i="8"/>
  <c r="AC312" i="8"/>
  <c r="AC315" i="8"/>
  <c r="AC344" i="8"/>
  <c r="AC345" i="8"/>
  <c r="AC346" i="8"/>
  <c r="AC348" i="8"/>
  <c r="AC349" i="8"/>
  <c r="AC350" i="8"/>
  <c r="AC352" i="8"/>
  <c r="AC353" i="8"/>
  <c r="AC354" i="8"/>
  <c r="AC356" i="8"/>
  <c r="AC357" i="8"/>
  <c r="AC358" i="8"/>
  <c r="AC361" i="8"/>
  <c r="AC290" i="8"/>
  <c r="AC292" i="8"/>
  <c r="AC280" i="8"/>
  <c r="AC281" i="8"/>
  <c r="AC283" i="8"/>
  <c r="AC269" i="8"/>
  <c r="AC270" i="8"/>
  <c r="AC272" i="8"/>
  <c r="AC425" i="8"/>
  <c r="AB298" i="8"/>
  <c r="AB299" i="8"/>
  <c r="AB300" i="8"/>
  <c r="AB302" i="8"/>
  <c r="AB303" i="8"/>
  <c r="AB304" i="8"/>
  <c r="AB306" i="8"/>
  <c r="AB307" i="8"/>
  <c r="AB308" i="8"/>
  <c r="AB310" i="8"/>
  <c r="AB311" i="8"/>
  <c r="AB312" i="8"/>
  <c r="AB315" i="8"/>
  <c r="AB344" i="8"/>
  <c r="AB345" i="8"/>
  <c r="AB346" i="8"/>
  <c r="AB348" i="8"/>
  <c r="AB349" i="8"/>
  <c r="AB350" i="8"/>
  <c r="AB352" i="8"/>
  <c r="AB353" i="8"/>
  <c r="AB354" i="8"/>
  <c r="AB356" i="8"/>
  <c r="AB357" i="8"/>
  <c r="AB358" i="8"/>
  <c r="AB361" i="8"/>
  <c r="AB290" i="8"/>
  <c r="AB292" i="8"/>
  <c r="AB280" i="8"/>
  <c r="AB281" i="8"/>
  <c r="AB283" i="8"/>
  <c r="AB269" i="8"/>
  <c r="AB270" i="8"/>
  <c r="AB272" i="8"/>
  <c r="AB425" i="8"/>
  <c r="AA298" i="8"/>
  <c r="AA299" i="8"/>
  <c r="AA300" i="8"/>
  <c r="AA302" i="8"/>
  <c r="AA303" i="8"/>
  <c r="AA304" i="8"/>
  <c r="AA306" i="8"/>
  <c r="AA307" i="8"/>
  <c r="AA308" i="8"/>
  <c r="AA310" i="8"/>
  <c r="AA311" i="8"/>
  <c r="AA312" i="8"/>
  <c r="AA315" i="8"/>
  <c r="AA344" i="8"/>
  <c r="AA345" i="8"/>
  <c r="AA346" i="8"/>
  <c r="AA348" i="8"/>
  <c r="AA349" i="8"/>
  <c r="AA350" i="8"/>
  <c r="AA352" i="8"/>
  <c r="AA353" i="8"/>
  <c r="AA354" i="8"/>
  <c r="AA356" i="8"/>
  <c r="AA357" i="8"/>
  <c r="AA358" i="8"/>
  <c r="AA361" i="8"/>
  <c r="AA290" i="8"/>
  <c r="AA292" i="8"/>
  <c r="AA280" i="8"/>
  <c r="AA281" i="8"/>
  <c r="AA283" i="8"/>
  <c r="AA269" i="8"/>
  <c r="AA270" i="8"/>
  <c r="AA272" i="8"/>
  <c r="AA425" i="8"/>
  <c r="Z298" i="8"/>
  <c r="Z299" i="8"/>
  <c r="Z300" i="8"/>
  <c r="Z302" i="8"/>
  <c r="Z303" i="8"/>
  <c r="Z304" i="8"/>
  <c r="Z306" i="8"/>
  <c r="Z307" i="8"/>
  <c r="Z308" i="8"/>
  <c r="Z310" i="8"/>
  <c r="Z311" i="8"/>
  <c r="Z312" i="8"/>
  <c r="Z315" i="8"/>
  <c r="Z344" i="8"/>
  <c r="Z345" i="8"/>
  <c r="Z346" i="8"/>
  <c r="Z348" i="8"/>
  <c r="Z349" i="8"/>
  <c r="Z350" i="8"/>
  <c r="Z352" i="8"/>
  <c r="Z353" i="8"/>
  <c r="Z354" i="8"/>
  <c r="Z356" i="8"/>
  <c r="Z357" i="8"/>
  <c r="Z358" i="8"/>
  <c r="Z361" i="8"/>
  <c r="Z290" i="8"/>
  <c r="Z292" i="8"/>
  <c r="Z280" i="8"/>
  <c r="Z281" i="8"/>
  <c r="Z283" i="8"/>
  <c r="Z269" i="8"/>
  <c r="Z270" i="8"/>
  <c r="Z272" i="8"/>
  <c r="Z425" i="8"/>
  <c r="Y298" i="8"/>
  <c r="Y299" i="8"/>
  <c r="Y300" i="8"/>
  <c r="Y302" i="8"/>
  <c r="Y303" i="8"/>
  <c r="Y304" i="8"/>
  <c r="Y306" i="8"/>
  <c r="Y307" i="8"/>
  <c r="Y308" i="8"/>
  <c r="Y310" i="8"/>
  <c r="Y311" i="8"/>
  <c r="Y312" i="8"/>
  <c r="Y315" i="8"/>
  <c r="Y344" i="8"/>
  <c r="Y345" i="8"/>
  <c r="Y346" i="8"/>
  <c r="Y348" i="8"/>
  <c r="Y349" i="8"/>
  <c r="Y350" i="8"/>
  <c r="Y352" i="8"/>
  <c r="Y353" i="8"/>
  <c r="Y354" i="8"/>
  <c r="Y356" i="8"/>
  <c r="Y357" i="8"/>
  <c r="Y358" i="8"/>
  <c r="Y361" i="8"/>
  <c r="Y290" i="8"/>
  <c r="Y292" i="8"/>
  <c r="Y280" i="8"/>
  <c r="Y281" i="8"/>
  <c r="Y283" i="8"/>
  <c r="Y269" i="8"/>
  <c r="Y270" i="8"/>
  <c r="Y272" i="8"/>
  <c r="Y425" i="8"/>
  <c r="X298" i="8"/>
  <c r="X299" i="8"/>
  <c r="X300" i="8"/>
  <c r="X302" i="8"/>
  <c r="X303" i="8"/>
  <c r="X304" i="8"/>
  <c r="X306" i="8"/>
  <c r="X307" i="8"/>
  <c r="X308" i="8"/>
  <c r="X310" i="8"/>
  <c r="X311" i="8"/>
  <c r="X312" i="8"/>
  <c r="X315" i="8"/>
  <c r="X344" i="8"/>
  <c r="X345" i="8"/>
  <c r="X346" i="8"/>
  <c r="X348" i="8"/>
  <c r="X349" i="8"/>
  <c r="X350" i="8"/>
  <c r="X352" i="8"/>
  <c r="X353" i="8"/>
  <c r="X354" i="8"/>
  <c r="X356" i="8"/>
  <c r="X357" i="8"/>
  <c r="X358" i="8"/>
  <c r="X361" i="8"/>
  <c r="X290" i="8"/>
  <c r="X292" i="8"/>
  <c r="X280" i="8"/>
  <c r="X281" i="8"/>
  <c r="X283" i="8"/>
  <c r="X269" i="8"/>
  <c r="X270" i="8"/>
  <c r="X272" i="8"/>
  <c r="X425" i="8"/>
  <c r="W298" i="8"/>
  <c r="W299" i="8"/>
  <c r="W300" i="8"/>
  <c r="W302" i="8"/>
  <c r="W303" i="8"/>
  <c r="W304" i="8"/>
  <c r="W306" i="8"/>
  <c r="W307" i="8"/>
  <c r="W308" i="8"/>
  <c r="W310" i="8"/>
  <c r="W311" i="8"/>
  <c r="W312" i="8"/>
  <c r="W315" i="8"/>
  <c r="W344" i="8"/>
  <c r="W345" i="8"/>
  <c r="W346" i="8"/>
  <c r="W348" i="8"/>
  <c r="W349" i="8"/>
  <c r="W350" i="8"/>
  <c r="W352" i="8"/>
  <c r="W353" i="8"/>
  <c r="W354" i="8"/>
  <c r="W356" i="8"/>
  <c r="W357" i="8"/>
  <c r="W358" i="8"/>
  <c r="W361" i="8"/>
  <c r="W290" i="8"/>
  <c r="W292" i="8"/>
  <c r="W280" i="8"/>
  <c r="W281" i="8"/>
  <c r="W283" i="8"/>
  <c r="W269" i="8"/>
  <c r="W270" i="8"/>
  <c r="W272" i="8"/>
  <c r="W425" i="8"/>
  <c r="V298" i="8"/>
  <c r="V299" i="8"/>
  <c r="V300" i="8"/>
  <c r="V302" i="8"/>
  <c r="V303" i="8"/>
  <c r="V304" i="8"/>
  <c r="V306" i="8"/>
  <c r="V307" i="8"/>
  <c r="V308" i="8"/>
  <c r="V310" i="8"/>
  <c r="V311" i="8"/>
  <c r="V312" i="8"/>
  <c r="V315" i="8"/>
  <c r="V344" i="8"/>
  <c r="V345" i="8"/>
  <c r="V346" i="8"/>
  <c r="V348" i="8"/>
  <c r="V349" i="8"/>
  <c r="V350" i="8"/>
  <c r="V352" i="8"/>
  <c r="V353" i="8"/>
  <c r="V354" i="8"/>
  <c r="V356" i="8"/>
  <c r="V357" i="8"/>
  <c r="V358" i="8"/>
  <c r="V361" i="8"/>
  <c r="V290" i="8"/>
  <c r="V292" i="8"/>
  <c r="V280" i="8"/>
  <c r="V281" i="8"/>
  <c r="V283" i="8"/>
  <c r="V269" i="8"/>
  <c r="V270" i="8"/>
  <c r="V272" i="8"/>
  <c r="V425" i="8"/>
  <c r="U298" i="8"/>
  <c r="U299" i="8"/>
  <c r="U300" i="8"/>
  <c r="U302" i="8"/>
  <c r="U303" i="8"/>
  <c r="U304" i="8"/>
  <c r="U306" i="8"/>
  <c r="U307" i="8"/>
  <c r="U308" i="8"/>
  <c r="U310" i="8"/>
  <c r="U311" i="8"/>
  <c r="U312" i="8"/>
  <c r="U315" i="8"/>
  <c r="U344" i="8"/>
  <c r="U345" i="8"/>
  <c r="U346" i="8"/>
  <c r="U348" i="8"/>
  <c r="U349" i="8"/>
  <c r="U350" i="8"/>
  <c r="U352" i="8"/>
  <c r="U353" i="8"/>
  <c r="U354" i="8"/>
  <c r="U356" i="8"/>
  <c r="U357" i="8"/>
  <c r="U358" i="8"/>
  <c r="U361" i="8"/>
  <c r="U290" i="8"/>
  <c r="U292" i="8"/>
  <c r="U280" i="8"/>
  <c r="U281" i="8"/>
  <c r="U283" i="8"/>
  <c r="U269" i="8"/>
  <c r="U270" i="8"/>
  <c r="U272" i="8"/>
  <c r="U425" i="8"/>
  <c r="T298" i="8"/>
  <c r="T299" i="8"/>
  <c r="T300" i="8"/>
  <c r="T302" i="8"/>
  <c r="T303" i="8"/>
  <c r="T304" i="8"/>
  <c r="T306" i="8"/>
  <c r="T307" i="8"/>
  <c r="T308" i="8"/>
  <c r="T310" i="8"/>
  <c r="T311" i="8"/>
  <c r="T312" i="8"/>
  <c r="T315" i="8"/>
  <c r="T344" i="8"/>
  <c r="T345" i="8"/>
  <c r="T346" i="8"/>
  <c r="T348" i="8"/>
  <c r="T349" i="8"/>
  <c r="T350" i="8"/>
  <c r="T352" i="8"/>
  <c r="T353" i="8"/>
  <c r="T354" i="8"/>
  <c r="T356" i="8"/>
  <c r="T357" i="8"/>
  <c r="T358" i="8"/>
  <c r="T361" i="8"/>
  <c r="T290" i="8"/>
  <c r="T292" i="8"/>
  <c r="T280" i="8"/>
  <c r="T281" i="8"/>
  <c r="T283" i="8"/>
  <c r="T269" i="8"/>
  <c r="T270" i="8"/>
  <c r="T272" i="8"/>
  <c r="T425" i="8"/>
  <c r="S298" i="8"/>
  <c r="S299" i="8"/>
  <c r="S300" i="8"/>
  <c r="S302" i="8"/>
  <c r="S303" i="8"/>
  <c r="S304" i="8"/>
  <c r="S306" i="8"/>
  <c r="S307" i="8"/>
  <c r="S308" i="8"/>
  <c r="S310" i="8"/>
  <c r="S311" i="8"/>
  <c r="S312" i="8"/>
  <c r="S315" i="8"/>
  <c r="S344" i="8"/>
  <c r="S345" i="8"/>
  <c r="S346" i="8"/>
  <c r="S348" i="8"/>
  <c r="S349" i="8"/>
  <c r="S350" i="8"/>
  <c r="S352" i="8"/>
  <c r="S353" i="8"/>
  <c r="S354" i="8"/>
  <c r="S356" i="8"/>
  <c r="S357" i="8"/>
  <c r="S358" i="8"/>
  <c r="S361" i="8"/>
  <c r="S290" i="8"/>
  <c r="S292" i="8"/>
  <c r="S280" i="8"/>
  <c r="S281" i="8"/>
  <c r="S283" i="8"/>
  <c r="S269" i="8"/>
  <c r="S270" i="8"/>
  <c r="S272" i="8"/>
  <c r="S425" i="8"/>
  <c r="R298" i="8"/>
  <c r="R299" i="8"/>
  <c r="R300" i="8"/>
  <c r="R302" i="8"/>
  <c r="R303" i="8"/>
  <c r="R304" i="8"/>
  <c r="R306" i="8"/>
  <c r="R307" i="8"/>
  <c r="R308" i="8"/>
  <c r="R310" i="8"/>
  <c r="R311" i="8"/>
  <c r="R312" i="8"/>
  <c r="R315" i="8"/>
  <c r="R344" i="8"/>
  <c r="R345" i="8"/>
  <c r="R346" i="8"/>
  <c r="R348" i="8"/>
  <c r="R349" i="8"/>
  <c r="R350" i="8"/>
  <c r="R352" i="8"/>
  <c r="R353" i="8"/>
  <c r="R354" i="8"/>
  <c r="R356" i="8"/>
  <c r="R357" i="8"/>
  <c r="R358" i="8"/>
  <c r="R361" i="8"/>
  <c r="R290" i="8"/>
  <c r="R292" i="8"/>
  <c r="R280" i="8"/>
  <c r="R281" i="8"/>
  <c r="R283" i="8"/>
  <c r="R269" i="8"/>
  <c r="R270" i="8"/>
  <c r="R272" i="8"/>
  <c r="R425" i="8"/>
  <c r="Q298" i="8"/>
  <c r="Q299" i="8"/>
  <c r="Q300" i="8"/>
  <c r="Q302" i="8"/>
  <c r="Q303" i="8"/>
  <c r="Q304" i="8"/>
  <c r="Q306" i="8"/>
  <c r="Q307" i="8"/>
  <c r="Q308" i="8"/>
  <c r="Q310" i="8"/>
  <c r="Q311" i="8"/>
  <c r="Q312" i="8"/>
  <c r="Q315" i="8"/>
  <c r="Q344" i="8"/>
  <c r="Q345" i="8"/>
  <c r="Q346" i="8"/>
  <c r="Q348" i="8"/>
  <c r="Q349" i="8"/>
  <c r="Q350" i="8"/>
  <c r="Q352" i="8"/>
  <c r="Q353" i="8"/>
  <c r="Q354" i="8"/>
  <c r="Q356" i="8"/>
  <c r="Q357" i="8"/>
  <c r="Q358" i="8"/>
  <c r="Q361" i="8"/>
  <c r="Q290" i="8"/>
  <c r="Q292" i="8"/>
  <c r="Q280" i="8"/>
  <c r="Q281" i="8"/>
  <c r="Q283" i="8"/>
  <c r="Q269" i="8"/>
  <c r="Q270" i="8"/>
  <c r="Q272" i="8"/>
  <c r="Q425" i="8"/>
  <c r="P298" i="8"/>
  <c r="P299" i="8"/>
  <c r="P300" i="8"/>
  <c r="P302" i="8"/>
  <c r="P303" i="8"/>
  <c r="P304" i="8"/>
  <c r="P306" i="8"/>
  <c r="P307" i="8"/>
  <c r="P308" i="8"/>
  <c r="P310" i="8"/>
  <c r="P311" i="8"/>
  <c r="P312" i="8"/>
  <c r="P315" i="8"/>
  <c r="P344" i="8"/>
  <c r="P345" i="8"/>
  <c r="P346" i="8"/>
  <c r="P348" i="8"/>
  <c r="P349" i="8"/>
  <c r="P350" i="8"/>
  <c r="P352" i="8"/>
  <c r="P353" i="8"/>
  <c r="P354" i="8"/>
  <c r="P356" i="8"/>
  <c r="P357" i="8"/>
  <c r="P358" i="8"/>
  <c r="P361" i="8"/>
  <c r="P290" i="8"/>
  <c r="P292" i="8"/>
  <c r="P280" i="8"/>
  <c r="P281" i="8"/>
  <c r="P283" i="8"/>
  <c r="P269" i="8"/>
  <c r="P270" i="8"/>
  <c r="P272" i="8"/>
  <c r="P425" i="8"/>
  <c r="O298" i="8"/>
  <c r="O299" i="8"/>
  <c r="O300" i="8"/>
  <c r="O302" i="8"/>
  <c r="O303" i="8"/>
  <c r="O304" i="8"/>
  <c r="O306" i="8"/>
  <c r="O307" i="8"/>
  <c r="O308" i="8"/>
  <c r="O310" i="8"/>
  <c r="O311" i="8"/>
  <c r="O312" i="8"/>
  <c r="O315" i="8"/>
  <c r="O344" i="8"/>
  <c r="O345" i="8"/>
  <c r="O346" i="8"/>
  <c r="O348" i="8"/>
  <c r="O349" i="8"/>
  <c r="O350" i="8"/>
  <c r="O352" i="8"/>
  <c r="O353" i="8"/>
  <c r="O354" i="8"/>
  <c r="O356" i="8"/>
  <c r="O357" i="8"/>
  <c r="O358" i="8"/>
  <c r="O361" i="8"/>
  <c r="O290" i="8"/>
  <c r="O292" i="8"/>
  <c r="O280" i="8"/>
  <c r="O281" i="8"/>
  <c r="O283" i="8"/>
  <c r="O269" i="8"/>
  <c r="O270" i="8"/>
  <c r="O272" i="8"/>
  <c r="O425" i="8"/>
  <c r="N298" i="8"/>
  <c r="N299" i="8"/>
  <c r="N300" i="8"/>
  <c r="N302" i="8"/>
  <c r="N303" i="8"/>
  <c r="N304" i="8"/>
  <c r="N306" i="8"/>
  <c r="N307" i="8"/>
  <c r="N308" i="8"/>
  <c r="N310" i="8"/>
  <c r="N311" i="8"/>
  <c r="N312" i="8"/>
  <c r="N315" i="8"/>
  <c r="N344" i="8"/>
  <c r="N345" i="8"/>
  <c r="N346" i="8"/>
  <c r="N348" i="8"/>
  <c r="N349" i="8"/>
  <c r="N350" i="8"/>
  <c r="N352" i="8"/>
  <c r="N353" i="8"/>
  <c r="N354" i="8"/>
  <c r="N356" i="8"/>
  <c r="N357" i="8"/>
  <c r="N358" i="8"/>
  <c r="N361" i="8"/>
  <c r="N290" i="8"/>
  <c r="N292" i="8"/>
  <c r="N280" i="8"/>
  <c r="N281" i="8"/>
  <c r="N283" i="8"/>
  <c r="N269" i="8"/>
  <c r="N270" i="8"/>
  <c r="N272" i="8"/>
  <c r="N425" i="8"/>
  <c r="M298" i="8"/>
  <c r="M299" i="8"/>
  <c r="M300" i="8"/>
  <c r="M302" i="8"/>
  <c r="M303" i="8"/>
  <c r="M304" i="8"/>
  <c r="M306" i="8"/>
  <c r="M307" i="8"/>
  <c r="M308" i="8"/>
  <c r="M310" i="8"/>
  <c r="M311" i="8"/>
  <c r="M312" i="8"/>
  <c r="M315" i="8"/>
  <c r="M344" i="8"/>
  <c r="M345" i="8"/>
  <c r="M346" i="8"/>
  <c r="M348" i="8"/>
  <c r="M349" i="8"/>
  <c r="M350" i="8"/>
  <c r="M352" i="8"/>
  <c r="M353" i="8"/>
  <c r="M354" i="8"/>
  <c r="M356" i="8"/>
  <c r="M357" i="8"/>
  <c r="M358" i="8"/>
  <c r="M361" i="8"/>
  <c r="M290" i="8"/>
  <c r="M292" i="8"/>
  <c r="M280" i="8"/>
  <c r="M281" i="8"/>
  <c r="M283" i="8"/>
  <c r="M269" i="8"/>
  <c r="M270" i="8"/>
  <c r="M272" i="8"/>
  <c r="M425" i="8"/>
  <c r="L298" i="8"/>
  <c r="L299" i="8"/>
  <c r="L300" i="8"/>
  <c r="L302" i="8"/>
  <c r="L303" i="8"/>
  <c r="L304" i="8"/>
  <c r="L306" i="8"/>
  <c r="L307" i="8"/>
  <c r="L308" i="8"/>
  <c r="L310" i="8"/>
  <c r="L311" i="8"/>
  <c r="L312" i="8"/>
  <c r="L315" i="8"/>
  <c r="L344" i="8"/>
  <c r="L345" i="8"/>
  <c r="L346" i="8"/>
  <c r="L348" i="8"/>
  <c r="L349" i="8"/>
  <c r="L350" i="8"/>
  <c r="L352" i="8"/>
  <c r="L353" i="8"/>
  <c r="L354" i="8"/>
  <c r="L356" i="8"/>
  <c r="L357" i="8"/>
  <c r="L358" i="8"/>
  <c r="L361" i="8"/>
  <c r="L290" i="8"/>
  <c r="L292" i="8"/>
  <c r="L280" i="8"/>
  <c r="L281" i="8"/>
  <c r="L283" i="8"/>
  <c r="L269" i="8"/>
  <c r="L270" i="8"/>
  <c r="L272" i="8"/>
  <c r="L425" i="8"/>
  <c r="K298" i="8"/>
  <c r="K299" i="8"/>
  <c r="K300" i="8"/>
  <c r="K302" i="8"/>
  <c r="K303" i="8"/>
  <c r="K304" i="8"/>
  <c r="K306" i="8"/>
  <c r="K307" i="8"/>
  <c r="K308" i="8"/>
  <c r="K310" i="8"/>
  <c r="K311" i="8"/>
  <c r="K312" i="8"/>
  <c r="K315" i="8"/>
  <c r="K344" i="8"/>
  <c r="K345" i="8"/>
  <c r="K346" i="8"/>
  <c r="K348" i="8"/>
  <c r="K349" i="8"/>
  <c r="K350" i="8"/>
  <c r="K352" i="8"/>
  <c r="K353" i="8"/>
  <c r="K354" i="8"/>
  <c r="K356" i="8"/>
  <c r="K357" i="8"/>
  <c r="K358" i="8"/>
  <c r="K361" i="8"/>
  <c r="K290" i="8"/>
  <c r="K292" i="8"/>
  <c r="K280" i="8"/>
  <c r="K281" i="8"/>
  <c r="K283" i="8"/>
  <c r="K269" i="8"/>
  <c r="K270" i="8"/>
  <c r="K272" i="8"/>
  <c r="K425" i="8"/>
  <c r="J298" i="8"/>
  <c r="J299" i="8"/>
  <c r="J300" i="8"/>
  <c r="J302" i="8"/>
  <c r="J303" i="8"/>
  <c r="J304" i="8"/>
  <c r="J306" i="8"/>
  <c r="J307" i="8"/>
  <c r="J308" i="8"/>
  <c r="J310" i="8"/>
  <c r="J311" i="8"/>
  <c r="J312" i="8"/>
  <c r="J315" i="8"/>
  <c r="J344" i="8"/>
  <c r="J345" i="8"/>
  <c r="J346" i="8"/>
  <c r="J348" i="8"/>
  <c r="J349" i="8"/>
  <c r="J350" i="8"/>
  <c r="J352" i="8"/>
  <c r="J353" i="8"/>
  <c r="J354" i="8"/>
  <c r="J356" i="8"/>
  <c r="J357" i="8"/>
  <c r="J358" i="8"/>
  <c r="J361" i="8"/>
  <c r="J290" i="8"/>
  <c r="J292" i="8"/>
  <c r="J280" i="8"/>
  <c r="J281" i="8"/>
  <c r="J283" i="8"/>
  <c r="J269" i="8"/>
  <c r="J270" i="8"/>
  <c r="J272" i="8"/>
  <c r="J425" i="8"/>
  <c r="I298" i="8"/>
  <c r="I299" i="8"/>
  <c r="I300" i="8"/>
  <c r="I302" i="8"/>
  <c r="I303" i="8"/>
  <c r="I304" i="8"/>
  <c r="I306" i="8"/>
  <c r="I307" i="8"/>
  <c r="I308" i="8"/>
  <c r="I310" i="8"/>
  <c r="I311" i="8"/>
  <c r="I312" i="8"/>
  <c r="I315" i="8"/>
  <c r="I344" i="8"/>
  <c r="I345" i="8"/>
  <c r="I346" i="8"/>
  <c r="I348" i="8"/>
  <c r="I349" i="8"/>
  <c r="I350" i="8"/>
  <c r="I352" i="8"/>
  <c r="I353" i="8"/>
  <c r="I354" i="8"/>
  <c r="I356" i="8"/>
  <c r="I357" i="8"/>
  <c r="I358" i="8"/>
  <c r="I361" i="8"/>
  <c r="I290" i="8"/>
  <c r="I292" i="8"/>
  <c r="I280" i="8"/>
  <c r="I281" i="8"/>
  <c r="I283" i="8"/>
  <c r="I269" i="8"/>
  <c r="I270" i="8"/>
  <c r="I272" i="8"/>
  <c r="I425" i="8"/>
  <c r="H298" i="8"/>
  <c r="H299" i="8"/>
  <c r="H300" i="8"/>
  <c r="H302" i="8"/>
  <c r="H303" i="8"/>
  <c r="H304" i="8"/>
  <c r="H306" i="8"/>
  <c r="H307" i="8"/>
  <c r="H308" i="8"/>
  <c r="H310" i="8"/>
  <c r="H311" i="8"/>
  <c r="H312" i="8"/>
  <c r="H315" i="8"/>
  <c r="H344" i="8"/>
  <c r="H345" i="8"/>
  <c r="H346" i="8"/>
  <c r="H348" i="8"/>
  <c r="H349" i="8"/>
  <c r="H350" i="8"/>
  <c r="H352" i="8"/>
  <c r="H353" i="8"/>
  <c r="H354" i="8"/>
  <c r="H356" i="8"/>
  <c r="H357" i="8"/>
  <c r="H358" i="8"/>
  <c r="H361" i="8"/>
  <c r="H290" i="8"/>
  <c r="H292" i="8"/>
  <c r="H280" i="8"/>
  <c r="H281" i="8"/>
  <c r="H283" i="8"/>
  <c r="H269" i="8"/>
  <c r="H270" i="8"/>
  <c r="H272" i="8"/>
  <c r="H425" i="8"/>
  <c r="G298" i="8"/>
  <c r="G299" i="8"/>
  <c r="G300" i="8"/>
  <c r="G302" i="8"/>
  <c r="G303" i="8"/>
  <c r="G304" i="8"/>
  <c r="G306" i="8"/>
  <c r="G307" i="8"/>
  <c r="G308" i="8"/>
  <c r="G310" i="8"/>
  <c r="G311" i="8"/>
  <c r="G312" i="8"/>
  <c r="G315" i="8"/>
  <c r="G344" i="8"/>
  <c r="G345" i="8"/>
  <c r="G346" i="8"/>
  <c r="G348" i="8"/>
  <c r="G349" i="8"/>
  <c r="G350" i="8"/>
  <c r="G352" i="8"/>
  <c r="G353" i="8"/>
  <c r="G354" i="8"/>
  <c r="G356" i="8"/>
  <c r="G357" i="8"/>
  <c r="G358" i="8"/>
  <c r="G361" i="8"/>
  <c r="G290" i="8"/>
  <c r="G292" i="8"/>
  <c r="G280" i="8"/>
  <c r="G281" i="8"/>
  <c r="G283" i="8"/>
  <c r="G269" i="8"/>
  <c r="G270" i="8"/>
  <c r="G272" i="8"/>
  <c r="G425" i="8"/>
  <c r="F298" i="8"/>
  <c r="F299" i="8"/>
  <c r="F300" i="8"/>
  <c r="F302" i="8"/>
  <c r="F303" i="8"/>
  <c r="F304" i="8"/>
  <c r="F306" i="8"/>
  <c r="F307" i="8"/>
  <c r="F308" i="8"/>
  <c r="F310" i="8"/>
  <c r="F311" i="8"/>
  <c r="F312" i="8"/>
  <c r="F315" i="8"/>
  <c r="F344" i="8"/>
  <c r="F345" i="8"/>
  <c r="F346" i="8"/>
  <c r="F348" i="8"/>
  <c r="F349" i="8"/>
  <c r="F350" i="8"/>
  <c r="F352" i="8"/>
  <c r="F353" i="8"/>
  <c r="F354" i="8"/>
  <c r="F356" i="8"/>
  <c r="F357" i="8"/>
  <c r="F358" i="8"/>
  <c r="F361" i="8"/>
  <c r="F290" i="8"/>
  <c r="F292" i="8"/>
  <c r="F280" i="8"/>
  <c r="F281" i="8"/>
  <c r="F283" i="8"/>
  <c r="F269" i="8"/>
  <c r="F270" i="8"/>
  <c r="F272" i="8"/>
  <c r="F425" i="8"/>
  <c r="E298" i="8"/>
  <c r="E299" i="8"/>
  <c r="E300" i="8"/>
  <c r="E302" i="8"/>
  <c r="E303" i="8"/>
  <c r="E304" i="8"/>
  <c r="E306" i="8"/>
  <c r="E307" i="8"/>
  <c r="E308" i="8"/>
  <c r="E310" i="8"/>
  <c r="E311" i="8"/>
  <c r="E312" i="8"/>
  <c r="E315" i="8"/>
  <c r="E344" i="8"/>
  <c r="E345" i="8"/>
  <c r="E346" i="8"/>
  <c r="E348" i="8"/>
  <c r="E349" i="8"/>
  <c r="E350" i="8"/>
  <c r="E352" i="8"/>
  <c r="E353" i="8"/>
  <c r="E354" i="8"/>
  <c r="E356" i="8"/>
  <c r="E357" i="8"/>
  <c r="E358" i="8"/>
  <c r="E361" i="8"/>
  <c r="E290" i="8"/>
  <c r="E292" i="8"/>
  <c r="E280" i="8"/>
  <c r="E281" i="8"/>
  <c r="E283" i="8"/>
  <c r="E269" i="8"/>
  <c r="E270" i="8"/>
  <c r="E272" i="8"/>
  <c r="E425" i="8"/>
  <c r="D298" i="8"/>
  <c r="D299" i="8"/>
  <c r="D300" i="8"/>
  <c r="D302" i="8"/>
  <c r="D303" i="8"/>
  <c r="D304" i="8"/>
  <c r="D306" i="8"/>
  <c r="D307" i="8"/>
  <c r="D308" i="8"/>
  <c r="D310" i="8"/>
  <c r="D311" i="8"/>
  <c r="D312" i="8"/>
  <c r="D315" i="8"/>
  <c r="D344" i="8"/>
  <c r="D345" i="8"/>
  <c r="D346" i="8"/>
  <c r="D348" i="8"/>
  <c r="D349" i="8"/>
  <c r="D350" i="8"/>
  <c r="D352" i="8"/>
  <c r="D353" i="8"/>
  <c r="D354" i="8"/>
  <c r="D356" i="8"/>
  <c r="D357" i="8"/>
  <c r="D358" i="8"/>
  <c r="D361" i="8"/>
  <c r="D290" i="8"/>
  <c r="D292" i="8"/>
  <c r="D280" i="8"/>
  <c r="D281" i="8"/>
  <c r="D283" i="8"/>
  <c r="D269" i="8"/>
  <c r="D270" i="8"/>
  <c r="D272" i="8"/>
  <c r="D425" i="8"/>
  <c r="AR255" i="8"/>
  <c r="AQ255" i="8"/>
  <c r="AP255" i="8"/>
  <c r="AO255" i="8"/>
  <c r="AN255" i="8"/>
  <c r="AM255" i="8"/>
  <c r="AL255" i="8"/>
  <c r="AK255" i="8"/>
  <c r="AJ128" i="8"/>
  <c r="B126" i="8"/>
  <c r="C126" i="8"/>
  <c r="F90" i="8"/>
  <c r="F91" i="8"/>
  <c r="AJ129" i="8"/>
  <c r="AJ130" i="8"/>
  <c r="AJ132" i="8"/>
  <c r="E126" i="8"/>
  <c r="AJ133" i="8"/>
  <c r="AJ134" i="8"/>
  <c r="AJ136" i="8"/>
  <c r="D126" i="8"/>
  <c r="AJ137" i="8"/>
  <c r="AJ138" i="8"/>
  <c r="AJ140" i="8"/>
  <c r="F126" i="8"/>
  <c r="AJ141" i="8"/>
  <c r="AJ142" i="8"/>
  <c r="AJ145" i="8"/>
  <c r="B149" i="8"/>
  <c r="B172" i="8"/>
  <c r="C172" i="8"/>
  <c r="AJ174" i="8"/>
  <c r="AJ175" i="8"/>
  <c r="AJ176" i="8"/>
  <c r="E172" i="8"/>
  <c r="G172" i="8"/>
  <c r="AJ178" i="8"/>
  <c r="AJ179" i="8"/>
  <c r="AJ180" i="8"/>
  <c r="D172" i="8"/>
  <c r="AJ182" i="8"/>
  <c r="AJ183" i="8"/>
  <c r="AJ184" i="8"/>
  <c r="F172" i="8"/>
  <c r="H172" i="8"/>
  <c r="AJ186" i="8"/>
  <c r="AJ187" i="8"/>
  <c r="AJ188" i="8"/>
  <c r="AJ191" i="8"/>
  <c r="AJ120" i="8"/>
  <c r="AJ122" i="8"/>
  <c r="C90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J99" i="8"/>
  <c r="AJ100" i="8"/>
  <c r="AJ102" i="8"/>
  <c r="C91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J110" i="8"/>
  <c r="AJ111" i="8"/>
  <c r="AJ113" i="8"/>
  <c r="AJ255" i="8"/>
  <c r="AI128" i="8"/>
  <c r="AI129" i="8"/>
  <c r="AI130" i="8"/>
  <c r="AI132" i="8"/>
  <c r="AI133" i="8"/>
  <c r="AI134" i="8"/>
  <c r="AI136" i="8"/>
  <c r="AI137" i="8"/>
  <c r="AI138" i="8"/>
  <c r="AI140" i="8"/>
  <c r="AI141" i="8"/>
  <c r="AI142" i="8"/>
  <c r="AI145" i="8"/>
  <c r="AI174" i="8"/>
  <c r="AI175" i="8"/>
  <c r="AI176" i="8"/>
  <c r="AI178" i="8"/>
  <c r="AI179" i="8"/>
  <c r="AI180" i="8"/>
  <c r="AI182" i="8"/>
  <c r="AI183" i="8"/>
  <c r="AI184" i="8"/>
  <c r="AI186" i="8"/>
  <c r="AI187" i="8"/>
  <c r="AI188" i="8"/>
  <c r="AI191" i="8"/>
  <c r="AI120" i="8"/>
  <c r="AI122" i="8"/>
  <c r="AI99" i="8"/>
  <c r="AI100" i="8"/>
  <c r="AI102" i="8"/>
  <c r="AI110" i="8"/>
  <c r="AI111" i="8"/>
  <c r="AI113" i="8"/>
  <c r="AI255" i="8"/>
  <c r="AH128" i="8"/>
  <c r="AH129" i="8"/>
  <c r="AH130" i="8"/>
  <c r="AH132" i="8"/>
  <c r="AH133" i="8"/>
  <c r="AH134" i="8"/>
  <c r="AH136" i="8"/>
  <c r="AH137" i="8"/>
  <c r="AH138" i="8"/>
  <c r="AH140" i="8"/>
  <c r="AH141" i="8"/>
  <c r="AH142" i="8"/>
  <c r="AH145" i="8"/>
  <c r="AH174" i="8"/>
  <c r="AH175" i="8"/>
  <c r="AH176" i="8"/>
  <c r="AH178" i="8"/>
  <c r="AH179" i="8"/>
  <c r="AH180" i="8"/>
  <c r="AH182" i="8"/>
  <c r="AH183" i="8"/>
  <c r="AH184" i="8"/>
  <c r="AH186" i="8"/>
  <c r="AH187" i="8"/>
  <c r="AH188" i="8"/>
  <c r="AH191" i="8"/>
  <c r="AH120" i="8"/>
  <c r="AH122" i="8"/>
  <c r="AH99" i="8"/>
  <c r="AH100" i="8"/>
  <c r="AH102" i="8"/>
  <c r="AH110" i="8"/>
  <c r="AH111" i="8"/>
  <c r="AH113" i="8"/>
  <c r="AH255" i="8"/>
  <c r="AG128" i="8"/>
  <c r="AG129" i="8"/>
  <c r="AG130" i="8"/>
  <c r="AG132" i="8"/>
  <c r="AG133" i="8"/>
  <c r="AG134" i="8"/>
  <c r="AG136" i="8"/>
  <c r="AG137" i="8"/>
  <c r="AG138" i="8"/>
  <c r="AG140" i="8"/>
  <c r="AG141" i="8"/>
  <c r="AG142" i="8"/>
  <c r="AG145" i="8"/>
  <c r="AG174" i="8"/>
  <c r="AG175" i="8"/>
  <c r="AG176" i="8"/>
  <c r="AG178" i="8"/>
  <c r="AG179" i="8"/>
  <c r="AG180" i="8"/>
  <c r="AG182" i="8"/>
  <c r="AG183" i="8"/>
  <c r="AG184" i="8"/>
  <c r="AG186" i="8"/>
  <c r="AG187" i="8"/>
  <c r="AG188" i="8"/>
  <c r="AG191" i="8"/>
  <c r="AG120" i="8"/>
  <c r="AG122" i="8"/>
  <c r="AG99" i="8"/>
  <c r="AG100" i="8"/>
  <c r="AG102" i="8"/>
  <c r="AG110" i="8"/>
  <c r="AG111" i="8"/>
  <c r="AG113" i="8"/>
  <c r="AG255" i="8"/>
  <c r="AF128" i="8"/>
  <c r="AF129" i="8"/>
  <c r="AF130" i="8"/>
  <c r="AF132" i="8"/>
  <c r="AF133" i="8"/>
  <c r="AF134" i="8"/>
  <c r="AF136" i="8"/>
  <c r="AF137" i="8"/>
  <c r="AF138" i="8"/>
  <c r="AF140" i="8"/>
  <c r="AF141" i="8"/>
  <c r="AF142" i="8"/>
  <c r="AF145" i="8"/>
  <c r="AF174" i="8"/>
  <c r="AF175" i="8"/>
  <c r="AF176" i="8"/>
  <c r="AF178" i="8"/>
  <c r="AF179" i="8"/>
  <c r="AF180" i="8"/>
  <c r="AF182" i="8"/>
  <c r="AF183" i="8"/>
  <c r="AF184" i="8"/>
  <c r="AF186" i="8"/>
  <c r="AF187" i="8"/>
  <c r="AF188" i="8"/>
  <c r="AF191" i="8"/>
  <c r="AF120" i="8"/>
  <c r="AF122" i="8"/>
  <c r="AF99" i="8"/>
  <c r="AF100" i="8"/>
  <c r="AF102" i="8"/>
  <c r="AF110" i="8"/>
  <c r="AF111" i="8"/>
  <c r="AF113" i="8"/>
  <c r="AF255" i="8"/>
  <c r="AE128" i="8"/>
  <c r="AE129" i="8"/>
  <c r="AE130" i="8"/>
  <c r="AE132" i="8"/>
  <c r="AE133" i="8"/>
  <c r="AE134" i="8"/>
  <c r="AE136" i="8"/>
  <c r="AE137" i="8"/>
  <c r="AE138" i="8"/>
  <c r="AE140" i="8"/>
  <c r="AE141" i="8"/>
  <c r="AE142" i="8"/>
  <c r="AE145" i="8"/>
  <c r="AE174" i="8"/>
  <c r="AE175" i="8"/>
  <c r="AE176" i="8"/>
  <c r="AE178" i="8"/>
  <c r="AE179" i="8"/>
  <c r="AE180" i="8"/>
  <c r="AE182" i="8"/>
  <c r="AE183" i="8"/>
  <c r="AE184" i="8"/>
  <c r="AE186" i="8"/>
  <c r="AE187" i="8"/>
  <c r="AE188" i="8"/>
  <c r="AE191" i="8"/>
  <c r="AE120" i="8"/>
  <c r="AE122" i="8"/>
  <c r="AE99" i="8"/>
  <c r="AE100" i="8"/>
  <c r="AE102" i="8"/>
  <c r="AE110" i="8"/>
  <c r="AE111" i="8"/>
  <c r="AE113" i="8"/>
  <c r="AE255" i="8"/>
  <c r="AD128" i="8"/>
  <c r="AD129" i="8"/>
  <c r="AD130" i="8"/>
  <c r="AD132" i="8"/>
  <c r="AD133" i="8"/>
  <c r="AD134" i="8"/>
  <c r="AD136" i="8"/>
  <c r="AD137" i="8"/>
  <c r="AD138" i="8"/>
  <c r="AD140" i="8"/>
  <c r="AD141" i="8"/>
  <c r="AD142" i="8"/>
  <c r="AD145" i="8"/>
  <c r="AD174" i="8"/>
  <c r="AD175" i="8"/>
  <c r="AD176" i="8"/>
  <c r="AD178" i="8"/>
  <c r="AD179" i="8"/>
  <c r="AD180" i="8"/>
  <c r="AD182" i="8"/>
  <c r="AD183" i="8"/>
  <c r="AD184" i="8"/>
  <c r="AD186" i="8"/>
  <c r="AD187" i="8"/>
  <c r="AD188" i="8"/>
  <c r="AD191" i="8"/>
  <c r="AD120" i="8"/>
  <c r="AD122" i="8"/>
  <c r="AD99" i="8"/>
  <c r="AD100" i="8"/>
  <c r="AD102" i="8"/>
  <c r="AD110" i="8"/>
  <c r="AD111" i="8"/>
  <c r="AD113" i="8"/>
  <c r="AD255" i="8"/>
  <c r="AC128" i="8"/>
  <c r="AC129" i="8"/>
  <c r="AC130" i="8"/>
  <c r="AC132" i="8"/>
  <c r="AC133" i="8"/>
  <c r="AC134" i="8"/>
  <c r="AC136" i="8"/>
  <c r="AC137" i="8"/>
  <c r="AC138" i="8"/>
  <c r="AC140" i="8"/>
  <c r="AC141" i="8"/>
  <c r="AC142" i="8"/>
  <c r="AC145" i="8"/>
  <c r="AC174" i="8"/>
  <c r="AC175" i="8"/>
  <c r="AC176" i="8"/>
  <c r="AC178" i="8"/>
  <c r="AC179" i="8"/>
  <c r="AC180" i="8"/>
  <c r="AC182" i="8"/>
  <c r="AC183" i="8"/>
  <c r="AC184" i="8"/>
  <c r="AC186" i="8"/>
  <c r="AC187" i="8"/>
  <c r="AC188" i="8"/>
  <c r="AC191" i="8"/>
  <c r="AC120" i="8"/>
  <c r="AC122" i="8"/>
  <c r="AC99" i="8"/>
  <c r="AC100" i="8"/>
  <c r="AC102" i="8"/>
  <c r="AC110" i="8"/>
  <c r="AC111" i="8"/>
  <c r="AC113" i="8"/>
  <c r="AC255" i="8"/>
  <c r="AB128" i="8"/>
  <c r="AB129" i="8"/>
  <c r="AB130" i="8"/>
  <c r="AB132" i="8"/>
  <c r="AB133" i="8"/>
  <c r="AB134" i="8"/>
  <c r="AB136" i="8"/>
  <c r="AB137" i="8"/>
  <c r="AB138" i="8"/>
  <c r="AB140" i="8"/>
  <c r="AB141" i="8"/>
  <c r="AB142" i="8"/>
  <c r="AB145" i="8"/>
  <c r="AB174" i="8"/>
  <c r="AB175" i="8"/>
  <c r="AB176" i="8"/>
  <c r="AB178" i="8"/>
  <c r="AB179" i="8"/>
  <c r="AB180" i="8"/>
  <c r="AB182" i="8"/>
  <c r="AB183" i="8"/>
  <c r="AB184" i="8"/>
  <c r="AB186" i="8"/>
  <c r="AB187" i="8"/>
  <c r="AB188" i="8"/>
  <c r="AB191" i="8"/>
  <c r="AB120" i="8"/>
  <c r="AB122" i="8"/>
  <c r="AB99" i="8"/>
  <c r="AB100" i="8"/>
  <c r="AB102" i="8"/>
  <c r="AB110" i="8"/>
  <c r="AB111" i="8"/>
  <c r="AB113" i="8"/>
  <c r="AB255" i="8"/>
  <c r="AA128" i="8"/>
  <c r="AA129" i="8"/>
  <c r="AA130" i="8"/>
  <c r="AA132" i="8"/>
  <c r="AA133" i="8"/>
  <c r="AA134" i="8"/>
  <c r="AA136" i="8"/>
  <c r="AA137" i="8"/>
  <c r="AA138" i="8"/>
  <c r="AA140" i="8"/>
  <c r="AA141" i="8"/>
  <c r="AA142" i="8"/>
  <c r="AA145" i="8"/>
  <c r="AA174" i="8"/>
  <c r="AA175" i="8"/>
  <c r="AA176" i="8"/>
  <c r="AA178" i="8"/>
  <c r="AA179" i="8"/>
  <c r="AA180" i="8"/>
  <c r="AA182" i="8"/>
  <c r="AA183" i="8"/>
  <c r="AA184" i="8"/>
  <c r="AA186" i="8"/>
  <c r="AA187" i="8"/>
  <c r="AA188" i="8"/>
  <c r="AA191" i="8"/>
  <c r="AA120" i="8"/>
  <c r="AA122" i="8"/>
  <c r="AA99" i="8"/>
  <c r="AA100" i="8"/>
  <c r="AA102" i="8"/>
  <c r="AA110" i="8"/>
  <c r="AA111" i="8"/>
  <c r="AA113" i="8"/>
  <c r="AA255" i="8"/>
  <c r="Z128" i="8"/>
  <c r="Z129" i="8"/>
  <c r="Z130" i="8"/>
  <c r="Z132" i="8"/>
  <c r="Z133" i="8"/>
  <c r="Z134" i="8"/>
  <c r="Z136" i="8"/>
  <c r="Z137" i="8"/>
  <c r="Z138" i="8"/>
  <c r="Z140" i="8"/>
  <c r="Z141" i="8"/>
  <c r="Z142" i="8"/>
  <c r="Z145" i="8"/>
  <c r="Z174" i="8"/>
  <c r="Z175" i="8"/>
  <c r="Z176" i="8"/>
  <c r="Z178" i="8"/>
  <c r="Z179" i="8"/>
  <c r="Z180" i="8"/>
  <c r="Z182" i="8"/>
  <c r="Z183" i="8"/>
  <c r="Z184" i="8"/>
  <c r="Z186" i="8"/>
  <c r="Z187" i="8"/>
  <c r="Z188" i="8"/>
  <c r="Z191" i="8"/>
  <c r="Z120" i="8"/>
  <c r="Z122" i="8"/>
  <c r="Z99" i="8"/>
  <c r="Z100" i="8"/>
  <c r="Z102" i="8"/>
  <c r="Z110" i="8"/>
  <c r="Z111" i="8"/>
  <c r="Z113" i="8"/>
  <c r="Z255" i="8"/>
  <c r="Y128" i="8"/>
  <c r="Y129" i="8"/>
  <c r="Y130" i="8"/>
  <c r="Y132" i="8"/>
  <c r="Y133" i="8"/>
  <c r="Y134" i="8"/>
  <c r="Y136" i="8"/>
  <c r="Y137" i="8"/>
  <c r="Y138" i="8"/>
  <c r="Y140" i="8"/>
  <c r="Y141" i="8"/>
  <c r="Y142" i="8"/>
  <c r="Y145" i="8"/>
  <c r="Y174" i="8"/>
  <c r="Y175" i="8"/>
  <c r="Y176" i="8"/>
  <c r="Y178" i="8"/>
  <c r="Y179" i="8"/>
  <c r="Y180" i="8"/>
  <c r="Y182" i="8"/>
  <c r="Y183" i="8"/>
  <c r="Y184" i="8"/>
  <c r="Y186" i="8"/>
  <c r="Y187" i="8"/>
  <c r="Y188" i="8"/>
  <c r="Y191" i="8"/>
  <c r="Y120" i="8"/>
  <c r="Y122" i="8"/>
  <c r="Y99" i="8"/>
  <c r="Y100" i="8"/>
  <c r="Y102" i="8"/>
  <c r="Y110" i="8"/>
  <c r="Y111" i="8"/>
  <c r="Y113" i="8"/>
  <c r="Y255" i="8"/>
  <c r="X128" i="8"/>
  <c r="X129" i="8"/>
  <c r="X130" i="8"/>
  <c r="X132" i="8"/>
  <c r="X133" i="8"/>
  <c r="X134" i="8"/>
  <c r="X136" i="8"/>
  <c r="X137" i="8"/>
  <c r="X138" i="8"/>
  <c r="X140" i="8"/>
  <c r="X141" i="8"/>
  <c r="X142" i="8"/>
  <c r="X145" i="8"/>
  <c r="X174" i="8"/>
  <c r="X175" i="8"/>
  <c r="X176" i="8"/>
  <c r="X178" i="8"/>
  <c r="X179" i="8"/>
  <c r="X180" i="8"/>
  <c r="X182" i="8"/>
  <c r="X183" i="8"/>
  <c r="X184" i="8"/>
  <c r="X186" i="8"/>
  <c r="X187" i="8"/>
  <c r="X188" i="8"/>
  <c r="X191" i="8"/>
  <c r="X120" i="8"/>
  <c r="X122" i="8"/>
  <c r="X99" i="8"/>
  <c r="X100" i="8"/>
  <c r="X102" i="8"/>
  <c r="X110" i="8"/>
  <c r="X111" i="8"/>
  <c r="X113" i="8"/>
  <c r="X255" i="8"/>
  <c r="W128" i="8"/>
  <c r="W129" i="8"/>
  <c r="W130" i="8"/>
  <c r="W132" i="8"/>
  <c r="W133" i="8"/>
  <c r="W134" i="8"/>
  <c r="W136" i="8"/>
  <c r="W137" i="8"/>
  <c r="W138" i="8"/>
  <c r="W140" i="8"/>
  <c r="W141" i="8"/>
  <c r="W142" i="8"/>
  <c r="W145" i="8"/>
  <c r="W174" i="8"/>
  <c r="W175" i="8"/>
  <c r="W176" i="8"/>
  <c r="W178" i="8"/>
  <c r="W179" i="8"/>
  <c r="W180" i="8"/>
  <c r="W182" i="8"/>
  <c r="W183" i="8"/>
  <c r="W184" i="8"/>
  <c r="W186" i="8"/>
  <c r="W187" i="8"/>
  <c r="W188" i="8"/>
  <c r="W191" i="8"/>
  <c r="W120" i="8"/>
  <c r="W122" i="8"/>
  <c r="W99" i="8"/>
  <c r="W100" i="8"/>
  <c r="W102" i="8"/>
  <c r="W110" i="8"/>
  <c r="W111" i="8"/>
  <c r="W113" i="8"/>
  <c r="W255" i="8"/>
  <c r="V128" i="8"/>
  <c r="V129" i="8"/>
  <c r="V130" i="8"/>
  <c r="V132" i="8"/>
  <c r="V133" i="8"/>
  <c r="V134" i="8"/>
  <c r="V136" i="8"/>
  <c r="V137" i="8"/>
  <c r="V138" i="8"/>
  <c r="V140" i="8"/>
  <c r="V141" i="8"/>
  <c r="V142" i="8"/>
  <c r="V145" i="8"/>
  <c r="V174" i="8"/>
  <c r="V175" i="8"/>
  <c r="V176" i="8"/>
  <c r="V178" i="8"/>
  <c r="V179" i="8"/>
  <c r="V180" i="8"/>
  <c r="V182" i="8"/>
  <c r="V183" i="8"/>
  <c r="V184" i="8"/>
  <c r="V186" i="8"/>
  <c r="V187" i="8"/>
  <c r="V188" i="8"/>
  <c r="V191" i="8"/>
  <c r="V120" i="8"/>
  <c r="V122" i="8"/>
  <c r="V99" i="8"/>
  <c r="V100" i="8"/>
  <c r="V102" i="8"/>
  <c r="V110" i="8"/>
  <c r="V111" i="8"/>
  <c r="V113" i="8"/>
  <c r="V255" i="8"/>
  <c r="U128" i="8"/>
  <c r="U129" i="8"/>
  <c r="U130" i="8"/>
  <c r="U132" i="8"/>
  <c r="U133" i="8"/>
  <c r="U134" i="8"/>
  <c r="U136" i="8"/>
  <c r="U137" i="8"/>
  <c r="U138" i="8"/>
  <c r="U140" i="8"/>
  <c r="U141" i="8"/>
  <c r="U142" i="8"/>
  <c r="U145" i="8"/>
  <c r="U174" i="8"/>
  <c r="U175" i="8"/>
  <c r="U176" i="8"/>
  <c r="U178" i="8"/>
  <c r="U179" i="8"/>
  <c r="U180" i="8"/>
  <c r="U182" i="8"/>
  <c r="U183" i="8"/>
  <c r="U184" i="8"/>
  <c r="U186" i="8"/>
  <c r="U187" i="8"/>
  <c r="U188" i="8"/>
  <c r="U191" i="8"/>
  <c r="U120" i="8"/>
  <c r="U122" i="8"/>
  <c r="U99" i="8"/>
  <c r="U100" i="8"/>
  <c r="U102" i="8"/>
  <c r="U110" i="8"/>
  <c r="U111" i="8"/>
  <c r="U113" i="8"/>
  <c r="U255" i="8"/>
  <c r="T128" i="8"/>
  <c r="T129" i="8"/>
  <c r="T130" i="8"/>
  <c r="T132" i="8"/>
  <c r="T133" i="8"/>
  <c r="T134" i="8"/>
  <c r="T136" i="8"/>
  <c r="T137" i="8"/>
  <c r="T138" i="8"/>
  <c r="T140" i="8"/>
  <c r="T141" i="8"/>
  <c r="T142" i="8"/>
  <c r="T145" i="8"/>
  <c r="T174" i="8"/>
  <c r="T175" i="8"/>
  <c r="T176" i="8"/>
  <c r="T178" i="8"/>
  <c r="T179" i="8"/>
  <c r="T180" i="8"/>
  <c r="T182" i="8"/>
  <c r="T183" i="8"/>
  <c r="T184" i="8"/>
  <c r="T186" i="8"/>
  <c r="T187" i="8"/>
  <c r="T188" i="8"/>
  <c r="T191" i="8"/>
  <c r="T120" i="8"/>
  <c r="T122" i="8"/>
  <c r="T99" i="8"/>
  <c r="T100" i="8"/>
  <c r="T102" i="8"/>
  <c r="T110" i="8"/>
  <c r="T111" i="8"/>
  <c r="T113" i="8"/>
  <c r="T255" i="8"/>
  <c r="S128" i="8"/>
  <c r="S129" i="8"/>
  <c r="S130" i="8"/>
  <c r="S132" i="8"/>
  <c r="S133" i="8"/>
  <c r="S134" i="8"/>
  <c r="S136" i="8"/>
  <c r="S137" i="8"/>
  <c r="S138" i="8"/>
  <c r="S140" i="8"/>
  <c r="S141" i="8"/>
  <c r="S142" i="8"/>
  <c r="S145" i="8"/>
  <c r="S174" i="8"/>
  <c r="S175" i="8"/>
  <c r="S176" i="8"/>
  <c r="S178" i="8"/>
  <c r="S179" i="8"/>
  <c r="S180" i="8"/>
  <c r="S182" i="8"/>
  <c r="S183" i="8"/>
  <c r="S184" i="8"/>
  <c r="S186" i="8"/>
  <c r="S187" i="8"/>
  <c r="S188" i="8"/>
  <c r="S191" i="8"/>
  <c r="S120" i="8"/>
  <c r="S122" i="8"/>
  <c r="S99" i="8"/>
  <c r="S100" i="8"/>
  <c r="S102" i="8"/>
  <c r="S110" i="8"/>
  <c r="S111" i="8"/>
  <c r="S113" i="8"/>
  <c r="S255" i="8"/>
  <c r="R128" i="8"/>
  <c r="R129" i="8"/>
  <c r="R130" i="8"/>
  <c r="R132" i="8"/>
  <c r="R133" i="8"/>
  <c r="R134" i="8"/>
  <c r="R136" i="8"/>
  <c r="R137" i="8"/>
  <c r="R138" i="8"/>
  <c r="R140" i="8"/>
  <c r="R141" i="8"/>
  <c r="R142" i="8"/>
  <c r="R145" i="8"/>
  <c r="R174" i="8"/>
  <c r="R175" i="8"/>
  <c r="R176" i="8"/>
  <c r="R178" i="8"/>
  <c r="R179" i="8"/>
  <c r="R180" i="8"/>
  <c r="R182" i="8"/>
  <c r="R183" i="8"/>
  <c r="R184" i="8"/>
  <c r="R186" i="8"/>
  <c r="R187" i="8"/>
  <c r="R188" i="8"/>
  <c r="R191" i="8"/>
  <c r="R120" i="8"/>
  <c r="R122" i="8"/>
  <c r="R99" i="8"/>
  <c r="R100" i="8"/>
  <c r="R102" i="8"/>
  <c r="R110" i="8"/>
  <c r="R111" i="8"/>
  <c r="R113" i="8"/>
  <c r="R255" i="8"/>
  <c r="Q128" i="8"/>
  <c r="Q129" i="8"/>
  <c r="Q130" i="8"/>
  <c r="Q132" i="8"/>
  <c r="Q133" i="8"/>
  <c r="Q134" i="8"/>
  <c r="Q136" i="8"/>
  <c r="Q137" i="8"/>
  <c r="Q138" i="8"/>
  <c r="Q140" i="8"/>
  <c r="Q141" i="8"/>
  <c r="Q142" i="8"/>
  <c r="Q145" i="8"/>
  <c r="Q174" i="8"/>
  <c r="Q175" i="8"/>
  <c r="Q176" i="8"/>
  <c r="Q178" i="8"/>
  <c r="Q179" i="8"/>
  <c r="Q180" i="8"/>
  <c r="Q182" i="8"/>
  <c r="Q183" i="8"/>
  <c r="Q184" i="8"/>
  <c r="Q186" i="8"/>
  <c r="Q187" i="8"/>
  <c r="Q188" i="8"/>
  <c r="Q191" i="8"/>
  <c r="Q120" i="8"/>
  <c r="Q122" i="8"/>
  <c r="Q99" i="8"/>
  <c r="Q100" i="8"/>
  <c r="Q102" i="8"/>
  <c r="Q110" i="8"/>
  <c r="Q111" i="8"/>
  <c r="Q113" i="8"/>
  <c r="Q255" i="8"/>
  <c r="P128" i="8"/>
  <c r="P129" i="8"/>
  <c r="P130" i="8"/>
  <c r="P132" i="8"/>
  <c r="P133" i="8"/>
  <c r="P134" i="8"/>
  <c r="P136" i="8"/>
  <c r="P137" i="8"/>
  <c r="P138" i="8"/>
  <c r="P140" i="8"/>
  <c r="P141" i="8"/>
  <c r="P142" i="8"/>
  <c r="P145" i="8"/>
  <c r="P174" i="8"/>
  <c r="P175" i="8"/>
  <c r="P176" i="8"/>
  <c r="P178" i="8"/>
  <c r="P179" i="8"/>
  <c r="P180" i="8"/>
  <c r="P182" i="8"/>
  <c r="P183" i="8"/>
  <c r="P184" i="8"/>
  <c r="P186" i="8"/>
  <c r="P187" i="8"/>
  <c r="P188" i="8"/>
  <c r="P191" i="8"/>
  <c r="P120" i="8"/>
  <c r="P122" i="8"/>
  <c r="P99" i="8"/>
  <c r="P100" i="8"/>
  <c r="P102" i="8"/>
  <c r="P110" i="8"/>
  <c r="P111" i="8"/>
  <c r="P113" i="8"/>
  <c r="P255" i="8"/>
  <c r="O128" i="8"/>
  <c r="O129" i="8"/>
  <c r="O130" i="8"/>
  <c r="O132" i="8"/>
  <c r="O133" i="8"/>
  <c r="O134" i="8"/>
  <c r="O136" i="8"/>
  <c r="O137" i="8"/>
  <c r="O138" i="8"/>
  <c r="O140" i="8"/>
  <c r="O141" i="8"/>
  <c r="O142" i="8"/>
  <c r="O145" i="8"/>
  <c r="O174" i="8"/>
  <c r="O175" i="8"/>
  <c r="O176" i="8"/>
  <c r="O178" i="8"/>
  <c r="O179" i="8"/>
  <c r="O180" i="8"/>
  <c r="O182" i="8"/>
  <c r="O183" i="8"/>
  <c r="O184" i="8"/>
  <c r="O186" i="8"/>
  <c r="O187" i="8"/>
  <c r="O188" i="8"/>
  <c r="O191" i="8"/>
  <c r="O120" i="8"/>
  <c r="O122" i="8"/>
  <c r="O99" i="8"/>
  <c r="O100" i="8"/>
  <c r="O102" i="8"/>
  <c r="O110" i="8"/>
  <c r="O111" i="8"/>
  <c r="O113" i="8"/>
  <c r="O255" i="8"/>
  <c r="N128" i="8"/>
  <c r="N129" i="8"/>
  <c r="N130" i="8"/>
  <c r="N132" i="8"/>
  <c r="N133" i="8"/>
  <c r="N134" i="8"/>
  <c r="N136" i="8"/>
  <c r="N137" i="8"/>
  <c r="N138" i="8"/>
  <c r="N140" i="8"/>
  <c r="N141" i="8"/>
  <c r="N142" i="8"/>
  <c r="N145" i="8"/>
  <c r="N174" i="8"/>
  <c r="N175" i="8"/>
  <c r="N176" i="8"/>
  <c r="N178" i="8"/>
  <c r="N179" i="8"/>
  <c r="N180" i="8"/>
  <c r="N182" i="8"/>
  <c r="N183" i="8"/>
  <c r="N184" i="8"/>
  <c r="N186" i="8"/>
  <c r="N187" i="8"/>
  <c r="N188" i="8"/>
  <c r="N191" i="8"/>
  <c r="N120" i="8"/>
  <c r="N122" i="8"/>
  <c r="N99" i="8"/>
  <c r="N100" i="8"/>
  <c r="N102" i="8"/>
  <c r="N110" i="8"/>
  <c r="N111" i="8"/>
  <c r="N113" i="8"/>
  <c r="N255" i="8"/>
  <c r="M128" i="8"/>
  <c r="M129" i="8"/>
  <c r="M130" i="8"/>
  <c r="M132" i="8"/>
  <c r="M133" i="8"/>
  <c r="M134" i="8"/>
  <c r="M136" i="8"/>
  <c r="M137" i="8"/>
  <c r="M138" i="8"/>
  <c r="M140" i="8"/>
  <c r="M141" i="8"/>
  <c r="M142" i="8"/>
  <c r="M145" i="8"/>
  <c r="M174" i="8"/>
  <c r="M175" i="8"/>
  <c r="M176" i="8"/>
  <c r="M178" i="8"/>
  <c r="M179" i="8"/>
  <c r="M180" i="8"/>
  <c r="M182" i="8"/>
  <c r="M183" i="8"/>
  <c r="M184" i="8"/>
  <c r="M186" i="8"/>
  <c r="M187" i="8"/>
  <c r="M188" i="8"/>
  <c r="M191" i="8"/>
  <c r="M120" i="8"/>
  <c r="M122" i="8"/>
  <c r="M99" i="8"/>
  <c r="M100" i="8"/>
  <c r="M102" i="8"/>
  <c r="M110" i="8"/>
  <c r="M111" i="8"/>
  <c r="M113" i="8"/>
  <c r="M255" i="8"/>
  <c r="L128" i="8"/>
  <c r="L129" i="8"/>
  <c r="L130" i="8"/>
  <c r="L132" i="8"/>
  <c r="L133" i="8"/>
  <c r="L134" i="8"/>
  <c r="L136" i="8"/>
  <c r="L137" i="8"/>
  <c r="L138" i="8"/>
  <c r="L140" i="8"/>
  <c r="L141" i="8"/>
  <c r="L142" i="8"/>
  <c r="L145" i="8"/>
  <c r="L174" i="8"/>
  <c r="L175" i="8"/>
  <c r="L176" i="8"/>
  <c r="L178" i="8"/>
  <c r="L179" i="8"/>
  <c r="L180" i="8"/>
  <c r="L182" i="8"/>
  <c r="L183" i="8"/>
  <c r="L184" i="8"/>
  <c r="L186" i="8"/>
  <c r="L187" i="8"/>
  <c r="L188" i="8"/>
  <c r="L191" i="8"/>
  <c r="L120" i="8"/>
  <c r="L122" i="8"/>
  <c r="L99" i="8"/>
  <c r="L100" i="8"/>
  <c r="L102" i="8"/>
  <c r="L110" i="8"/>
  <c r="L111" i="8"/>
  <c r="L113" i="8"/>
  <c r="L255" i="8"/>
  <c r="K128" i="8"/>
  <c r="K129" i="8"/>
  <c r="K130" i="8"/>
  <c r="K132" i="8"/>
  <c r="K133" i="8"/>
  <c r="K134" i="8"/>
  <c r="K136" i="8"/>
  <c r="K137" i="8"/>
  <c r="K138" i="8"/>
  <c r="K140" i="8"/>
  <c r="K141" i="8"/>
  <c r="K142" i="8"/>
  <c r="K145" i="8"/>
  <c r="K174" i="8"/>
  <c r="K175" i="8"/>
  <c r="K176" i="8"/>
  <c r="K178" i="8"/>
  <c r="K179" i="8"/>
  <c r="K180" i="8"/>
  <c r="K182" i="8"/>
  <c r="K183" i="8"/>
  <c r="K184" i="8"/>
  <c r="K186" i="8"/>
  <c r="K187" i="8"/>
  <c r="K188" i="8"/>
  <c r="K191" i="8"/>
  <c r="K120" i="8"/>
  <c r="K122" i="8"/>
  <c r="K99" i="8"/>
  <c r="K100" i="8"/>
  <c r="K102" i="8"/>
  <c r="K110" i="8"/>
  <c r="K111" i="8"/>
  <c r="K113" i="8"/>
  <c r="K255" i="8"/>
  <c r="J128" i="8"/>
  <c r="J129" i="8"/>
  <c r="J130" i="8"/>
  <c r="J132" i="8"/>
  <c r="J133" i="8"/>
  <c r="J134" i="8"/>
  <c r="J136" i="8"/>
  <c r="J137" i="8"/>
  <c r="J138" i="8"/>
  <c r="J140" i="8"/>
  <c r="J141" i="8"/>
  <c r="J142" i="8"/>
  <c r="J145" i="8"/>
  <c r="J174" i="8"/>
  <c r="J175" i="8"/>
  <c r="J176" i="8"/>
  <c r="J178" i="8"/>
  <c r="J179" i="8"/>
  <c r="J180" i="8"/>
  <c r="J182" i="8"/>
  <c r="J183" i="8"/>
  <c r="J184" i="8"/>
  <c r="J186" i="8"/>
  <c r="J187" i="8"/>
  <c r="J188" i="8"/>
  <c r="J191" i="8"/>
  <c r="J120" i="8"/>
  <c r="J122" i="8"/>
  <c r="J99" i="8"/>
  <c r="J100" i="8"/>
  <c r="J102" i="8"/>
  <c r="J110" i="8"/>
  <c r="J111" i="8"/>
  <c r="J113" i="8"/>
  <c r="J255" i="8"/>
  <c r="I128" i="8"/>
  <c r="I129" i="8"/>
  <c r="I130" i="8"/>
  <c r="I132" i="8"/>
  <c r="I133" i="8"/>
  <c r="I134" i="8"/>
  <c r="I136" i="8"/>
  <c r="I137" i="8"/>
  <c r="I138" i="8"/>
  <c r="I140" i="8"/>
  <c r="I141" i="8"/>
  <c r="I142" i="8"/>
  <c r="I145" i="8"/>
  <c r="I174" i="8"/>
  <c r="I175" i="8"/>
  <c r="I176" i="8"/>
  <c r="I178" i="8"/>
  <c r="I179" i="8"/>
  <c r="I180" i="8"/>
  <c r="I182" i="8"/>
  <c r="I183" i="8"/>
  <c r="I184" i="8"/>
  <c r="I186" i="8"/>
  <c r="I187" i="8"/>
  <c r="I188" i="8"/>
  <c r="I191" i="8"/>
  <c r="I120" i="8"/>
  <c r="I122" i="8"/>
  <c r="I99" i="8"/>
  <c r="I100" i="8"/>
  <c r="I102" i="8"/>
  <c r="I110" i="8"/>
  <c r="I111" i="8"/>
  <c r="I113" i="8"/>
  <c r="I255" i="8"/>
  <c r="H128" i="8"/>
  <c r="H129" i="8"/>
  <c r="H130" i="8"/>
  <c r="H132" i="8"/>
  <c r="H133" i="8"/>
  <c r="H134" i="8"/>
  <c r="H136" i="8"/>
  <c r="H137" i="8"/>
  <c r="H138" i="8"/>
  <c r="H140" i="8"/>
  <c r="H141" i="8"/>
  <c r="H142" i="8"/>
  <c r="H145" i="8"/>
  <c r="H174" i="8"/>
  <c r="H175" i="8"/>
  <c r="H176" i="8"/>
  <c r="H178" i="8"/>
  <c r="H179" i="8"/>
  <c r="H180" i="8"/>
  <c r="H182" i="8"/>
  <c r="H183" i="8"/>
  <c r="H184" i="8"/>
  <c r="H186" i="8"/>
  <c r="H187" i="8"/>
  <c r="H188" i="8"/>
  <c r="H191" i="8"/>
  <c r="H120" i="8"/>
  <c r="H122" i="8"/>
  <c r="H99" i="8"/>
  <c r="H100" i="8"/>
  <c r="H102" i="8"/>
  <c r="H110" i="8"/>
  <c r="H111" i="8"/>
  <c r="H113" i="8"/>
  <c r="H255" i="8"/>
  <c r="G128" i="8"/>
  <c r="G129" i="8"/>
  <c r="G130" i="8"/>
  <c r="G132" i="8"/>
  <c r="G133" i="8"/>
  <c r="G134" i="8"/>
  <c r="G136" i="8"/>
  <c r="G137" i="8"/>
  <c r="G138" i="8"/>
  <c r="G140" i="8"/>
  <c r="G141" i="8"/>
  <c r="G142" i="8"/>
  <c r="G145" i="8"/>
  <c r="G174" i="8"/>
  <c r="G175" i="8"/>
  <c r="G176" i="8"/>
  <c r="G178" i="8"/>
  <c r="G179" i="8"/>
  <c r="G180" i="8"/>
  <c r="G182" i="8"/>
  <c r="G183" i="8"/>
  <c r="G184" i="8"/>
  <c r="G186" i="8"/>
  <c r="G187" i="8"/>
  <c r="G188" i="8"/>
  <c r="G191" i="8"/>
  <c r="G120" i="8"/>
  <c r="G122" i="8"/>
  <c r="G99" i="8"/>
  <c r="G100" i="8"/>
  <c r="G102" i="8"/>
  <c r="G110" i="8"/>
  <c r="G111" i="8"/>
  <c r="G113" i="8"/>
  <c r="G255" i="8"/>
  <c r="F128" i="8"/>
  <c r="F129" i="8"/>
  <c r="F130" i="8"/>
  <c r="F132" i="8"/>
  <c r="F133" i="8"/>
  <c r="F134" i="8"/>
  <c r="F136" i="8"/>
  <c r="F137" i="8"/>
  <c r="F138" i="8"/>
  <c r="F140" i="8"/>
  <c r="F141" i="8"/>
  <c r="F142" i="8"/>
  <c r="F145" i="8"/>
  <c r="F174" i="8"/>
  <c r="F175" i="8"/>
  <c r="F176" i="8"/>
  <c r="F178" i="8"/>
  <c r="F179" i="8"/>
  <c r="F180" i="8"/>
  <c r="F182" i="8"/>
  <c r="F183" i="8"/>
  <c r="F184" i="8"/>
  <c r="F186" i="8"/>
  <c r="F187" i="8"/>
  <c r="F188" i="8"/>
  <c r="F191" i="8"/>
  <c r="F120" i="8"/>
  <c r="F122" i="8"/>
  <c r="F99" i="8"/>
  <c r="F100" i="8"/>
  <c r="F102" i="8"/>
  <c r="F110" i="8"/>
  <c r="F111" i="8"/>
  <c r="F113" i="8"/>
  <c r="F255" i="8"/>
  <c r="E128" i="8"/>
  <c r="E129" i="8"/>
  <c r="E130" i="8"/>
  <c r="E132" i="8"/>
  <c r="E133" i="8"/>
  <c r="E134" i="8"/>
  <c r="E136" i="8"/>
  <c r="E137" i="8"/>
  <c r="E138" i="8"/>
  <c r="E140" i="8"/>
  <c r="E141" i="8"/>
  <c r="E142" i="8"/>
  <c r="E145" i="8"/>
  <c r="E174" i="8"/>
  <c r="E175" i="8"/>
  <c r="E176" i="8"/>
  <c r="E178" i="8"/>
  <c r="E179" i="8"/>
  <c r="E180" i="8"/>
  <c r="E182" i="8"/>
  <c r="E183" i="8"/>
  <c r="E184" i="8"/>
  <c r="E186" i="8"/>
  <c r="E187" i="8"/>
  <c r="E188" i="8"/>
  <c r="E191" i="8"/>
  <c r="E120" i="8"/>
  <c r="E122" i="8"/>
  <c r="E99" i="8"/>
  <c r="E100" i="8"/>
  <c r="E102" i="8"/>
  <c r="E110" i="8"/>
  <c r="E111" i="8"/>
  <c r="E113" i="8"/>
  <c r="E255" i="8"/>
  <c r="D128" i="8"/>
  <c r="D129" i="8"/>
  <c r="D130" i="8"/>
  <c r="D132" i="8"/>
  <c r="D133" i="8"/>
  <c r="D134" i="8"/>
  <c r="D136" i="8"/>
  <c r="D137" i="8"/>
  <c r="D138" i="8"/>
  <c r="D140" i="8"/>
  <c r="D141" i="8"/>
  <c r="D142" i="8"/>
  <c r="D145" i="8"/>
  <c r="D174" i="8"/>
  <c r="D175" i="8"/>
  <c r="D176" i="8"/>
  <c r="D178" i="8"/>
  <c r="D179" i="8"/>
  <c r="D180" i="8"/>
  <c r="D182" i="8"/>
  <c r="D183" i="8"/>
  <c r="D184" i="8"/>
  <c r="D186" i="8"/>
  <c r="D187" i="8"/>
  <c r="D188" i="8"/>
  <c r="D191" i="8"/>
  <c r="D120" i="8"/>
  <c r="D122" i="8"/>
  <c r="D99" i="8"/>
  <c r="D100" i="8"/>
  <c r="D102" i="8"/>
  <c r="D110" i="8"/>
  <c r="D111" i="8"/>
  <c r="D113" i="8"/>
  <c r="D255" i="8"/>
  <c r="C34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J29" i="10"/>
  <c r="C247" i="10"/>
  <c r="I8" i="10"/>
  <c r="I9" i="10"/>
  <c r="I10" i="10"/>
  <c r="I11" i="10"/>
  <c r="I12" i="10"/>
  <c r="J24" i="10"/>
  <c r="AJ249" i="10"/>
  <c r="F211" i="10"/>
  <c r="F212" i="10"/>
  <c r="AJ250" i="10"/>
  <c r="AJ251" i="10"/>
  <c r="E247" i="10"/>
  <c r="AJ253" i="10"/>
  <c r="AJ254" i="10"/>
  <c r="AJ255" i="10"/>
  <c r="D247" i="10"/>
  <c r="AJ257" i="10"/>
  <c r="AJ258" i="10"/>
  <c r="AJ259" i="10"/>
  <c r="F247" i="10"/>
  <c r="AJ261" i="10"/>
  <c r="AJ262" i="10"/>
  <c r="AJ263" i="10"/>
  <c r="AJ266" i="10"/>
  <c r="AJ297" i="10"/>
  <c r="I14" i="10"/>
  <c r="G293" i="10"/>
  <c r="AJ301" i="10"/>
  <c r="AJ305" i="10"/>
  <c r="I15" i="10"/>
  <c r="H293" i="10"/>
  <c r="AJ309" i="10"/>
  <c r="AJ312" i="10"/>
  <c r="AJ241" i="10"/>
  <c r="AJ238" i="10"/>
  <c r="AJ366" i="10"/>
  <c r="F25" i="10"/>
  <c r="C212" i="10"/>
  <c r="D230" i="10"/>
  <c r="E29" i="10"/>
  <c r="E230" i="10"/>
  <c r="F29" i="10"/>
  <c r="F230" i="10"/>
  <c r="G29" i="10"/>
  <c r="G230" i="10"/>
  <c r="H29" i="10"/>
  <c r="H230" i="10"/>
  <c r="I29" i="10"/>
  <c r="I230" i="10"/>
  <c r="J29" i="10"/>
  <c r="J230" i="10"/>
  <c r="K29" i="10"/>
  <c r="K230" i="10"/>
  <c r="L29" i="10"/>
  <c r="L230" i="10"/>
  <c r="M29" i="10"/>
  <c r="M230" i="10"/>
  <c r="N29" i="10"/>
  <c r="N230" i="10"/>
  <c r="O29" i="10"/>
  <c r="O230" i="10"/>
  <c r="P29" i="10"/>
  <c r="P230" i="10"/>
  <c r="Q29" i="10"/>
  <c r="Q230" i="10"/>
  <c r="R29" i="10"/>
  <c r="R230" i="10"/>
  <c r="S29" i="10"/>
  <c r="S230" i="10"/>
  <c r="T29" i="10"/>
  <c r="T230" i="10"/>
  <c r="U29" i="10"/>
  <c r="U230" i="10"/>
  <c r="V29" i="10"/>
  <c r="V230" i="10"/>
  <c r="W29" i="10"/>
  <c r="W230" i="10"/>
  <c r="X29" i="10"/>
  <c r="X230" i="10"/>
  <c r="Y29" i="10"/>
  <c r="Y230" i="10"/>
  <c r="Z29" i="10"/>
  <c r="Z230" i="10"/>
  <c r="AA29" i="10"/>
  <c r="AA230" i="10"/>
  <c r="AB29" i="10"/>
  <c r="AB230" i="10"/>
  <c r="AC29" i="10"/>
  <c r="AC230" i="10"/>
  <c r="AD29" i="10"/>
  <c r="AD230" i="10"/>
  <c r="AE29" i="10"/>
  <c r="AE230" i="10"/>
  <c r="AF29" i="10"/>
  <c r="AF230" i="10"/>
  <c r="AG29" i="10"/>
  <c r="AG230" i="10"/>
  <c r="AH29" i="10"/>
  <c r="AH230" i="10"/>
  <c r="AI29" i="10"/>
  <c r="AI230" i="10"/>
  <c r="AJ230" i="10"/>
  <c r="AJ231" i="10"/>
  <c r="D8" i="10"/>
  <c r="D16" i="10"/>
  <c r="D17" i="10"/>
  <c r="G24" i="10"/>
  <c r="AJ232" i="10"/>
  <c r="AJ228" i="10"/>
  <c r="AJ364" i="10"/>
  <c r="D25" i="10"/>
  <c r="C211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AF219" i="10"/>
  <c r="AG219" i="10"/>
  <c r="AH219" i="10"/>
  <c r="AI219" i="10"/>
  <c r="AJ219" i="10"/>
  <c r="AJ220" i="10"/>
  <c r="D14" i="10"/>
  <c r="D15" i="10"/>
  <c r="E24" i="10"/>
  <c r="AJ221" i="10"/>
  <c r="AJ217" i="10"/>
  <c r="AJ362" i="10"/>
  <c r="AJ361" i="10"/>
  <c r="AJ368" i="10"/>
  <c r="AJ372" i="10"/>
  <c r="I17" i="10"/>
  <c r="AJ242" i="10"/>
  <c r="AJ233" i="10"/>
  <c r="AJ222" i="10"/>
  <c r="AJ218" i="10"/>
  <c r="AJ229" i="10"/>
  <c r="AJ239" i="10"/>
  <c r="AJ369" i="10"/>
  <c r="AJ373" i="10"/>
  <c r="AJ83" i="10"/>
  <c r="AJ374" i="10"/>
  <c r="AI249" i="10"/>
  <c r="AI250" i="10"/>
  <c r="AI251" i="10"/>
  <c r="AI253" i="10"/>
  <c r="AI254" i="10"/>
  <c r="AI255" i="10"/>
  <c r="AI257" i="10"/>
  <c r="AI258" i="10"/>
  <c r="AI259" i="10"/>
  <c r="AI261" i="10"/>
  <c r="AI262" i="10"/>
  <c r="AI263" i="10"/>
  <c r="AI266" i="10"/>
  <c r="AI297" i="10"/>
  <c r="AI301" i="10"/>
  <c r="AI305" i="10"/>
  <c r="AI309" i="10"/>
  <c r="AI312" i="10"/>
  <c r="AI241" i="10"/>
  <c r="AI238" i="10"/>
  <c r="AI366" i="10"/>
  <c r="AI231" i="10"/>
  <c r="AI232" i="10"/>
  <c r="AI228" i="10"/>
  <c r="AI364" i="10"/>
  <c r="AI220" i="10"/>
  <c r="AI221" i="10"/>
  <c r="AI217" i="10"/>
  <c r="AI362" i="10"/>
  <c r="AI361" i="10"/>
  <c r="AI368" i="10"/>
  <c r="AI372" i="10"/>
  <c r="AI242" i="10"/>
  <c r="AI233" i="10"/>
  <c r="AI222" i="10"/>
  <c r="AI218" i="10"/>
  <c r="AI229" i="10"/>
  <c r="AI239" i="10"/>
  <c r="AI369" i="10"/>
  <c r="AI373" i="10"/>
  <c r="AI83" i="10"/>
  <c r="AI374" i="10"/>
  <c r="AH249" i="10"/>
  <c r="AH250" i="10"/>
  <c r="AH251" i="10"/>
  <c r="AH253" i="10"/>
  <c r="AH254" i="10"/>
  <c r="AH255" i="10"/>
  <c r="AH257" i="10"/>
  <c r="AH258" i="10"/>
  <c r="AH259" i="10"/>
  <c r="AH261" i="10"/>
  <c r="AH262" i="10"/>
  <c r="AH263" i="10"/>
  <c r="AH266" i="10"/>
  <c r="AH297" i="10"/>
  <c r="AH301" i="10"/>
  <c r="AH305" i="10"/>
  <c r="AH309" i="10"/>
  <c r="AH312" i="10"/>
  <c r="AH241" i="10"/>
  <c r="AH238" i="10"/>
  <c r="AH366" i="10"/>
  <c r="AH231" i="10"/>
  <c r="AH232" i="10"/>
  <c r="AH228" i="10"/>
  <c r="AH364" i="10"/>
  <c r="AH220" i="10"/>
  <c r="AH221" i="10"/>
  <c r="AH217" i="10"/>
  <c r="AH362" i="10"/>
  <c r="AH361" i="10"/>
  <c r="AH368" i="10"/>
  <c r="AH372" i="10"/>
  <c r="AH242" i="10"/>
  <c r="AH233" i="10"/>
  <c r="AH222" i="10"/>
  <c r="AH218" i="10"/>
  <c r="AH229" i="10"/>
  <c r="AH239" i="10"/>
  <c r="AH369" i="10"/>
  <c r="AH373" i="10"/>
  <c r="AH83" i="10"/>
  <c r="AH374" i="10"/>
  <c r="AG249" i="10"/>
  <c r="AG250" i="10"/>
  <c r="AG251" i="10"/>
  <c r="AG253" i="10"/>
  <c r="AG254" i="10"/>
  <c r="AG255" i="10"/>
  <c r="AG257" i="10"/>
  <c r="AG258" i="10"/>
  <c r="AG259" i="10"/>
  <c r="AG261" i="10"/>
  <c r="AG262" i="10"/>
  <c r="AG263" i="10"/>
  <c r="AG266" i="10"/>
  <c r="AG297" i="10"/>
  <c r="AG301" i="10"/>
  <c r="AG305" i="10"/>
  <c r="AG309" i="10"/>
  <c r="AG312" i="10"/>
  <c r="AG241" i="10"/>
  <c r="AG238" i="10"/>
  <c r="AG366" i="10"/>
  <c r="AG231" i="10"/>
  <c r="AG232" i="10"/>
  <c r="AG228" i="10"/>
  <c r="AG364" i="10"/>
  <c r="AG220" i="10"/>
  <c r="AG221" i="10"/>
  <c r="AG217" i="10"/>
  <c r="AG362" i="10"/>
  <c r="AG361" i="10"/>
  <c r="AG368" i="10"/>
  <c r="AG372" i="10"/>
  <c r="AG242" i="10"/>
  <c r="AG233" i="10"/>
  <c r="AG222" i="10"/>
  <c r="AG218" i="10"/>
  <c r="AG229" i="10"/>
  <c r="AG239" i="10"/>
  <c r="AG369" i="10"/>
  <c r="AG373" i="10"/>
  <c r="AG83" i="10"/>
  <c r="AG374" i="10"/>
  <c r="AF249" i="10"/>
  <c r="AF250" i="10"/>
  <c r="AF251" i="10"/>
  <c r="AF253" i="10"/>
  <c r="AF254" i="10"/>
  <c r="AF255" i="10"/>
  <c r="AF257" i="10"/>
  <c r="AF258" i="10"/>
  <c r="AF259" i="10"/>
  <c r="AF261" i="10"/>
  <c r="AF262" i="10"/>
  <c r="AF263" i="10"/>
  <c r="AF266" i="10"/>
  <c r="AF297" i="10"/>
  <c r="AF301" i="10"/>
  <c r="AF305" i="10"/>
  <c r="AF309" i="10"/>
  <c r="AF312" i="10"/>
  <c r="AF241" i="10"/>
  <c r="AF238" i="10"/>
  <c r="AF366" i="10"/>
  <c r="AF231" i="10"/>
  <c r="AF232" i="10"/>
  <c r="AF228" i="10"/>
  <c r="AF364" i="10"/>
  <c r="AF220" i="10"/>
  <c r="AF221" i="10"/>
  <c r="AF217" i="10"/>
  <c r="AF362" i="10"/>
  <c r="AF361" i="10"/>
  <c r="AF368" i="10"/>
  <c r="AF372" i="10"/>
  <c r="AF242" i="10"/>
  <c r="AF233" i="10"/>
  <c r="AF222" i="10"/>
  <c r="AF218" i="10"/>
  <c r="AF229" i="10"/>
  <c r="AF239" i="10"/>
  <c r="AF369" i="10"/>
  <c r="AF373" i="10"/>
  <c r="AF83" i="10"/>
  <c r="AF374" i="10"/>
  <c r="AE249" i="10"/>
  <c r="AE250" i="10"/>
  <c r="AE251" i="10"/>
  <c r="AE253" i="10"/>
  <c r="AE254" i="10"/>
  <c r="AE255" i="10"/>
  <c r="AE257" i="10"/>
  <c r="AE258" i="10"/>
  <c r="AE259" i="10"/>
  <c r="AE261" i="10"/>
  <c r="AE262" i="10"/>
  <c r="AE263" i="10"/>
  <c r="AE266" i="10"/>
  <c r="AE297" i="10"/>
  <c r="AE301" i="10"/>
  <c r="AE305" i="10"/>
  <c r="AE309" i="10"/>
  <c r="AE312" i="10"/>
  <c r="AE241" i="10"/>
  <c r="AE238" i="10"/>
  <c r="AE366" i="10"/>
  <c r="AE231" i="10"/>
  <c r="AE232" i="10"/>
  <c r="AE228" i="10"/>
  <c r="AE364" i="10"/>
  <c r="AE220" i="10"/>
  <c r="AE221" i="10"/>
  <c r="AE217" i="10"/>
  <c r="AE362" i="10"/>
  <c r="AE361" i="10"/>
  <c r="AE368" i="10"/>
  <c r="AE372" i="10"/>
  <c r="AE242" i="10"/>
  <c r="AE233" i="10"/>
  <c r="AE222" i="10"/>
  <c r="AE218" i="10"/>
  <c r="AE229" i="10"/>
  <c r="AE239" i="10"/>
  <c r="AE369" i="10"/>
  <c r="AE373" i="10"/>
  <c r="AE83" i="10"/>
  <c r="AE374" i="10"/>
  <c r="AD249" i="10"/>
  <c r="AD250" i="10"/>
  <c r="AD251" i="10"/>
  <c r="AD253" i="10"/>
  <c r="AD254" i="10"/>
  <c r="AD255" i="10"/>
  <c r="AD257" i="10"/>
  <c r="AD258" i="10"/>
  <c r="AD259" i="10"/>
  <c r="AD261" i="10"/>
  <c r="AD262" i="10"/>
  <c r="AD263" i="10"/>
  <c r="AD266" i="10"/>
  <c r="AD297" i="10"/>
  <c r="AD301" i="10"/>
  <c r="AD305" i="10"/>
  <c r="AD309" i="10"/>
  <c r="AD312" i="10"/>
  <c r="AD241" i="10"/>
  <c r="AD238" i="10"/>
  <c r="AD366" i="10"/>
  <c r="AD231" i="10"/>
  <c r="AD232" i="10"/>
  <c r="AD228" i="10"/>
  <c r="AD364" i="10"/>
  <c r="AD220" i="10"/>
  <c r="AD221" i="10"/>
  <c r="AD217" i="10"/>
  <c r="AD362" i="10"/>
  <c r="AD361" i="10"/>
  <c r="AD368" i="10"/>
  <c r="AD372" i="10"/>
  <c r="AD242" i="10"/>
  <c r="AD233" i="10"/>
  <c r="AD222" i="10"/>
  <c r="AD218" i="10"/>
  <c r="AD229" i="10"/>
  <c r="AD239" i="10"/>
  <c r="AD369" i="10"/>
  <c r="AD373" i="10"/>
  <c r="AD83" i="10"/>
  <c r="AD374" i="10"/>
  <c r="AC249" i="10"/>
  <c r="AC250" i="10"/>
  <c r="AC251" i="10"/>
  <c r="AC253" i="10"/>
  <c r="AC254" i="10"/>
  <c r="AC255" i="10"/>
  <c r="AC257" i="10"/>
  <c r="AC258" i="10"/>
  <c r="AC259" i="10"/>
  <c r="AC261" i="10"/>
  <c r="AC262" i="10"/>
  <c r="AC263" i="10"/>
  <c r="AC266" i="10"/>
  <c r="AC297" i="10"/>
  <c r="AC301" i="10"/>
  <c r="AC305" i="10"/>
  <c r="AC309" i="10"/>
  <c r="AC312" i="10"/>
  <c r="AC241" i="10"/>
  <c r="AC238" i="10"/>
  <c r="AC366" i="10"/>
  <c r="AC231" i="10"/>
  <c r="AC232" i="10"/>
  <c r="AC228" i="10"/>
  <c r="AC364" i="10"/>
  <c r="AC220" i="10"/>
  <c r="AC221" i="10"/>
  <c r="AC217" i="10"/>
  <c r="AC362" i="10"/>
  <c r="AC361" i="10"/>
  <c r="AC368" i="10"/>
  <c r="AC372" i="10"/>
  <c r="AC242" i="10"/>
  <c r="AC233" i="10"/>
  <c r="AC222" i="10"/>
  <c r="AC218" i="10"/>
  <c r="AC229" i="10"/>
  <c r="AC239" i="10"/>
  <c r="AC369" i="10"/>
  <c r="AC373" i="10"/>
  <c r="AC83" i="10"/>
  <c r="AC374" i="10"/>
  <c r="AB249" i="10"/>
  <c r="AB250" i="10"/>
  <c r="AB251" i="10"/>
  <c r="AB253" i="10"/>
  <c r="AB254" i="10"/>
  <c r="AB255" i="10"/>
  <c r="AB257" i="10"/>
  <c r="AB258" i="10"/>
  <c r="AB259" i="10"/>
  <c r="AB261" i="10"/>
  <c r="AB262" i="10"/>
  <c r="AB263" i="10"/>
  <c r="AB266" i="10"/>
  <c r="AB297" i="10"/>
  <c r="AB301" i="10"/>
  <c r="AB305" i="10"/>
  <c r="AB309" i="10"/>
  <c r="AB312" i="10"/>
  <c r="AB241" i="10"/>
  <c r="AB238" i="10"/>
  <c r="AB366" i="10"/>
  <c r="AB231" i="10"/>
  <c r="AB232" i="10"/>
  <c r="AB228" i="10"/>
  <c r="AB364" i="10"/>
  <c r="AB220" i="10"/>
  <c r="AB221" i="10"/>
  <c r="AB217" i="10"/>
  <c r="AB362" i="10"/>
  <c r="AB361" i="10"/>
  <c r="AB368" i="10"/>
  <c r="AB372" i="10"/>
  <c r="AB242" i="10"/>
  <c r="AB233" i="10"/>
  <c r="AB222" i="10"/>
  <c r="AB218" i="10"/>
  <c r="AB229" i="10"/>
  <c r="AB239" i="10"/>
  <c r="AB369" i="10"/>
  <c r="AB373" i="10"/>
  <c r="AB83" i="10"/>
  <c r="AB374" i="10"/>
  <c r="AA249" i="10"/>
  <c r="AA250" i="10"/>
  <c r="AA251" i="10"/>
  <c r="AA253" i="10"/>
  <c r="AA254" i="10"/>
  <c r="AA255" i="10"/>
  <c r="AA257" i="10"/>
  <c r="AA258" i="10"/>
  <c r="AA259" i="10"/>
  <c r="AA261" i="10"/>
  <c r="AA262" i="10"/>
  <c r="AA263" i="10"/>
  <c r="AA266" i="10"/>
  <c r="AA297" i="10"/>
  <c r="AA301" i="10"/>
  <c r="AA305" i="10"/>
  <c r="AA309" i="10"/>
  <c r="AA312" i="10"/>
  <c r="AA241" i="10"/>
  <c r="AA238" i="10"/>
  <c r="AA366" i="10"/>
  <c r="AA231" i="10"/>
  <c r="AA232" i="10"/>
  <c r="AA228" i="10"/>
  <c r="AA364" i="10"/>
  <c r="AA220" i="10"/>
  <c r="AA221" i="10"/>
  <c r="AA217" i="10"/>
  <c r="AA362" i="10"/>
  <c r="AA361" i="10"/>
  <c r="AA368" i="10"/>
  <c r="AA372" i="10"/>
  <c r="AA242" i="10"/>
  <c r="AA233" i="10"/>
  <c r="AA222" i="10"/>
  <c r="AA218" i="10"/>
  <c r="AA229" i="10"/>
  <c r="AA239" i="10"/>
  <c r="AA369" i="10"/>
  <c r="AA373" i="10"/>
  <c r="AA83" i="10"/>
  <c r="AA374" i="10"/>
  <c r="Z249" i="10"/>
  <c r="Z250" i="10"/>
  <c r="Z251" i="10"/>
  <c r="Z253" i="10"/>
  <c r="Z254" i="10"/>
  <c r="Z255" i="10"/>
  <c r="Z257" i="10"/>
  <c r="Z258" i="10"/>
  <c r="Z259" i="10"/>
  <c r="Z261" i="10"/>
  <c r="Z262" i="10"/>
  <c r="Z263" i="10"/>
  <c r="Z266" i="10"/>
  <c r="Z297" i="10"/>
  <c r="Z301" i="10"/>
  <c r="Z305" i="10"/>
  <c r="Z309" i="10"/>
  <c r="Z312" i="10"/>
  <c r="Z241" i="10"/>
  <c r="Z238" i="10"/>
  <c r="Z366" i="10"/>
  <c r="Z231" i="10"/>
  <c r="Z232" i="10"/>
  <c r="Z228" i="10"/>
  <c r="Z364" i="10"/>
  <c r="Z220" i="10"/>
  <c r="Z221" i="10"/>
  <c r="Z217" i="10"/>
  <c r="Z362" i="10"/>
  <c r="Z361" i="10"/>
  <c r="Z368" i="10"/>
  <c r="Z372" i="10"/>
  <c r="Z242" i="10"/>
  <c r="Z233" i="10"/>
  <c r="Z222" i="10"/>
  <c r="Z218" i="10"/>
  <c r="Z229" i="10"/>
  <c r="Z239" i="10"/>
  <c r="Z369" i="10"/>
  <c r="Z373" i="10"/>
  <c r="Z83" i="10"/>
  <c r="Z374" i="10"/>
  <c r="Y249" i="10"/>
  <c r="Y250" i="10"/>
  <c r="Y251" i="10"/>
  <c r="Y253" i="10"/>
  <c r="Y254" i="10"/>
  <c r="Y255" i="10"/>
  <c r="Y257" i="10"/>
  <c r="Y258" i="10"/>
  <c r="Y259" i="10"/>
  <c r="Y261" i="10"/>
  <c r="Y262" i="10"/>
  <c r="Y263" i="10"/>
  <c r="Y266" i="10"/>
  <c r="Y297" i="10"/>
  <c r="Y301" i="10"/>
  <c r="Y305" i="10"/>
  <c r="Y309" i="10"/>
  <c r="Y312" i="10"/>
  <c r="Y241" i="10"/>
  <c r="Y238" i="10"/>
  <c r="Y366" i="10"/>
  <c r="Y231" i="10"/>
  <c r="Y232" i="10"/>
  <c r="Y228" i="10"/>
  <c r="Y364" i="10"/>
  <c r="Y220" i="10"/>
  <c r="Y221" i="10"/>
  <c r="Y217" i="10"/>
  <c r="Y362" i="10"/>
  <c r="Y361" i="10"/>
  <c r="Y368" i="10"/>
  <c r="Y372" i="10"/>
  <c r="Y242" i="10"/>
  <c r="Y233" i="10"/>
  <c r="Y222" i="10"/>
  <c r="Y218" i="10"/>
  <c r="Y229" i="10"/>
  <c r="Y239" i="10"/>
  <c r="Y369" i="10"/>
  <c r="Y373" i="10"/>
  <c r="Y83" i="10"/>
  <c r="Y374" i="10"/>
  <c r="X249" i="10"/>
  <c r="X250" i="10"/>
  <c r="X251" i="10"/>
  <c r="X253" i="10"/>
  <c r="X254" i="10"/>
  <c r="X255" i="10"/>
  <c r="X257" i="10"/>
  <c r="X258" i="10"/>
  <c r="X259" i="10"/>
  <c r="X261" i="10"/>
  <c r="X262" i="10"/>
  <c r="X263" i="10"/>
  <c r="X266" i="10"/>
  <c r="X297" i="10"/>
  <c r="X301" i="10"/>
  <c r="X305" i="10"/>
  <c r="X309" i="10"/>
  <c r="X312" i="10"/>
  <c r="X241" i="10"/>
  <c r="X238" i="10"/>
  <c r="X366" i="10"/>
  <c r="X231" i="10"/>
  <c r="X232" i="10"/>
  <c r="X228" i="10"/>
  <c r="X364" i="10"/>
  <c r="X220" i="10"/>
  <c r="X221" i="10"/>
  <c r="X217" i="10"/>
  <c r="X362" i="10"/>
  <c r="X361" i="10"/>
  <c r="X368" i="10"/>
  <c r="X372" i="10"/>
  <c r="X242" i="10"/>
  <c r="X233" i="10"/>
  <c r="X222" i="10"/>
  <c r="X218" i="10"/>
  <c r="X229" i="10"/>
  <c r="X239" i="10"/>
  <c r="X369" i="10"/>
  <c r="X373" i="10"/>
  <c r="X83" i="10"/>
  <c r="X374" i="10"/>
  <c r="W249" i="10"/>
  <c r="W250" i="10"/>
  <c r="W251" i="10"/>
  <c r="W253" i="10"/>
  <c r="W254" i="10"/>
  <c r="W255" i="10"/>
  <c r="W257" i="10"/>
  <c r="W258" i="10"/>
  <c r="W259" i="10"/>
  <c r="W261" i="10"/>
  <c r="W262" i="10"/>
  <c r="W263" i="10"/>
  <c r="W266" i="10"/>
  <c r="W297" i="10"/>
  <c r="W301" i="10"/>
  <c r="W305" i="10"/>
  <c r="W309" i="10"/>
  <c r="W312" i="10"/>
  <c r="W241" i="10"/>
  <c r="W238" i="10"/>
  <c r="W366" i="10"/>
  <c r="W231" i="10"/>
  <c r="W232" i="10"/>
  <c r="W228" i="10"/>
  <c r="W364" i="10"/>
  <c r="W220" i="10"/>
  <c r="W221" i="10"/>
  <c r="W217" i="10"/>
  <c r="W362" i="10"/>
  <c r="W361" i="10"/>
  <c r="W368" i="10"/>
  <c r="W372" i="10"/>
  <c r="W242" i="10"/>
  <c r="W233" i="10"/>
  <c r="W222" i="10"/>
  <c r="W218" i="10"/>
  <c r="W229" i="10"/>
  <c r="W239" i="10"/>
  <c r="W369" i="10"/>
  <c r="W373" i="10"/>
  <c r="W83" i="10"/>
  <c r="W374" i="10"/>
  <c r="V249" i="10"/>
  <c r="V250" i="10"/>
  <c r="V251" i="10"/>
  <c r="V253" i="10"/>
  <c r="V254" i="10"/>
  <c r="V255" i="10"/>
  <c r="V257" i="10"/>
  <c r="V258" i="10"/>
  <c r="V259" i="10"/>
  <c r="V261" i="10"/>
  <c r="V262" i="10"/>
  <c r="V263" i="10"/>
  <c r="V266" i="10"/>
  <c r="V297" i="10"/>
  <c r="V301" i="10"/>
  <c r="V305" i="10"/>
  <c r="V309" i="10"/>
  <c r="V312" i="10"/>
  <c r="V241" i="10"/>
  <c r="V238" i="10"/>
  <c r="V366" i="10"/>
  <c r="V231" i="10"/>
  <c r="V232" i="10"/>
  <c r="V228" i="10"/>
  <c r="V364" i="10"/>
  <c r="V220" i="10"/>
  <c r="V221" i="10"/>
  <c r="V217" i="10"/>
  <c r="V362" i="10"/>
  <c r="V361" i="10"/>
  <c r="V368" i="10"/>
  <c r="V372" i="10"/>
  <c r="V242" i="10"/>
  <c r="V233" i="10"/>
  <c r="V222" i="10"/>
  <c r="V218" i="10"/>
  <c r="V229" i="10"/>
  <c r="V239" i="10"/>
  <c r="V369" i="10"/>
  <c r="V373" i="10"/>
  <c r="V83" i="10"/>
  <c r="V374" i="10"/>
  <c r="U249" i="10"/>
  <c r="U250" i="10"/>
  <c r="U251" i="10"/>
  <c r="U253" i="10"/>
  <c r="U254" i="10"/>
  <c r="U255" i="10"/>
  <c r="U257" i="10"/>
  <c r="U258" i="10"/>
  <c r="U259" i="10"/>
  <c r="U261" i="10"/>
  <c r="U262" i="10"/>
  <c r="U263" i="10"/>
  <c r="U266" i="10"/>
  <c r="U297" i="10"/>
  <c r="U301" i="10"/>
  <c r="U305" i="10"/>
  <c r="U309" i="10"/>
  <c r="U312" i="10"/>
  <c r="U241" i="10"/>
  <c r="U238" i="10"/>
  <c r="U366" i="10"/>
  <c r="U231" i="10"/>
  <c r="U232" i="10"/>
  <c r="U228" i="10"/>
  <c r="U364" i="10"/>
  <c r="U220" i="10"/>
  <c r="U221" i="10"/>
  <c r="U217" i="10"/>
  <c r="U362" i="10"/>
  <c r="U361" i="10"/>
  <c r="U368" i="10"/>
  <c r="U372" i="10"/>
  <c r="U242" i="10"/>
  <c r="U233" i="10"/>
  <c r="U222" i="10"/>
  <c r="U218" i="10"/>
  <c r="U229" i="10"/>
  <c r="U239" i="10"/>
  <c r="U369" i="10"/>
  <c r="U373" i="10"/>
  <c r="U83" i="10"/>
  <c r="U374" i="10"/>
  <c r="T249" i="10"/>
  <c r="T250" i="10"/>
  <c r="T251" i="10"/>
  <c r="T253" i="10"/>
  <c r="T254" i="10"/>
  <c r="T255" i="10"/>
  <c r="T257" i="10"/>
  <c r="T258" i="10"/>
  <c r="T259" i="10"/>
  <c r="T261" i="10"/>
  <c r="T262" i="10"/>
  <c r="T263" i="10"/>
  <c r="T266" i="10"/>
  <c r="T297" i="10"/>
  <c r="T301" i="10"/>
  <c r="T305" i="10"/>
  <c r="T309" i="10"/>
  <c r="T312" i="10"/>
  <c r="T241" i="10"/>
  <c r="T238" i="10"/>
  <c r="T366" i="10"/>
  <c r="T231" i="10"/>
  <c r="T232" i="10"/>
  <c r="T228" i="10"/>
  <c r="T364" i="10"/>
  <c r="T220" i="10"/>
  <c r="T221" i="10"/>
  <c r="T217" i="10"/>
  <c r="T362" i="10"/>
  <c r="T361" i="10"/>
  <c r="T368" i="10"/>
  <c r="T372" i="10"/>
  <c r="T242" i="10"/>
  <c r="T233" i="10"/>
  <c r="T222" i="10"/>
  <c r="T218" i="10"/>
  <c r="T229" i="10"/>
  <c r="T239" i="10"/>
  <c r="T369" i="10"/>
  <c r="T373" i="10"/>
  <c r="T83" i="10"/>
  <c r="T374" i="10"/>
  <c r="S249" i="10"/>
  <c r="S250" i="10"/>
  <c r="S251" i="10"/>
  <c r="S253" i="10"/>
  <c r="S254" i="10"/>
  <c r="S255" i="10"/>
  <c r="S257" i="10"/>
  <c r="S258" i="10"/>
  <c r="S259" i="10"/>
  <c r="S261" i="10"/>
  <c r="S262" i="10"/>
  <c r="S263" i="10"/>
  <c r="S266" i="10"/>
  <c r="S297" i="10"/>
  <c r="S301" i="10"/>
  <c r="S305" i="10"/>
  <c r="S309" i="10"/>
  <c r="S312" i="10"/>
  <c r="S241" i="10"/>
  <c r="S238" i="10"/>
  <c r="S366" i="10"/>
  <c r="S231" i="10"/>
  <c r="S232" i="10"/>
  <c r="S228" i="10"/>
  <c r="S364" i="10"/>
  <c r="S220" i="10"/>
  <c r="S221" i="10"/>
  <c r="S217" i="10"/>
  <c r="S362" i="10"/>
  <c r="S361" i="10"/>
  <c r="S368" i="10"/>
  <c r="S372" i="10"/>
  <c r="S242" i="10"/>
  <c r="S233" i="10"/>
  <c r="S222" i="10"/>
  <c r="S218" i="10"/>
  <c r="S229" i="10"/>
  <c r="S239" i="10"/>
  <c r="S369" i="10"/>
  <c r="S373" i="10"/>
  <c r="S83" i="10"/>
  <c r="S374" i="10"/>
  <c r="R249" i="10"/>
  <c r="R250" i="10"/>
  <c r="R251" i="10"/>
  <c r="R253" i="10"/>
  <c r="R254" i="10"/>
  <c r="R255" i="10"/>
  <c r="R257" i="10"/>
  <c r="R258" i="10"/>
  <c r="R259" i="10"/>
  <c r="R261" i="10"/>
  <c r="R262" i="10"/>
  <c r="R263" i="10"/>
  <c r="R266" i="10"/>
  <c r="R297" i="10"/>
  <c r="R301" i="10"/>
  <c r="R305" i="10"/>
  <c r="R309" i="10"/>
  <c r="R312" i="10"/>
  <c r="R241" i="10"/>
  <c r="R238" i="10"/>
  <c r="R366" i="10"/>
  <c r="R231" i="10"/>
  <c r="R232" i="10"/>
  <c r="R228" i="10"/>
  <c r="R364" i="10"/>
  <c r="R220" i="10"/>
  <c r="R221" i="10"/>
  <c r="R217" i="10"/>
  <c r="R362" i="10"/>
  <c r="R361" i="10"/>
  <c r="R368" i="10"/>
  <c r="R372" i="10"/>
  <c r="R242" i="10"/>
  <c r="R233" i="10"/>
  <c r="R222" i="10"/>
  <c r="R218" i="10"/>
  <c r="R229" i="10"/>
  <c r="R239" i="10"/>
  <c r="R369" i="10"/>
  <c r="R373" i="10"/>
  <c r="R83" i="10"/>
  <c r="R374" i="10"/>
  <c r="Q249" i="10"/>
  <c r="Q250" i="10"/>
  <c r="Q251" i="10"/>
  <c r="Q253" i="10"/>
  <c r="Q254" i="10"/>
  <c r="Q255" i="10"/>
  <c r="Q257" i="10"/>
  <c r="Q258" i="10"/>
  <c r="Q259" i="10"/>
  <c r="Q261" i="10"/>
  <c r="Q262" i="10"/>
  <c r="Q263" i="10"/>
  <c r="Q266" i="10"/>
  <c r="Q297" i="10"/>
  <c r="Q301" i="10"/>
  <c r="Q305" i="10"/>
  <c r="Q309" i="10"/>
  <c r="Q312" i="10"/>
  <c r="Q241" i="10"/>
  <c r="Q238" i="10"/>
  <c r="Q366" i="10"/>
  <c r="Q231" i="10"/>
  <c r="Q232" i="10"/>
  <c r="Q228" i="10"/>
  <c r="Q364" i="10"/>
  <c r="Q220" i="10"/>
  <c r="Q221" i="10"/>
  <c r="Q217" i="10"/>
  <c r="Q362" i="10"/>
  <c r="Q361" i="10"/>
  <c r="Q368" i="10"/>
  <c r="Q372" i="10"/>
  <c r="Q242" i="10"/>
  <c r="Q233" i="10"/>
  <c r="Q222" i="10"/>
  <c r="Q218" i="10"/>
  <c r="Q229" i="10"/>
  <c r="Q239" i="10"/>
  <c r="Q369" i="10"/>
  <c r="Q373" i="10"/>
  <c r="Q83" i="10"/>
  <c r="Q374" i="10"/>
  <c r="P249" i="10"/>
  <c r="P250" i="10"/>
  <c r="P251" i="10"/>
  <c r="P253" i="10"/>
  <c r="P254" i="10"/>
  <c r="P255" i="10"/>
  <c r="P257" i="10"/>
  <c r="P258" i="10"/>
  <c r="P259" i="10"/>
  <c r="P261" i="10"/>
  <c r="P262" i="10"/>
  <c r="P263" i="10"/>
  <c r="P266" i="10"/>
  <c r="P297" i="10"/>
  <c r="P301" i="10"/>
  <c r="P305" i="10"/>
  <c r="P309" i="10"/>
  <c r="P312" i="10"/>
  <c r="P241" i="10"/>
  <c r="P238" i="10"/>
  <c r="P366" i="10"/>
  <c r="P231" i="10"/>
  <c r="P232" i="10"/>
  <c r="P228" i="10"/>
  <c r="P364" i="10"/>
  <c r="P220" i="10"/>
  <c r="P221" i="10"/>
  <c r="P217" i="10"/>
  <c r="P362" i="10"/>
  <c r="P361" i="10"/>
  <c r="P368" i="10"/>
  <c r="P372" i="10"/>
  <c r="P242" i="10"/>
  <c r="P233" i="10"/>
  <c r="P222" i="10"/>
  <c r="P218" i="10"/>
  <c r="P229" i="10"/>
  <c r="P239" i="10"/>
  <c r="P369" i="10"/>
  <c r="P373" i="10"/>
  <c r="P83" i="10"/>
  <c r="P374" i="10"/>
  <c r="O249" i="10"/>
  <c r="O250" i="10"/>
  <c r="O251" i="10"/>
  <c r="O253" i="10"/>
  <c r="O254" i="10"/>
  <c r="O255" i="10"/>
  <c r="O257" i="10"/>
  <c r="O258" i="10"/>
  <c r="O259" i="10"/>
  <c r="O261" i="10"/>
  <c r="O262" i="10"/>
  <c r="O263" i="10"/>
  <c r="O266" i="10"/>
  <c r="O297" i="10"/>
  <c r="O301" i="10"/>
  <c r="O305" i="10"/>
  <c r="O309" i="10"/>
  <c r="O312" i="10"/>
  <c r="O241" i="10"/>
  <c r="O238" i="10"/>
  <c r="O366" i="10"/>
  <c r="O231" i="10"/>
  <c r="O232" i="10"/>
  <c r="O228" i="10"/>
  <c r="O364" i="10"/>
  <c r="O220" i="10"/>
  <c r="O221" i="10"/>
  <c r="O217" i="10"/>
  <c r="O362" i="10"/>
  <c r="O361" i="10"/>
  <c r="O368" i="10"/>
  <c r="O372" i="10"/>
  <c r="O242" i="10"/>
  <c r="O233" i="10"/>
  <c r="O222" i="10"/>
  <c r="O218" i="10"/>
  <c r="O229" i="10"/>
  <c r="O239" i="10"/>
  <c r="O369" i="10"/>
  <c r="O373" i="10"/>
  <c r="O83" i="10"/>
  <c r="O374" i="10"/>
  <c r="N249" i="10"/>
  <c r="N250" i="10"/>
  <c r="N251" i="10"/>
  <c r="N253" i="10"/>
  <c r="N254" i="10"/>
  <c r="N255" i="10"/>
  <c r="N257" i="10"/>
  <c r="N258" i="10"/>
  <c r="N259" i="10"/>
  <c r="N261" i="10"/>
  <c r="N262" i="10"/>
  <c r="N263" i="10"/>
  <c r="N266" i="10"/>
  <c r="N297" i="10"/>
  <c r="N301" i="10"/>
  <c r="N305" i="10"/>
  <c r="N309" i="10"/>
  <c r="N312" i="10"/>
  <c r="N241" i="10"/>
  <c r="N238" i="10"/>
  <c r="N366" i="10"/>
  <c r="N231" i="10"/>
  <c r="N232" i="10"/>
  <c r="N228" i="10"/>
  <c r="N364" i="10"/>
  <c r="N220" i="10"/>
  <c r="N221" i="10"/>
  <c r="N217" i="10"/>
  <c r="N362" i="10"/>
  <c r="N361" i="10"/>
  <c r="N368" i="10"/>
  <c r="N372" i="10"/>
  <c r="N242" i="10"/>
  <c r="N233" i="10"/>
  <c r="N222" i="10"/>
  <c r="N218" i="10"/>
  <c r="N229" i="10"/>
  <c r="N239" i="10"/>
  <c r="N369" i="10"/>
  <c r="N373" i="10"/>
  <c r="N83" i="10"/>
  <c r="N374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6" i="10"/>
  <c r="M297" i="10"/>
  <c r="M301" i="10"/>
  <c r="M305" i="10"/>
  <c r="M309" i="10"/>
  <c r="M312" i="10"/>
  <c r="M241" i="10"/>
  <c r="M238" i="10"/>
  <c r="M366" i="10"/>
  <c r="M231" i="10"/>
  <c r="M232" i="10"/>
  <c r="M228" i="10"/>
  <c r="M364" i="10"/>
  <c r="M220" i="10"/>
  <c r="M221" i="10"/>
  <c r="M217" i="10"/>
  <c r="M362" i="10"/>
  <c r="M361" i="10"/>
  <c r="M368" i="10"/>
  <c r="M372" i="10"/>
  <c r="M242" i="10"/>
  <c r="M233" i="10"/>
  <c r="M222" i="10"/>
  <c r="M218" i="10"/>
  <c r="M229" i="10"/>
  <c r="M239" i="10"/>
  <c r="M369" i="10"/>
  <c r="M373" i="10"/>
  <c r="M83" i="10"/>
  <c r="M374" i="10"/>
  <c r="L249" i="10"/>
  <c r="L250" i="10"/>
  <c r="L251" i="10"/>
  <c r="L253" i="10"/>
  <c r="L254" i="10"/>
  <c r="L255" i="10"/>
  <c r="L257" i="10"/>
  <c r="L258" i="10"/>
  <c r="L259" i="10"/>
  <c r="L261" i="10"/>
  <c r="L262" i="10"/>
  <c r="L263" i="10"/>
  <c r="L266" i="10"/>
  <c r="L297" i="10"/>
  <c r="L301" i="10"/>
  <c r="L305" i="10"/>
  <c r="L309" i="10"/>
  <c r="L312" i="10"/>
  <c r="L241" i="10"/>
  <c r="L238" i="10"/>
  <c r="L366" i="10"/>
  <c r="L231" i="10"/>
  <c r="L232" i="10"/>
  <c r="L228" i="10"/>
  <c r="L364" i="10"/>
  <c r="L220" i="10"/>
  <c r="L221" i="10"/>
  <c r="L217" i="10"/>
  <c r="L362" i="10"/>
  <c r="L361" i="10"/>
  <c r="L368" i="10"/>
  <c r="L372" i="10"/>
  <c r="L242" i="10"/>
  <c r="L233" i="10"/>
  <c r="L222" i="10"/>
  <c r="L218" i="10"/>
  <c r="L229" i="10"/>
  <c r="L239" i="10"/>
  <c r="L369" i="10"/>
  <c r="L373" i="10"/>
  <c r="L83" i="10"/>
  <c r="L374" i="10"/>
  <c r="K249" i="10"/>
  <c r="K250" i="10"/>
  <c r="K251" i="10"/>
  <c r="K253" i="10"/>
  <c r="K254" i="10"/>
  <c r="K255" i="10"/>
  <c r="K257" i="10"/>
  <c r="K258" i="10"/>
  <c r="K259" i="10"/>
  <c r="K261" i="10"/>
  <c r="K262" i="10"/>
  <c r="K263" i="10"/>
  <c r="K266" i="10"/>
  <c r="K297" i="10"/>
  <c r="K301" i="10"/>
  <c r="K305" i="10"/>
  <c r="K309" i="10"/>
  <c r="K312" i="10"/>
  <c r="K241" i="10"/>
  <c r="K238" i="10"/>
  <c r="K366" i="10"/>
  <c r="K231" i="10"/>
  <c r="K232" i="10"/>
  <c r="K228" i="10"/>
  <c r="K364" i="10"/>
  <c r="K220" i="10"/>
  <c r="K221" i="10"/>
  <c r="K217" i="10"/>
  <c r="K362" i="10"/>
  <c r="K361" i="10"/>
  <c r="K368" i="10"/>
  <c r="K372" i="10"/>
  <c r="K242" i="10"/>
  <c r="K233" i="10"/>
  <c r="K222" i="10"/>
  <c r="K218" i="10"/>
  <c r="K229" i="10"/>
  <c r="K239" i="10"/>
  <c r="K369" i="10"/>
  <c r="K373" i="10"/>
  <c r="K83" i="10"/>
  <c r="K374" i="10"/>
  <c r="J249" i="10"/>
  <c r="J250" i="10"/>
  <c r="J251" i="10"/>
  <c r="J253" i="10"/>
  <c r="J254" i="10"/>
  <c r="J255" i="10"/>
  <c r="J257" i="10"/>
  <c r="J258" i="10"/>
  <c r="J259" i="10"/>
  <c r="J261" i="10"/>
  <c r="J262" i="10"/>
  <c r="J263" i="10"/>
  <c r="J266" i="10"/>
  <c r="J297" i="10"/>
  <c r="J301" i="10"/>
  <c r="J305" i="10"/>
  <c r="J309" i="10"/>
  <c r="J312" i="10"/>
  <c r="J241" i="10"/>
  <c r="J238" i="10"/>
  <c r="J366" i="10"/>
  <c r="J231" i="10"/>
  <c r="J232" i="10"/>
  <c r="J228" i="10"/>
  <c r="J364" i="10"/>
  <c r="J220" i="10"/>
  <c r="J221" i="10"/>
  <c r="J217" i="10"/>
  <c r="J362" i="10"/>
  <c r="J361" i="10"/>
  <c r="J368" i="10"/>
  <c r="J372" i="10"/>
  <c r="J242" i="10"/>
  <c r="J233" i="10"/>
  <c r="J222" i="10"/>
  <c r="J218" i="10"/>
  <c r="J229" i="10"/>
  <c r="J239" i="10"/>
  <c r="J369" i="10"/>
  <c r="J373" i="10"/>
  <c r="J83" i="10"/>
  <c r="J374" i="10"/>
  <c r="I249" i="10"/>
  <c r="I250" i="10"/>
  <c r="I251" i="10"/>
  <c r="I253" i="10"/>
  <c r="I254" i="10"/>
  <c r="I255" i="10"/>
  <c r="I257" i="10"/>
  <c r="I258" i="10"/>
  <c r="I259" i="10"/>
  <c r="I261" i="10"/>
  <c r="I262" i="10"/>
  <c r="I263" i="10"/>
  <c r="I266" i="10"/>
  <c r="I297" i="10"/>
  <c r="I301" i="10"/>
  <c r="I305" i="10"/>
  <c r="I309" i="10"/>
  <c r="I312" i="10"/>
  <c r="I241" i="10"/>
  <c r="I238" i="10"/>
  <c r="I366" i="10"/>
  <c r="I231" i="10"/>
  <c r="I232" i="10"/>
  <c r="I228" i="10"/>
  <c r="I364" i="10"/>
  <c r="I220" i="10"/>
  <c r="I221" i="10"/>
  <c r="I217" i="10"/>
  <c r="I362" i="10"/>
  <c r="I361" i="10"/>
  <c r="I368" i="10"/>
  <c r="I372" i="10"/>
  <c r="I242" i="10"/>
  <c r="I233" i="10"/>
  <c r="I222" i="10"/>
  <c r="I218" i="10"/>
  <c r="I229" i="10"/>
  <c r="I239" i="10"/>
  <c r="I369" i="10"/>
  <c r="I373" i="10"/>
  <c r="I83" i="10"/>
  <c r="I374" i="10"/>
  <c r="H249" i="10"/>
  <c r="H250" i="10"/>
  <c r="H251" i="10"/>
  <c r="H253" i="10"/>
  <c r="H254" i="10"/>
  <c r="H255" i="10"/>
  <c r="H257" i="10"/>
  <c r="H258" i="10"/>
  <c r="H259" i="10"/>
  <c r="H261" i="10"/>
  <c r="H262" i="10"/>
  <c r="H263" i="10"/>
  <c r="H266" i="10"/>
  <c r="H297" i="10"/>
  <c r="H301" i="10"/>
  <c r="H305" i="10"/>
  <c r="H309" i="10"/>
  <c r="H312" i="10"/>
  <c r="H241" i="10"/>
  <c r="H238" i="10"/>
  <c r="H366" i="10"/>
  <c r="H231" i="10"/>
  <c r="H232" i="10"/>
  <c r="H228" i="10"/>
  <c r="H364" i="10"/>
  <c r="H220" i="10"/>
  <c r="H221" i="10"/>
  <c r="H217" i="10"/>
  <c r="H362" i="10"/>
  <c r="H361" i="10"/>
  <c r="H368" i="10"/>
  <c r="H372" i="10"/>
  <c r="H242" i="10"/>
  <c r="H233" i="10"/>
  <c r="H222" i="10"/>
  <c r="H218" i="10"/>
  <c r="H229" i="10"/>
  <c r="H239" i="10"/>
  <c r="H369" i="10"/>
  <c r="H373" i="10"/>
  <c r="H83" i="10"/>
  <c r="H374" i="10"/>
  <c r="G249" i="10"/>
  <c r="G250" i="10"/>
  <c r="G251" i="10"/>
  <c r="G253" i="10"/>
  <c r="G254" i="10"/>
  <c r="G255" i="10"/>
  <c r="G257" i="10"/>
  <c r="G258" i="10"/>
  <c r="G259" i="10"/>
  <c r="G261" i="10"/>
  <c r="G262" i="10"/>
  <c r="G263" i="10"/>
  <c r="G266" i="10"/>
  <c r="G297" i="10"/>
  <c r="G301" i="10"/>
  <c r="G305" i="10"/>
  <c r="G309" i="10"/>
  <c r="G312" i="10"/>
  <c r="G241" i="10"/>
  <c r="G238" i="10"/>
  <c r="G366" i="10"/>
  <c r="G231" i="10"/>
  <c r="G232" i="10"/>
  <c r="G228" i="10"/>
  <c r="G364" i="10"/>
  <c r="G220" i="10"/>
  <c r="G221" i="10"/>
  <c r="G217" i="10"/>
  <c r="G362" i="10"/>
  <c r="G361" i="10"/>
  <c r="G368" i="10"/>
  <c r="G372" i="10"/>
  <c r="G242" i="10"/>
  <c r="G233" i="10"/>
  <c r="G222" i="10"/>
  <c r="G218" i="10"/>
  <c r="G229" i="10"/>
  <c r="G239" i="10"/>
  <c r="G369" i="10"/>
  <c r="G373" i="10"/>
  <c r="G83" i="10"/>
  <c r="G374" i="10"/>
  <c r="F249" i="10"/>
  <c r="F250" i="10"/>
  <c r="F251" i="10"/>
  <c r="F253" i="10"/>
  <c r="F254" i="10"/>
  <c r="F255" i="10"/>
  <c r="F257" i="10"/>
  <c r="F258" i="10"/>
  <c r="F259" i="10"/>
  <c r="F261" i="10"/>
  <c r="F262" i="10"/>
  <c r="F263" i="10"/>
  <c r="F266" i="10"/>
  <c r="F297" i="10"/>
  <c r="F301" i="10"/>
  <c r="F305" i="10"/>
  <c r="F309" i="10"/>
  <c r="F312" i="10"/>
  <c r="F241" i="10"/>
  <c r="F238" i="10"/>
  <c r="F366" i="10"/>
  <c r="F231" i="10"/>
  <c r="F232" i="10"/>
  <c r="F228" i="10"/>
  <c r="F364" i="10"/>
  <c r="F220" i="10"/>
  <c r="F221" i="10"/>
  <c r="F217" i="10"/>
  <c r="F362" i="10"/>
  <c r="F361" i="10"/>
  <c r="F368" i="10"/>
  <c r="F372" i="10"/>
  <c r="F242" i="10"/>
  <c r="F233" i="10"/>
  <c r="F222" i="10"/>
  <c r="F218" i="10"/>
  <c r="F229" i="10"/>
  <c r="F239" i="10"/>
  <c r="F369" i="10"/>
  <c r="F373" i="10"/>
  <c r="F83" i="10"/>
  <c r="F374" i="10"/>
  <c r="E249" i="10"/>
  <c r="E250" i="10"/>
  <c r="E251" i="10"/>
  <c r="E253" i="10"/>
  <c r="E254" i="10"/>
  <c r="E255" i="10"/>
  <c r="E257" i="10"/>
  <c r="E258" i="10"/>
  <c r="E259" i="10"/>
  <c r="E261" i="10"/>
  <c r="E262" i="10"/>
  <c r="E263" i="10"/>
  <c r="E266" i="10"/>
  <c r="E297" i="10"/>
  <c r="E301" i="10"/>
  <c r="E305" i="10"/>
  <c r="E309" i="10"/>
  <c r="E312" i="10"/>
  <c r="E241" i="10"/>
  <c r="E238" i="10"/>
  <c r="E366" i="10"/>
  <c r="E231" i="10"/>
  <c r="E232" i="10"/>
  <c r="E228" i="10"/>
  <c r="E364" i="10"/>
  <c r="E220" i="10"/>
  <c r="E221" i="10"/>
  <c r="E217" i="10"/>
  <c r="E362" i="10"/>
  <c r="E361" i="10"/>
  <c r="E368" i="10"/>
  <c r="E372" i="10"/>
  <c r="E242" i="10"/>
  <c r="E233" i="10"/>
  <c r="E222" i="10"/>
  <c r="E218" i="10"/>
  <c r="E229" i="10"/>
  <c r="E239" i="10"/>
  <c r="E369" i="10"/>
  <c r="E373" i="10"/>
  <c r="E83" i="10"/>
  <c r="E374" i="10"/>
  <c r="D249" i="10"/>
  <c r="D250" i="10"/>
  <c r="D251" i="10"/>
  <c r="D253" i="10"/>
  <c r="D254" i="10"/>
  <c r="D255" i="10"/>
  <c r="D257" i="10"/>
  <c r="D258" i="10"/>
  <c r="D259" i="10"/>
  <c r="D261" i="10"/>
  <c r="D262" i="10"/>
  <c r="D263" i="10"/>
  <c r="D266" i="10"/>
  <c r="D297" i="10"/>
  <c r="D301" i="10"/>
  <c r="D305" i="10"/>
  <c r="D309" i="10"/>
  <c r="D312" i="10"/>
  <c r="D241" i="10"/>
  <c r="D238" i="10"/>
  <c r="D366" i="10"/>
  <c r="D231" i="10"/>
  <c r="D232" i="10"/>
  <c r="D228" i="10"/>
  <c r="D364" i="10"/>
  <c r="D220" i="10"/>
  <c r="D221" i="10"/>
  <c r="D217" i="10"/>
  <c r="D362" i="10"/>
  <c r="D361" i="10"/>
  <c r="D368" i="10"/>
  <c r="D372" i="10"/>
  <c r="D242" i="10"/>
  <c r="D233" i="10"/>
  <c r="D222" i="10"/>
  <c r="D218" i="10"/>
  <c r="D229" i="10"/>
  <c r="D239" i="10"/>
  <c r="D369" i="10"/>
  <c r="D373" i="10"/>
  <c r="D374" i="10"/>
  <c r="C77" i="10"/>
  <c r="AJ79" i="10"/>
  <c r="F41" i="10"/>
  <c r="F42" i="10"/>
  <c r="AJ80" i="10"/>
  <c r="AJ81" i="10"/>
  <c r="E77" i="10"/>
  <c r="AJ84" i="10"/>
  <c r="AJ85" i="10"/>
  <c r="D77" i="10"/>
  <c r="AJ87" i="10"/>
  <c r="AJ88" i="10"/>
  <c r="AJ89" i="10"/>
  <c r="F77" i="10"/>
  <c r="AJ91" i="10"/>
  <c r="AJ92" i="10"/>
  <c r="AJ93" i="10"/>
  <c r="AJ96" i="10"/>
  <c r="AJ127" i="10"/>
  <c r="G123" i="10"/>
  <c r="AJ131" i="10"/>
  <c r="AJ135" i="10"/>
  <c r="H123" i="10"/>
  <c r="AJ139" i="10"/>
  <c r="AJ142" i="10"/>
  <c r="AJ71" i="10"/>
  <c r="AJ68" i="10"/>
  <c r="AJ196" i="10"/>
  <c r="AJ191" i="10"/>
  <c r="D24" i="10"/>
  <c r="C41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J50" i="10"/>
  <c r="AJ51" i="10"/>
  <c r="AJ47" i="10"/>
  <c r="AJ192" i="10"/>
  <c r="F24" i="10"/>
  <c r="C42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J61" i="10"/>
  <c r="AJ62" i="10"/>
  <c r="AJ58" i="10"/>
  <c r="AJ194" i="10"/>
  <c r="AJ198" i="10"/>
  <c r="AJ202" i="10"/>
  <c r="AJ72" i="10"/>
  <c r="AJ48" i="10"/>
  <c r="AJ52" i="10"/>
  <c r="AJ59" i="10"/>
  <c r="AJ63" i="10"/>
  <c r="AJ69" i="10"/>
  <c r="AJ199" i="10"/>
  <c r="AJ203" i="10"/>
  <c r="AJ204" i="10"/>
  <c r="AI79" i="10"/>
  <c r="AI80" i="10"/>
  <c r="AI81" i="10"/>
  <c r="AI84" i="10"/>
  <c r="AI85" i="10"/>
  <c r="AI87" i="10"/>
  <c r="AI88" i="10"/>
  <c r="AI89" i="10"/>
  <c r="AI91" i="10"/>
  <c r="AI92" i="10"/>
  <c r="AI93" i="10"/>
  <c r="AI96" i="10"/>
  <c r="AI127" i="10"/>
  <c r="AI131" i="10"/>
  <c r="AI135" i="10"/>
  <c r="AI139" i="10"/>
  <c r="AI142" i="10"/>
  <c r="AI71" i="10"/>
  <c r="AI68" i="10"/>
  <c r="AI196" i="10"/>
  <c r="AI191" i="10"/>
  <c r="AI50" i="10"/>
  <c r="AI51" i="10"/>
  <c r="AI47" i="10"/>
  <c r="AI192" i="10"/>
  <c r="AI61" i="10"/>
  <c r="AI62" i="10"/>
  <c r="AI58" i="10"/>
  <c r="AI194" i="10"/>
  <c r="AI198" i="10"/>
  <c r="AI202" i="10"/>
  <c r="AI72" i="10"/>
  <c r="AI48" i="10"/>
  <c r="AI52" i="10"/>
  <c r="AI59" i="10"/>
  <c r="AI63" i="10"/>
  <c r="AI69" i="10"/>
  <c r="AI199" i="10"/>
  <c r="AI203" i="10"/>
  <c r="AI204" i="10"/>
  <c r="AH79" i="10"/>
  <c r="AH80" i="10"/>
  <c r="AH81" i="10"/>
  <c r="AH84" i="10"/>
  <c r="AH85" i="10"/>
  <c r="AH87" i="10"/>
  <c r="AH88" i="10"/>
  <c r="AH89" i="10"/>
  <c r="AH91" i="10"/>
  <c r="AH92" i="10"/>
  <c r="AH93" i="10"/>
  <c r="AH96" i="10"/>
  <c r="AH127" i="10"/>
  <c r="AH131" i="10"/>
  <c r="AH135" i="10"/>
  <c r="AH139" i="10"/>
  <c r="AH142" i="10"/>
  <c r="AH71" i="10"/>
  <c r="AH68" i="10"/>
  <c r="AH196" i="10"/>
  <c r="AH191" i="10"/>
  <c r="AH50" i="10"/>
  <c r="AH51" i="10"/>
  <c r="AH47" i="10"/>
  <c r="AH192" i="10"/>
  <c r="AH61" i="10"/>
  <c r="AH62" i="10"/>
  <c r="AH58" i="10"/>
  <c r="AH194" i="10"/>
  <c r="AH198" i="10"/>
  <c r="AH202" i="10"/>
  <c r="AH72" i="10"/>
  <c r="AH48" i="10"/>
  <c r="AH52" i="10"/>
  <c r="AH59" i="10"/>
  <c r="AH63" i="10"/>
  <c r="AH69" i="10"/>
  <c r="AH199" i="10"/>
  <c r="AH203" i="10"/>
  <c r="AH204" i="10"/>
  <c r="AG79" i="10"/>
  <c r="AG80" i="10"/>
  <c r="AG81" i="10"/>
  <c r="AG84" i="10"/>
  <c r="AG85" i="10"/>
  <c r="AG87" i="10"/>
  <c r="AG88" i="10"/>
  <c r="AG89" i="10"/>
  <c r="AG91" i="10"/>
  <c r="AG92" i="10"/>
  <c r="AG93" i="10"/>
  <c r="AG96" i="10"/>
  <c r="AG127" i="10"/>
  <c r="AG131" i="10"/>
  <c r="AG135" i="10"/>
  <c r="AG139" i="10"/>
  <c r="AG142" i="10"/>
  <c r="AG71" i="10"/>
  <c r="AG68" i="10"/>
  <c r="AG196" i="10"/>
  <c r="AG191" i="10"/>
  <c r="AG50" i="10"/>
  <c r="AG51" i="10"/>
  <c r="AG47" i="10"/>
  <c r="AG192" i="10"/>
  <c r="AG61" i="10"/>
  <c r="AG62" i="10"/>
  <c r="AG58" i="10"/>
  <c r="AG194" i="10"/>
  <c r="AG198" i="10"/>
  <c r="AG202" i="10"/>
  <c r="AG72" i="10"/>
  <c r="AG48" i="10"/>
  <c r="AG52" i="10"/>
  <c r="AG59" i="10"/>
  <c r="AG63" i="10"/>
  <c r="AG69" i="10"/>
  <c r="AG199" i="10"/>
  <c r="AG203" i="10"/>
  <c r="AG204" i="10"/>
  <c r="AF79" i="10"/>
  <c r="AF80" i="10"/>
  <c r="AF81" i="10"/>
  <c r="AF84" i="10"/>
  <c r="AF85" i="10"/>
  <c r="AF87" i="10"/>
  <c r="AF88" i="10"/>
  <c r="AF89" i="10"/>
  <c r="AF91" i="10"/>
  <c r="AF92" i="10"/>
  <c r="AF93" i="10"/>
  <c r="AF96" i="10"/>
  <c r="AF127" i="10"/>
  <c r="AF131" i="10"/>
  <c r="AF135" i="10"/>
  <c r="AF139" i="10"/>
  <c r="AF142" i="10"/>
  <c r="AF71" i="10"/>
  <c r="AF68" i="10"/>
  <c r="AF196" i="10"/>
  <c r="AF191" i="10"/>
  <c r="AF50" i="10"/>
  <c r="AF51" i="10"/>
  <c r="AF47" i="10"/>
  <c r="AF192" i="10"/>
  <c r="AF61" i="10"/>
  <c r="AF62" i="10"/>
  <c r="AF58" i="10"/>
  <c r="AF194" i="10"/>
  <c r="AF198" i="10"/>
  <c r="AF202" i="10"/>
  <c r="AF72" i="10"/>
  <c r="AF48" i="10"/>
  <c r="AF52" i="10"/>
  <c r="AF59" i="10"/>
  <c r="AF63" i="10"/>
  <c r="AF69" i="10"/>
  <c r="AF199" i="10"/>
  <c r="AF203" i="10"/>
  <c r="AF204" i="10"/>
  <c r="AE79" i="10"/>
  <c r="AE80" i="10"/>
  <c r="AE81" i="10"/>
  <c r="AE84" i="10"/>
  <c r="AE85" i="10"/>
  <c r="AE87" i="10"/>
  <c r="AE88" i="10"/>
  <c r="AE89" i="10"/>
  <c r="AE91" i="10"/>
  <c r="AE92" i="10"/>
  <c r="AE93" i="10"/>
  <c r="AE96" i="10"/>
  <c r="AE127" i="10"/>
  <c r="AE131" i="10"/>
  <c r="AE135" i="10"/>
  <c r="AE139" i="10"/>
  <c r="AE142" i="10"/>
  <c r="AE71" i="10"/>
  <c r="AE68" i="10"/>
  <c r="AE196" i="10"/>
  <c r="AE191" i="10"/>
  <c r="AE50" i="10"/>
  <c r="AE51" i="10"/>
  <c r="AE47" i="10"/>
  <c r="AE192" i="10"/>
  <c r="AE61" i="10"/>
  <c r="AE62" i="10"/>
  <c r="AE58" i="10"/>
  <c r="AE194" i="10"/>
  <c r="AE198" i="10"/>
  <c r="AE202" i="10"/>
  <c r="AE72" i="10"/>
  <c r="AE48" i="10"/>
  <c r="AE52" i="10"/>
  <c r="AE59" i="10"/>
  <c r="AE63" i="10"/>
  <c r="AE69" i="10"/>
  <c r="AE199" i="10"/>
  <c r="AE203" i="10"/>
  <c r="AE204" i="10"/>
  <c r="AD79" i="10"/>
  <c r="AD80" i="10"/>
  <c r="AD81" i="10"/>
  <c r="AD84" i="10"/>
  <c r="AD85" i="10"/>
  <c r="AD87" i="10"/>
  <c r="AD88" i="10"/>
  <c r="AD89" i="10"/>
  <c r="AD91" i="10"/>
  <c r="AD92" i="10"/>
  <c r="AD93" i="10"/>
  <c r="AD96" i="10"/>
  <c r="AD127" i="10"/>
  <c r="AD131" i="10"/>
  <c r="AD135" i="10"/>
  <c r="AD139" i="10"/>
  <c r="AD142" i="10"/>
  <c r="AD71" i="10"/>
  <c r="AD68" i="10"/>
  <c r="AD196" i="10"/>
  <c r="AD191" i="10"/>
  <c r="AD50" i="10"/>
  <c r="AD51" i="10"/>
  <c r="AD47" i="10"/>
  <c r="AD192" i="10"/>
  <c r="AD61" i="10"/>
  <c r="AD62" i="10"/>
  <c r="AD58" i="10"/>
  <c r="AD194" i="10"/>
  <c r="AD198" i="10"/>
  <c r="AD202" i="10"/>
  <c r="AD72" i="10"/>
  <c r="AD48" i="10"/>
  <c r="AD52" i="10"/>
  <c r="AD59" i="10"/>
  <c r="AD63" i="10"/>
  <c r="AD69" i="10"/>
  <c r="AD199" i="10"/>
  <c r="AD203" i="10"/>
  <c r="AD204" i="10"/>
  <c r="AC79" i="10"/>
  <c r="AC80" i="10"/>
  <c r="AC81" i="10"/>
  <c r="AC84" i="10"/>
  <c r="AC85" i="10"/>
  <c r="AC87" i="10"/>
  <c r="AC88" i="10"/>
  <c r="AC89" i="10"/>
  <c r="AC91" i="10"/>
  <c r="AC92" i="10"/>
  <c r="AC93" i="10"/>
  <c r="AC96" i="10"/>
  <c r="AC127" i="10"/>
  <c r="AC131" i="10"/>
  <c r="AC135" i="10"/>
  <c r="AC139" i="10"/>
  <c r="AC142" i="10"/>
  <c r="AC71" i="10"/>
  <c r="AC68" i="10"/>
  <c r="AC196" i="10"/>
  <c r="AC191" i="10"/>
  <c r="AC50" i="10"/>
  <c r="AC51" i="10"/>
  <c r="AC47" i="10"/>
  <c r="AC192" i="10"/>
  <c r="AC61" i="10"/>
  <c r="AC62" i="10"/>
  <c r="AC58" i="10"/>
  <c r="AC194" i="10"/>
  <c r="AC198" i="10"/>
  <c r="AC202" i="10"/>
  <c r="AC72" i="10"/>
  <c r="AC48" i="10"/>
  <c r="AC52" i="10"/>
  <c r="AC59" i="10"/>
  <c r="AC63" i="10"/>
  <c r="AC69" i="10"/>
  <c r="AC199" i="10"/>
  <c r="AC203" i="10"/>
  <c r="AC204" i="10"/>
  <c r="AB79" i="10"/>
  <c r="AB80" i="10"/>
  <c r="AB81" i="10"/>
  <c r="AB84" i="10"/>
  <c r="AB85" i="10"/>
  <c r="AB87" i="10"/>
  <c r="AB88" i="10"/>
  <c r="AB89" i="10"/>
  <c r="AB91" i="10"/>
  <c r="AB92" i="10"/>
  <c r="AB93" i="10"/>
  <c r="AB96" i="10"/>
  <c r="AB127" i="10"/>
  <c r="AB131" i="10"/>
  <c r="AB135" i="10"/>
  <c r="AB139" i="10"/>
  <c r="AB142" i="10"/>
  <c r="AB71" i="10"/>
  <c r="AB68" i="10"/>
  <c r="AB196" i="10"/>
  <c r="AB191" i="10"/>
  <c r="AB50" i="10"/>
  <c r="AB51" i="10"/>
  <c r="AB47" i="10"/>
  <c r="AB192" i="10"/>
  <c r="AB61" i="10"/>
  <c r="AB62" i="10"/>
  <c r="AB58" i="10"/>
  <c r="AB194" i="10"/>
  <c r="AB198" i="10"/>
  <c r="AB202" i="10"/>
  <c r="AB72" i="10"/>
  <c r="AB48" i="10"/>
  <c r="AB52" i="10"/>
  <c r="AB59" i="10"/>
  <c r="AB63" i="10"/>
  <c r="AB69" i="10"/>
  <c r="AB199" i="10"/>
  <c r="AB203" i="10"/>
  <c r="AB204" i="10"/>
  <c r="AA79" i="10"/>
  <c r="AA80" i="10"/>
  <c r="AA81" i="10"/>
  <c r="AA84" i="10"/>
  <c r="AA85" i="10"/>
  <c r="AA87" i="10"/>
  <c r="AA88" i="10"/>
  <c r="AA89" i="10"/>
  <c r="AA91" i="10"/>
  <c r="AA92" i="10"/>
  <c r="AA93" i="10"/>
  <c r="AA96" i="10"/>
  <c r="AA127" i="10"/>
  <c r="AA131" i="10"/>
  <c r="AA135" i="10"/>
  <c r="AA139" i="10"/>
  <c r="AA142" i="10"/>
  <c r="AA71" i="10"/>
  <c r="AA68" i="10"/>
  <c r="AA196" i="10"/>
  <c r="AA191" i="10"/>
  <c r="AA50" i="10"/>
  <c r="AA51" i="10"/>
  <c r="AA47" i="10"/>
  <c r="AA192" i="10"/>
  <c r="AA61" i="10"/>
  <c r="AA62" i="10"/>
  <c r="AA58" i="10"/>
  <c r="AA194" i="10"/>
  <c r="AA198" i="10"/>
  <c r="AA202" i="10"/>
  <c r="AA72" i="10"/>
  <c r="AA48" i="10"/>
  <c r="AA52" i="10"/>
  <c r="AA59" i="10"/>
  <c r="AA63" i="10"/>
  <c r="AA69" i="10"/>
  <c r="AA199" i="10"/>
  <c r="AA203" i="10"/>
  <c r="AA204" i="10"/>
  <c r="Z79" i="10"/>
  <c r="Z80" i="10"/>
  <c r="Z81" i="10"/>
  <c r="Z84" i="10"/>
  <c r="Z85" i="10"/>
  <c r="Z87" i="10"/>
  <c r="Z88" i="10"/>
  <c r="Z89" i="10"/>
  <c r="Z91" i="10"/>
  <c r="Z92" i="10"/>
  <c r="Z93" i="10"/>
  <c r="Z96" i="10"/>
  <c r="Z127" i="10"/>
  <c r="Z131" i="10"/>
  <c r="Z135" i="10"/>
  <c r="Z139" i="10"/>
  <c r="Z142" i="10"/>
  <c r="Z71" i="10"/>
  <c r="Z68" i="10"/>
  <c r="Z196" i="10"/>
  <c r="Z191" i="10"/>
  <c r="Z50" i="10"/>
  <c r="Z51" i="10"/>
  <c r="Z47" i="10"/>
  <c r="Z192" i="10"/>
  <c r="Z61" i="10"/>
  <c r="Z62" i="10"/>
  <c r="Z58" i="10"/>
  <c r="Z194" i="10"/>
  <c r="Z198" i="10"/>
  <c r="Z202" i="10"/>
  <c r="Z72" i="10"/>
  <c r="Z48" i="10"/>
  <c r="Z52" i="10"/>
  <c r="Z59" i="10"/>
  <c r="Z63" i="10"/>
  <c r="Z69" i="10"/>
  <c r="Z199" i="10"/>
  <c r="Z203" i="10"/>
  <c r="Z204" i="10"/>
  <c r="Y79" i="10"/>
  <c r="Y80" i="10"/>
  <c r="Y81" i="10"/>
  <c r="Y84" i="10"/>
  <c r="Y85" i="10"/>
  <c r="Y87" i="10"/>
  <c r="Y88" i="10"/>
  <c r="Y89" i="10"/>
  <c r="Y91" i="10"/>
  <c r="Y92" i="10"/>
  <c r="Y93" i="10"/>
  <c r="Y96" i="10"/>
  <c r="Y127" i="10"/>
  <c r="Y131" i="10"/>
  <c r="Y135" i="10"/>
  <c r="Y139" i="10"/>
  <c r="Y142" i="10"/>
  <c r="Y71" i="10"/>
  <c r="Y68" i="10"/>
  <c r="Y196" i="10"/>
  <c r="Y191" i="10"/>
  <c r="Y50" i="10"/>
  <c r="Y51" i="10"/>
  <c r="Y47" i="10"/>
  <c r="Y192" i="10"/>
  <c r="Y61" i="10"/>
  <c r="Y62" i="10"/>
  <c r="Y58" i="10"/>
  <c r="Y194" i="10"/>
  <c r="Y198" i="10"/>
  <c r="Y202" i="10"/>
  <c r="Y72" i="10"/>
  <c r="Y48" i="10"/>
  <c r="Y52" i="10"/>
  <c r="Y59" i="10"/>
  <c r="Y63" i="10"/>
  <c r="Y69" i="10"/>
  <c r="Y199" i="10"/>
  <c r="Y203" i="10"/>
  <c r="Y204" i="10"/>
  <c r="X79" i="10"/>
  <c r="X80" i="10"/>
  <c r="X81" i="10"/>
  <c r="X84" i="10"/>
  <c r="X85" i="10"/>
  <c r="X87" i="10"/>
  <c r="X88" i="10"/>
  <c r="X89" i="10"/>
  <c r="X91" i="10"/>
  <c r="X92" i="10"/>
  <c r="X93" i="10"/>
  <c r="X96" i="10"/>
  <c r="X127" i="10"/>
  <c r="X131" i="10"/>
  <c r="X135" i="10"/>
  <c r="X139" i="10"/>
  <c r="X142" i="10"/>
  <c r="X71" i="10"/>
  <c r="X68" i="10"/>
  <c r="X196" i="10"/>
  <c r="X191" i="10"/>
  <c r="X50" i="10"/>
  <c r="X51" i="10"/>
  <c r="X47" i="10"/>
  <c r="X192" i="10"/>
  <c r="X61" i="10"/>
  <c r="X62" i="10"/>
  <c r="X58" i="10"/>
  <c r="X194" i="10"/>
  <c r="X198" i="10"/>
  <c r="X202" i="10"/>
  <c r="X72" i="10"/>
  <c r="X48" i="10"/>
  <c r="X52" i="10"/>
  <c r="X59" i="10"/>
  <c r="X63" i="10"/>
  <c r="X69" i="10"/>
  <c r="X199" i="10"/>
  <c r="X203" i="10"/>
  <c r="X204" i="10"/>
  <c r="W79" i="10"/>
  <c r="W80" i="10"/>
  <c r="W81" i="10"/>
  <c r="W84" i="10"/>
  <c r="W85" i="10"/>
  <c r="W87" i="10"/>
  <c r="W88" i="10"/>
  <c r="W89" i="10"/>
  <c r="W91" i="10"/>
  <c r="W92" i="10"/>
  <c r="W93" i="10"/>
  <c r="W96" i="10"/>
  <c r="W127" i="10"/>
  <c r="W131" i="10"/>
  <c r="W135" i="10"/>
  <c r="W139" i="10"/>
  <c r="W142" i="10"/>
  <c r="W71" i="10"/>
  <c r="W68" i="10"/>
  <c r="W196" i="10"/>
  <c r="W191" i="10"/>
  <c r="W50" i="10"/>
  <c r="W51" i="10"/>
  <c r="W47" i="10"/>
  <c r="W192" i="10"/>
  <c r="W61" i="10"/>
  <c r="W62" i="10"/>
  <c r="W58" i="10"/>
  <c r="W194" i="10"/>
  <c r="W198" i="10"/>
  <c r="W202" i="10"/>
  <c r="W72" i="10"/>
  <c r="W48" i="10"/>
  <c r="W52" i="10"/>
  <c r="W59" i="10"/>
  <c r="W63" i="10"/>
  <c r="W69" i="10"/>
  <c r="W199" i="10"/>
  <c r="W203" i="10"/>
  <c r="W204" i="10"/>
  <c r="V79" i="10"/>
  <c r="V80" i="10"/>
  <c r="V81" i="10"/>
  <c r="V84" i="10"/>
  <c r="V85" i="10"/>
  <c r="V87" i="10"/>
  <c r="V88" i="10"/>
  <c r="V89" i="10"/>
  <c r="V91" i="10"/>
  <c r="V92" i="10"/>
  <c r="V93" i="10"/>
  <c r="V96" i="10"/>
  <c r="V127" i="10"/>
  <c r="V131" i="10"/>
  <c r="V135" i="10"/>
  <c r="V139" i="10"/>
  <c r="V142" i="10"/>
  <c r="V71" i="10"/>
  <c r="V68" i="10"/>
  <c r="V196" i="10"/>
  <c r="V191" i="10"/>
  <c r="V50" i="10"/>
  <c r="V51" i="10"/>
  <c r="V47" i="10"/>
  <c r="V192" i="10"/>
  <c r="V61" i="10"/>
  <c r="V62" i="10"/>
  <c r="V58" i="10"/>
  <c r="V194" i="10"/>
  <c r="V198" i="10"/>
  <c r="V202" i="10"/>
  <c r="V72" i="10"/>
  <c r="V48" i="10"/>
  <c r="V52" i="10"/>
  <c r="V59" i="10"/>
  <c r="V63" i="10"/>
  <c r="V69" i="10"/>
  <c r="V199" i="10"/>
  <c r="V203" i="10"/>
  <c r="V204" i="10"/>
  <c r="U79" i="10"/>
  <c r="U80" i="10"/>
  <c r="U81" i="10"/>
  <c r="U84" i="10"/>
  <c r="U85" i="10"/>
  <c r="U87" i="10"/>
  <c r="U88" i="10"/>
  <c r="U89" i="10"/>
  <c r="U91" i="10"/>
  <c r="U92" i="10"/>
  <c r="U93" i="10"/>
  <c r="U96" i="10"/>
  <c r="U127" i="10"/>
  <c r="U131" i="10"/>
  <c r="U135" i="10"/>
  <c r="U139" i="10"/>
  <c r="U142" i="10"/>
  <c r="U71" i="10"/>
  <c r="U68" i="10"/>
  <c r="U196" i="10"/>
  <c r="U191" i="10"/>
  <c r="U50" i="10"/>
  <c r="U51" i="10"/>
  <c r="U47" i="10"/>
  <c r="U192" i="10"/>
  <c r="U61" i="10"/>
  <c r="U62" i="10"/>
  <c r="U58" i="10"/>
  <c r="U194" i="10"/>
  <c r="U198" i="10"/>
  <c r="U202" i="10"/>
  <c r="U72" i="10"/>
  <c r="U48" i="10"/>
  <c r="U52" i="10"/>
  <c r="U59" i="10"/>
  <c r="U63" i="10"/>
  <c r="U69" i="10"/>
  <c r="U199" i="10"/>
  <c r="U203" i="10"/>
  <c r="U204" i="10"/>
  <c r="T79" i="10"/>
  <c r="T80" i="10"/>
  <c r="T81" i="10"/>
  <c r="T84" i="10"/>
  <c r="T85" i="10"/>
  <c r="T87" i="10"/>
  <c r="T88" i="10"/>
  <c r="T89" i="10"/>
  <c r="T91" i="10"/>
  <c r="T92" i="10"/>
  <c r="T93" i="10"/>
  <c r="T96" i="10"/>
  <c r="T127" i="10"/>
  <c r="T131" i="10"/>
  <c r="T135" i="10"/>
  <c r="T139" i="10"/>
  <c r="T142" i="10"/>
  <c r="T71" i="10"/>
  <c r="T68" i="10"/>
  <c r="T196" i="10"/>
  <c r="T191" i="10"/>
  <c r="T50" i="10"/>
  <c r="T51" i="10"/>
  <c r="T47" i="10"/>
  <c r="T192" i="10"/>
  <c r="T61" i="10"/>
  <c r="T62" i="10"/>
  <c r="T58" i="10"/>
  <c r="T194" i="10"/>
  <c r="T198" i="10"/>
  <c r="T202" i="10"/>
  <c r="T72" i="10"/>
  <c r="T48" i="10"/>
  <c r="T52" i="10"/>
  <c r="T59" i="10"/>
  <c r="T63" i="10"/>
  <c r="T69" i="10"/>
  <c r="T199" i="10"/>
  <c r="T203" i="10"/>
  <c r="T204" i="10"/>
  <c r="S79" i="10"/>
  <c r="S80" i="10"/>
  <c r="S81" i="10"/>
  <c r="S84" i="10"/>
  <c r="S85" i="10"/>
  <c r="S87" i="10"/>
  <c r="S88" i="10"/>
  <c r="S89" i="10"/>
  <c r="S91" i="10"/>
  <c r="S92" i="10"/>
  <c r="S93" i="10"/>
  <c r="S96" i="10"/>
  <c r="S127" i="10"/>
  <c r="S131" i="10"/>
  <c r="S135" i="10"/>
  <c r="S139" i="10"/>
  <c r="S142" i="10"/>
  <c r="S71" i="10"/>
  <c r="S68" i="10"/>
  <c r="S196" i="10"/>
  <c r="S191" i="10"/>
  <c r="S50" i="10"/>
  <c r="S51" i="10"/>
  <c r="S47" i="10"/>
  <c r="S192" i="10"/>
  <c r="S61" i="10"/>
  <c r="S62" i="10"/>
  <c r="S58" i="10"/>
  <c r="S194" i="10"/>
  <c r="S198" i="10"/>
  <c r="S202" i="10"/>
  <c r="S72" i="10"/>
  <c r="S48" i="10"/>
  <c r="S52" i="10"/>
  <c r="S59" i="10"/>
  <c r="S63" i="10"/>
  <c r="S69" i="10"/>
  <c r="S199" i="10"/>
  <c r="S203" i="10"/>
  <c r="S204" i="10"/>
  <c r="R79" i="10"/>
  <c r="R80" i="10"/>
  <c r="R81" i="10"/>
  <c r="R84" i="10"/>
  <c r="R85" i="10"/>
  <c r="R87" i="10"/>
  <c r="R88" i="10"/>
  <c r="R89" i="10"/>
  <c r="R91" i="10"/>
  <c r="R92" i="10"/>
  <c r="R93" i="10"/>
  <c r="R96" i="10"/>
  <c r="R127" i="10"/>
  <c r="R131" i="10"/>
  <c r="R135" i="10"/>
  <c r="R139" i="10"/>
  <c r="R142" i="10"/>
  <c r="R71" i="10"/>
  <c r="R68" i="10"/>
  <c r="R196" i="10"/>
  <c r="R191" i="10"/>
  <c r="R50" i="10"/>
  <c r="R51" i="10"/>
  <c r="R47" i="10"/>
  <c r="R192" i="10"/>
  <c r="R61" i="10"/>
  <c r="R62" i="10"/>
  <c r="R58" i="10"/>
  <c r="R194" i="10"/>
  <c r="R198" i="10"/>
  <c r="R202" i="10"/>
  <c r="R72" i="10"/>
  <c r="R48" i="10"/>
  <c r="R52" i="10"/>
  <c r="R59" i="10"/>
  <c r="R63" i="10"/>
  <c r="R69" i="10"/>
  <c r="R199" i="10"/>
  <c r="R203" i="10"/>
  <c r="R204" i="10"/>
  <c r="Q79" i="10"/>
  <c r="Q80" i="10"/>
  <c r="Q81" i="10"/>
  <c r="Q84" i="10"/>
  <c r="Q85" i="10"/>
  <c r="Q87" i="10"/>
  <c r="Q88" i="10"/>
  <c r="Q89" i="10"/>
  <c r="Q91" i="10"/>
  <c r="Q92" i="10"/>
  <c r="Q93" i="10"/>
  <c r="Q96" i="10"/>
  <c r="Q127" i="10"/>
  <c r="Q131" i="10"/>
  <c r="Q135" i="10"/>
  <c r="Q139" i="10"/>
  <c r="Q142" i="10"/>
  <c r="Q71" i="10"/>
  <c r="Q68" i="10"/>
  <c r="Q196" i="10"/>
  <c r="Q191" i="10"/>
  <c r="Q50" i="10"/>
  <c r="Q51" i="10"/>
  <c r="Q47" i="10"/>
  <c r="Q192" i="10"/>
  <c r="Q61" i="10"/>
  <c r="Q62" i="10"/>
  <c r="Q58" i="10"/>
  <c r="Q194" i="10"/>
  <c r="Q198" i="10"/>
  <c r="Q202" i="10"/>
  <c r="Q72" i="10"/>
  <c r="Q48" i="10"/>
  <c r="Q52" i="10"/>
  <c r="Q59" i="10"/>
  <c r="Q63" i="10"/>
  <c r="Q69" i="10"/>
  <c r="Q199" i="10"/>
  <c r="Q203" i="10"/>
  <c r="Q204" i="10"/>
  <c r="P79" i="10"/>
  <c r="P80" i="10"/>
  <c r="P81" i="10"/>
  <c r="P84" i="10"/>
  <c r="P85" i="10"/>
  <c r="P87" i="10"/>
  <c r="P88" i="10"/>
  <c r="P89" i="10"/>
  <c r="P91" i="10"/>
  <c r="P92" i="10"/>
  <c r="P93" i="10"/>
  <c r="P96" i="10"/>
  <c r="P127" i="10"/>
  <c r="P131" i="10"/>
  <c r="P135" i="10"/>
  <c r="P139" i="10"/>
  <c r="P142" i="10"/>
  <c r="P71" i="10"/>
  <c r="P68" i="10"/>
  <c r="P196" i="10"/>
  <c r="P191" i="10"/>
  <c r="P50" i="10"/>
  <c r="P51" i="10"/>
  <c r="P47" i="10"/>
  <c r="P192" i="10"/>
  <c r="P61" i="10"/>
  <c r="P62" i="10"/>
  <c r="P58" i="10"/>
  <c r="P194" i="10"/>
  <c r="P198" i="10"/>
  <c r="P202" i="10"/>
  <c r="P72" i="10"/>
  <c r="P48" i="10"/>
  <c r="P52" i="10"/>
  <c r="P59" i="10"/>
  <c r="P63" i="10"/>
  <c r="P69" i="10"/>
  <c r="P199" i="10"/>
  <c r="P203" i="10"/>
  <c r="P204" i="10"/>
  <c r="O79" i="10"/>
  <c r="O80" i="10"/>
  <c r="O81" i="10"/>
  <c r="O84" i="10"/>
  <c r="O85" i="10"/>
  <c r="O87" i="10"/>
  <c r="O88" i="10"/>
  <c r="O89" i="10"/>
  <c r="O91" i="10"/>
  <c r="O92" i="10"/>
  <c r="O93" i="10"/>
  <c r="O96" i="10"/>
  <c r="O127" i="10"/>
  <c r="O131" i="10"/>
  <c r="O135" i="10"/>
  <c r="O139" i="10"/>
  <c r="O142" i="10"/>
  <c r="O71" i="10"/>
  <c r="O68" i="10"/>
  <c r="O196" i="10"/>
  <c r="O191" i="10"/>
  <c r="O50" i="10"/>
  <c r="O51" i="10"/>
  <c r="O47" i="10"/>
  <c r="O192" i="10"/>
  <c r="O61" i="10"/>
  <c r="O62" i="10"/>
  <c r="O58" i="10"/>
  <c r="O194" i="10"/>
  <c r="O198" i="10"/>
  <c r="O202" i="10"/>
  <c r="O72" i="10"/>
  <c r="O48" i="10"/>
  <c r="O52" i="10"/>
  <c r="O59" i="10"/>
  <c r="O63" i="10"/>
  <c r="O69" i="10"/>
  <c r="O199" i="10"/>
  <c r="O203" i="10"/>
  <c r="O204" i="10"/>
  <c r="N79" i="10"/>
  <c r="N80" i="10"/>
  <c r="N81" i="10"/>
  <c r="N84" i="10"/>
  <c r="N85" i="10"/>
  <c r="N87" i="10"/>
  <c r="N88" i="10"/>
  <c r="N89" i="10"/>
  <c r="N91" i="10"/>
  <c r="N92" i="10"/>
  <c r="N93" i="10"/>
  <c r="N96" i="10"/>
  <c r="N127" i="10"/>
  <c r="N131" i="10"/>
  <c r="N135" i="10"/>
  <c r="N139" i="10"/>
  <c r="N142" i="10"/>
  <c r="N71" i="10"/>
  <c r="N68" i="10"/>
  <c r="N196" i="10"/>
  <c r="N191" i="10"/>
  <c r="N50" i="10"/>
  <c r="N51" i="10"/>
  <c r="N47" i="10"/>
  <c r="N192" i="10"/>
  <c r="N61" i="10"/>
  <c r="N62" i="10"/>
  <c r="N58" i="10"/>
  <c r="N194" i="10"/>
  <c r="N198" i="10"/>
  <c r="N202" i="10"/>
  <c r="N72" i="10"/>
  <c r="N48" i="10"/>
  <c r="N52" i="10"/>
  <c r="N59" i="10"/>
  <c r="N63" i="10"/>
  <c r="N69" i="10"/>
  <c r="N199" i="10"/>
  <c r="N203" i="10"/>
  <c r="N204" i="10"/>
  <c r="M79" i="10"/>
  <c r="M80" i="10"/>
  <c r="M81" i="10"/>
  <c r="M84" i="10"/>
  <c r="M85" i="10"/>
  <c r="M87" i="10"/>
  <c r="M88" i="10"/>
  <c r="M89" i="10"/>
  <c r="M91" i="10"/>
  <c r="M92" i="10"/>
  <c r="M93" i="10"/>
  <c r="M96" i="10"/>
  <c r="M127" i="10"/>
  <c r="M131" i="10"/>
  <c r="M135" i="10"/>
  <c r="M139" i="10"/>
  <c r="M142" i="10"/>
  <c r="M71" i="10"/>
  <c r="M68" i="10"/>
  <c r="M196" i="10"/>
  <c r="M191" i="10"/>
  <c r="M50" i="10"/>
  <c r="M51" i="10"/>
  <c r="M47" i="10"/>
  <c r="M192" i="10"/>
  <c r="M61" i="10"/>
  <c r="M62" i="10"/>
  <c r="M58" i="10"/>
  <c r="M194" i="10"/>
  <c r="M198" i="10"/>
  <c r="M202" i="10"/>
  <c r="M72" i="10"/>
  <c r="M48" i="10"/>
  <c r="M52" i="10"/>
  <c r="M59" i="10"/>
  <c r="M63" i="10"/>
  <c r="M69" i="10"/>
  <c r="M199" i="10"/>
  <c r="M203" i="10"/>
  <c r="M204" i="10"/>
  <c r="L79" i="10"/>
  <c r="L80" i="10"/>
  <c r="L81" i="10"/>
  <c r="L84" i="10"/>
  <c r="L85" i="10"/>
  <c r="L87" i="10"/>
  <c r="L88" i="10"/>
  <c r="L89" i="10"/>
  <c r="L91" i="10"/>
  <c r="L92" i="10"/>
  <c r="L93" i="10"/>
  <c r="L96" i="10"/>
  <c r="L127" i="10"/>
  <c r="L131" i="10"/>
  <c r="L135" i="10"/>
  <c r="L139" i="10"/>
  <c r="L142" i="10"/>
  <c r="L71" i="10"/>
  <c r="L68" i="10"/>
  <c r="L196" i="10"/>
  <c r="L191" i="10"/>
  <c r="L50" i="10"/>
  <c r="L51" i="10"/>
  <c r="L47" i="10"/>
  <c r="L192" i="10"/>
  <c r="L61" i="10"/>
  <c r="L62" i="10"/>
  <c r="L58" i="10"/>
  <c r="L194" i="10"/>
  <c r="L198" i="10"/>
  <c r="L202" i="10"/>
  <c r="L72" i="10"/>
  <c r="L48" i="10"/>
  <c r="L52" i="10"/>
  <c r="L59" i="10"/>
  <c r="L63" i="10"/>
  <c r="L69" i="10"/>
  <c r="L199" i="10"/>
  <c r="L203" i="10"/>
  <c r="L204" i="10"/>
  <c r="K79" i="10"/>
  <c r="K80" i="10"/>
  <c r="K81" i="10"/>
  <c r="K84" i="10"/>
  <c r="K85" i="10"/>
  <c r="K87" i="10"/>
  <c r="K88" i="10"/>
  <c r="K89" i="10"/>
  <c r="K91" i="10"/>
  <c r="K92" i="10"/>
  <c r="K93" i="10"/>
  <c r="K96" i="10"/>
  <c r="K127" i="10"/>
  <c r="K131" i="10"/>
  <c r="K135" i="10"/>
  <c r="K139" i="10"/>
  <c r="K142" i="10"/>
  <c r="K71" i="10"/>
  <c r="K68" i="10"/>
  <c r="K196" i="10"/>
  <c r="K191" i="10"/>
  <c r="K50" i="10"/>
  <c r="K51" i="10"/>
  <c r="K47" i="10"/>
  <c r="K192" i="10"/>
  <c r="K61" i="10"/>
  <c r="K62" i="10"/>
  <c r="K58" i="10"/>
  <c r="K194" i="10"/>
  <c r="K198" i="10"/>
  <c r="K202" i="10"/>
  <c r="K72" i="10"/>
  <c r="K48" i="10"/>
  <c r="K52" i="10"/>
  <c r="K59" i="10"/>
  <c r="K63" i="10"/>
  <c r="K69" i="10"/>
  <c r="K199" i="10"/>
  <c r="K203" i="10"/>
  <c r="K204" i="10"/>
  <c r="J79" i="10"/>
  <c r="J80" i="10"/>
  <c r="J81" i="10"/>
  <c r="J84" i="10"/>
  <c r="J85" i="10"/>
  <c r="J87" i="10"/>
  <c r="J88" i="10"/>
  <c r="J89" i="10"/>
  <c r="J91" i="10"/>
  <c r="J92" i="10"/>
  <c r="J93" i="10"/>
  <c r="J96" i="10"/>
  <c r="J127" i="10"/>
  <c r="J131" i="10"/>
  <c r="J135" i="10"/>
  <c r="J139" i="10"/>
  <c r="J142" i="10"/>
  <c r="J71" i="10"/>
  <c r="J68" i="10"/>
  <c r="J196" i="10"/>
  <c r="J191" i="10"/>
  <c r="J50" i="10"/>
  <c r="J51" i="10"/>
  <c r="J47" i="10"/>
  <c r="J192" i="10"/>
  <c r="J61" i="10"/>
  <c r="J62" i="10"/>
  <c r="J58" i="10"/>
  <c r="J194" i="10"/>
  <c r="J198" i="10"/>
  <c r="J202" i="10"/>
  <c r="J72" i="10"/>
  <c r="J48" i="10"/>
  <c r="J52" i="10"/>
  <c r="J59" i="10"/>
  <c r="J63" i="10"/>
  <c r="J69" i="10"/>
  <c r="J199" i="10"/>
  <c r="J203" i="10"/>
  <c r="J204" i="10"/>
  <c r="I79" i="10"/>
  <c r="I80" i="10"/>
  <c r="I81" i="10"/>
  <c r="I84" i="10"/>
  <c r="I85" i="10"/>
  <c r="I87" i="10"/>
  <c r="I88" i="10"/>
  <c r="I89" i="10"/>
  <c r="I91" i="10"/>
  <c r="I92" i="10"/>
  <c r="I93" i="10"/>
  <c r="I96" i="10"/>
  <c r="I127" i="10"/>
  <c r="I131" i="10"/>
  <c r="I135" i="10"/>
  <c r="I139" i="10"/>
  <c r="I142" i="10"/>
  <c r="I71" i="10"/>
  <c r="I68" i="10"/>
  <c r="I196" i="10"/>
  <c r="I191" i="10"/>
  <c r="I50" i="10"/>
  <c r="I51" i="10"/>
  <c r="I47" i="10"/>
  <c r="I192" i="10"/>
  <c r="I61" i="10"/>
  <c r="I62" i="10"/>
  <c r="I58" i="10"/>
  <c r="I194" i="10"/>
  <c r="I198" i="10"/>
  <c r="I202" i="10"/>
  <c r="I72" i="10"/>
  <c r="I48" i="10"/>
  <c r="I52" i="10"/>
  <c r="I59" i="10"/>
  <c r="I63" i="10"/>
  <c r="I69" i="10"/>
  <c r="I199" i="10"/>
  <c r="I203" i="10"/>
  <c r="I204" i="10"/>
  <c r="H79" i="10"/>
  <c r="H80" i="10"/>
  <c r="H81" i="10"/>
  <c r="H84" i="10"/>
  <c r="H85" i="10"/>
  <c r="H87" i="10"/>
  <c r="H88" i="10"/>
  <c r="H89" i="10"/>
  <c r="H91" i="10"/>
  <c r="H92" i="10"/>
  <c r="H93" i="10"/>
  <c r="H96" i="10"/>
  <c r="H127" i="10"/>
  <c r="H131" i="10"/>
  <c r="H135" i="10"/>
  <c r="H139" i="10"/>
  <c r="H142" i="10"/>
  <c r="H71" i="10"/>
  <c r="H68" i="10"/>
  <c r="H196" i="10"/>
  <c r="H191" i="10"/>
  <c r="H50" i="10"/>
  <c r="H51" i="10"/>
  <c r="H47" i="10"/>
  <c r="H192" i="10"/>
  <c r="H61" i="10"/>
  <c r="H62" i="10"/>
  <c r="H58" i="10"/>
  <c r="H194" i="10"/>
  <c r="H198" i="10"/>
  <c r="H202" i="10"/>
  <c r="H72" i="10"/>
  <c r="H48" i="10"/>
  <c r="H52" i="10"/>
  <c r="H59" i="10"/>
  <c r="H63" i="10"/>
  <c r="H69" i="10"/>
  <c r="H199" i="10"/>
  <c r="H203" i="10"/>
  <c r="H204" i="10"/>
  <c r="G79" i="10"/>
  <c r="G80" i="10"/>
  <c r="G81" i="10"/>
  <c r="G84" i="10"/>
  <c r="G85" i="10"/>
  <c r="G87" i="10"/>
  <c r="G88" i="10"/>
  <c r="G89" i="10"/>
  <c r="G91" i="10"/>
  <c r="G92" i="10"/>
  <c r="G93" i="10"/>
  <c r="G96" i="10"/>
  <c r="G127" i="10"/>
  <c r="G131" i="10"/>
  <c r="G135" i="10"/>
  <c r="G139" i="10"/>
  <c r="G142" i="10"/>
  <c r="G71" i="10"/>
  <c r="G68" i="10"/>
  <c r="G196" i="10"/>
  <c r="G191" i="10"/>
  <c r="G50" i="10"/>
  <c r="G51" i="10"/>
  <c r="G47" i="10"/>
  <c r="G192" i="10"/>
  <c r="G61" i="10"/>
  <c r="G62" i="10"/>
  <c r="G58" i="10"/>
  <c r="G194" i="10"/>
  <c r="G198" i="10"/>
  <c r="G202" i="10"/>
  <c r="G72" i="10"/>
  <c r="G48" i="10"/>
  <c r="G52" i="10"/>
  <c r="G59" i="10"/>
  <c r="G63" i="10"/>
  <c r="G69" i="10"/>
  <c r="G199" i="10"/>
  <c r="G203" i="10"/>
  <c r="G204" i="10"/>
  <c r="F79" i="10"/>
  <c r="F80" i="10"/>
  <c r="F81" i="10"/>
  <c r="F84" i="10"/>
  <c r="F85" i="10"/>
  <c r="F87" i="10"/>
  <c r="F88" i="10"/>
  <c r="F89" i="10"/>
  <c r="F91" i="10"/>
  <c r="F92" i="10"/>
  <c r="F93" i="10"/>
  <c r="F96" i="10"/>
  <c r="F127" i="10"/>
  <c r="F131" i="10"/>
  <c r="F135" i="10"/>
  <c r="F139" i="10"/>
  <c r="F142" i="10"/>
  <c r="F71" i="10"/>
  <c r="F68" i="10"/>
  <c r="F196" i="10"/>
  <c r="F191" i="10"/>
  <c r="F50" i="10"/>
  <c r="F51" i="10"/>
  <c r="F47" i="10"/>
  <c r="F192" i="10"/>
  <c r="F61" i="10"/>
  <c r="F62" i="10"/>
  <c r="F58" i="10"/>
  <c r="F194" i="10"/>
  <c r="F198" i="10"/>
  <c r="F202" i="10"/>
  <c r="F72" i="10"/>
  <c r="F48" i="10"/>
  <c r="F52" i="10"/>
  <c r="F59" i="10"/>
  <c r="F63" i="10"/>
  <c r="F69" i="10"/>
  <c r="F199" i="10"/>
  <c r="F203" i="10"/>
  <c r="F204" i="10"/>
  <c r="E79" i="10"/>
  <c r="E80" i="10"/>
  <c r="E81" i="10"/>
  <c r="E84" i="10"/>
  <c r="E85" i="10"/>
  <c r="E87" i="10"/>
  <c r="E88" i="10"/>
  <c r="E89" i="10"/>
  <c r="E91" i="10"/>
  <c r="E92" i="10"/>
  <c r="E93" i="10"/>
  <c r="E96" i="10"/>
  <c r="E127" i="10"/>
  <c r="E131" i="10"/>
  <c r="E135" i="10"/>
  <c r="E139" i="10"/>
  <c r="E142" i="10"/>
  <c r="E71" i="10"/>
  <c r="E68" i="10"/>
  <c r="E196" i="10"/>
  <c r="E191" i="10"/>
  <c r="E50" i="10"/>
  <c r="E51" i="10"/>
  <c r="E47" i="10"/>
  <c r="E192" i="10"/>
  <c r="E61" i="10"/>
  <c r="E62" i="10"/>
  <c r="E58" i="10"/>
  <c r="E194" i="10"/>
  <c r="E198" i="10"/>
  <c r="E202" i="10"/>
  <c r="E72" i="10"/>
  <c r="E48" i="10"/>
  <c r="E52" i="10"/>
  <c r="E59" i="10"/>
  <c r="E63" i="10"/>
  <c r="E69" i="10"/>
  <c r="E199" i="10"/>
  <c r="E203" i="10"/>
  <c r="E204" i="10"/>
  <c r="D79" i="10"/>
  <c r="D80" i="10"/>
  <c r="D81" i="10"/>
  <c r="D83" i="10"/>
  <c r="D84" i="10"/>
  <c r="D85" i="10"/>
  <c r="D87" i="10"/>
  <c r="D88" i="10"/>
  <c r="D89" i="10"/>
  <c r="D91" i="10"/>
  <c r="D92" i="10"/>
  <c r="D93" i="10"/>
  <c r="D96" i="10"/>
  <c r="D127" i="10"/>
  <c r="D131" i="10"/>
  <c r="D135" i="10"/>
  <c r="D139" i="10"/>
  <c r="D142" i="10"/>
  <c r="D71" i="10"/>
  <c r="D68" i="10"/>
  <c r="D196" i="10"/>
  <c r="D191" i="10"/>
  <c r="D50" i="10"/>
  <c r="D51" i="10"/>
  <c r="D47" i="10"/>
  <c r="D192" i="10"/>
  <c r="D61" i="10"/>
  <c r="D62" i="10"/>
  <c r="D58" i="10"/>
  <c r="D194" i="10"/>
  <c r="D198" i="10"/>
  <c r="D202" i="10"/>
  <c r="D72" i="10"/>
  <c r="D48" i="10"/>
  <c r="D52" i="10"/>
  <c r="D59" i="10"/>
  <c r="D63" i="10"/>
  <c r="D69" i="10"/>
  <c r="D199" i="10"/>
  <c r="D203" i="10"/>
  <c r="D204" i="10"/>
  <c r="AJ287" i="8"/>
  <c r="AJ415" i="8"/>
  <c r="AJ416" i="8"/>
  <c r="AJ277" i="8"/>
  <c r="AJ413" i="8"/>
  <c r="AJ414" i="8"/>
  <c r="AJ266" i="8"/>
  <c r="AJ411" i="8"/>
  <c r="AJ412" i="8"/>
  <c r="AJ410" i="8"/>
  <c r="AJ417" i="8"/>
  <c r="AJ419" i="8"/>
  <c r="AJ426" i="8"/>
  <c r="AI287" i="8"/>
  <c r="AI415" i="8"/>
  <c r="AI416" i="8"/>
  <c r="AI277" i="8"/>
  <c r="AI413" i="8"/>
  <c r="AI414" i="8"/>
  <c r="AI266" i="8"/>
  <c r="AI411" i="8"/>
  <c r="AI412" i="8"/>
  <c r="AI410" i="8"/>
  <c r="AI417" i="8"/>
  <c r="AI419" i="8"/>
  <c r="AI426" i="8"/>
  <c r="AH287" i="8"/>
  <c r="AH415" i="8"/>
  <c r="AH416" i="8"/>
  <c r="AH277" i="8"/>
  <c r="AH413" i="8"/>
  <c r="AH414" i="8"/>
  <c r="AH266" i="8"/>
  <c r="AH411" i="8"/>
  <c r="AH412" i="8"/>
  <c r="AH410" i="8"/>
  <c r="AH417" i="8"/>
  <c r="AH419" i="8"/>
  <c r="AH426" i="8"/>
  <c r="AG287" i="8"/>
  <c r="AG415" i="8"/>
  <c r="AG416" i="8"/>
  <c r="AG277" i="8"/>
  <c r="AG413" i="8"/>
  <c r="AG414" i="8"/>
  <c r="AG266" i="8"/>
  <c r="AG411" i="8"/>
  <c r="AG412" i="8"/>
  <c r="AG410" i="8"/>
  <c r="AG417" i="8"/>
  <c r="AG419" i="8"/>
  <c r="AG426" i="8"/>
  <c r="AF287" i="8"/>
  <c r="AF415" i="8"/>
  <c r="AF416" i="8"/>
  <c r="AF277" i="8"/>
  <c r="AF413" i="8"/>
  <c r="AF414" i="8"/>
  <c r="AF266" i="8"/>
  <c r="AF411" i="8"/>
  <c r="AF412" i="8"/>
  <c r="AF410" i="8"/>
  <c r="AF417" i="8"/>
  <c r="AF419" i="8"/>
  <c r="AF426" i="8"/>
  <c r="AE287" i="8"/>
  <c r="AE415" i="8"/>
  <c r="AE416" i="8"/>
  <c r="AE277" i="8"/>
  <c r="AE413" i="8"/>
  <c r="AE414" i="8"/>
  <c r="AE266" i="8"/>
  <c r="AE411" i="8"/>
  <c r="AE412" i="8"/>
  <c r="AE410" i="8"/>
  <c r="AE417" i="8"/>
  <c r="AE419" i="8"/>
  <c r="AE426" i="8"/>
  <c r="AD287" i="8"/>
  <c r="AD415" i="8"/>
  <c r="AD416" i="8"/>
  <c r="AD277" i="8"/>
  <c r="AD413" i="8"/>
  <c r="AD414" i="8"/>
  <c r="AD266" i="8"/>
  <c r="AD411" i="8"/>
  <c r="AD412" i="8"/>
  <c r="AD410" i="8"/>
  <c r="AD417" i="8"/>
  <c r="AD419" i="8"/>
  <c r="AD426" i="8"/>
  <c r="AC287" i="8"/>
  <c r="AC415" i="8"/>
  <c r="AC416" i="8"/>
  <c r="AC277" i="8"/>
  <c r="AC413" i="8"/>
  <c r="AC414" i="8"/>
  <c r="AC266" i="8"/>
  <c r="AC411" i="8"/>
  <c r="AC412" i="8"/>
  <c r="AC410" i="8"/>
  <c r="AC417" i="8"/>
  <c r="AC419" i="8"/>
  <c r="AC426" i="8"/>
  <c r="AB287" i="8"/>
  <c r="AB415" i="8"/>
  <c r="AB416" i="8"/>
  <c r="AB277" i="8"/>
  <c r="AB413" i="8"/>
  <c r="AB414" i="8"/>
  <c r="AB266" i="8"/>
  <c r="AB411" i="8"/>
  <c r="AB412" i="8"/>
  <c r="AB410" i="8"/>
  <c r="AB417" i="8"/>
  <c r="AB419" i="8"/>
  <c r="AB426" i="8"/>
  <c r="AA287" i="8"/>
  <c r="AA415" i="8"/>
  <c r="AA416" i="8"/>
  <c r="AA277" i="8"/>
  <c r="AA413" i="8"/>
  <c r="AA414" i="8"/>
  <c r="AA266" i="8"/>
  <c r="AA411" i="8"/>
  <c r="AA412" i="8"/>
  <c r="AA410" i="8"/>
  <c r="AA417" i="8"/>
  <c r="AA419" i="8"/>
  <c r="AA426" i="8"/>
  <c r="Z287" i="8"/>
  <c r="Z415" i="8"/>
  <c r="Z416" i="8"/>
  <c r="Z277" i="8"/>
  <c r="Z413" i="8"/>
  <c r="Z414" i="8"/>
  <c r="Z266" i="8"/>
  <c r="Z411" i="8"/>
  <c r="Z412" i="8"/>
  <c r="Z410" i="8"/>
  <c r="Z417" i="8"/>
  <c r="Z419" i="8"/>
  <c r="Z426" i="8"/>
  <c r="Y287" i="8"/>
  <c r="Y415" i="8"/>
  <c r="Y416" i="8"/>
  <c r="Y277" i="8"/>
  <c r="Y413" i="8"/>
  <c r="Y414" i="8"/>
  <c r="Y266" i="8"/>
  <c r="Y411" i="8"/>
  <c r="Y412" i="8"/>
  <c r="Y410" i="8"/>
  <c r="Y417" i="8"/>
  <c r="Y419" i="8"/>
  <c r="Y426" i="8"/>
  <c r="X287" i="8"/>
  <c r="X415" i="8"/>
  <c r="X416" i="8"/>
  <c r="X277" i="8"/>
  <c r="X413" i="8"/>
  <c r="X414" i="8"/>
  <c r="X266" i="8"/>
  <c r="X411" i="8"/>
  <c r="X412" i="8"/>
  <c r="X410" i="8"/>
  <c r="X417" i="8"/>
  <c r="X419" i="8"/>
  <c r="X426" i="8"/>
  <c r="W287" i="8"/>
  <c r="W415" i="8"/>
  <c r="W416" i="8"/>
  <c r="W277" i="8"/>
  <c r="W413" i="8"/>
  <c r="W414" i="8"/>
  <c r="W266" i="8"/>
  <c r="W411" i="8"/>
  <c r="W412" i="8"/>
  <c r="W410" i="8"/>
  <c r="W417" i="8"/>
  <c r="W419" i="8"/>
  <c r="W426" i="8"/>
  <c r="V287" i="8"/>
  <c r="V415" i="8"/>
  <c r="V416" i="8"/>
  <c r="V277" i="8"/>
  <c r="V413" i="8"/>
  <c r="V414" i="8"/>
  <c r="V266" i="8"/>
  <c r="V411" i="8"/>
  <c r="V412" i="8"/>
  <c r="V410" i="8"/>
  <c r="V417" i="8"/>
  <c r="V419" i="8"/>
  <c r="V426" i="8"/>
  <c r="U287" i="8"/>
  <c r="U415" i="8"/>
  <c r="U416" i="8"/>
  <c r="U277" i="8"/>
  <c r="U413" i="8"/>
  <c r="U414" i="8"/>
  <c r="U266" i="8"/>
  <c r="U411" i="8"/>
  <c r="U412" i="8"/>
  <c r="U410" i="8"/>
  <c r="U417" i="8"/>
  <c r="U419" i="8"/>
  <c r="U426" i="8"/>
  <c r="T287" i="8"/>
  <c r="T415" i="8"/>
  <c r="T416" i="8"/>
  <c r="T277" i="8"/>
  <c r="T413" i="8"/>
  <c r="T414" i="8"/>
  <c r="T266" i="8"/>
  <c r="T411" i="8"/>
  <c r="T412" i="8"/>
  <c r="T410" i="8"/>
  <c r="T417" i="8"/>
  <c r="T419" i="8"/>
  <c r="T426" i="8"/>
  <c r="S287" i="8"/>
  <c r="S415" i="8"/>
  <c r="S416" i="8"/>
  <c r="S277" i="8"/>
  <c r="S413" i="8"/>
  <c r="S414" i="8"/>
  <c r="S266" i="8"/>
  <c r="S411" i="8"/>
  <c r="S412" i="8"/>
  <c r="S410" i="8"/>
  <c r="S417" i="8"/>
  <c r="S419" i="8"/>
  <c r="S426" i="8"/>
  <c r="R287" i="8"/>
  <c r="R415" i="8"/>
  <c r="R416" i="8"/>
  <c r="R277" i="8"/>
  <c r="R413" i="8"/>
  <c r="R414" i="8"/>
  <c r="R266" i="8"/>
  <c r="R411" i="8"/>
  <c r="R412" i="8"/>
  <c r="R410" i="8"/>
  <c r="R417" i="8"/>
  <c r="R419" i="8"/>
  <c r="R426" i="8"/>
  <c r="Q287" i="8"/>
  <c r="Q415" i="8"/>
  <c r="Q416" i="8"/>
  <c r="Q277" i="8"/>
  <c r="Q413" i="8"/>
  <c r="Q414" i="8"/>
  <c r="Q266" i="8"/>
  <c r="Q411" i="8"/>
  <c r="Q412" i="8"/>
  <c r="Q410" i="8"/>
  <c r="Q417" i="8"/>
  <c r="Q419" i="8"/>
  <c r="Q426" i="8"/>
  <c r="P287" i="8"/>
  <c r="P415" i="8"/>
  <c r="P416" i="8"/>
  <c r="P277" i="8"/>
  <c r="P413" i="8"/>
  <c r="P414" i="8"/>
  <c r="P266" i="8"/>
  <c r="P411" i="8"/>
  <c r="P412" i="8"/>
  <c r="P410" i="8"/>
  <c r="P417" i="8"/>
  <c r="P419" i="8"/>
  <c r="P426" i="8"/>
  <c r="O287" i="8"/>
  <c r="O415" i="8"/>
  <c r="O416" i="8"/>
  <c r="O277" i="8"/>
  <c r="O413" i="8"/>
  <c r="O414" i="8"/>
  <c r="O266" i="8"/>
  <c r="O411" i="8"/>
  <c r="O412" i="8"/>
  <c r="O410" i="8"/>
  <c r="O417" i="8"/>
  <c r="O419" i="8"/>
  <c r="O426" i="8"/>
  <c r="N287" i="8"/>
  <c r="N415" i="8"/>
  <c r="N416" i="8"/>
  <c r="N277" i="8"/>
  <c r="N413" i="8"/>
  <c r="N414" i="8"/>
  <c r="N266" i="8"/>
  <c r="N411" i="8"/>
  <c r="N412" i="8"/>
  <c r="N410" i="8"/>
  <c r="N417" i="8"/>
  <c r="N419" i="8"/>
  <c r="N426" i="8"/>
  <c r="M287" i="8"/>
  <c r="M415" i="8"/>
  <c r="M416" i="8"/>
  <c r="M277" i="8"/>
  <c r="M413" i="8"/>
  <c r="M414" i="8"/>
  <c r="M266" i="8"/>
  <c r="M411" i="8"/>
  <c r="M412" i="8"/>
  <c r="M410" i="8"/>
  <c r="M417" i="8"/>
  <c r="M419" i="8"/>
  <c r="M426" i="8"/>
  <c r="L287" i="8"/>
  <c r="L415" i="8"/>
  <c r="L416" i="8"/>
  <c r="L277" i="8"/>
  <c r="L413" i="8"/>
  <c r="L414" i="8"/>
  <c r="L266" i="8"/>
  <c r="L411" i="8"/>
  <c r="L412" i="8"/>
  <c r="L410" i="8"/>
  <c r="L417" i="8"/>
  <c r="L419" i="8"/>
  <c r="L426" i="8"/>
  <c r="K287" i="8"/>
  <c r="K415" i="8"/>
  <c r="K416" i="8"/>
  <c r="K277" i="8"/>
  <c r="K413" i="8"/>
  <c r="K414" i="8"/>
  <c r="K266" i="8"/>
  <c r="K411" i="8"/>
  <c r="K412" i="8"/>
  <c r="K410" i="8"/>
  <c r="K417" i="8"/>
  <c r="K419" i="8"/>
  <c r="K426" i="8"/>
  <c r="J287" i="8"/>
  <c r="J415" i="8"/>
  <c r="J416" i="8"/>
  <c r="J277" i="8"/>
  <c r="J413" i="8"/>
  <c r="J414" i="8"/>
  <c r="J266" i="8"/>
  <c r="J411" i="8"/>
  <c r="J412" i="8"/>
  <c r="J410" i="8"/>
  <c r="J417" i="8"/>
  <c r="J419" i="8"/>
  <c r="J426" i="8"/>
  <c r="I287" i="8"/>
  <c r="I415" i="8"/>
  <c r="I416" i="8"/>
  <c r="I277" i="8"/>
  <c r="I413" i="8"/>
  <c r="I414" i="8"/>
  <c r="I266" i="8"/>
  <c r="I411" i="8"/>
  <c r="I412" i="8"/>
  <c r="I410" i="8"/>
  <c r="I417" i="8"/>
  <c r="I419" i="8"/>
  <c r="I426" i="8"/>
  <c r="H287" i="8"/>
  <c r="H415" i="8"/>
  <c r="H416" i="8"/>
  <c r="H277" i="8"/>
  <c r="H413" i="8"/>
  <c r="H414" i="8"/>
  <c r="H266" i="8"/>
  <c r="H411" i="8"/>
  <c r="H412" i="8"/>
  <c r="H410" i="8"/>
  <c r="H417" i="8"/>
  <c r="H419" i="8"/>
  <c r="H426" i="8"/>
  <c r="G287" i="8"/>
  <c r="G415" i="8"/>
  <c r="G416" i="8"/>
  <c r="G277" i="8"/>
  <c r="G413" i="8"/>
  <c r="G414" i="8"/>
  <c r="G266" i="8"/>
  <c r="G411" i="8"/>
  <c r="G412" i="8"/>
  <c r="G410" i="8"/>
  <c r="G417" i="8"/>
  <c r="G419" i="8"/>
  <c r="G426" i="8"/>
  <c r="F287" i="8"/>
  <c r="F415" i="8"/>
  <c r="F416" i="8"/>
  <c r="F277" i="8"/>
  <c r="F413" i="8"/>
  <c r="F414" i="8"/>
  <c r="F266" i="8"/>
  <c r="F411" i="8"/>
  <c r="F412" i="8"/>
  <c r="F410" i="8"/>
  <c r="F417" i="8"/>
  <c r="F419" i="8"/>
  <c r="F426" i="8"/>
  <c r="E287" i="8"/>
  <c r="E415" i="8"/>
  <c r="E416" i="8"/>
  <c r="E277" i="8"/>
  <c r="E413" i="8"/>
  <c r="E414" i="8"/>
  <c r="E266" i="8"/>
  <c r="E411" i="8"/>
  <c r="E412" i="8"/>
  <c r="E410" i="8"/>
  <c r="E417" i="8"/>
  <c r="E419" i="8"/>
  <c r="E426" i="8"/>
  <c r="D287" i="8"/>
  <c r="D415" i="8"/>
  <c r="D416" i="8"/>
  <c r="D277" i="8"/>
  <c r="D413" i="8"/>
  <c r="D414" i="8"/>
  <c r="D266" i="8"/>
  <c r="D411" i="8"/>
  <c r="D412" i="8"/>
  <c r="D410" i="8"/>
  <c r="D417" i="8"/>
  <c r="D419" i="8"/>
  <c r="D426" i="8"/>
  <c r="AJ117" i="8"/>
  <c r="AJ245" i="8"/>
  <c r="AJ246" i="8"/>
  <c r="AJ96" i="8"/>
  <c r="AJ241" i="8"/>
  <c r="AJ242" i="8"/>
  <c r="AJ107" i="8"/>
  <c r="AJ243" i="8"/>
  <c r="AJ244" i="8"/>
  <c r="AJ240" i="8"/>
  <c r="AJ247" i="8"/>
  <c r="AJ249" i="8"/>
  <c r="AJ256" i="8"/>
  <c r="AI117" i="8"/>
  <c r="AI245" i="8"/>
  <c r="AI246" i="8"/>
  <c r="AI96" i="8"/>
  <c r="AI241" i="8"/>
  <c r="AI242" i="8"/>
  <c r="AI107" i="8"/>
  <c r="AI243" i="8"/>
  <c r="AI244" i="8"/>
  <c r="AI240" i="8"/>
  <c r="AI247" i="8"/>
  <c r="AI249" i="8"/>
  <c r="AI256" i="8"/>
  <c r="AH117" i="8"/>
  <c r="AH245" i="8"/>
  <c r="AH246" i="8"/>
  <c r="AH96" i="8"/>
  <c r="AH241" i="8"/>
  <c r="AH242" i="8"/>
  <c r="AH107" i="8"/>
  <c r="AH243" i="8"/>
  <c r="AH244" i="8"/>
  <c r="AH240" i="8"/>
  <c r="AH247" i="8"/>
  <c r="AH249" i="8"/>
  <c r="AH256" i="8"/>
  <c r="AG117" i="8"/>
  <c r="AG245" i="8"/>
  <c r="AG246" i="8"/>
  <c r="AG96" i="8"/>
  <c r="AG241" i="8"/>
  <c r="AG242" i="8"/>
  <c r="AG107" i="8"/>
  <c r="AG243" i="8"/>
  <c r="AG244" i="8"/>
  <c r="AG240" i="8"/>
  <c r="AG247" i="8"/>
  <c r="AG249" i="8"/>
  <c r="AG256" i="8"/>
  <c r="AF117" i="8"/>
  <c r="AF245" i="8"/>
  <c r="AF246" i="8"/>
  <c r="AF96" i="8"/>
  <c r="AF241" i="8"/>
  <c r="AF242" i="8"/>
  <c r="AF107" i="8"/>
  <c r="AF243" i="8"/>
  <c r="AF244" i="8"/>
  <c r="AF240" i="8"/>
  <c r="AF247" i="8"/>
  <c r="AF249" i="8"/>
  <c r="AF256" i="8"/>
  <c r="AE117" i="8"/>
  <c r="AE245" i="8"/>
  <c r="AE246" i="8"/>
  <c r="AE96" i="8"/>
  <c r="AE241" i="8"/>
  <c r="AE242" i="8"/>
  <c r="AE107" i="8"/>
  <c r="AE243" i="8"/>
  <c r="AE244" i="8"/>
  <c r="AE240" i="8"/>
  <c r="AE247" i="8"/>
  <c r="AE249" i="8"/>
  <c r="AE256" i="8"/>
  <c r="AD117" i="8"/>
  <c r="AD245" i="8"/>
  <c r="AD246" i="8"/>
  <c r="AD96" i="8"/>
  <c r="AD241" i="8"/>
  <c r="AD242" i="8"/>
  <c r="AD107" i="8"/>
  <c r="AD243" i="8"/>
  <c r="AD244" i="8"/>
  <c r="AD240" i="8"/>
  <c r="AD247" i="8"/>
  <c r="AD249" i="8"/>
  <c r="AD256" i="8"/>
  <c r="AC117" i="8"/>
  <c r="AC245" i="8"/>
  <c r="AC246" i="8"/>
  <c r="AC96" i="8"/>
  <c r="AC241" i="8"/>
  <c r="AC242" i="8"/>
  <c r="AC107" i="8"/>
  <c r="AC243" i="8"/>
  <c r="AC244" i="8"/>
  <c r="AC240" i="8"/>
  <c r="AC247" i="8"/>
  <c r="AC249" i="8"/>
  <c r="AC256" i="8"/>
  <c r="AB117" i="8"/>
  <c r="AB245" i="8"/>
  <c r="AB246" i="8"/>
  <c r="AB96" i="8"/>
  <c r="AB241" i="8"/>
  <c r="AB242" i="8"/>
  <c r="AB107" i="8"/>
  <c r="AB243" i="8"/>
  <c r="AB244" i="8"/>
  <c r="AB240" i="8"/>
  <c r="AB247" i="8"/>
  <c r="AB249" i="8"/>
  <c r="AB256" i="8"/>
  <c r="AA117" i="8"/>
  <c r="AA245" i="8"/>
  <c r="AA246" i="8"/>
  <c r="AA96" i="8"/>
  <c r="AA241" i="8"/>
  <c r="AA242" i="8"/>
  <c r="AA107" i="8"/>
  <c r="AA243" i="8"/>
  <c r="AA244" i="8"/>
  <c r="AA240" i="8"/>
  <c r="AA247" i="8"/>
  <c r="AA249" i="8"/>
  <c r="AA256" i="8"/>
  <c r="Z117" i="8"/>
  <c r="Z245" i="8"/>
  <c r="Z246" i="8"/>
  <c r="Z96" i="8"/>
  <c r="Z241" i="8"/>
  <c r="Z242" i="8"/>
  <c r="Z107" i="8"/>
  <c r="Z243" i="8"/>
  <c r="Z244" i="8"/>
  <c r="Z240" i="8"/>
  <c r="Z247" i="8"/>
  <c r="Z249" i="8"/>
  <c r="Z256" i="8"/>
  <c r="Y117" i="8"/>
  <c r="Y245" i="8"/>
  <c r="Y246" i="8"/>
  <c r="Y96" i="8"/>
  <c r="Y241" i="8"/>
  <c r="Y242" i="8"/>
  <c r="Y107" i="8"/>
  <c r="Y243" i="8"/>
  <c r="Y244" i="8"/>
  <c r="Y240" i="8"/>
  <c r="Y247" i="8"/>
  <c r="Y249" i="8"/>
  <c r="Y256" i="8"/>
  <c r="X117" i="8"/>
  <c r="X245" i="8"/>
  <c r="X246" i="8"/>
  <c r="X96" i="8"/>
  <c r="X241" i="8"/>
  <c r="X242" i="8"/>
  <c r="X107" i="8"/>
  <c r="X243" i="8"/>
  <c r="X244" i="8"/>
  <c r="X240" i="8"/>
  <c r="X247" i="8"/>
  <c r="X249" i="8"/>
  <c r="X256" i="8"/>
  <c r="W117" i="8"/>
  <c r="W245" i="8"/>
  <c r="W246" i="8"/>
  <c r="W96" i="8"/>
  <c r="W241" i="8"/>
  <c r="W242" i="8"/>
  <c r="W107" i="8"/>
  <c r="W243" i="8"/>
  <c r="W244" i="8"/>
  <c r="W240" i="8"/>
  <c r="W247" i="8"/>
  <c r="W249" i="8"/>
  <c r="W256" i="8"/>
  <c r="V117" i="8"/>
  <c r="V245" i="8"/>
  <c r="V246" i="8"/>
  <c r="V96" i="8"/>
  <c r="V241" i="8"/>
  <c r="V242" i="8"/>
  <c r="V107" i="8"/>
  <c r="V243" i="8"/>
  <c r="V244" i="8"/>
  <c r="V240" i="8"/>
  <c r="V247" i="8"/>
  <c r="V249" i="8"/>
  <c r="V256" i="8"/>
  <c r="U117" i="8"/>
  <c r="U245" i="8"/>
  <c r="U246" i="8"/>
  <c r="U96" i="8"/>
  <c r="U241" i="8"/>
  <c r="U242" i="8"/>
  <c r="U107" i="8"/>
  <c r="U243" i="8"/>
  <c r="U244" i="8"/>
  <c r="U240" i="8"/>
  <c r="U247" i="8"/>
  <c r="U249" i="8"/>
  <c r="U256" i="8"/>
  <c r="T117" i="8"/>
  <c r="T245" i="8"/>
  <c r="T246" i="8"/>
  <c r="T96" i="8"/>
  <c r="T241" i="8"/>
  <c r="T242" i="8"/>
  <c r="T107" i="8"/>
  <c r="T243" i="8"/>
  <c r="T244" i="8"/>
  <c r="T240" i="8"/>
  <c r="T247" i="8"/>
  <c r="T249" i="8"/>
  <c r="T256" i="8"/>
  <c r="S117" i="8"/>
  <c r="S245" i="8"/>
  <c r="S246" i="8"/>
  <c r="S96" i="8"/>
  <c r="S241" i="8"/>
  <c r="S242" i="8"/>
  <c r="S107" i="8"/>
  <c r="S243" i="8"/>
  <c r="S244" i="8"/>
  <c r="S240" i="8"/>
  <c r="S247" i="8"/>
  <c r="S249" i="8"/>
  <c r="S256" i="8"/>
  <c r="R117" i="8"/>
  <c r="R245" i="8"/>
  <c r="R246" i="8"/>
  <c r="R96" i="8"/>
  <c r="R241" i="8"/>
  <c r="R242" i="8"/>
  <c r="R107" i="8"/>
  <c r="R243" i="8"/>
  <c r="R244" i="8"/>
  <c r="R240" i="8"/>
  <c r="R247" i="8"/>
  <c r="R249" i="8"/>
  <c r="R256" i="8"/>
  <c r="Q117" i="8"/>
  <c r="Q245" i="8"/>
  <c r="Q246" i="8"/>
  <c r="Q96" i="8"/>
  <c r="Q241" i="8"/>
  <c r="Q242" i="8"/>
  <c r="Q107" i="8"/>
  <c r="Q243" i="8"/>
  <c r="Q244" i="8"/>
  <c r="Q240" i="8"/>
  <c r="Q247" i="8"/>
  <c r="Q249" i="8"/>
  <c r="Q256" i="8"/>
  <c r="P117" i="8"/>
  <c r="P245" i="8"/>
  <c r="P246" i="8"/>
  <c r="P96" i="8"/>
  <c r="P241" i="8"/>
  <c r="P242" i="8"/>
  <c r="P107" i="8"/>
  <c r="P243" i="8"/>
  <c r="P244" i="8"/>
  <c r="P240" i="8"/>
  <c r="P247" i="8"/>
  <c r="P249" i="8"/>
  <c r="P256" i="8"/>
  <c r="O117" i="8"/>
  <c r="O245" i="8"/>
  <c r="O246" i="8"/>
  <c r="O96" i="8"/>
  <c r="O241" i="8"/>
  <c r="O242" i="8"/>
  <c r="O107" i="8"/>
  <c r="O243" i="8"/>
  <c r="O244" i="8"/>
  <c r="O240" i="8"/>
  <c r="O247" i="8"/>
  <c r="O249" i="8"/>
  <c r="O256" i="8"/>
  <c r="N117" i="8"/>
  <c r="N245" i="8"/>
  <c r="N246" i="8"/>
  <c r="N96" i="8"/>
  <c r="N241" i="8"/>
  <c r="N242" i="8"/>
  <c r="N107" i="8"/>
  <c r="N243" i="8"/>
  <c r="N244" i="8"/>
  <c r="N240" i="8"/>
  <c r="N247" i="8"/>
  <c r="N249" i="8"/>
  <c r="N256" i="8"/>
  <c r="M117" i="8"/>
  <c r="M245" i="8"/>
  <c r="M246" i="8"/>
  <c r="M96" i="8"/>
  <c r="M241" i="8"/>
  <c r="M242" i="8"/>
  <c r="M107" i="8"/>
  <c r="M243" i="8"/>
  <c r="M244" i="8"/>
  <c r="M240" i="8"/>
  <c r="M247" i="8"/>
  <c r="M249" i="8"/>
  <c r="M256" i="8"/>
  <c r="L117" i="8"/>
  <c r="L245" i="8"/>
  <c r="L246" i="8"/>
  <c r="L96" i="8"/>
  <c r="L241" i="8"/>
  <c r="L242" i="8"/>
  <c r="L107" i="8"/>
  <c r="L243" i="8"/>
  <c r="L244" i="8"/>
  <c r="L240" i="8"/>
  <c r="L247" i="8"/>
  <c r="L249" i="8"/>
  <c r="L256" i="8"/>
  <c r="K117" i="8"/>
  <c r="K245" i="8"/>
  <c r="K246" i="8"/>
  <c r="K96" i="8"/>
  <c r="K241" i="8"/>
  <c r="K242" i="8"/>
  <c r="K107" i="8"/>
  <c r="K243" i="8"/>
  <c r="K244" i="8"/>
  <c r="K240" i="8"/>
  <c r="K247" i="8"/>
  <c r="K249" i="8"/>
  <c r="K256" i="8"/>
  <c r="J117" i="8"/>
  <c r="J245" i="8"/>
  <c r="J246" i="8"/>
  <c r="J96" i="8"/>
  <c r="J241" i="8"/>
  <c r="J242" i="8"/>
  <c r="J107" i="8"/>
  <c r="J243" i="8"/>
  <c r="J244" i="8"/>
  <c r="J240" i="8"/>
  <c r="J247" i="8"/>
  <c r="J249" i="8"/>
  <c r="J256" i="8"/>
  <c r="I117" i="8"/>
  <c r="I245" i="8"/>
  <c r="I246" i="8"/>
  <c r="I96" i="8"/>
  <c r="I241" i="8"/>
  <c r="I242" i="8"/>
  <c r="I107" i="8"/>
  <c r="I243" i="8"/>
  <c r="I244" i="8"/>
  <c r="I240" i="8"/>
  <c r="I247" i="8"/>
  <c r="I249" i="8"/>
  <c r="I256" i="8"/>
  <c r="H117" i="8"/>
  <c r="H245" i="8"/>
  <c r="H246" i="8"/>
  <c r="H96" i="8"/>
  <c r="H241" i="8"/>
  <c r="H242" i="8"/>
  <c r="H107" i="8"/>
  <c r="H243" i="8"/>
  <c r="H244" i="8"/>
  <c r="H240" i="8"/>
  <c r="H247" i="8"/>
  <c r="H249" i="8"/>
  <c r="H256" i="8"/>
  <c r="G117" i="8"/>
  <c r="G245" i="8"/>
  <c r="G246" i="8"/>
  <c r="G96" i="8"/>
  <c r="G241" i="8"/>
  <c r="G242" i="8"/>
  <c r="G107" i="8"/>
  <c r="G243" i="8"/>
  <c r="G244" i="8"/>
  <c r="G240" i="8"/>
  <c r="G247" i="8"/>
  <c r="G249" i="8"/>
  <c r="G256" i="8"/>
  <c r="F117" i="8"/>
  <c r="F245" i="8"/>
  <c r="F246" i="8"/>
  <c r="F96" i="8"/>
  <c r="F241" i="8"/>
  <c r="F242" i="8"/>
  <c r="F107" i="8"/>
  <c r="F243" i="8"/>
  <c r="F244" i="8"/>
  <c r="F240" i="8"/>
  <c r="F247" i="8"/>
  <c r="F249" i="8"/>
  <c r="F256" i="8"/>
  <c r="E117" i="8"/>
  <c r="E245" i="8"/>
  <c r="E246" i="8"/>
  <c r="E96" i="8"/>
  <c r="E241" i="8"/>
  <c r="E242" i="8"/>
  <c r="E107" i="8"/>
  <c r="E243" i="8"/>
  <c r="E244" i="8"/>
  <c r="E240" i="8"/>
  <c r="E247" i="8"/>
  <c r="E249" i="8"/>
  <c r="E256" i="8"/>
  <c r="D117" i="8"/>
  <c r="D245" i="8"/>
  <c r="D246" i="8"/>
  <c r="D96" i="8"/>
  <c r="D241" i="8"/>
  <c r="D242" i="8"/>
  <c r="D107" i="8"/>
  <c r="D243" i="8"/>
  <c r="D244" i="8"/>
  <c r="D240" i="8"/>
  <c r="D247" i="8"/>
  <c r="D249" i="8"/>
  <c r="D256" i="8"/>
  <c r="AJ251" i="8"/>
  <c r="AJ421" i="8"/>
  <c r="AI251" i="8"/>
  <c r="AI421" i="8"/>
  <c r="AH251" i="8"/>
  <c r="AH421" i="8"/>
  <c r="AG251" i="8"/>
  <c r="AG421" i="8"/>
  <c r="AF251" i="8"/>
  <c r="AF421" i="8"/>
  <c r="AE251" i="8"/>
  <c r="AE421" i="8"/>
  <c r="AD251" i="8"/>
  <c r="AD421" i="8"/>
  <c r="AC251" i="8"/>
  <c r="AC421" i="8"/>
  <c r="AB251" i="8"/>
  <c r="AB421" i="8"/>
  <c r="AA251" i="8"/>
  <c r="AA421" i="8"/>
  <c r="Z251" i="8"/>
  <c r="Z421" i="8"/>
  <c r="Y251" i="8"/>
  <c r="Y421" i="8"/>
  <c r="X251" i="8"/>
  <c r="X421" i="8"/>
  <c r="W251" i="8"/>
  <c r="W421" i="8"/>
  <c r="V251" i="8"/>
  <c r="V421" i="8"/>
  <c r="U251" i="8"/>
  <c r="U421" i="8"/>
  <c r="T251" i="8"/>
  <c r="T421" i="8"/>
  <c r="S251" i="8"/>
  <c r="S421" i="8"/>
  <c r="R251" i="8"/>
  <c r="R421" i="8"/>
  <c r="Q251" i="8"/>
  <c r="Q421" i="8"/>
  <c r="P251" i="8"/>
  <c r="P421" i="8"/>
  <c r="O251" i="8"/>
  <c r="O421" i="8"/>
  <c r="N251" i="8"/>
  <c r="N421" i="8"/>
  <c r="M251" i="8"/>
  <c r="M421" i="8"/>
  <c r="L251" i="8"/>
  <c r="L421" i="8"/>
  <c r="K251" i="8"/>
  <c r="K421" i="8"/>
  <c r="J251" i="8"/>
  <c r="J421" i="8"/>
  <c r="I251" i="8"/>
  <c r="I421" i="8"/>
  <c r="H251" i="8"/>
  <c r="H421" i="8"/>
  <c r="G251" i="8"/>
  <c r="G421" i="8"/>
  <c r="F251" i="8"/>
  <c r="F421" i="8"/>
  <c r="E251" i="8"/>
  <c r="E421" i="8"/>
  <c r="D251" i="8"/>
  <c r="D421" i="8"/>
  <c r="AR410" i="8"/>
  <c r="AR421" i="8"/>
  <c r="AQ410" i="8"/>
  <c r="AQ421" i="8"/>
  <c r="AP410" i="8"/>
  <c r="AP421" i="8"/>
  <c r="AO410" i="8"/>
  <c r="AO421" i="8"/>
  <c r="AN410" i="8"/>
  <c r="AN421" i="8"/>
  <c r="AM410" i="8"/>
  <c r="AM421" i="8"/>
  <c r="AL410" i="8"/>
  <c r="AL421" i="8"/>
  <c r="AK410" i="8"/>
  <c r="AK421" i="8"/>
  <c r="AR240" i="8"/>
  <c r="AR251" i="8"/>
  <c r="AQ240" i="8"/>
  <c r="AQ251" i="8"/>
  <c r="AP240" i="8"/>
  <c r="AP251" i="8"/>
  <c r="AO240" i="8"/>
  <c r="AO251" i="8"/>
  <c r="AN240" i="8"/>
  <c r="AN251" i="8"/>
  <c r="AM240" i="8"/>
  <c r="AM251" i="8"/>
  <c r="AL240" i="8"/>
  <c r="AL251" i="8"/>
  <c r="AK240" i="8"/>
  <c r="AK251" i="8"/>
  <c r="AR84" i="8"/>
  <c r="AR86" i="8"/>
  <c r="AQ84" i="8"/>
  <c r="AQ86" i="8"/>
  <c r="AP84" i="8"/>
  <c r="AP86" i="8"/>
  <c r="AO84" i="8"/>
  <c r="AO86" i="8"/>
  <c r="AN84" i="8"/>
  <c r="AN86" i="8"/>
  <c r="AM84" i="8"/>
  <c r="AM86" i="8"/>
  <c r="AL84" i="8"/>
  <c r="AL86" i="8"/>
  <c r="AK84" i="8"/>
  <c r="AK86" i="8"/>
  <c r="AI158" i="1"/>
  <c r="AJ85" i="8"/>
  <c r="AJ84" i="8"/>
  <c r="AJ86" i="8"/>
  <c r="AH158" i="1"/>
  <c r="AI85" i="8"/>
  <c r="AI84" i="8"/>
  <c r="AI86" i="8"/>
  <c r="AG158" i="1"/>
  <c r="AH85" i="8"/>
  <c r="AH84" i="8"/>
  <c r="AH86" i="8"/>
  <c r="AF158" i="1"/>
  <c r="AG85" i="8"/>
  <c r="AG84" i="8"/>
  <c r="AG86" i="8"/>
  <c r="AE158" i="1"/>
  <c r="AF85" i="8"/>
  <c r="AF84" i="8"/>
  <c r="AF86" i="8"/>
  <c r="AD158" i="1"/>
  <c r="AE85" i="8"/>
  <c r="AE84" i="8"/>
  <c r="AE86" i="8"/>
  <c r="AC158" i="1"/>
  <c r="AD85" i="8"/>
  <c r="AD84" i="8"/>
  <c r="AD86" i="8"/>
  <c r="AB158" i="1"/>
  <c r="AC85" i="8"/>
  <c r="AC84" i="8"/>
  <c r="AC86" i="8"/>
  <c r="AA158" i="1"/>
  <c r="AB85" i="8"/>
  <c r="AB84" i="8"/>
  <c r="AB86" i="8"/>
  <c r="Z158" i="1"/>
  <c r="AA85" i="8"/>
  <c r="AA84" i="8"/>
  <c r="AA86" i="8"/>
  <c r="Y158" i="1"/>
  <c r="Z85" i="8"/>
  <c r="Z84" i="8"/>
  <c r="Z86" i="8"/>
  <c r="X158" i="1"/>
  <c r="Y85" i="8"/>
  <c r="Y84" i="8"/>
  <c r="Y86" i="8"/>
  <c r="W158" i="1"/>
  <c r="X85" i="8"/>
  <c r="X84" i="8"/>
  <c r="X86" i="8"/>
  <c r="V158" i="1"/>
  <c r="W85" i="8"/>
  <c r="W84" i="8"/>
  <c r="W86" i="8"/>
  <c r="U158" i="1"/>
  <c r="V85" i="8"/>
  <c r="V84" i="8"/>
  <c r="V86" i="8"/>
  <c r="T158" i="1"/>
  <c r="U85" i="8"/>
  <c r="U84" i="8"/>
  <c r="U86" i="8"/>
  <c r="S158" i="1"/>
  <c r="T85" i="8"/>
  <c r="T84" i="8"/>
  <c r="T86" i="8"/>
  <c r="R158" i="1"/>
  <c r="S85" i="8"/>
  <c r="S84" i="8"/>
  <c r="S86" i="8"/>
  <c r="Q158" i="1"/>
  <c r="R85" i="8"/>
  <c r="R84" i="8"/>
  <c r="R86" i="8"/>
  <c r="P158" i="1"/>
  <c r="Q85" i="8"/>
  <c r="Q84" i="8"/>
  <c r="Q86" i="8"/>
  <c r="O158" i="1"/>
  <c r="P85" i="8"/>
  <c r="P84" i="8"/>
  <c r="P86" i="8"/>
  <c r="N158" i="1"/>
  <c r="O85" i="8"/>
  <c r="O84" i="8"/>
  <c r="O86" i="8"/>
  <c r="M158" i="1"/>
  <c r="N85" i="8"/>
  <c r="N84" i="8"/>
  <c r="N86" i="8"/>
  <c r="L158" i="1"/>
  <c r="M85" i="8"/>
  <c r="M84" i="8"/>
  <c r="M86" i="8"/>
  <c r="K158" i="1"/>
  <c r="L85" i="8"/>
  <c r="L84" i="8"/>
  <c r="L86" i="8"/>
  <c r="J158" i="1"/>
  <c r="K85" i="8"/>
  <c r="K84" i="8"/>
  <c r="K86" i="8"/>
  <c r="I158" i="1"/>
  <c r="J85" i="8"/>
  <c r="J84" i="8"/>
  <c r="J86" i="8"/>
  <c r="H158" i="1"/>
  <c r="I85" i="8"/>
  <c r="I84" i="8"/>
  <c r="I86" i="8"/>
  <c r="G158" i="1"/>
  <c r="H85" i="8"/>
  <c r="H84" i="8"/>
  <c r="H86" i="8"/>
  <c r="F158" i="1"/>
  <c r="G85" i="8"/>
  <c r="G84" i="8"/>
  <c r="G86" i="8"/>
  <c r="E158" i="1"/>
  <c r="F85" i="8"/>
  <c r="F84" i="8"/>
  <c r="F86" i="8"/>
  <c r="D158" i="1"/>
  <c r="E85" i="8"/>
  <c r="E84" i="8"/>
  <c r="E86" i="8"/>
  <c r="C158" i="1"/>
  <c r="D85" i="8"/>
  <c r="D84" i="8"/>
  <c r="D86" i="8"/>
  <c r="AJ314" i="8"/>
  <c r="AJ360" i="8"/>
  <c r="AJ289" i="8"/>
  <c r="AJ144" i="8"/>
  <c r="AJ190" i="8"/>
  <c r="AJ119" i="8"/>
  <c r="B388" i="8"/>
  <c r="C388" i="8"/>
  <c r="D390" i="8"/>
  <c r="D391" i="8"/>
  <c r="D392" i="8"/>
  <c r="E388" i="8"/>
  <c r="D394" i="8"/>
  <c r="D395" i="8"/>
  <c r="G388" i="8"/>
  <c r="D396" i="8"/>
  <c r="D388" i="8"/>
  <c r="D398" i="8"/>
  <c r="D399" i="8"/>
  <c r="D400" i="8"/>
  <c r="F388" i="8"/>
  <c r="D402" i="8"/>
  <c r="D403" i="8"/>
  <c r="H388" i="8"/>
  <c r="D404" i="8"/>
  <c r="D407" i="8"/>
  <c r="D282" i="8"/>
  <c r="D267" i="8"/>
  <c r="D271" i="8"/>
  <c r="D278" i="8"/>
  <c r="D288" i="8"/>
  <c r="D291" i="8"/>
  <c r="D418" i="8"/>
  <c r="D422" i="8"/>
  <c r="D423" i="8"/>
  <c r="B218" i="8"/>
  <c r="C218" i="8"/>
  <c r="D220" i="8"/>
  <c r="D221" i="8"/>
  <c r="D222" i="8"/>
  <c r="E218" i="8"/>
  <c r="D224" i="8"/>
  <c r="D225" i="8"/>
  <c r="G218" i="8"/>
  <c r="D226" i="8"/>
  <c r="D218" i="8"/>
  <c r="D228" i="8"/>
  <c r="D229" i="8"/>
  <c r="D230" i="8"/>
  <c r="F218" i="8"/>
  <c r="D232" i="8"/>
  <c r="D233" i="8"/>
  <c r="H218" i="8"/>
  <c r="D234" i="8"/>
  <c r="D237" i="8"/>
  <c r="D101" i="8"/>
  <c r="D97" i="8"/>
  <c r="D108" i="8"/>
  <c r="D112" i="8"/>
  <c r="D118" i="8"/>
  <c r="D121" i="8"/>
  <c r="D248" i="8"/>
  <c r="D252" i="8"/>
  <c r="D253" i="8"/>
  <c r="C149" i="8"/>
  <c r="AJ151" i="8"/>
  <c r="AJ152" i="8"/>
  <c r="AJ153" i="8"/>
  <c r="E149" i="8"/>
  <c r="AJ155" i="8"/>
  <c r="AJ156" i="8"/>
  <c r="AJ157" i="8"/>
  <c r="D149" i="8"/>
  <c r="AJ159" i="8"/>
  <c r="AJ160" i="8"/>
  <c r="AJ161" i="8"/>
  <c r="F149" i="8"/>
  <c r="AJ163" i="8"/>
  <c r="AJ164" i="8"/>
  <c r="AJ165" i="8"/>
  <c r="AJ168" i="8"/>
  <c r="AJ220" i="8"/>
  <c r="AJ221" i="8"/>
  <c r="AJ222" i="8"/>
  <c r="AJ224" i="8"/>
  <c r="AJ225" i="8"/>
  <c r="AJ226" i="8"/>
  <c r="AJ228" i="8"/>
  <c r="AJ229" i="8"/>
  <c r="AJ230" i="8"/>
  <c r="AJ232" i="8"/>
  <c r="AJ233" i="8"/>
  <c r="AJ234" i="8"/>
  <c r="AJ237" i="8"/>
  <c r="AI165" i="1"/>
  <c r="C319" i="8"/>
  <c r="AJ321" i="8"/>
  <c r="AJ322" i="8"/>
  <c r="AJ323" i="8"/>
  <c r="E319" i="8"/>
  <c r="AJ325" i="8"/>
  <c r="AJ326" i="8"/>
  <c r="AJ327" i="8"/>
  <c r="D319" i="8"/>
  <c r="AJ329" i="8"/>
  <c r="AJ330" i="8"/>
  <c r="AJ331" i="8"/>
  <c r="F319" i="8"/>
  <c r="AJ333" i="8"/>
  <c r="AJ334" i="8"/>
  <c r="AJ335" i="8"/>
  <c r="AJ338" i="8"/>
  <c r="AJ390" i="8"/>
  <c r="AJ391" i="8"/>
  <c r="AJ392" i="8"/>
  <c r="AJ394" i="8"/>
  <c r="AJ395" i="8"/>
  <c r="AJ396" i="8"/>
  <c r="AJ398" i="8"/>
  <c r="AJ399" i="8"/>
  <c r="AJ400" i="8"/>
  <c r="AJ402" i="8"/>
  <c r="AJ403" i="8"/>
  <c r="AJ404" i="8"/>
  <c r="AJ407" i="8"/>
  <c r="AI166" i="1"/>
  <c r="AI167" i="1"/>
  <c r="AI168" i="1"/>
  <c r="AI176" i="1"/>
  <c r="AI175" i="1"/>
  <c r="AI174" i="1"/>
  <c r="AJ174" i="1"/>
  <c r="AK174" i="1"/>
  <c r="AL174" i="1"/>
  <c r="AM174" i="1"/>
  <c r="AN174" i="1"/>
  <c r="AO174" i="1"/>
  <c r="AP174" i="1"/>
  <c r="AQ174" i="1"/>
  <c r="E151" i="8"/>
  <c r="E152" i="8"/>
  <c r="E153" i="8"/>
  <c r="E155" i="8"/>
  <c r="E156" i="8"/>
  <c r="E157" i="8"/>
  <c r="E159" i="8"/>
  <c r="E160" i="8"/>
  <c r="E161" i="8"/>
  <c r="E163" i="8"/>
  <c r="E164" i="8"/>
  <c r="E165" i="8"/>
  <c r="E168" i="8"/>
  <c r="E220" i="8"/>
  <c r="E221" i="8"/>
  <c r="E222" i="8"/>
  <c r="E224" i="8"/>
  <c r="E225" i="8"/>
  <c r="E226" i="8"/>
  <c r="E228" i="8"/>
  <c r="E229" i="8"/>
  <c r="E230" i="8"/>
  <c r="E232" i="8"/>
  <c r="E233" i="8"/>
  <c r="E234" i="8"/>
  <c r="E237" i="8"/>
  <c r="D165" i="1"/>
  <c r="E321" i="8"/>
  <c r="E322" i="8"/>
  <c r="E323" i="8"/>
  <c r="E325" i="8"/>
  <c r="E326" i="8"/>
  <c r="E327" i="8"/>
  <c r="E329" i="8"/>
  <c r="E330" i="8"/>
  <c r="E331" i="8"/>
  <c r="E333" i="8"/>
  <c r="E334" i="8"/>
  <c r="E335" i="8"/>
  <c r="E338" i="8"/>
  <c r="E390" i="8"/>
  <c r="E391" i="8"/>
  <c r="E392" i="8"/>
  <c r="E394" i="8"/>
  <c r="E395" i="8"/>
  <c r="E396" i="8"/>
  <c r="E398" i="8"/>
  <c r="E399" i="8"/>
  <c r="E400" i="8"/>
  <c r="E402" i="8"/>
  <c r="E403" i="8"/>
  <c r="E404" i="8"/>
  <c r="E407" i="8"/>
  <c r="D166" i="1"/>
  <c r="D167" i="1"/>
  <c r="D168" i="1"/>
  <c r="D176" i="1"/>
  <c r="D175" i="1"/>
  <c r="D174" i="1"/>
  <c r="F151" i="8"/>
  <c r="F152" i="8"/>
  <c r="F153" i="8"/>
  <c r="F155" i="8"/>
  <c r="F156" i="8"/>
  <c r="F157" i="8"/>
  <c r="F159" i="8"/>
  <c r="F160" i="8"/>
  <c r="F161" i="8"/>
  <c r="F163" i="8"/>
  <c r="F164" i="8"/>
  <c r="F165" i="8"/>
  <c r="F168" i="8"/>
  <c r="F220" i="8"/>
  <c r="F221" i="8"/>
  <c r="F222" i="8"/>
  <c r="F224" i="8"/>
  <c r="F225" i="8"/>
  <c r="F226" i="8"/>
  <c r="F228" i="8"/>
  <c r="F229" i="8"/>
  <c r="F230" i="8"/>
  <c r="F232" i="8"/>
  <c r="F233" i="8"/>
  <c r="F234" i="8"/>
  <c r="F237" i="8"/>
  <c r="E165" i="1"/>
  <c r="F321" i="8"/>
  <c r="F322" i="8"/>
  <c r="F323" i="8"/>
  <c r="F325" i="8"/>
  <c r="F326" i="8"/>
  <c r="F327" i="8"/>
  <c r="F329" i="8"/>
  <c r="F330" i="8"/>
  <c r="F331" i="8"/>
  <c r="F333" i="8"/>
  <c r="F334" i="8"/>
  <c r="F335" i="8"/>
  <c r="F338" i="8"/>
  <c r="F390" i="8"/>
  <c r="F391" i="8"/>
  <c r="F392" i="8"/>
  <c r="F394" i="8"/>
  <c r="F395" i="8"/>
  <c r="F396" i="8"/>
  <c r="F398" i="8"/>
  <c r="F399" i="8"/>
  <c r="F400" i="8"/>
  <c r="F402" i="8"/>
  <c r="F403" i="8"/>
  <c r="F404" i="8"/>
  <c r="F407" i="8"/>
  <c r="E166" i="1"/>
  <c r="E167" i="1"/>
  <c r="E168" i="1"/>
  <c r="E176" i="1"/>
  <c r="E175" i="1"/>
  <c r="E174" i="1"/>
  <c r="G151" i="8"/>
  <c r="G152" i="8"/>
  <c r="G153" i="8"/>
  <c r="G155" i="8"/>
  <c r="G156" i="8"/>
  <c r="G157" i="8"/>
  <c r="G159" i="8"/>
  <c r="G160" i="8"/>
  <c r="G161" i="8"/>
  <c r="G163" i="8"/>
  <c r="G164" i="8"/>
  <c r="G165" i="8"/>
  <c r="G168" i="8"/>
  <c r="G220" i="8"/>
  <c r="G221" i="8"/>
  <c r="G222" i="8"/>
  <c r="G224" i="8"/>
  <c r="G225" i="8"/>
  <c r="G226" i="8"/>
  <c r="G228" i="8"/>
  <c r="G229" i="8"/>
  <c r="G230" i="8"/>
  <c r="G232" i="8"/>
  <c r="G233" i="8"/>
  <c r="G234" i="8"/>
  <c r="G237" i="8"/>
  <c r="F165" i="1"/>
  <c r="G321" i="8"/>
  <c r="G322" i="8"/>
  <c r="G323" i="8"/>
  <c r="G325" i="8"/>
  <c r="G326" i="8"/>
  <c r="G327" i="8"/>
  <c r="G329" i="8"/>
  <c r="G330" i="8"/>
  <c r="G331" i="8"/>
  <c r="G333" i="8"/>
  <c r="G334" i="8"/>
  <c r="G335" i="8"/>
  <c r="G338" i="8"/>
  <c r="G390" i="8"/>
  <c r="G391" i="8"/>
  <c r="G392" i="8"/>
  <c r="G394" i="8"/>
  <c r="G395" i="8"/>
  <c r="G396" i="8"/>
  <c r="G398" i="8"/>
  <c r="G399" i="8"/>
  <c r="G400" i="8"/>
  <c r="G402" i="8"/>
  <c r="G403" i="8"/>
  <c r="G404" i="8"/>
  <c r="G407" i="8"/>
  <c r="F166" i="1"/>
  <c r="F167" i="1"/>
  <c r="F168" i="1"/>
  <c r="F176" i="1"/>
  <c r="F175" i="1"/>
  <c r="F174" i="1"/>
  <c r="H151" i="8"/>
  <c r="H152" i="8"/>
  <c r="H153" i="8"/>
  <c r="H155" i="8"/>
  <c r="H156" i="8"/>
  <c r="H157" i="8"/>
  <c r="H159" i="8"/>
  <c r="H160" i="8"/>
  <c r="H161" i="8"/>
  <c r="H163" i="8"/>
  <c r="H164" i="8"/>
  <c r="H165" i="8"/>
  <c r="H168" i="8"/>
  <c r="H220" i="8"/>
  <c r="H221" i="8"/>
  <c r="H222" i="8"/>
  <c r="H224" i="8"/>
  <c r="H225" i="8"/>
  <c r="H226" i="8"/>
  <c r="H228" i="8"/>
  <c r="H229" i="8"/>
  <c r="H230" i="8"/>
  <c r="H232" i="8"/>
  <c r="H233" i="8"/>
  <c r="H234" i="8"/>
  <c r="H237" i="8"/>
  <c r="G165" i="1"/>
  <c r="H321" i="8"/>
  <c r="H322" i="8"/>
  <c r="H323" i="8"/>
  <c r="H325" i="8"/>
  <c r="H326" i="8"/>
  <c r="H327" i="8"/>
  <c r="H329" i="8"/>
  <c r="H330" i="8"/>
  <c r="H331" i="8"/>
  <c r="H333" i="8"/>
  <c r="H334" i="8"/>
  <c r="H335" i="8"/>
  <c r="H338" i="8"/>
  <c r="H390" i="8"/>
  <c r="H391" i="8"/>
  <c r="H392" i="8"/>
  <c r="H394" i="8"/>
  <c r="H395" i="8"/>
  <c r="H396" i="8"/>
  <c r="H398" i="8"/>
  <c r="H399" i="8"/>
  <c r="H400" i="8"/>
  <c r="H402" i="8"/>
  <c r="H403" i="8"/>
  <c r="H404" i="8"/>
  <c r="H407" i="8"/>
  <c r="G166" i="1"/>
  <c r="G167" i="1"/>
  <c r="G168" i="1"/>
  <c r="G176" i="1"/>
  <c r="G175" i="1"/>
  <c r="G174" i="1"/>
  <c r="I151" i="8"/>
  <c r="I152" i="8"/>
  <c r="I153" i="8"/>
  <c r="I155" i="8"/>
  <c r="I156" i="8"/>
  <c r="I157" i="8"/>
  <c r="I159" i="8"/>
  <c r="I160" i="8"/>
  <c r="I161" i="8"/>
  <c r="I163" i="8"/>
  <c r="I164" i="8"/>
  <c r="I165" i="8"/>
  <c r="I168" i="8"/>
  <c r="I220" i="8"/>
  <c r="I221" i="8"/>
  <c r="I222" i="8"/>
  <c r="I224" i="8"/>
  <c r="I225" i="8"/>
  <c r="I226" i="8"/>
  <c r="I228" i="8"/>
  <c r="I229" i="8"/>
  <c r="I230" i="8"/>
  <c r="I232" i="8"/>
  <c r="I233" i="8"/>
  <c r="I234" i="8"/>
  <c r="I237" i="8"/>
  <c r="H165" i="1"/>
  <c r="I321" i="8"/>
  <c r="I322" i="8"/>
  <c r="I323" i="8"/>
  <c r="I325" i="8"/>
  <c r="I326" i="8"/>
  <c r="I327" i="8"/>
  <c r="I329" i="8"/>
  <c r="I330" i="8"/>
  <c r="I331" i="8"/>
  <c r="I333" i="8"/>
  <c r="I334" i="8"/>
  <c r="I335" i="8"/>
  <c r="I338" i="8"/>
  <c r="I390" i="8"/>
  <c r="I391" i="8"/>
  <c r="I392" i="8"/>
  <c r="I394" i="8"/>
  <c r="I395" i="8"/>
  <c r="I396" i="8"/>
  <c r="I398" i="8"/>
  <c r="I399" i="8"/>
  <c r="I400" i="8"/>
  <c r="I402" i="8"/>
  <c r="I403" i="8"/>
  <c r="I404" i="8"/>
  <c r="I407" i="8"/>
  <c r="H166" i="1"/>
  <c r="H167" i="1"/>
  <c r="H168" i="1"/>
  <c r="H176" i="1"/>
  <c r="H175" i="1"/>
  <c r="H174" i="1"/>
  <c r="J151" i="8"/>
  <c r="J152" i="8"/>
  <c r="J153" i="8"/>
  <c r="J155" i="8"/>
  <c r="J156" i="8"/>
  <c r="J157" i="8"/>
  <c r="J159" i="8"/>
  <c r="J160" i="8"/>
  <c r="J161" i="8"/>
  <c r="J163" i="8"/>
  <c r="J164" i="8"/>
  <c r="J165" i="8"/>
  <c r="J168" i="8"/>
  <c r="J220" i="8"/>
  <c r="J221" i="8"/>
  <c r="J222" i="8"/>
  <c r="J224" i="8"/>
  <c r="J225" i="8"/>
  <c r="J226" i="8"/>
  <c r="J228" i="8"/>
  <c r="J229" i="8"/>
  <c r="J230" i="8"/>
  <c r="J232" i="8"/>
  <c r="J233" i="8"/>
  <c r="J234" i="8"/>
  <c r="J237" i="8"/>
  <c r="I165" i="1"/>
  <c r="J321" i="8"/>
  <c r="J322" i="8"/>
  <c r="J323" i="8"/>
  <c r="J325" i="8"/>
  <c r="J326" i="8"/>
  <c r="J327" i="8"/>
  <c r="J329" i="8"/>
  <c r="J330" i="8"/>
  <c r="J331" i="8"/>
  <c r="J333" i="8"/>
  <c r="J334" i="8"/>
  <c r="J335" i="8"/>
  <c r="J338" i="8"/>
  <c r="J390" i="8"/>
  <c r="J391" i="8"/>
  <c r="J392" i="8"/>
  <c r="J394" i="8"/>
  <c r="J395" i="8"/>
  <c r="J396" i="8"/>
  <c r="J398" i="8"/>
  <c r="J399" i="8"/>
  <c r="J400" i="8"/>
  <c r="J402" i="8"/>
  <c r="J403" i="8"/>
  <c r="J404" i="8"/>
  <c r="J407" i="8"/>
  <c r="I166" i="1"/>
  <c r="I167" i="1"/>
  <c r="I168" i="1"/>
  <c r="I176" i="1"/>
  <c r="I175" i="1"/>
  <c r="I174" i="1"/>
  <c r="K151" i="8"/>
  <c r="K152" i="8"/>
  <c r="K153" i="8"/>
  <c r="K155" i="8"/>
  <c r="K156" i="8"/>
  <c r="K157" i="8"/>
  <c r="K159" i="8"/>
  <c r="K160" i="8"/>
  <c r="K161" i="8"/>
  <c r="K163" i="8"/>
  <c r="K164" i="8"/>
  <c r="K165" i="8"/>
  <c r="K168" i="8"/>
  <c r="K220" i="8"/>
  <c r="K221" i="8"/>
  <c r="K222" i="8"/>
  <c r="K224" i="8"/>
  <c r="K225" i="8"/>
  <c r="K226" i="8"/>
  <c r="K228" i="8"/>
  <c r="K229" i="8"/>
  <c r="K230" i="8"/>
  <c r="K232" i="8"/>
  <c r="K233" i="8"/>
  <c r="K234" i="8"/>
  <c r="K237" i="8"/>
  <c r="J165" i="1"/>
  <c r="K321" i="8"/>
  <c r="K322" i="8"/>
  <c r="K323" i="8"/>
  <c r="K325" i="8"/>
  <c r="K326" i="8"/>
  <c r="K327" i="8"/>
  <c r="K329" i="8"/>
  <c r="K330" i="8"/>
  <c r="K331" i="8"/>
  <c r="K333" i="8"/>
  <c r="K334" i="8"/>
  <c r="K335" i="8"/>
  <c r="K338" i="8"/>
  <c r="K390" i="8"/>
  <c r="K391" i="8"/>
  <c r="K392" i="8"/>
  <c r="K394" i="8"/>
  <c r="K395" i="8"/>
  <c r="K396" i="8"/>
  <c r="K398" i="8"/>
  <c r="K399" i="8"/>
  <c r="K400" i="8"/>
  <c r="K402" i="8"/>
  <c r="K403" i="8"/>
  <c r="K404" i="8"/>
  <c r="K407" i="8"/>
  <c r="J166" i="1"/>
  <c r="J167" i="1"/>
  <c r="J168" i="1"/>
  <c r="J176" i="1"/>
  <c r="J175" i="1"/>
  <c r="J174" i="1"/>
  <c r="L151" i="8"/>
  <c r="L152" i="8"/>
  <c r="L153" i="8"/>
  <c r="L155" i="8"/>
  <c r="L156" i="8"/>
  <c r="L157" i="8"/>
  <c r="L159" i="8"/>
  <c r="L160" i="8"/>
  <c r="L161" i="8"/>
  <c r="L163" i="8"/>
  <c r="L164" i="8"/>
  <c r="L165" i="8"/>
  <c r="L168" i="8"/>
  <c r="L220" i="8"/>
  <c r="L221" i="8"/>
  <c r="L222" i="8"/>
  <c r="L224" i="8"/>
  <c r="L225" i="8"/>
  <c r="L226" i="8"/>
  <c r="L228" i="8"/>
  <c r="L229" i="8"/>
  <c r="L230" i="8"/>
  <c r="L232" i="8"/>
  <c r="L233" i="8"/>
  <c r="L234" i="8"/>
  <c r="L237" i="8"/>
  <c r="K165" i="1"/>
  <c r="L321" i="8"/>
  <c r="L322" i="8"/>
  <c r="L323" i="8"/>
  <c r="L325" i="8"/>
  <c r="L326" i="8"/>
  <c r="L327" i="8"/>
  <c r="L329" i="8"/>
  <c r="L330" i="8"/>
  <c r="L331" i="8"/>
  <c r="L333" i="8"/>
  <c r="L334" i="8"/>
  <c r="L335" i="8"/>
  <c r="L338" i="8"/>
  <c r="L390" i="8"/>
  <c r="L391" i="8"/>
  <c r="L392" i="8"/>
  <c r="L394" i="8"/>
  <c r="L395" i="8"/>
  <c r="L396" i="8"/>
  <c r="L398" i="8"/>
  <c r="L399" i="8"/>
  <c r="L400" i="8"/>
  <c r="L402" i="8"/>
  <c r="L403" i="8"/>
  <c r="L404" i="8"/>
  <c r="L407" i="8"/>
  <c r="K166" i="1"/>
  <c r="K167" i="1"/>
  <c r="K168" i="1"/>
  <c r="K176" i="1"/>
  <c r="K175" i="1"/>
  <c r="K174" i="1"/>
  <c r="M151" i="8"/>
  <c r="M152" i="8"/>
  <c r="M153" i="8"/>
  <c r="M155" i="8"/>
  <c r="M156" i="8"/>
  <c r="M157" i="8"/>
  <c r="M159" i="8"/>
  <c r="M160" i="8"/>
  <c r="M161" i="8"/>
  <c r="M163" i="8"/>
  <c r="M164" i="8"/>
  <c r="M165" i="8"/>
  <c r="M168" i="8"/>
  <c r="M220" i="8"/>
  <c r="M221" i="8"/>
  <c r="M222" i="8"/>
  <c r="M224" i="8"/>
  <c r="M225" i="8"/>
  <c r="M226" i="8"/>
  <c r="M228" i="8"/>
  <c r="M229" i="8"/>
  <c r="M230" i="8"/>
  <c r="M232" i="8"/>
  <c r="M233" i="8"/>
  <c r="M234" i="8"/>
  <c r="M237" i="8"/>
  <c r="L165" i="1"/>
  <c r="M321" i="8"/>
  <c r="M322" i="8"/>
  <c r="M323" i="8"/>
  <c r="M325" i="8"/>
  <c r="M326" i="8"/>
  <c r="M327" i="8"/>
  <c r="M329" i="8"/>
  <c r="M330" i="8"/>
  <c r="M331" i="8"/>
  <c r="M333" i="8"/>
  <c r="M334" i="8"/>
  <c r="M335" i="8"/>
  <c r="M338" i="8"/>
  <c r="M390" i="8"/>
  <c r="M391" i="8"/>
  <c r="M392" i="8"/>
  <c r="M394" i="8"/>
  <c r="M395" i="8"/>
  <c r="M396" i="8"/>
  <c r="M398" i="8"/>
  <c r="M399" i="8"/>
  <c r="M400" i="8"/>
  <c r="M402" i="8"/>
  <c r="M403" i="8"/>
  <c r="M404" i="8"/>
  <c r="M407" i="8"/>
  <c r="L166" i="1"/>
  <c r="L167" i="1"/>
  <c r="L168" i="1"/>
  <c r="L176" i="1"/>
  <c r="L175" i="1"/>
  <c r="L174" i="1"/>
  <c r="N151" i="8"/>
  <c r="N152" i="8"/>
  <c r="N153" i="8"/>
  <c r="N155" i="8"/>
  <c r="N156" i="8"/>
  <c r="N157" i="8"/>
  <c r="N159" i="8"/>
  <c r="N160" i="8"/>
  <c r="N161" i="8"/>
  <c r="N163" i="8"/>
  <c r="N164" i="8"/>
  <c r="N165" i="8"/>
  <c r="N168" i="8"/>
  <c r="N220" i="8"/>
  <c r="N221" i="8"/>
  <c r="N222" i="8"/>
  <c r="N224" i="8"/>
  <c r="N225" i="8"/>
  <c r="N226" i="8"/>
  <c r="N228" i="8"/>
  <c r="N229" i="8"/>
  <c r="N230" i="8"/>
  <c r="N232" i="8"/>
  <c r="N233" i="8"/>
  <c r="N234" i="8"/>
  <c r="N237" i="8"/>
  <c r="M165" i="1"/>
  <c r="N321" i="8"/>
  <c r="N322" i="8"/>
  <c r="N323" i="8"/>
  <c r="N325" i="8"/>
  <c r="N326" i="8"/>
  <c r="N327" i="8"/>
  <c r="N329" i="8"/>
  <c r="N330" i="8"/>
  <c r="N331" i="8"/>
  <c r="N333" i="8"/>
  <c r="N334" i="8"/>
  <c r="N335" i="8"/>
  <c r="N338" i="8"/>
  <c r="N390" i="8"/>
  <c r="N391" i="8"/>
  <c r="N392" i="8"/>
  <c r="N394" i="8"/>
  <c r="N395" i="8"/>
  <c r="N396" i="8"/>
  <c r="N398" i="8"/>
  <c r="N399" i="8"/>
  <c r="N400" i="8"/>
  <c r="N402" i="8"/>
  <c r="N403" i="8"/>
  <c r="N404" i="8"/>
  <c r="N407" i="8"/>
  <c r="M166" i="1"/>
  <c r="M167" i="1"/>
  <c r="M168" i="1"/>
  <c r="M176" i="1"/>
  <c r="M175" i="1"/>
  <c r="M174" i="1"/>
  <c r="O151" i="8"/>
  <c r="O152" i="8"/>
  <c r="O153" i="8"/>
  <c r="O155" i="8"/>
  <c r="O156" i="8"/>
  <c r="O157" i="8"/>
  <c r="O159" i="8"/>
  <c r="O160" i="8"/>
  <c r="O161" i="8"/>
  <c r="O163" i="8"/>
  <c r="O164" i="8"/>
  <c r="O165" i="8"/>
  <c r="O168" i="8"/>
  <c r="O220" i="8"/>
  <c r="O221" i="8"/>
  <c r="O222" i="8"/>
  <c r="O224" i="8"/>
  <c r="O225" i="8"/>
  <c r="O226" i="8"/>
  <c r="O228" i="8"/>
  <c r="O229" i="8"/>
  <c r="O230" i="8"/>
  <c r="O232" i="8"/>
  <c r="O233" i="8"/>
  <c r="O234" i="8"/>
  <c r="O237" i="8"/>
  <c r="N165" i="1"/>
  <c r="O321" i="8"/>
  <c r="O322" i="8"/>
  <c r="O323" i="8"/>
  <c r="O325" i="8"/>
  <c r="O326" i="8"/>
  <c r="O327" i="8"/>
  <c r="O329" i="8"/>
  <c r="O330" i="8"/>
  <c r="O331" i="8"/>
  <c r="O333" i="8"/>
  <c r="O334" i="8"/>
  <c r="O335" i="8"/>
  <c r="O338" i="8"/>
  <c r="O390" i="8"/>
  <c r="O391" i="8"/>
  <c r="O392" i="8"/>
  <c r="O394" i="8"/>
  <c r="O395" i="8"/>
  <c r="O396" i="8"/>
  <c r="O398" i="8"/>
  <c r="O399" i="8"/>
  <c r="O400" i="8"/>
  <c r="O402" i="8"/>
  <c r="O403" i="8"/>
  <c r="O404" i="8"/>
  <c r="O407" i="8"/>
  <c r="N166" i="1"/>
  <c r="N167" i="1"/>
  <c r="N168" i="1"/>
  <c r="N176" i="1"/>
  <c r="N175" i="1"/>
  <c r="N174" i="1"/>
  <c r="P151" i="8"/>
  <c r="P152" i="8"/>
  <c r="P153" i="8"/>
  <c r="P155" i="8"/>
  <c r="P156" i="8"/>
  <c r="P157" i="8"/>
  <c r="P159" i="8"/>
  <c r="P160" i="8"/>
  <c r="P161" i="8"/>
  <c r="P163" i="8"/>
  <c r="P164" i="8"/>
  <c r="P165" i="8"/>
  <c r="P168" i="8"/>
  <c r="P220" i="8"/>
  <c r="P221" i="8"/>
  <c r="P222" i="8"/>
  <c r="P224" i="8"/>
  <c r="P225" i="8"/>
  <c r="P226" i="8"/>
  <c r="P228" i="8"/>
  <c r="P229" i="8"/>
  <c r="P230" i="8"/>
  <c r="P232" i="8"/>
  <c r="P233" i="8"/>
  <c r="P234" i="8"/>
  <c r="P237" i="8"/>
  <c r="O165" i="1"/>
  <c r="P321" i="8"/>
  <c r="P322" i="8"/>
  <c r="P323" i="8"/>
  <c r="P325" i="8"/>
  <c r="P326" i="8"/>
  <c r="P327" i="8"/>
  <c r="P329" i="8"/>
  <c r="P330" i="8"/>
  <c r="P331" i="8"/>
  <c r="P333" i="8"/>
  <c r="P334" i="8"/>
  <c r="P335" i="8"/>
  <c r="P338" i="8"/>
  <c r="P390" i="8"/>
  <c r="P391" i="8"/>
  <c r="P392" i="8"/>
  <c r="P394" i="8"/>
  <c r="P395" i="8"/>
  <c r="P396" i="8"/>
  <c r="P398" i="8"/>
  <c r="P399" i="8"/>
  <c r="P400" i="8"/>
  <c r="P402" i="8"/>
  <c r="P403" i="8"/>
  <c r="P404" i="8"/>
  <c r="P407" i="8"/>
  <c r="O166" i="1"/>
  <c r="O167" i="1"/>
  <c r="O168" i="1"/>
  <c r="O176" i="1"/>
  <c r="O175" i="1"/>
  <c r="O174" i="1"/>
  <c r="Q151" i="8"/>
  <c r="Q152" i="8"/>
  <c r="Q153" i="8"/>
  <c r="Q155" i="8"/>
  <c r="Q156" i="8"/>
  <c r="Q157" i="8"/>
  <c r="Q159" i="8"/>
  <c r="Q160" i="8"/>
  <c r="Q161" i="8"/>
  <c r="Q163" i="8"/>
  <c r="Q164" i="8"/>
  <c r="Q165" i="8"/>
  <c r="Q168" i="8"/>
  <c r="Q220" i="8"/>
  <c r="Q221" i="8"/>
  <c r="Q222" i="8"/>
  <c r="Q224" i="8"/>
  <c r="Q225" i="8"/>
  <c r="Q226" i="8"/>
  <c r="Q228" i="8"/>
  <c r="Q229" i="8"/>
  <c r="Q230" i="8"/>
  <c r="Q232" i="8"/>
  <c r="Q233" i="8"/>
  <c r="Q234" i="8"/>
  <c r="Q237" i="8"/>
  <c r="P165" i="1"/>
  <c r="Q321" i="8"/>
  <c r="Q322" i="8"/>
  <c r="Q323" i="8"/>
  <c r="Q325" i="8"/>
  <c r="Q326" i="8"/>
  <c r="Q327" i="8"/>
  <c r="Q329" i="8"/>
  <c r="Q330" i="8"/>
  <c r="Q331" i="8"/>
  <c r="Q333" i="8"/>
  <c r="Q334" i="8"/>
  <c r="Q335" i="8"/>
  <c r="Q338" i="8"/>
  <c r="Q390" i="8"/>
  <c r="Q391" i="8"/>
  <c r="Q392" i="8"/>
  <c r="Q394" i="8"/>
  <c r="Q395" i="8"/>
  <c r="Q396" i="8"/>
  <c r="Q398" i="8"/>
  <c r="Q399" i="8"/>
  <c r="Q400" i="8"/>
  <c r="Q402" i="8"/>
  <c r="Q403" i="8"/>
  <c r="Q404" i="8"/>
  <c r="Q407" i="8"/>
  <c r="P166" i="1"/>
  <c r="P167" i="1"/>
  <c r="P168" i="1"/>
  <c r="P176" i="1"/>
  <c r="P175" i="1"/>
  <c r="P174" i="1"/>
  <c r="R151" i="8"/>
  <c r="R152" i="8"/>
  <c r="R153" i="8"/>
  <c r="R155" i="8"/>
  <c r="R156" i="8"/>
  <c r="R157" i="8"/>
  <c r="R159" i="8"/>
  <c r="R160" i="8"/>
  <c r="R161" i="8"/>
  <c r="R163" i="8"/>
  <c r="R164" i="8"/>
  <c r="R165" i="8"/>
  <c r="R168" i="8"/>
  <c r="R220" i="8"/>
  <c r="R221" i="8"/>
  <c r="R222" i="8"/>
  <c r="R224" i="8"/>
  <c r="R225" i="8"/>
  <c r="R226" i="8"/>
  <c r="R228" i="8"/>
  <c r="R229" i="8"/>
  <c r="R230" i="8"/>
  <c r="R232" i="8"/>
  <c r="R233" i="8"/>
  <c r="R234" i="8"/>
  <c r="R237" i="8"/>
  <c r="Q165" i="1"/>
  <c r="R321" i="8"/>
  <c r="R322" i="8"/>
  <c r="R323" i="8"/>
  <c r="R325" i="8"/>
  <c r="R326" i="8"/>
  <c r="R327" i="8"/>
  <c r="R329" i="8"/>
  <c r="R330" i="8"/>
  <c r="R331" i="8"/>
  <c r="R333" i="8"/>
  <c r="R334" i="8"/>
  <c r="R335" i="8"/>
  <c r="R338" i="8"/>
  <c r="R390" i="8"/>
  <c r="R391" i="8"/>
  <c r="R392" i="8"/>
  <c r="R394" i="8"/>
  <c r="R395" i="8"/>
  <c r="R396" i="8"/>
  <c r="R398" i="8"/>
  <c r="R399" i="8"/>
  <c r="R400" i="8"/>
  <c r="R402" i="8"/>
  <c r="R403" i="8"/>
  <c r="R404" i="8"/>
  <c r="R407" i="8"/>
  <c r="Q166" i="1"/>
  <c r="Q167" i="1"/>
  <c r="Q168" i="1"/>
  <c r="Q176" i="1"/>
  <c r="Q175" i="1"/>
  <c r="Q174" i="1"/>
  <c r="S151" i="8"/>
  <c r="S152" i="8"/>
  <c r="S153" i="8"/>
  <c r="S155" i="8"/>
  <c r="S156" i="8"/>
  <c r="S157" i="8"/>
  <c r="S159" i="8"/>
  <c r="S160" i="8"/>
  <c r="S161" i="8"/>
  <c r="S163" i="8"/>
  <c r="S164" i="8"/>
  <c r="S165" i="8"/>
  <c r="S168" i="8"/>
  <c r="S220" i="8"/>
  <c r="S221" i="8"/>
  <c r="S222" i="8"/>
  <c r="S224" i="8"/>
  <c r="S225" i="8"/>
  <c r="S226" i="8"/>
  <c r="S228" i="8"/>
  <c r="S229" i="8"/>
  <c r="S230" i="8"/>
  <c r="S232" i="8"/>
  <c r="S233" i="8"/>
  <c r="S234" i="8"/>
  <c r="S237" i="8"/>
  <c r="R165" i="1"/>
  <c r="S321" i="8"/>
  <c r="S322" i="8"/>
  <c r="S323" i="8"/>
  <c r="S325" i="8"/>
  <c r="S326" i="8"/>
  <c r="S327" i="8"/>
  <c r="S329" i="8"/>
  <c r="S330" i="8"/>
  <c r="S331" i="8"/>
  <c r="S333" i="8"/>
  <c r="S334" i="8"/>
  <c r="S335" i="8"/>
  <c r="S338" i="8"/>
  <c r="S390" i="8"/>
  <c r="S391" i="8"/>
  <c r="S392" i="8"/>
  <c r="S394" i="8"/>
  <c r="S395" i="8"/>
  <c r="S396" i="8"/>
  <c r="S398" i="8"/>
  <c r="S399" i="8"/>
  <c r="S400" i="8"/>
  <c r="S402" i="8"/>
  <c r="S403" i="8"/>
  <c r="S404" i="8"/>
  <c r="S407" i="8"/>
  <c r="R166" i="1"/>
  <c r="R167" i="1"/>
  <c r="R168" i="1"/>
  <c r="R176" i="1"/>
  <c r="R175" i="1"/>
  <c r="R174" i="1"/>
  <c r="T151" i="8"/>
  <c r="T152" i="8"/>
  <c r="T153" i="8"/>
  <c r="T155" i="8"/>
  <c r="T156" i="8"/>
  <c r="T157" i="8"/>
  <c r="T159" i="8"/>
  <c r="T160" i="8"/>
  <c r="T161" i="8"/>
  <c r="T163" i="8"/>
  <c r="T164" i="8"/>
  <c r="T165" i="8"/>
  <c r="T168" i="8"/>
  <c r="T220" i="8"/>
  <c r="T221" i="8"/>
  <c r="T222" i="8"/>
  <c r="T224" i="8"/>
  <c r="T225" i="8"/>
  <c r="T226" i="8"/>
  <c r="T228" i="8"/>
  <c r="T229" i="8"/>
  <c r="T230" i="8"/>
  <c r="T232" i="8"/>
  <c r="T233" i="8"/>
  <c r="T234" i="8"/>
  <c r="T237" i="8"/>
  <c r="S165" i="1"/>
  <c r="T321" i="8"/>
  <c r="T322" i="8"/>
  <c r="T323" i="8"/>
  <c r="T325" i="8"/>
  <c r="T326" i="8"/>
  <c r="T327" i="8"/>
  <c r="T329" i="8"/>
  <c r="T330" i="8"/>
  <c r="T331" i="8"/>
  <c r="T333" i="8"/>
  <c r="T334" i="8"/>
  <c r="T335" i="8"/>
  <c r="T338" i="8"/>
  <c r="T390" i="8"/>
  <c r="T391" i="8"/>
  <c r="T392" i="8"/>
  <c r="T394" i="8"/>
  <c r="T395" i="8"/>
  <c r="T396" i="8"/>
  <c r="T398" i="8"/>
  <c r="T399" i="8"/>
  <c r="T400" i="8"/>
  <c r="T402" i="8"/>
  <c r="T403" i="8"/>
  <c r="T404" i="8"/>
  <c r="T407" i="8"/>
  <c r="S166" i="1"/>
  <c r="S167" i="1"/>
  <c r="S168" i="1"/>
  <c r="S176" i="1"/>
  <c r="S175" i="1"/>
  <c r="S174" i="1"/>
  <c r="U151" i="8"/>
  <c r="U152" i="8"/>
  <c r="U153" i="8"/>
  <c r="U155" i="8"/>
  <c r="U156" i="8"/>
  <c r="U157" i="8"/>
  <c r="U159" i="8"/>
  <c r="U160" i="8"/>
  <c r="U161" i="8"/>
  <c r="U163" i="8"/>
  <c r="U164" i="8"/>
  <c r="U165" i="8"/>
  <c r="U168" i="8"/>
  <c r="U220" i="8"/>
  <c r="U221" i="8"/>
  <c r="U222" i="8"/>
  <c r="U224" i="8"/>
  <c r="U225" i="8"/>
  <c r="U226" i="8"/>
  <c r="U228" i="8"/>
  <c r="U229" i="8"/>
  <c r="U230" i="8"/>
  <c r="U232" i="8"/>
  <c r="U233" i="8"/>
  <c r="U234" i="8"/>
  <c r="U237" i="8"/>
  <c r="T165" i="1"/>
  <c r="U321" i="8"/>
  <c r="U322" i="8"/>
  <c r="U323" i="8"/>
  <c r="U325" i="8"/>
  <c r="U326" i="8"/>
  <c r="U327" i="8"/>
  <c r="U329" i="8"/>
  <c r="U330" i="8"/>
  <c r="U331" i="8"/>
  <c r="U333" i="8"/>
  <c r="U334" i="8"/>
  <c r="U335" i="8"/>
  <c r="U338" i="8"/>
  <c r="U390" i="8"/>
  <c r="U391" i="8"/>
  <c r="U392" i="8"/>
  <c r="U394" i="8"/>
  <c r="U395" i="8"/>
  <c r="U396" i="8"/>
  <c r="U398" i="8"/>
  <c r="U399" i="8"/>
  <c r="U400" i="8"/>
  <c r="U402" i="8"/>
  <c r="U403" i="8"/>
  <c r="U404" i="8"/>
  <c r="U407" i="8"/>
  <c r="T166" i="1"/>
  <c r="T167" i="1"/>
  <c r="T168" i="1"/>
  <c r="T176" i="1"/>
  <c r="T175" i="1"/>
  <c r="T174" i="1"/>
  <c r="V151" i="8"/>
  <c r="V152" i="8"/>
  <c r="V153" i="8"/>
  <c r="V155" i="8"/>
  <c r="V156" i="8"/>
  <c r="V157" i="8"/>
  <c r="V159" i="8"/>
  <c r="V160" i="8"/>
  <c r="V161" i="8"/>
  <c r="V163" i="8"/>
  <c r="V164" i="8"/>
  <c r="V165" i="8"/>
  <c r="V168" i="8"/>
  <c r="V220" i="8"/>
  <c r="V221" i="8"/>
  <c r="V222" i="8"/>
  <c r="V224" i="8"/>
  <c r="V225" i="8"/>
  <c r="V226" i="8"/>
  <c r="V228" i="8"/>
  <c r="V229" i="8"/>
  <c r="V230" i="8"/>
  <c r="V232" i="8"/>
  <c r="V233" i="8"/>
  <c r="V234" i="8"/>
  <c r="V237" i="8"/>
  <c r="U165" i="1"/>
  <c r="V321" i="8"/>
  <c r="V322" i="8"/>
  <c r="V323" i="8"/>
  <c r="V325" i="8"/>
  <c r="V326" i="8"/>
  <c r="V327" i="8"/>
  <c r="V329" i="8"/>
  <c r="V330" i="8"/>
  <c r="V331" i="8"/>
  <c r="V333" i="8"/>
  <c r="V334" i="8"/>
  <c r="V335" i="8"/>
  <c r="V338" i="8"/>
  <c r="V390" i="8"/>
  <c r="V391" i="8"/>
  <c r="V392" i="8"/>
  <c r="V394" i="8"/>
  <c r="V395" i="8"/>
  <c r="V396" i="8"/>
  <c r="V398" i="8"/>
  <c r="V399" i="8"/>
  <c r="V400" i="8"/>
  <c r="V402" i="8"/>
  <c r="V403" i="8"/>
  <c r="V404" i="8"/>
  <c r="V407" i="8"/>
  <c r="U166" i="1"/>
  <c r="U167" i="1"/>
  <c r="U168" i="1"/>
  <c r="U176" i="1"/>
  <c r="U175" i="1"/>
  <c r="U174" i="1"/>
  <c r="W151" i="8"/>
  <c r="W152" i="8"/>
  <c r="W153" i="8"/>
  <c r="W155" i="8"/>
  <c r="W156" i="8"/>
  <c r="W157" i="8"/>
  <c r="W159" i="8"/>
  <c r="W160" i="8"/>
  <c r="W161" i="8"/>
  <c r="W163" i="8"/>
  <c r="W164" i="8"/>
  <c r="W165" i="8"/>
  <c r="W168" i="8"/>
  <c r="W220" i="8"/>
  <c r="W221" i="8"/>
  <c r="W222" i="8"/>
  <c r="W224" i="8"/>
  <c r="W225" i="8"/>
  <c r="W226" i="8"/>
  <c r="W228" i="8"/>
  <c r="W229" i="8"/>
  <c r="W230" i="8"/>
  <c r="W232" i="8"/>
  <c r="W233" i="8"/>
  <c r="W234" i="8"/>
  <c r="W237" i="8"/>
  <c r="V165" i="1"/>
  <c r="W321" i="8"/>
  <c r="W322" i="8"/>
  <c r="W323" i="8"/>
  <c r="W325" i="8"/>
  <c r="W326" i="8"/>
  <c r="W327" i="8"/>
  <c r="W329" i="8"/>
  <c r="W330" i="8"/>
  <c r="W331" i="8"/>
  <c r="W333" i="8"/>
  <c r="W334" i="8"/>
  <c r="W335" i="8"/>
  <c r="W338" i="8"/>
  <c r="W390" i="8"/>
  <c r="W391" i="8"/>
  <c r="W392" i="8"/>
  <c r="W394" i="8"/>
  <c r="W395" i="8"/>
  <c r="W396" i="8"/>
  <c r="W398" i="8"/>
  <c r="W399" i="8"/>
  <c r="W400" i="8"/>
  <c r="W402" i="8"/>
  <c r="W403" i="8"/>
  <c r="W404" i="8"/>
  <c r="W407" i="8"/>
  <c r="V166" i="1"/>
  <c r="V167" i="1"/>
  <c r="V168" i="1"/>
  <c r="V176" i="1"/>
  <c r="V175" i="1"/>
  <c r="V174" i="1"/>
  <c r="X151" i="8"/>
  <c r="X152" i="8"/>
  <c r="X153" i="8"/>
  <c r="X155" i="8"/>
  <c r="X156" i="8"/>
  <c r="X157" i="8"/>
  <c r="X159" i="8"/>
  <c r="X160" i="8"/>
  <c r="X161" i="8"/>
  <c r="X163" i="8"/>
  <c r="X164" i="8"/>
  <c r="X165" i="8"/>
  <c r="X168" i="8"/>
  <c r="X220" i="8"/>
  <c r="X221" i="8"/>
  <c r="X222" i="8"/>
  <c r="X224" i="8"/>
  <c r="X225" i="8"/>
  <c r="X226" i="8"/>
  <c r="X228" i="8"/>
  <c r="X229" i="8"/>
  <c r="X230" i="8"/>
  <c r="X232" i="8"/>
  <c r="X233" i="8"/>
  <c r="X234" i="8"/>
  <c r="X237" i="8"/>
  <c r="W165" i="1"/>
  <c r="X321" i="8"/>
  <c r="X322" i="8"/>
  <c r="X323" i="8"/>
  <c r="X325" i="8"/>
  <c r="X326" i="8"/>
  <c r="X327" i="8"/>
  <c r="X329" i="8"/>
  <c r="X330" i="8"/>
  <c r="X331" i="8"/>
  <c r="X333" i="8"/>
  <c r="X334" i="8"/>
  <c r="X335" i="8"/>
  <c r="X338" i="8"/>
  <c r="X390" i="8"/>
  <c r="X391" i="8"/>
  <c r="X392" i="8"/>
  <c r="X394" i="8"/>
  <c r="X395" i="8"/>
  <c r="X396" i="8"/>
  <c r="X398" i="8"/>
  <c r="X399" i="8"/>
  <c r="X400" i="8"/>
  <c r="X402" i="8"/>
  <c r="X403" i="8"/>
  <c r="X404" i="8"/>
  <c r="X407" i="8"/>
  <c r="W166" i="1"/>
  <c r="W167" i="1"/>
  <c r="W168" i="1"/>
  <c r="W176" i="1"/>
  <c r="W175" i="1"/>
  <c r="W174" i="1"/>
  <c r="Y151" i="8"/>
  <c r="Y152" i="8"/>
  <c r="Y153" i="8"/>
  <c r="Y155" i="8"/>
  <c r="Y156" i="8"/>
  <c r="Y157" i="8"/>
  <c r="Y159" i="8"/>
  <c r="Y160" i="8"/>
  <c r="Y161" i="8"/>
  <c r="Y163" i="8"/>
  <c r="Y164" i="8"/>
  <c r="Y165" i="8"/>
  <c r="Y168" i="8"/>
  <c r="Y220" i="8"/>
  <c r="Y221" i="8"/>
  <c r="Y222" i="8"/>
  <c r="Y224" i="8"/>
  <c r="Y225" i="8"/>
  <c r="Y226" i="8"/>
  <c r="Y228" i="8"/>
  <c r="Y229" i="8"/>
  <c r="Y230" i="8"/>
  <c r="Y232" i="8"/>
  <c r="Y233" i="8"/>
  <c r="Y234" i="8"/>
  <c r="Y237" i="8"/>
  <c r="X165" i="1"/>
  <c r="Y321" i="8"/>
  <c r="Y322" i="8"/>
  <c r="Y323" i="8"/>
  <c r="Y325" i="8"/>
  <c r="Y326" i="8"/>
  <c r="Y327" i="8"/>
  <c r="Y329" i="8"/>
  <c r="Y330" i="8"/>
  <c r="Y331" i="8"/>
  <c r="Y333" i="8"/>
  <c r="Y334" i="8"/>
  <c r="Y335" i="8"/>
  <c r="Y338" i="8"/>
  <c r="Y390" i="8"/>
  <c r="Y391" i="8"/>
  <c r="Y392" i="8"/>
  <c r="Y394" i="8"/>
  <c r="Y395" i="8"/>
  <c r="Y396" i="8"/>
  <c r="Y398" i="8"/>
  <c r="Y399" i="8"/>
  <c r="Y400" i="8"/>
  <c r="Y402" i="8"/>
  <c r="Y403" i="8"/>
  <c r="Y404" i="8"/>
  <c r="Y407" i="8"/>
  <c r="X166" i="1"/>
  <c r="X167" i="1"/>
  <c r="X168" i="1"/>
  <c r="X176" i="1"/>
  <c r="X175" i="1"/>
  <c r="X174" i="1"/>
  <c r="Z151" i="8"/>
  <c r="Z152" i="8"/>
  <c r="Z153" i="8"/>
  <c r="Z155" i="8"/>
  <c r="Z156" i="8"/>
  <c r="Z157" i="8"/>
  <c r="Z159" i="8"/>
  <c r="Z160" i="8"/>
  <c r="Z161" i="8"/>
  <c r="Z163" i="8"/>
  <c r="Z164" i="8"/>
  <c r="Z165" i="8"/>
  <c r="Z168" i="8"/>
  <c r="Z220" i="8"/>
  <c r="Z221" i="8"/>
  <c r="Z222" i="8"/>
  <c r="Z224" i="8"/>
  <c r="Z225" i="8"/>
  <c r="Z226" i="8"/>
  <c r="Z228" i="8"/>
  <c r="Z229" i="8"/>
  <c r="Z230" i="8"/>
  <c r="Z232" i="8"/>
  <c r="Z233" i="8"/>
  <c r="Z234" i="8"/>
  <c r="Z237" i="8"/>
  <c r="Y165" i="1"/>
  <c r="Z321" i="8"/>
  <c r="Z322" i="8"/>
  <c r="Z323" i="8"/>
  <c r="Z325" i="8"/>
  <c r="Z326" i="8"/>
  <c r="Z327" i="8"/>
  <c r="Z329" i="8"/>
  <c r="Z330" i="8"/>
  <c r="Z331" i="8"/>
  <c r="Z333" i="8"/>
  <c r="Z334" i="8"/>
  <c r="Z335" i="8"/>
  <c r="Z338" i="8"/>
  <c r="Z390" i="8"/>
  <c r="Z391" i="8"/>
  <c r="Z392" i="8"/>
  <c r="Z394" i="8"/>
  <c r="Z395" i="8"/>
  <c r="Z396" i="8"/>
  <c r="Z398" i="8"/>
  <c r="Z399" i="8"/>
  <c r="Z400" i="8"/>
  <c r="Z402" i="8"/>
  <c r="Z403" i="8"/>
  <c r="Z404" i="8"/>
  <c r="Z407" i="8"/>
  <c r="Y166" i="1"/>
  <c r="Y167" i="1"/>
  <c r="Y168" i="1"/>
  <c r="Y176" i="1"/>
  <c r="Y175" i="1"/>
  <c r="Y174" i="1"/>
  <c r="AA151" i="8"/>
  <c r="AA152" i="8"/>
  <c r="AA153" i="8"/>
  <c r="AA155" i="8"/>
  <c r="AA156" i="8"/>
  <c r="AA157" i="8"/>
  <c r="AA159" i="8"/>
  <c r="AA160" i="8"/>
  <c r="AA161" i="8"/>
  <c r="AA163" i="8"/>
  <c r="AA164" i="8"/>
  <c r="AA165" i="8"/>
  <c r="AA168" i="8"/>
  <c r="AA220" i="8"/>
  <c r="AA221" i="8"/>
  <c r="AA222" i="8"/>
  <c r="AA224" i="8"/>
  <c r="AA225" i="8"/>
  <c r="AA226" i="8"/>
  <c r="AA228" i="8"/>
  <c r="AA229" i="8"/>
  <c r="AA230" i="8"/>
  <c r="AA232" i="8"/>
  <c r="AA233" i="8"/>
  <c r="AA234" i="8"/>
  <c r="AA237" i="8"/>
  <c r="Z165" i="1"/>
  <c r="AA321" i="8"/>
  <c r="AA322" i="8"/>
  <c r="AA323" i="8"/>
  <c r="AA325" i="8"/>
  <c r="AA326" i="8"/>
  <c r="AA327" i="8"/>
  <c r="AA329" i="8"/>
  <c r="AA330" i="8"/>
  <c r="AA331" i="8"/>
  <c r="AA333" i="8"/>
  <c r="AA334" i="8"/>
  <c r="AA335" i="8"/>
  <c r="AA338" i="8"/>
  <c r="AA390" i="8"/>
  <c r="AA391" i="8"/>
  <c r="AA392" i="8"/>
  <c r="AA394" i="8"/>
  <c r="AA395" i="8"/>
  <c r="AA396" i="8"/>
  <c r="AA398" i="8"/>
  <c r="AA399" i="8"/>
  <c r="AA400" i="8"/>
  <c r="AA402" i="8"/>
  <c r="AA403" i="8"/>
  <c r="AA404" i="8"/>
  <c r="AA407" i="8"/>
  <c r="Z166" i="1"/>
  <c r="Z167" i="1"/>
  <c r="Z168" i="1"/>
  <c r="Z176" i="1"/>
  <c r="Z175" i="1"/>
  <c r="Z174" i="1"/>
  <c r="AB151" i="8"/>
  <c r="AB152" i="8"/>
  <c r="AB153" i="8"/>
  <c r="AB155" i="8"/>
  <c r="AB156" i="8"/>
  <c r="AB157" i="8"/>
  <c r="AB159" i="8"/>
  <c r="AB160" i="8"/>
  <c r="AB161" i="8"/>
  <c r="AB163" i="8"/>
  <c r="AB164" i="8"/>
  <c r="AB165" i="8"/>
  <c r="AB168" i="8"/>
  <c r="AB220" i="8"/>
  <c r="AB221" i="8"/>
  <c r="AB222" i="8"/>
  <c r="AB224" i="8"/>
  <c r="AB225" i="8"/>
  <c r="AB226" i="8"/>
  <c r="AB228" i="8"/>
  <c r="AB229" i="8"/>
  <c r="AB230" i="8"/>
  <c r="AB232" i="8"/>
  <c r="AB233" i="8"/>
  <c r="AB234" i="8"/>
  <c r="AB237" i="8"/>
  <c r="AA165" i="1"/>
  <c r="AB321" i="8"/>
  <c r="AB322" i="8"/>
  <c r="AB323" i="8"/>
  <c r="AB325" i="8"/>
  <c r="AB326" i="8"/>
  <c r="AB327" i="8"/>
  <c r="AB329" i="8"/>
  <c r="AB330" i="8"/>
  <c r="AB331" i="8"/>
  <c r="AB333" i="8"/>
  <c r="AB334" i="8"/>
  <c r="AB335" i="8"/>
  <c r="AB338" i="8"/>
  <c r="AB390" i="8"/>
  <c r="AB391" i="8"/>
  <c r="AB392" i="8"/>
  <c r="AB394" i="8"/>
  <c r="AB395" i="8"/>
  <c r="AB396" i="8"/>
  <c r="AB398" i="8"/>
  <c r="AB399" i="8"/>
  <c r="AB400" i="8"/>
  <c r="AB402" i="8"/>
  <c r="AB403" i="8"/>
  <c r="AB404" i="8"/>
  <c r="AB407" i="8"/>
  <c r="AA166" i="1"/>
  <c r="AA167" i="1"/>
  <c r="AA168" i="1"/>
  <c r="AA176" i="1"/>
  <c r="AA175" i="1"/>
  <c r="AA174" i="1"/>
  <c r="AC151" i="8"/>
  <c r="AC152" i="8"/>
  <c r="AC153" i="8"/>
  <c r="AC155" i="8"/>
  <c r="AC156" i="8"/>
  <c r="AC157" i="8"/>
  <c r="AC159" i="8"/>
  <c r="AC160" i="8"/>
  <c r="AC161" i="8"/>
  <c r="AC163" i="8"/>
  <c r="AC164" i="8"/>
  <c r="AC165" i="8"/>
  <c r="AC168" i="8"/>
  <c r="AC220" i="8"/>
  <c r="AC221" i="8"/>
  <c r="AC222" i="8"/>
  <c r="AC224" i="8"/>
  <c r="AC225" i="8"/>
  <c r="AC226" i="8"/>
  <c r="AC228" i="8"/>
  <c r="AC229" i="8"/>
  <c r="AC230" i="8"/>
  <c r="AC232" i="8"/>
  <c r="AC233" i="8"/>
  <c r="AC234" i="8"/>
  <c r="AC237" i="8"/>
  <c r="AB165" i="1"/>
  <c r="AC321" i="8"/>
  <c r="AC322" i="8"/>
  <c r="AC323" i="8"/>
  <c r="AC325" i="8"/>
  <c r="AC326" i="8"/>
  <c r="AC327" i="8"/>
  <c r="AC329" i="8"/>
  <c r="AC330" i="8"/>
  <c r="AC331" i="8"/>
  <c r="AC333" i="8"/>
  <c r="AC334" i="8"/>
  <c r="AC335" i="8"/>
  <c r="AC338" i="8"/>
  <c r="AC390" i="8"/>
  <c r="AC391" i="8"/>
  <c r="AC392" i="8"/>
  <c r="AC394" i="8"/>
  <c r="AC395" i="8"/>
  <c r="AC396" i="8"/>
  <c r="AC398" i="8"/>
  <c r="AC399" i="8"/>
  <c r="AC400" i="8"/>
  <c r="AC402" i="8"/>
  <c r="AC403" i="8"/>
  <c r="AC404" i="8"/>
  <c r="AC407" i="8"/>
  <c r="AB166" i="1"/>
  <c r="AB167" i="1"/>
  <c r="AB168" i="1"/>
  <c r="AB176" i="1"/>
  <c r="AB175" i="1"/>
  <c r="AB174" i="1"/>
  <c r="AD151" i="8"/>
  <c r="AD152" i="8"/>
  <c r="AD153" i="8"/>
  <c r="AD155" i="8"/>
  <c r="AD156" i="8"/>
  <c r="AD157" i="8"/>
  <c r="AD159" i="8"/>
  <c r="AD160" i="8"/>
  <c r="AD161" i="8"/>
  <c r="AD163" i="8"/>
  <c r="AD164" i="8"/>
  <c r="AD165" i="8"/>
  <c r="AD168" i="8"/>
  <c r="AD220" i="8"/>
  <c r="AD221" i="8"/>
  <c r="AD222" i="8"/>
  <c r="AD224" i="8"/>
  <c r="AD225" i="8"/>
  <c r="AD226" i="8"/>
  <c r="AD228" i="8"/>
  <c r="AD229" i="8"/>
  <c r="AD230" i="8"/>
  <c r="AD232" i="8"/>
  <c r="AD233" i="8"/>
  <c r="AD234" i="8"/>
  <c r="AD237" i="8"/>
  <c r="AC165" i="1"/>
  <c r="AD321" i="8"/>
  <c r="AD322" i="8"/>
  <c r="AD323" i="8"/>
  <c r="AD325" i="8"/>
  <c r="AD326" i="8"/>
  <c r="AD327" i="8"/>
  <c r="AD329" i="8"/>
  <c r="AD330" i="8"/>
  <c r="AD331" i="8"/>
  <c r="AD333" i="8"/>
  <c r="AD334" i="8"/>
  <c r="AD335" i="8"/>
  <c r="AD338" i="8"/>
  <c r="AD390" i="8"/>
  <c r="AD391" i="8"/>
  <c r="AD392" i="8"/>
  <c r="AD394" i="8"/>
  <c r="AD395" i="8"/>
  <c r="AD396" i="8"/>
  <c r="AD398" i="8"/>
  <c r="AD399" i="8"/>
  <c r="AD400" i="8"/>
  <c r="AD402" i="8"/>
  <c r="AD403" i="8"/>
  <c r="AD404" i="8"/>
  <c r="AD407" i="8"/>
  <c r="AC166" i="1"/>
  <c r="AC167" i="1"/>
  <c r="AC168" i="1"/>
  <c r="AC176" i="1"/>
  <c r="AC175" i="1"/>
  <c r="AC174" i="1"/>
  <c r="AE151" i="8"/>
  <c r="AE152" i="8"/>
  <c r="AE153" i="8"/>
  <c r="AE155" i="8"/>
  <c r="AE156" i="8"/>
  <c r="AE157" i="8"/>
  <c r="AE159" i="8"/>
  <c r="AE160" i="8"/>
  <c r="AE161" i="8"/>
  <c r="AE163" i="8"/>
  <c r="AE164" i="8"/>
  <c r="AE165" i="8"/>
  <c r="AE168" i="8"/>
  <c r="AE220" i="8"/>
  <c r="AE221" i="8"/>
  <c r="AE222" i="8"/>
  <c r="AE224" i="8"/>
  <c r="AE225" i="8"/>
  <c r="AE226" i="8"/>
  <c r="AE228" i="8"/>
  <c r="AE229" i="8"/>
  <c r="AE230" i="8"/>
  <c r="AE232" i="8"/>
  <c r="AE233" i="8"/>
  <c r="AE234" i="8"/>
  <c r="AE237" i="8"/>
  <c r="AD165" i="1"/>
  <c r="AE321" i="8"/>
  <c r="AE322" i="8"/>
  <c r="AE323" i="8"/>
  <c r="AE325" i="8"/>
  <c r="AE326" i="8"/>
  <c r="AE327" i="8"/>
  <c r="AE329" i="8"/>
  <c r="AE330" i="8"/>
  <c r="AE331" i="8"/>
  <c r="AE333" i="8"/>
  <c r="AE334" i="8"/>
  <c r="AE335" i="8"/>
  <c r="AE338" i="8"/>
  <c r="AE390" i="8"/>
  <c r="AE391" i="8"/>
  <c r="AE392" i="8"/>
  <c r="AE394" i="8"/>
  <c r="AE395" i="8"/>
  <c r="AE396" i="8"/>
  <c r="AE398" i="8"/>
  <c r="AE399" i="8"/>
  <c r="AE400" i="8"/>
  <c r="AE402" i="8"/>
  <c r="AE403" i="8"/>
  <c r="AE404" i="8"/>
  <c r="AE407" i="8"/>
  <c r="AD166" i="1"/>
  <c r="AD167" i="1"/>
  <c r="AD168" i="1"/>
  <c r="AD176" i="1"/>
  <c r="AD175" i="1"/>
  <c r="AD174" i="1"/>
  <c r="AF151" i="8"/>
  <c r="AF152" i="8"/>
  <c r="AF153" i="8"/>
  <c r="AF155" i="8"/>
  <c r="AF156" i="8"/>
  <c r="AF157" i="8"/>
  <c r="AF159" i="8"/>
  <c r="AF160" i="8"/>
  <c r="AF161" i="8"/>
  <c r="AF163" i="8"/>
  <c r="AF164" i="8"/>
  <c r="AF165" i="8"/>
  <c r="AF168" i="8"/>
  <c r="AF220" i="8"/>
  <c r="AF221" i="8"/>
  <c r="AF222" i="8"/>
  <c r="AF224" i="8"/>
  <c r="AF225" i="8"/>
  <c r="AF226" i="8"/>
  <c r="AF228" i="8"/>
  <c r="AF229" i="8"/>
  <c r="AF230" i="8"/>
  <c r="AF232" i="8"/>
  <c r="AF233" i="8"/>
  <c r="AF234" i="8"/>
  <c r="AF237" i="8"/>
  <c r="AE165" i="1"/>
  <c r="AF321" i="8"/>
  <c r="AF322" i="8"/>
  <c r="AF323" i="8"/>
  <c r="AF325" i="8"/>
  <c r="AF326" i="8"/>
  <c r="AF327" i="8"/>
  <c r="AF329" i="8"/>
  <c r="AF330" i="8"/>
  <c r="AF331" i="8"/>
  <c r="AF333" i="8"/>
  <c r="AF334" i="8"/>
  <c r="AF335" i="8"/>
  <c r="AF338" i="8"/>
  <c r="AF390" i="8"/>
  <c r="AF391" i="8"/>
  <c r="AF392" i="8"/>
  <c r="AF394" i="8"/>
  <c r="AF395" i="8"/>
  <c r="AF396" i="8"/>
  <c r="AF398" i="8"/>
  <c r="AF399" i="8"/>
  <c r="AF400" i="8"/>
  <c r="AF402" i="8"/>
  <c r="AF403" i="8"/>
  <c r="AF404" i="8"/>
  <c r="AF407" i="8"/>
  <c r="AE166" i="1"/>
  <c r="AE167" i="1"/>
  <c r="AE168" i="1"/>
  <c r="AE176" i="1"/>
  <c r="AE175" i="1"/>
  <c r="AE174" i="1"/>
  <c r="AG151" i="8"/>
  <c r="AG152" i="8"/>
  <c r="AG153" i="8"/>
  <c r="AG155" i="8"/>
  <c r="AG156" i="8"/>
  <c r="AG157" i="8"/>
  <c r="AG159" i="8"/>
  <c r="AG160" i="8"/>
  <c r="AG161" i="8"/>
  <c r="AG163" i="8"/>
  <c r="AG164" i="8"/>
  <c r="AG165" i="8"/>
  <c r="AG168" i="8"/>
  <c r="AG220" i="8"/>
  <c r="AG221" i="8"/>
  <c r="AG222" i="8"/>
  <c r="AG224" i="8"/>
  <c r="AG225" i="8"/>
  <c r="AG226" i="8"/>
  <c r="AG228" i="8"/>
  <c r="AG229" i="8"/>
  <c r="AG230" i="8"/>
  <c r="AG232" i="8"/>
  <c r="AG233" i="8"/>
  <c r="AG234" i="8"/>
  <c r="AG237" i="8"/>
  <c r="AF165" i="1"/>
  <c r="AG321" i="8"/>
  <c r="AG322" i="8"/>
  <c r="AG323" i="8"/>
  <c r="AG325" i="8"/>
  <c r="AG326" i="8"/>
  <c r="AG327" i="8"/>
  <c r="AG329" i="8"/>
  <c r="AG330" i="8"/>
  <c r="AG331" i="8"/>
  <c r="AG333" i="8"/>
  <c r="AG334" i="8"/>
  <c r="AG335" i="8"/>
  <c r="AG338" i="8"/>
  <c r="AG390" i="8"/>
  <c r="AG391" i="8"/>
  <c r="AG392" i="8"/>
  <c r="AG394" i="8"/>
  <c r="AG395" i="8"/>
  <c r="AG396" i="8"/>
  <c r="AG398" i="8"/>
  <c r="AG399" i="8"/>
  <c r="AG400" i="8"/>
  <c r="AG402" i="8"/>
  <c r="AG403" i="8"/>
  <c r="AG404" i="8"/>
  <c r="AG407" i="8"/>
  <c r="AF166" i="1"/>
  <c r="AF167" i="1"/>
  <c r="AF168" i="1"/>
  <c r="AF176" i="1"/>
  <c r="AF175" i="1"/>
  <c r="AF174" i="1"/>
  <c r="AH151" i="8"/>
  <c r="AH152" i="8"/>
  <c r="AH153" i="8"/>
  <c r="AH155" i="8"/>
  <c r="AH156" i="8"/>
  <c r="AH157" i="8"/>
  <c r="AH159" i="8"/>
  <c r="AH160" i="8"/>
  <c r="AH161" i="8"/>
  <c r="AH163" i="8"/>
  <c r="AH164" i="8"/>
  <c r="AH165" i="8"/>
  <c r="AH168" i="8"/>
  <c r="AH220" i="8"/>
  <c r="AH221" i="8"/>
  <c r="AH222" i="8"/>
  <c r="AH224" i="8"/>
  <c r="AH225" i="8"/>
  <c r="AH226" i="8"/>
  <c r="AH228" i="8"/>
  <c r="AH229" i="8"/>
  <c r="AH230" i="8"/>
  <c r="AH232" i="8"/>
  <c r="AH233" i="8"/>
  <c r="AH234" i="8"/>
  <c r="AH237" i="8"/>
  <c r="AG165" i="1"/>
  <c r="AH321" i="8"/>
  <c r="AH322" i="8"/>
  <c r="AH323" i="8"/>
  <c r="AH325" i="8"/>
  <c r="AH326" i="8"/>
  <c r="AH327" i="8"/>
  <c r="AH329" i="8"/>
  <c r="AH330" i="8"/>
  <c r="AH331" i="8"/>
  <c r="AH333" i="8"/>
  <c r="AH334" i="8"/>
  <c r="AH335" i="8"/>
  <c r="AH338" i="8"/>
  <c r="AH390" i="8"/>
  <c r="AH391" i="8"/>
  <c r="AH392" i="8"/>
  <c r="AH394" i="8"/>
  <c r="AH395" i="8"/>
  <c r="AH396" i="8"/>
  <c r="AH398" i="8"/>
  <c r="AH399" i="8"/>
  <c r="AH400" i="8"/>
  <c r="AH402" i="8"/>
  <c r="AH403" i="8"/>
  <c r="AH404" i="8"/>
  <c r="AH407" i="8"/>
  <c r="AG166" i="1"/>
  <c r="AG167" i="1"/>
  <c r="AG168" i="1"/>
  <c r="AG176" i="1"/>
  <c r="AG175" i="1"/>
  <c r="AG174" i="1"/>
  <c r="AI151" i="8"/>
  <c r="AI152" i="8"/>
  <c r="AI153" i="8"/>
  <c r="AI155" i="8"/>
  <c r="AI156" i="8"/>
  <c r="AI157" i="8"/>
  <c r="AI159" i="8"/>
  <c r="AI160" i="8"/>
  <c r="AI161" i="8"/>
  <c r="AI163" i="8"/>
  <c r="AI164" i="8"/>
  <c r="AI165" i="8"/>
  <c r="AI168" i="8"/>
  <c r="AI220" i="8"/>
  <c r="AI221" i="8"/>
  <c r="AI222" i="8"/>
  <c r="AI224" i="8"/>
  <c r="AI225" i="8"/>
  <c r="AI226" i="8"/>
  <c r="AI228" i="8"/>
  <c r="AI229" i="8"/>
  <c r="AI230" i="8"/>
  <c r="AI232" i="8"/>
  <c r="AI233" i="8"/>
  <c r="AI234" i="8"/>
  <c r="AI237" i="8"/>
  <c r="AH165" i="1"/>
  <c r="AI321" i="8"/>
  <c r="AI322" i="8"/>
  <c r="AI323" i="8"/>
  <c r="AI325" i="8"/>
  <c r="AI326" i="8"/>
  <c r="AI327" i="8"/>
  <c r="AI329" i="8"/>
  <c r="AI330" i="8"/>
  <c r="AI331" i="8"/>
  <c r="AI333" i="8"/>
  <c r="AI334" i="8"/>
  <c r="AI335" i="8"/>
  <c r="AI338" i="8"/>
  <c r="AI390" i="8"/>
  <c r="AI391" i="8"/>
  <c r="AI392" i="8"/>
  <c r="AI394" i="8"/>
  <c r="AI395" i="8"/>
  <c r="AI396" i="8"/>
  <c r="AI398" i="8"/>
  <c r="AI399" i="8"/>
  <c r="AI400" i="8"/>
  <c r="AI402" i="8"/>
  <c r="AI403" i="8"/>
  <c r="AI404" i="8"/>
  <c r="AI407" i="8"/>
  <c r="AH166" i="1"/>
  <c r="AH167" i="1"/>
  <c r="AH168" i="1"/>
  <c r="AH176" i="1"/>
  <c r="AH175" i="1"/>
  <c r="AH174" i="1"/>
  <c r="D151" i="8"/>
  <c r="D152" i="8"/>
  <c r="D153" i="8"/>
  <c r="D155" i="8"/>
  <c r="D156" i="8"/>
  <c r="D157" i="8"/>
  <c r="D159" i="8"/>
  <c r="D160" i="8"/>
  <c r="D161" i="8"/>
  <c r="D163" i="8"/>
  <c r="D164" i="8"/>
  <c r="D165" i="8"/>
  <c r="D168" i="8"/>
  <c r="C165" i="1"/>
  <c r="D321" i="8"/>
  <c r="D322" i="8"/>
  <c r="D323" i="8"/>
  <c r="D325" i="8"/>
  <c r="D326" i="8"/>
  <c r="D327" i="8"/>
  <c r="D329" i="8"/>
  <c r="D330" i="8"/>
  <c r="D331" i="8"/>
  <c r="D333" i="8"/>
  <c r="D334" i="8"/>
  <c r="D335" i="8"/>
  <c r="D338" i="8"/>
  <c r="C166" i="1"/>
  <c r="C167" i="1"/>
  <c r="C168" i="1"/>
  <c r="C176" i="1"/>
  <c r="C175" i="1"/>
  <c r="C174" i="1"/>
  <c r="F295" i="10"/>
  <c r="C293" i="10"/>
  <c r="F296" i="10"/>
  <c r="F299" i="10"/>
  <c r="E293" i="10"/>
  <c r="F300" i="10"/>
  <c r="F303" i="10"/>
  <c r="D293" i="10"/>
  <c r="F304" i="10"/>
  <c r="F307" i="10"/>
  <c r="F293" i="10"/>
  <c r="F308" i="10"/>
  <c r="F272" i="10"/>
  <c r="C270" i="10"/>
  <c r="F273" i="10"/>
  <c r="F274" i="10"/>
  <c r="F276" i="10"/>
  <c r="E270" i="10"/>
  <c r="F277" i="10"/>
  <c r="F278" i="10"/>
  <c r="F280" i="10"/>
  <c r="D270" i="10"/>
  <c r="F281" i="10"/>
  <c r="F282" i="10"/>
  <c r="F284" i="10"/>
  <c r="F270" i="10"/>
  <c r="F285" i="10"/>
  <c r="F286" i="10"/>
  <c r="F289" i="10"/>
  <c r="F341" i="10"/>
  <c r="C339" i="10"/>
  <c r="F342" i="10"/>
  <c r="F343" i="10"/>
  <c r="F345" i="10"/>
  <c r="E339" i="10"/>
  <c r="F346" i="10"/>
  <c r="G339" i="10"/>
  <c r="F347" i="10"/>
  <c r="F349" i="10"/>
  <c r="D339" i="10"/>
  <c r="F350" i="10"/>
  <c r="F351" i="10"/>
  <c r="F353" i="10"/>
  <c r="F339" i="10"/>
  <c r="F354" i="10"/>
  <c r="H339" i="10"/>
  <c r="F355" i="10"/>
  <c r="F358" i="10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8" i="1"/>
  <c r="AJ159" i="1"/>
  <c r="AK158" i="1"/>
  <c r="AK159" i="1"/>
  <c r="AL158" i="1"/>
  <c r="AL159" i="1"/>
  <c r="AM158" i="1"/>
  <c r="AM159" i="1"/>
  <c r="AN158" i="1"/>
  <c r="AN159" i="1"/>
  <c r="AO158" i="1"/>
  <c r="AO159" i="1"/>
  <c r="AP158" i="1"/>
  <c r="AP159" i="1"/>
  <c r="AQ158" i="1"/>
  <c r="AQ159" i="1"/>
  <c r="I109" i="1"/>
  <c r="I107" i="1"/>
  <c r="AI182" i="1"/>
  <c r="AI181" i="1"/>
  <c r="AI180" i="1"/>
  <c r="I105" i="1"/>
  <c r="I103" i="1"/>
  <c r="AI171" i="1"/>
  <c r="D109" i="1"/>
  <c r="C100" i="10"/>
  <c r="D102" i="10"/>
  <c r="D103" i="10"/>
  <c r="D104" i="10"/>
  <c r="E100" i="10"/>
  <c r="D106" i="10"/>
  <c r="D107" i="10"/>
  <c r="D108" i="10"/>
  <c r="D100" i="10"/>
  <c r="D110" i="10"/>
  <c r="D111" i="10"/>
  <c r="D112" i="10"/>
  <c r="F100" i="10"/>
  <c r="D114" i="10"/>
  <c r="D115" i="10"/>
  <c r="D116" i="10"/>
  <c r="D119" i="10"/>
  <c r="C123" i="10"/>
  <c r="D125" i="10"/>
  <c r="D126" i="10"/>
  <c r="E123" i="10"/>
  <c r="D129" i="10"/>
  <c r="D130" i="10"/>
  <c r="D123" i="10"/>
  <c r="D133" i="10"/>
  <c r="D134" i="10"/>
  <c r="F123" i="10"/>
  <c r="D137" i="10"/>
  <c r="D138" i="10"/>
  <c r="C178" i="1"/>
  <c r="D295" i="10"/>
  <c r="D296" i="10"/>
  <c r="D299" i="10"/>
  <c r="D300" i="10"/>
  <c r="D303" i="10"/>
  <c r="D304" i="10"/>
  <c r="D307" i="10"/>
  <c r="D308" i="10"/>
  <c r="D272" i="10"/>
  <c r="D273" i="10"/>
  <c r="D274" i="10"/>
  <c r="D276" i="10"/>
  <c r="D277" i="10"/>
  <c r="D278" i="10"/>
  <c r="D280" i="10"/>
  <c r="D281" i="10"/>
  <c r="D282" i="10"/>
  <c r="D284" i="10"/>
  <c r="D285" i="10"/>
  <c r="D286" i="10"/>
  <c r="D289" i="10"/>
  <c r="D341" i="10"/>
  <c r="D342" i="10"/>
  <c r="D343" i="10"/>
  <c r="D345" i="10"/>
  <c r="D346" i="10"/>
  <c r="D347" i="10"/>
  <c r="D349" i="10"/>
  <c r="D350" i="10"/>
  <c r="D351" i="10"/>
  <c r="D353" i="10"/>
  <c r="D354" i="10"/>
  <c r="D355" i="10"/>
  <c r="D358" i="10"/>
  <c r="C179" i="1"/>
  <c r="C177" i="1"/>
  <c r="E102" i="10"/>
  <c r="E103" i="10"/>
  <c r="E104" i="10"/>
  <c r="E106" i="10"/>
  <c r="E107" i="10"/>
  <c r="E108" i="10"/>
  <c r="E110" i="10"/>
  <c r="E111" i="10"/>
  <c r="E112" i="10"/>
  <c r="E114" i="10"/>
  <c r="E115" i="10"/>
  <c r="E116" i="10"/>
  <c r="E119" i="10"/>
  <c r="E125" i="10"/>
  <c r="E126" i="10"/>
  <c r="E129" i="10"/>
  <c r="E130" i="10"/>
  <c r="E133" i="10"/>
  <c r="E134" i="10"/>
  <c r="E137" i="10"/>
  <c r="E138" i="10"/>
  <c r="D178" i="1"/>
  <c r="E295" i="10"/>
  <c r="E296" i="10"/>
  <c r="E299" i="10"/>
  <c r="E300" i="10"/>
  <c r="E303" i="10"/>
  <c r="E304" i="10"/>
  <c r="E307" i="10"/>
  <c r="E308" i="10"/>
  <c r="E272" i="10"/>
  <c r="E273" i="10"/>
  <c r="E274" i="10"/>
  <c r="E276" i="10"/>
  <c r="E277" i="10"/>
  <c r="E278" i="10"/>
  <c r="E280" i="10"/>
  <c r="E281" i="10"/>
  <c r="E282" i="10"/>
  <c r="E284" i="10"/>
  <c r="E285" i="10"/>
  <c r="E286" i="10"/>
  <c r="E289" i="10"/>
  <c r="E341" i="10"/>
  <c r="E342" i="10"/>
  <c r="E343" i="10"/>
  <c r="E345" i="10"/>
  <c r="E346" i="10"/>
  <c r="E347" i="10"/>
  <c r="E349" i="10"/>
  <c r="E350" i="10"/>
  <c r="E351" i="10"/>
  <c r="E353" i="10"/>
  <c r="E354" i="10"/>
  <c r="E355" i="10"/>
  <c r="E358" i="10"/>
  <c r="D179" i="1"/>
  <c r="D177" i="1"/>
  <c r="F102" i="10"/>
  <c r="F103" i="10"/>
  <c r="F104" i="10"/>
  <c r="F106" i="10"/>
  <c r="F107" i="10"/>
  <c r="F108" i="10"/>
  <c r="F110" i="10"/>
  <c r="F111" i="10"/>
  <c r="F112" i="10"/>
  <c r="F114" i="10"/>
  <c r="F115" i="10"/>
  <c r="F116" i="10"/>
  <c r="F119" i="10"/>
  <c r="F125" i="10"/>
  <c r="F126" i="10"/>
  <c r="F129" i="10"/>
  <c r="F130" i="10"/>
  <c r="F133" i="10"/>
  <c r="F134" i="10"/>
  <c r="F137" i="10"/>
  <c r="F138" i="10"/>
  <c r="E178" i="1"/>
  <c r="E179" i="1"/>
  <c r="E177" i="1"/>
  <c r="G102" i="10"/>
  <c r="G103" i="10"/>
  <c r="G104" i="10"/>
  <c r="G106" i="10"/>
  <c r="G107" i="10"/>
  <c r="G108" i="10"/>
  <c r="G110" i="10"/>
  <c r="G111" i="10"/>
  <c r="G112" i="10"/>
  <c r="G114" i="10"/>
  <c r="G115" i="10"/>
  <c r="G116" i="10"/>
  <c r="G119" i="10"/>
  <c r="G125" i="10"/>
  <c r="G126" i="10"/>
  <c r="G129" i="10"/>
  <c r="G130" i="10"/>
  <c r="G133" i="10"/>
  <c r="G134" i="10"/>
  <c r="G137" i="10"/>
  <c r="G138" i="10"/>
  <c r="F178" i="1"/>
  <c r="G295" i="10"/>
  <c r="G296" i="10"/>
  <c r="G299" i="10"/>
  <c r="G300" i="10"/>
  <c r="G303" i="10"/>
  <c r="G304" i="10"/>
  <c r="G307" i="10"/>
  <c r="G308" i="10"/>
  <c r="G272" i="10"/>
  <c r="G273" i="10"/>
  <c r="G274" i="10"/>
  <c r="G276" i="10"/>
  <c r="G277" i="10"/>
  <c r="G278" i="10"/>
  <c r="G280" i="10"/>
  <c r="G281" i="10"/>
  <c r="G282" i="10"/>
  <c r="G284" i="10"/>
  <c r="G285" i="10"/>
  <c r="G286" i="10"/>
  <c r="G289" i="10"/>
  <c r="G341" i="10"/>
  <c r="G342" i="10"/>
  <c r="G343" i="10"/>
  <c r="G345" i="10"/>
  <c r="G346" i="10"/>
  <c r="G347" i="10"/>
  <c r="G349" i="10"/>
  <c r="G350" i="10"/>
  <c r="G351" i="10"/>
  <c r="G353" i="10"/>
  <c r="G354" i="10"/>
  <c r="G355" i="10"/>
  <c r="G358" i="10"/>
  <c r="F179" i="1"/>
  <c r="F177" i="1"/>
  <c r="H102" i="10"/>
  <c r="H103" i="10"/>
  <c r="H104" i="10"/>
  <c r="H106" i="10"/>
  <c r="H107" i="10"/>
  <c r="H108" i="10"/>
  <c r="H110" i="10"/>
  <c r="H111" i="10"/>
  <c r="H112" i="10"/>
  <c r="H114" i="10"/>
  <c r="H115" i="10"/>
  <c r="H116" i="10"/>
  <c r="H119" i="10"/>
  <c r="H125" i="10"/>
  <c r="H126" i="10"/>
  <c r="H129" i="10"/>
  <c r="H130" i="10"/>
  <c r="H133" i="10"/>
  <c r="H134" i="10"/>
  <c r="H137" i="10"/>
  <c r="H138" i="10"/>
  <c r="G178" i="1"/>
  <c r="H295" i="10"/>
  <c r="H296" i="10"/>
  <c r="H299" i="10"/>
  <c r="H300" i="10"/>
  <c r="H303" i="10"/>
  <c r="H304" i="10"/>
  <c r="H307" i="10"/>
  <c r="H308" i="10"/>
  <c r="H272" i="10"/>
  <c r="H273" i="10"/>
  <c r="H274" i="10"/>
  <c r="H276" i="10"/>
  <c r="H277" i="10"/>
  <c r="H278" i="10"/>
  <c r="H280" i="10"/>
  <c r="H281" i="10"/>
  <c r="H282" i="10"/>
  <c r="H284" i="10"/>
  <c r="H285" i="10"/>
  <c r="H286" i="10"/>
  <c r="H289" i="10"/>
  <c r="H341" i="10"/>
  <c r="H342" i="10"/>
  <c r="H343" i="10"/>
  <c r="H345" i="10"/>
  <c r="H346" i="10"/>
  <c r="H347" i="10"/>
  <c r="H349" i="10"/>
  <c r="H350" i="10"/>
  <c r="H351" i="10"/>
  <c r="H353" i="10"/>
  <c r="H354" i="10"/>
  <c r="H355" i="10"/>
  <c r="H358" i="10"/>
  <c r="G179" i="1"/>
  <c r="G177" i="1"/>
  <c r="I102" i="10"/>
  <c r="I103" i="10"/>
  <c r="I104" i="10"/>
  <c r="I106" i="10"/>
  <c r="I107" i="10"/>
  <c r="I108" i="10"/>
  <c r="I110" i="10"/>
  <c r="I111" i="10"/>
  <c r="I112" i="10"/>
  <c r="I114" i="10"/>
  <c r="I115" i="10"/>
  <c r="I116" i="10"/>
  <c r="I119" i="10"/>
  <c r="I125" i="10"/>
  <c r="I126" i="10"/>
  <c r="I129" i="10"/>
  <c r="I130" i="10"/>
  <c r="I133" i="10"/>
  <c r="I134" i="10"/>
  <c r="I137" i="10"/>
  <c r="I138" i="10"/>
  <c r="H178" i="1"/>
  <c r="I295" i="10"/>
  <c r="I296" i="10"/>
  <c r="I299" i="10"/>
  <c r="I300" i="10"/>
  <c r="I303" i="10"/>
  <c r="I304" i="10"/>
  <c r="I307" i="10"/>
  <c r="I308" i="10"/>
  <c r="I272" i="10"/>
  <c r="I273" i="10"/>
  <c r="I274" i="10"/>
  <c r="I276" i="10"/>
  <c r="I277" i="10"/>
  <c r="I278" i="10"/>
  <c r="I280" i="10"/>
  <c r="I281" i="10"/>
  <c r="I282" i="10"/>
  <c r="I284" i="10"/>
  <c r="I285" i="10"/>
  <c r="I286" i="10"/>
  <c r="I289" i="10"/>
  <c r="I341" i="10"/>
  <c r="I342" i="10"/>
  <c r="I343" i="10"/>
  <c r="I345" i="10"/>
  <c r="I346" i="10"/>
  <c r="I347" i="10"/>
  <c r="I349" i="10"/>
  <c r="I350" i="10"/>
  <c r="I351" i="10"/>
  <c r="I353" i="10"/>
  <c r="I354" i="10"/>
  <c r="I355" i="10"/>
  <c r="I358" i="10"/>
  <c r="H179" i="1"/>
  <c r="H177" i="1"/>
  <c r="J102" i="10"/>
  <c r="J103" i="10"/>
  <c r="J104" i="10"/>
  <c r="J106" i="10"/>
  <c r="J107" i="10"/>
  <c r="J108" i="10"/>
  <c r="J110" i="10"/>
  <c r="J111" i="10"/>
  <c r="J112" i="10"/>
  <c r="J114" i="10"/>
  <c r="J115" i="10"/>
  <c r="J116" i="10"/>
  <c r="J119" i="10"/>
  <c r="J125" i="10"/>
  <c r="J126" i="10"/>
  <c r="J129" i="10"/>
  <c r="J130" i="10"/>
  <c r="J133" i="10"/>
  <c r="J134" i="10"/>
  <c r="J137" i="10"/>
  <c r="J138" i="10"/>
  <c r="I178" i="1"/>
  <c r="J295" i="10"/>
  <c r="J296" i="10"/>
  <c r="J299" i="10"/>
  <c r="J300" i="10"/>
  <c r="J303" i="10"/>
  <c r="J304" i="10"/>
  <c r="J307" i="10"/>
  <c r="J308" i="10"/>
  <c r="J272" i="10"/>
  <c r="J273" i="10"/>
  <c r="J274" i="10"/>
  <c r="J276" i="10"/>
  <c r="J277" i="10"/>
  <c r="J278" i="10"/>
  <c r="J280" i="10"/>
  <c r="J281" i="10"/>
  <c r="J282" i="10"/>
  <c r="J284" i="10"/>
  <c r="J285" i="10"/>
  <c r="J286" i="10"/>
  <c r="J289" i="10"/>
  <c r="J341" i="10"/>
  <c r="J342" i="10"/>
  <c r="J343" i="10"/>
  <c r="J345" i="10"/>
  <c r="J346" i="10"/>
  <c r="J347" i="10"/>
  <c r="J349" i="10"/>
  <c r="J350" i="10"/>
  <c r="J351" i="10"/>
  <c r="J353" i="10"/>
  <c r="J354" i="10"/>
  <c r="J355" i="10"/>
  <c r="J358" i="10"/>
  <c r="I179" i="1"/>
  <c r="I177" i="1"/>
  <c r="K102" i="10"/>
  <c r="K103" i="10"/>
  <c r="K104" i="10"/>
  <c r="K106" i="10"/>
  <c r="K107" i="10"/>
  <c r="K108" i="10"/>
  <c r="K110" i="10"/>
  <c r="K111" i="10"/>
  <c r="K112" i="10"/>
  <c r="K114" i="10"/>
  <c r="K115" i="10"/>
  <c r="K116" i="10"/>
  <c r="K119" i="10"/>
  <c r="K125" i="10"/>
  <c r="K126" i="10"/>
  <c r="K129" i="10"/>
  <c r="K130" i="10"/>
  <c r="K133" i="10"/>
  <c r="K134" i="10"/>
  <c r="K137" i="10"/>
  <c r="K138" i="10"/>
  <c r="J178" i="1"/>
  <c r="K295" i="10"/>
  <c r="K296" i="10"/>
  <c r="K299" i="10"/>
  <c r="K300" i="10"/>
  <c r="K303" i="10"/>
  <c r="K304" i="10"/>
  <c r="K307" i="10"/>
  <c r="K308" i="10"/>
  <c r="K272" i="10"/>
  <c r="K273" i="10"/>
  <c r="K274" i="10"/>
  <c r="K276" i="10"/>
  <c r="K277" i="10"/>
  <c r="K278" i="10"/>
  <c r="K280" i="10"/>
  <c r="K281" i="10"/>
  <c r="K282" i="10"/>
  <c r="K284" i="10"/>
  <c r="K285" i="10"/>
  <c r="K286" i="10"/>
  <c r="K289" i="10"/>
  <c r="K341" i="10"/>
  <c r="K342" i="10"/>
  <c r="K343" i="10"/>
  <c r="K345" i="10"/>
  <c r="K346" i="10"/>
  <c r="K347" i="10"/>
  <c r="K349" i="10"/>
  <c r="K350" i="10"/>
  <c r="K351" i="10"/>
  <c r="K353" i="10"/>
  <c r="K354" i="10"/>
  <c r="K355" i="10"/>
  <c r="K358" i="10"/>
  <c r="J179" i="1"/>
  <c r="J177" i="1"/>
  <c r="L102" i="10"/>
  <c r="L103" i="10"/>
  <c r="L104" i="10"/>
  <c r="L106" i="10"/>
  <c r="L107" i="10"/>
  <c r="L108" i="10"/>
  <c r="L110" i="10"/>
  <c r="L111" i="10"/>
  <c r="L112" i="10"/>
  <c r="L114" i="10"/>
  <c r="L115" i="10"/>
  <c r="L116" i="10"/>
  <c r="L119" i="10"/>
  <c r="L125" i="10"/>
  <c r="L126" i="10"/>
  <c r="L129" i="10"/>
  <c r="L130" i="10"/>
  <c r="L133" i="10"/>
  <c r="L134" i="10"/>
  <c r="L137" i="10"/>
  <c r="L138" i="10"/>
  <c r="K178" i="1"/>
  <c r="L295" i="10"/>
  <c r="L296" i="10"/>
  <c r="L299" i="10"/>
  <c r="L300" i="10"/>
  <c r="L303" i="10"/>
  <c r="L304" i="10"/>
  <c r="L307" i="10"/>
  <c r="L308" i="10"/>
  <c r="L272" i="10"/>
  <c r="L273" i="10"/>
  <c r="L274" i="10"/>
  <c r="L276" i="10"/>
  <c r="L277" i="10"/>
  <c r="L278" i="10"/>
  <c r="L280" i="10"/>
  <c r="L281" i="10"/>
  <c r="L282" i="10"/>
  <c r="L284" i="10"/>
  <c r="L285" i="10"/>
  <c r="L286" i="10"/>
  <c r="L289" i="10"/>
  <c r="L341" i="10"/>
  <c r="L342" i="10"/>
  <c r="L343" i="10"/>
  <c r="L345" i="10"/>
  <c r="L346" i="10"/>
  <c r="L347" i="10"/>
  <c r="L349" i="10"/>
  <c r="L350" i="10"/>
  <c r="L351" i="10"/>
  <c r="L353" i="10"/>
  <c r="L354" i="10"/>
  <c r="L355" i="10"/>
  <c r="L358" i="10"/>
  <c r="K179" i="1"/>
  <c r="K177" i="1"/>
  <c r="M102" i="10"/>
  <c r="M103" i="10"/>
  <c r="M104" i="10"/>
  <c r="M106" i="10"/>
  <c r="M107" i="10"/>
  <c r="M108" i="10"/>
  <c r="M110" i="10"/>
  <c r="M111" i="10"/>
  <c r="M112" i="10"/>
  <c r="M114" i="10"/>
  <c r="M115" i="10"/>
  <c r="M116" i="10"/>
  <c r="M119" i="10"/>
  <c r="M125" i="10"/>
  <c r="M126" i="10"/>
  <c r="M129" i="10"/>
  <c r="M130" i="10"/>
  <c r="M133" i="10"/>
  <c r="M134" i="10"/>
  <c r="M137" i="10"/>
  <c r="M138" i="10"/>
  <c r="L178" i="1"/>
  <c r="M295" i="10"/>
  <c r="M296" i="10"/>
  <c r="M299" i="10"/>
  <c r="M300" i="10"/>
  <c r="M303" i="10"/>
  <c r="M304" i="10"/>
  <c r="M307" i="10"/>
  <c r="M308" i="10"/>
  <c r="M272" i="10"/>
  <c r="M273" i="10"/>
  <c r="M274" i="10"/>
  <c r="M276" i="10"/>
  <c r="M277" i="10"/>
  <c r="M278" i="10"/>
  <c r="M280" i="10"/>
  <c r="M281" i="10"/>
  <c r="M282" i="10"/>
  <c r="M284" i="10"/>
  <c r="M285" i="10"/>
  <c r="M286" i="10"/>
  <c r="M28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8" i="10"/>
  <c r="L179" i="1"/>
  <c r="L177" i="1"/>
  <c r="N102" i="10"/>
  <c r="N103" i="10"/>
  <c r="N104" i="10"/>
  <c r="N106" i="10"/>
  <c r="N107" i="10"/>
  <c r="N108" i="10"/>
  <c r="N110" i="10"/>
  <c r="N111" i="10"/>
  <c r="N112" i="10"/>
  <c r="N114" i="10"/>
  <c r="N115" i="10"/>
  <c r="N116" i="10"/>
  <c r="N119" i="10"/>
  <c r="N125" i="10"/>
  <c r="N126" i="10"/>
  <c r="N129" i="10"/>
  <c r="N130" i="10"/>
  <c r="N133" i="10"/>
  <c r="N134" i="10"/>
  <c r="N137" i="10"/>
  <c r="N138" i="10"/>
  <c r="M178" i="1"/>
  <c r="N295" i="10"/>
  <c r="N296" i="10"/>
  <c r="N299" i="10"/>
  <c r="N300" i="10"/>
  <c r="N303" i="10"/>
  <c r="N304" i="10"/>
  <c r="N307" i="10"/>
  <c r="N308" i="10"/>
  <c r="N272" i="10"/>
  <c r="N273" i="10"/>
  <c r="N274" i="10"/>
  <c r="N276" i="10"/>
  <c r="N277" i="10"/>
  <c r="N278" i="10"/>
  <c r="N280" i="10"/>
  <c r="N281" i="10"/>
  <c r="N282" i="10"/>
  <c r="N284" i="10"/>
  <c r="N285" i="10"/>
  <c r="N286" i="10"/>
  <c r="N289" i="10"/>
  <c r="N341" i="10"/>
  <c r="N342" i="10"/>
  <c r="N343" i="10"/>
  <c r="N345" i="10"/>
  <c r="N346" i="10"/>
  <c r="N347" i="10"/>
  <c r="N349" i="10"/>
  <c r="N350" i="10"/>
  <c r="N351" i="10"/>
  <c r="N353" i="10"/>
  <c r="N354" i="10"/>
  <c r="N355" i="10"/>
  <c r="N358" i="10"/>
  <c r="M179" i="1"/>
  <c r="M177" i="1"/>
  <c r="O102" i="10"/>
  <c r="O103" i="10"/>
  <c r="O104" i="10"/>
  <c r="O106" i="10"/>
  <c r="O107" i="10"/>
  <c r="O108" i="10"/>
  <c r="O110" i="10"/>
  <c r="O111" i="10"/>
  <c r="O112" i="10"/>
  <c r="O114" i="10"/>
  <c r="O115" i="10"/>
  <c r="O116" i="10"/>
  <c r="O119" i="10"/>
  <c r="O125" i="10"/>
  <c r="O126" i="10"/>
  <c r="O129" i="10"/>
  <c r="O130" i="10"/>
  <c r="O133" i="10"/>
  <c r="O134" i="10"/>
  <c r="O137" i="10"/>
  <c r="O138" i="10"/>
  <c r="N178" i="1"/>
  <c r="O295" i="10"/>
  <c r="O296" i="10"/>
  <c r="O299" i="10"/>
  <c r="O300" i="10"/>
  <c r="O303" i="10"/>
  <c r="O304" i="10"/>
  <c r="O307" i="10"/>
  <c r="O308" i="10"/>
  <c r="O272" i="10"/>
  <c r="O273" i="10"/>
  <c r="O274" i="10"/>
  <c r="O276" i="10"/>
  <c r="O277" i="10"/>
  <c r="O278" i="10"/>
  <c r="O280" i="10"/>
  <c r="O281" i="10"/>
  <c r="O282" i="10"/>
  <c r="O284" i="10"/>
  <c r="O285" i="10"/>
  <c r="O286" i="10"/>
  <c r="O289" i="10"/>
  <c r="O341" i="10"/>
  <c r="O342" i="10"/>
  <c r="O343" i="10"/>
  <c r="O345" i="10"/>
  <c r="O346" i="10"/>
  <c r="O347" i="10"/>
  <c r="O349" i="10"/>
  <c r="O350" i="10"/>
  <c r="O351" i="10"/>
  <c r="O353" i="10"/>
  <c r="O354" i="10"/>
  <c r="O355" i="10"/>
  <c r="O358" i="10"/>
  <c r="N179" i="1"/>
  <c r="N177" i="1"/>
  <c r="P102" i="10"/>
  <c r="P103" i="10"/>
  <c r="P104" i="10"/>
  <c r="P106" i="10"/>
  <c r="P107" i="10"/>
  <c r="P108" i="10"/>
  <c r="P110" i="10"/>
  <c r="P111" i="10"/>
  <c r="P112" i="10"/>
  <c r="P114" i="10"/>
  <c r="P115" i="10"/>
  <c r="P116" i="10"/>
  <c r="P119" i="10"/>
  <c r="P125" i="10"/>
  <c r="P126" i="10"/>
  <c r="P129" i="10"/>
  <c r="P130" i="10"/>
  <c r="P133" i="10"/>
  <c r="P134" i="10"/>
  <c r="P137" i="10"/>
  <c r="P138" i="10"/>
  <c r="O178" i="1"/>
  <c r="P295" i="10"/>
  <c r="P296" i="10"/>
  <c r="P299" i="10"/>
  <c r="P300" i="10"/>
  <c r="P303" i="10"/>
  <c r="P304" i="10"/>
  <c r="P307" i="10"/>
  <c r="P308" i="10"/>
  <c r="P272" i="10"/>
  <c r="P273" i="10"/>
  <c r="P274" i="10"/>
  <c r="P276" i="10"/>
  <c r="P277" i="10"/>
  <c r="P278" i="10"/>
  <c r="P280" i="10"/>
  <c r="P281" i="10"/>
  <c r="P282" i="10"/>
  <c r="P284" i="10"/>
  <c r="P285" i="10"/>
  <c r="P286" i="10"/>
  <c r="P289" i="10"/>
  <c r="P341" i="10"/>
  <c r="P342" i="10"/>
  <c r="P343" i="10"/>
  <c r="P345" i="10"/>
  <c r="P346" i="10"/>
  <c r="P347" i="10"/>
  <c r="P349" i="10"/>
  <c r="P350" i="10"/>
  <c r="P351" i="10"/>
  <c r="P353" i="10"/>
  <c r="P354" i="10"/>
  <c r="P355" i="10"/>
  <c r="P358" i="10"/>
  <c r="O179" i="1"/>
  <c r="O177" i="1"/>
  <c r="Q102" i="10"/>
  <c r="Q103" i="10"/>
  <c r="Q104" i="10"/>
  <c r="Q106" i="10"/>
  <c r="Q107" i="10"/>
  <c r="Q108" i="10"/>
  <c r="Q110" i="10"/>
  <c r="Q111" i="10"/>
  <c r="Q112" i="10"/>
  <c r="Q114" i="10"/>
  <c r="Q115" i="10"/>
  <c r="Q116" i="10"/>
  <c r="Q119" i="10"/>
  <c r="Q125" i="10"/>
  <c r="Q126" i="10"/>
  <c r="Q129" i="10"/>
  <c r="Q130" i="10"/>
  <c r="Q133" i="10"/>
  <c r="Q134" i="10"/>
  <c r="Q137" i="10"/>
  <c r="Q138" i="10"/>
  <c r="P178" i="1"/>
  <c r="Q295" i="10"/>
  <c r="Q296" i="10"/>
  <c r="Q299" i="10"/>
  <c r="Q300" i="10"/>
  <c r="Q303" i="10"/>
  <c r="Q304" i="10"/>
  <c r="Q307" i="10"/>
  <c r="Q308" i="10"/>
  <c r="Q272" i="10"/>
  <c r="Q273" i="10"/>
  <c r="Q274" i="10"/>
  <c r="Q276" i="10"/>
  <c r="Q277" i="10"/>
  <c r="Q278" i="10"/>
  <c r="Q280" i="10"/>
  <c r="Q281" i="10"/>
  <c r="Q282" i="10"/>
  <c r="Q284" i="10"/>
  <c r="Q285" i="10"/>
  <c r="Q286" i="10"/>
  <c r="Q289" i="10"/>
  <c r="Q341" i="10"/>
  <c r="Q342" i="10"/>
  <c r="Q343" i="10"/>
  <c r="Q345" i="10"/>
  <c r="Q346" i="10"/>
  <c r="Q347" i="10"/>
  <c r="Q349" i="10"/>
  <c r="Q350" i="10"/>
  <c r="Q351" i="10"/>
  <c r="Q353" i="10"/>
  <c r="Q354" i="10"/>
  <c r="Q355" i="10"/>
  <c r="Q358" i="10"/>
  <c r="P179" i="1"/>
  <c r="P177" i="1"/>
  <c r="R102" i="10"/>
  <c r="R103" i="10"/>
  <c r="R104" i="10"/>
  <c r="R106" i="10"/>
  <c r="R107" i="10"/>
  <c r="R108" i="10"/>
  <c r="R110" i="10"/>
  <c r="R111" i="10"/>
  <c r="R112" i="10"/>
  <c r="R114" i="10"/>
  <c r="R115" i="10"/>
  <c r="R116" i="10"/>
  <c r="R119" i="10"/>
  <c r="R125" i="10"/>
  <c r="R126" i="10"/>
  <c r="R129" i="10"/>
  <c r="R130" i="10"/>
  <c r="R133" i="10"/>
  <c r="R134" i="10"/>
  <c r="R137" i="10"/>
  <c r="R138" i="10"/>
  <c r="Q178" i="1"/>
  <c r="R295" i="10"/>
  <c r="R296" i="10"/>
  <c r="R299" i="10"/>
  <c r="R300" i="10"/>
  <c r="R303" i="10"/>
  <c r="R304" i="10"/>
  <c r="R307" i="10"/>
  <c r="R308" i="10"/>
  <c r="R272" i="10"/>
  <c r="R273" i="10"/>
  <c r="R274" i="10"/>
  <c r="R276" i="10"/>
  <c r="R277" i="10"/>
  <c r="R278" i="10"/>
  <c r="R280" i="10"/>
  <c r="R281" i="10"/>
  <c r="R282" i="10"/>
  <c r="R284" i="10"/>
  <c r="R285" i="10"/>
  <c r="R286" i="10"/>
  <c r="R289" i="10"/>
  <c r="R341" i="10"/>
  <c r="R342" i="10"/>
  <c r="R343" i="10"/>
  <c r="R345" i="10"/>
  <c r="R346" i="10"/>
  <c r="R347" i="10"/>
  <c r="R349" i="10"/>
  <c r="R350" i="10"/>
  <c r="R351" i="10"/>
  <c r="R353" i="10"/>
  <c r="R354" i="10"/>
  <c r="R355" i="10"/>
  <c r="R358" i="10"/>
  <c r="Q179" i="1"/>
  <c r="Q177" i="1"/>
  <c r="S102" i="10"/>
  <c r="S103" i="10"/>
  <c r="S104" i="10"/>
  <c r="S106" i="10"/>
  <c r="S107" i="10"/>
  <c r="S108" i="10"/>
  <c r="S110" i="10"/>
  <c r="S111" i="10"/>
  <c r="S112" i="10"/>
  <c r="S114" i="10"/>
  <c r="S115" i="10"/>
  <c r="S116" i="10"/>
  <c r="S119" i="10"/>
  <c r="S125" i="10"/>
  <c r="S126" i="10"/>
  <c r="S129" i="10"/>
  <c r="S130" i="10"/>
  <c r="S133" i="10"/>
  <c r="S134" i="10"/>
  <c r="S137" i="10"/>
  <c r="S138" i="10"/>
  <c r="R178" i="1"/>
  <c r="S295" i="10"/>
  <c r="S296" i="10"/>
  <c r="S299" i="10"/>
  <c r="S300" i="10"/>
  <c r="S303" i="10"/>
  <c r="S304" i="10"/>
  <c r="S307" i="10"/>
  <c r="S308" i="10"/>
  <c r="S272" i="10"/>
  <c r="S273" i="10"/>
  <c r="S274" i="10"/>
  <c r="S276" i="10"/>
  <c r="S277" i="10"/>
  <c r="S278" i="10"/>
  <c r="S280" i="10"/>
  <c r="S281" i="10"/>
  <c r="S282" i="10"/>
  <c r="S284" i="10"/>
  <c r="S285" i="10"/>
  <c r="S286" i="10"/>
  <c r="S289" i="10"/>
  <c r="S341" i="10"/>
  <c r="S342" i="10"/>
  <c r="S343" i="10"/>
  <c r="S345" i="10"/>
  <c r="S346" i="10"/>
  <c r="S347" i="10"/>
  <c r="S349" i="10"/>
  <c r="S350" i="10"/>
  <c r="S351" i="10"/>
  <c r="S353" i="10"/>
  <c r="S354" i="10"/>
  <c r="S355" i="10"/>
  <c r="S358" i="10"/>
  <c r="R179" i="1"/>
  <c r="R177" i="1"/>
  <c r="T102" i="10"/>
  <c r="T103" i="10"/>
  <c r="T104" i="10"/>
  <c r="T106" i="10"/>
  <c r="T107" i="10"/>
  <c r="T108" i="10"/>
  <c r="T110" i="10"/>
  <c r="T111" i="10"/>
  <c r="T112" i="10"/>
  <c r="T114" i="10"/>
  <c r="T115" i="10"/>
  <c r="T116" i="10"/>
  <c r="T119" i="10"/>
  <c r="T125" i="10"/>
  <c r="T126" i="10"/>
  <c r="T129" i="10"/>
  <c r="T130" i="10"/>
  <c r="T133" i="10"/>
  <c r="T134" i="10"/>
  <c r="T137" i="10"/>
  <c r="T138" i="10"/>
  <c r="S178" i="1"/>
  <c r="T295" i="10"/>
  <c r="T296" i="10"/>
  <c r="T299" i="10"/>
  <c r="T300" i="10"/>
  <c r="T303" i="10"/>
  <c r="T304" i="10"/>
  <c r="T307" i="10"/>
  <c r="T308" i="10"/>
  <c r="T272" i="10"/>
  <c r="T273" i="10"/>
  <c r="T274" i="10"/>
  <c r="T276" i="10"/>
  <c r="T277" i="10"/>
  <c r="T278" i="10"/>
  <c r="T280" i="10"/>
  <c r="T281" i="10"/>
  <c r="T282" i="10"/>
  <c r="T284" i="10"/>
  <c r="T285" i="10"/>
  <c r="T286" i="10"/>
  <c r="T289" i="10"/>
  <c r="T341" i="10"/>
  <c r="T342" i="10"/>
  <c r="T343" i="10"/>
  <c r="T345" i="10"/>
  <c r="T346" i="10"/>
  <c r="T347" i="10"/>
  <c r="T349" i="10"/>
  <c r="T350" i="10"/>
  <c r="T351" i="10"/>
  <c r="T353" i="10"/>
  <c r="T354" i="10"/>
  <c r="T355" i="10"/>
  <c r="T358" i="10"/>
  <c r="S179" i="1"/>
  <c r="S177" i="1"/>
  <c r="U102" i="10"/>
  <c r="U103" i="10"/>
  <c r="U104" i="10"/>
  <c r="U106" i="10"/>
  <c r="U107" i="10"/>
  <c r="U108" i="10"/>
  <c r="U110" i="10"/>
  <c r="U111" i="10"/>
  <c r="U112" i="10"/>
  <c r="U114" i="10"/>
  <c r="U115" i="10"/>
  <c r="U116" i="10"/>
  <c r="U119" i="10"/>
  <c r="U125" i="10"/>
  <c r="U126" i="10"/>
  <c r="U129" i="10"/>
  <c r="U130" i="10"/>
  <c r="U133" i="10"/>
  <c r="U134" i="10"/>
  <c r="U137" i="10"/>
  <c r="U138" i="10"/>
  <c r="T178" i="1"/>
  <c r="U295" i="10"/>
  <c r="U296" i="10"/>
  <c r="U299" i="10"/>
  <c r="U300" i="10"/>
  <c r="U303" i="10"/>
  <c r="U304" i="10"/>
  <c r="U307" i="10"/>
  <c r="U308" i="10"/>
  <c r="U272" i="10"/>
  <c r="U273" i="10"/>
  <c r="U274" i="10"/>
  <c r="U276" i="10"/>
  <c r="U277" i="10"/>
  <c r="U278" i="10"/>
  <c r="U280" i="10"/>
  <c r="U281" i="10"/>
  <c r="U282" i="10"/>
  <c r="U284" i="10"/>
  <c r="U285" i="10"/>
  <c r="U286" i="10"/>
  <c r="U289" i="10"/>
  <c r="U341" i="10"/>
  <c r="U342" i="10"/>
  <c r="U343" i="10"/>
  <c r="U345" i="10"/>
  <c r="U346" i="10"/>
  <c r="U347" i="10"/>
  <c r="U349" i="10"/>
  <c r="U350" i="10"/>
  <c r="U351" i="10"/>
  <c r="U353" i="10"/>
  <c r="U354" i="10"/>
  <c r="U355" i="10"/>
  <c r="U358" i="10"/>
  <c r="T179" i="1"/>
  <c r="T177" i="1"/>
  <c r="V102" i="10"/>
  <c r="V103" i="10"/>
  <c r="V104" i="10"/>
  <c r="V106" i="10"/>
  <c r="V107" i="10"/>
  <c r="V108" i="10"/>
  <c r="V110" i="10"/>
  <c r="V111" i="10"/>
  <c r="V112" i="10"/>
  <c r="V114" i="10"/>
  <c r="V115" i="10"/>
  <c r="V116" i="10"/>
  <c r="V119" i="10"/>
  <c r="V125" i="10"/>
  <c r="V126" i="10"/>
  <c r="V129" i="10"/>
  <c r="V130" i="10"/>
  <c r="V133" i="10"/>
  <c r="V134" i="10"/>
  <c r="V137" i="10"/>
  <c r="V138" i="10"/>
  <c r="U178" i="1"/>
  <c r="V295" i="10"/>
  <c r="V296" i="10"/>
  <c r="V299" i="10"/>
  <c r="V300" i="10"/>
  <c r="V303" i="10"/>
  <c r="V304" i="10"/>
  <c r="V307" i="10"/>
  <c r="V308" i="10"/>
  <c r="V272" i="10"/>
  <c r="V273" i="10"/>
  <c r="V274" i="10"/>
  <c r="V276" i="10"/>
  <c r="V277" i="10"/>
  <c r="V278" i="10"/>
  <c r="V280" i="10"/>
  <c r="V281" i="10"/>
  <c r="V282" i="10"/>
  <c r="V284" i="10"/>
  <c r="V285" i="10"/>
  <c r="V286" i="10"/>
  <c r="V289" i="10"/>
  <c r="V341" i="10"/>
  <c r="V342" i="10"/>
  <c r="V343" i="10"/>
  <c r="V345" i="10"/>
  <c r="V346" i="10"/>
  <c r="V347" i="10"/>
  <c r="V349" i="10"/>
  <c r="V350" i="10"/>
  <c r="V351" i="10"/>
  <c r="V353" i="10"/>
  <c r="V354" i="10"/>
  <c r="V355" i="10"/>
  <c r="V358" i="10"/>
  <c r="U179" i="1"/>
  <c r="U177" i="1"/>
  <c r="W102" i="10"/>
  <c r="W103" i="10"/>
  <c r="W104" i="10"/>
  <c r="W106" i="10"/>
  <c r="W107" i="10"/>
  <c r="W108" i="10"/>
  <c r="W110" i="10"/>
  <c r="W111" i="10"/>
  <c r="W112" i="10"/>
  <c r="W114" i="10"/>
  <c r="W115" i="10"/>
  <c r="W116" i="10"/>
  <c r="W119" i="10"/>
  <c r="W125" i="10"/>
  <c r="W126" i="10"/>
  <c r="W129" i="10"/>
  <c r="W130" i="10"/>
  <c r="W133" i="10"/>
  <c r="W134" i="10"/>
  <c r="W137" i="10"/>
  <c r="W138" i="10"/>
  <c r="V178" i="1"/>
  <c r="W295" i="10"/>
  <c r="W296" i="10"/>
  <c r="W299" i="10"/>
  <c r="W300" i="10"/>
  <c r="W303" i="10"/>
  <c r="W304" i="10"/>
  <c r="W307" i="10"/>
  <c r="W308" i="10"/>
  <c r="W272" i="10"/>
  <c r="W273" i="10"/>
  <c r="W274" i="10"/>
  <c r="W276" i="10"/>
  <c r="W277" i="10"/>
  <c r="W278" i="10"/>
  <c r="W280" i="10"/>
  <c r="W281" i="10"/>
  <c r="W282" i="10"/>
  <c r="W284" i="10"/>
  <c r="W285" i="10"/>
  <c r="W286" i="10"/>
  <c r="W289" i="10"/>
  <c r="W341" i="10"/>
  <c r="W342" i="10"/>
  <c r="W343" i="10"/>
  <c r="W345" i="10"/>
  <c r="W346" i="10"/>
  <c r="W347" i="10"/>
  <c r="W349" i="10"/>
  <c r="W350" i="10"/>
  <c r="W351" i="10"/>
  <c r="W353" i="10"/>
  <c r="W354" i="10"/>
  <c r="W355" i="10"/>
  <c r="W358" i="10"/>
  <c r="V179" i="1"/>
  <c r="V177" i="1"/>
  <c r="X102" i="10"/>
  <c r="X103" i="10"/>
  <c r="X104" i="10"/>
  <c r="X106" i="10"/>
  <c r="X107" i="10"/>
  <c r="X108" i="10"/>
  <c r="X110" i="10"/>
  <c r="X111" i="10"/>
  <c r="X112" i="10"/>
  <c r="X114" i="10"/>
  <c r="X115" i="10"/>
  <c r="X116" i="10"/>
  <c r="X119" i="10"/>
  <c r="X125" i="10"/>
  <c r="X126" i="10"/>
  <c r="X129" i="10"/>
  <c r="X130" i="10"/>
  <c r="X133" i="10"/>
  <c r="X134" i="10"/>
  <c r="X137" i="10"/>
  <c r="X138" i="10"/>
  <c r="W178" i="1"/>
  <c r="X295" i="10"/>
  <c r="X296" i="10"/>
  <c r="X299" i="10"/>
  <c r="X300" i="10"/>
  <c r="X303" i="10"/>
  <c r="X304" i="10"/>
  <c r="X307" i="10"/>
  <c r="X308" i="10"/>
  <c r="X272" i="10"/>
  <c r="X273" i="10"/>
  <c r="X274" i="10"/>
  <c r="X276" i="10"/>
  <c r="X277" i="10"/>
  <c r="X278" i="10"/>
  <c r="X280" i="10"/>
  <c r="X281" i="10"/>
  <c r="X282" i="10"/>
  <c r="X284" i="10"/>
  <c r="X285" i="10"/>
  <c r="X286" i="10"/>
  <c r="X289" i="10"/>
  <c r="X341" i="10"/>
  <c r="X342" i="10"/>
  <c r="X343" i="10"/>
  <c r="X345" i="10"/>
  <c r="X346" i="10"/>
  <c r="X347" i="10"/>
  <c r="X349" i="10"/>
  <c r="X350" i="10"/>
  <c r="X351" i="10"/>
  <c r="X353" i="10"/>
  <c r="X354" i="10"/>
  <c r="X355" i="10"/>
  <c r="X358" i="10"/>
  <c r="W179" i="1"/>
  <c r="W177" i="1"/>
  <c r="Y102" i="10"/>
  <c r="Y103" i="10"/>
  <c r="Y104" i="10"/>
  <c r="Y106" i="10"/>
  <c r="Y107" i="10"/>
  <c r="Y108" i="10"/>
  <c r="Y110" i="10"/>
  <c r="Y111" i="10"/>
  <c r="Y112" i="10"/>
  <c r="Y114" i="10"/>
  <c r="Y115" i="10"/>
  <c r="Y116" i="10"/>
  <c r="Y119" i="10"/>
  <c r="Y125" i="10"/>
  <c r="Y126" i="10"/>
  <c r="Y129" i="10"/>
  <c r="Y130" i="10"/>
  <c r="Y133" i="10"/>
  <c r="Y134" i="10"/>
  <c r="Y137" i="10"/>
  <c r="Y138" i="10"/>
  <c r="X178" i="1"/>
  <c r="Y295" i="10"/>
  <c r="Y296" i="10"/>
  <c r="Y299" i="10"/>
  <c r="Y300" i="10"/>
  <c r="Y303" i="10"/>
  <c r="Y304" i="10"/>
  <c r="Y307" i="10"/>
  <c r="Y308" i="10"/>
  <c r="Y272" i="10"/>
  <c r="Y273" i="10"/>
  <c r="Y274" i="10"/>
  <c r="Y276" i="10"/>
  <c r="Y277" i="10"/>
  <c r="Y278" i="10"/>
  <c r="Y280" i="10"/>
  <c r="Y281" i="10"/>
  <c r="Y282" i="10"/>
  <c r="Y284" i="10"/>
  <c r="Y285" i="10"/>
  <c r="Y286" i="10"/>
  <c r="Y289" i="10"/>
  <c r="Y341" i="10"/>
  <c r="Y342" i="10"/>
  <c r="Y343" i="10"/>
  <c r="Y345" i="10"/>
  <c r="Y346" i="10"/>
  <c r="Y347" i="10"/>
  <c r="Y349" i="10"/>
  <c r="Y350" i="10"/>
  <c r="Y351" i="10"/>
  <c r="Y353" i="10"/>
  <c r="Y354" i="10"/>
  <c r="Y355" i="10"/>
  <c r="Y358" i="10"/>
  <c r="X179" i="1"/>
  <c r="X177" i="1"/>
  <c r="Z102" i="10"/>
  <c r="Z103" i="10"/>
  <c r="Z104" i="10"/>
  <c r="Z106" i="10"/>
  <c r="Z107" i="10"/>
  <c r="Z108" i="10"/>
  <c r="Z110" i="10"/>
  <c r="Z111" i="10"/>
  <c r="Z112" i="10"/>
  <c r="Z114" i="10"/>
  <c r="Z115" i="10"/>
  <c r="Z116" i="10"/>
  <c r="Z119" i="10"/>
  <c r="Z125" i="10"/>
  <c r="Z126" i="10"/>
  <c r="Z129" i="10"/>
  <c r="Z130" i="10"/>
  <c r="Z133" i="10"/>
  <c r="Z134" i="10"/>
  <c r="Z137" i="10"/>
  <c r="Z138" i="10"/>
  <c r="Y178" i="1"/>
  <c r="Z295" i="10"/>
  <c r="Z296" i="10"/>
  <c r="Z299" i="10"/>
  <c r="Z300" i="10"/>
  <c r="Z303" i="10"/>
  <c r="Z304" i="10"/>
  <c r="Z307" i="10"/>
  <c r="Z308" i="10"/>
  <c r="Z272" i="10"/>
  <c r="Z273" i="10"/>
  <c r="Z274" i="10"/>
  <c r="Z276" i="10"/>
  <c r="Z277" i="10"/>
  <c r="Z278" i="10"/>
  <c r="Z280" i="10"/>
  <c r="Z281" i="10"/>
  <c r="Z282" i="10"/>
  <c r="Z284" i="10"/>
  <c r="Z285" i="10"/>
  <c r="Z286" i="10"/>
  <c r="Z289" i="10"/>
  <c r="Z341" i="10"/>
  <c r="Z342" i="10"/>
  <c r="Z343" i="10"/>
  <c r="Z345" i="10"/>
  <c r="Z346" i="10"/>
  <c r="Z347" i="10"/>
  <c r="Z349" i="10"/>
  <c r="Z350" i="10"/>
  <c r="Z351" i="10"/>
  <c r="Z353" i="10"/>
  <c r="Z354" i="10"/>
  <c r="Z355" i="10"/>
  <c r="Z358" i="10"/>
  <c r="Y179" i="1"/>
  <c r="Y177" i="1"/>
  <c r="AA102" i="10"/>
  <c r="AA103" i="10"/>
  <c r="AA104" i="10"/>
  <c r="AA106" i="10"/>
  <c r="AA107" i="10"/>
  <c r="AA108" i="10"/>
  <c r="AA110" i="10"/>
  <c r="AA111" i="10"/>
  <c r="AA112" i="10"/>
  <c r="AA114" i="10"/>
  <c r="AA115" i="10"/>
  <c r="AA116" i="10"/>
  <c r="AA119" i="10"/>
  <c r="AA125" i="10"/>
  <c r="AA126" i="10"/>
  <c r="AA129" i="10"/>
  <c r="AA130" i="10"/>
  <c r="AA133" i="10"/>
  <c r="AA134" i="10"/>
  <c r="AA137" i="10"/>
  <c r="AA138" i="10"/>
  <c r="Z178" i="1"/>
  <c r="AA295" i="10"/>
  <c r="AA296" i="10"/>
  <c r="AA299" i="10"/>
  <c r="AA300" i="10"/>
  <c r="AA303" i="10"/>
  <c r="AA304" i="10"/>
  <c r="AA307" i="10"/>
  <c r="AA308" i="10"/>
  <c r="AA272" i="10"/>
  <c r="AA273" i="10"/>
  <c r="AA274" i="10"/>
  <c r="AA276" i="10"/>
  <c r="AA277" i="10"/>
  <c r="AA278" i="10"/>
  <c r="AA280" i="10"/>
  <c r="AA281" i="10"/>
  <c r="AA282" i="10"/>
  <c r="AA284" i="10"/>
  <c r="AA285" i="10"/>
  <c r="AA286" i="10"/>
  <c r="AA289" i="10"/>
  <c r="AA341" i="10"/>
  <c r="AA342" i="10"/>
  <c r="AA343" i="10"/>
  <c r="AA345" i="10"/>
  <c r="AA346" i="10"/>
  <c r="AA347" i="10"/>
  <c r="AA349" i="10"/>
  <c r="AA350" i="10"/>
  <c r="AA351" i="10"/>
  <c r="AA353" i="10"/>
  <c r="AA354" i="10"/>
  <c r="AA355" i="10"/>
  <c r="AA358" i="10"/>
  <c r="Z179" i="1"/>
  <c r="Z177" i="1"/>
  <c r="AB102" i="10"/>
  <c r="AB103" i="10"/>
  <c r="AB104" i="10"/>
  <c r="AB106" i="10"/>
  <c r="AB107" i="10"/>
  <c r="AB108" i="10"/>
  <c r="AB110" i="10"/>
  <c r="AB111" i="10"/>
  <c r="AB112" i="10"/>
  <c r="AB114" i="10"/>
  <c r="AB115" i="10"/>
  <c r="AB116" i="10"/>
  <c r="AB119" i="10"/>
  <c r="AB125" i="10"/>
  <c r="AB126" i="10"/>
  <c r="AB129" i="10"/>
  <c r="AB130" i="10"/>
  <c r="AB133" i="10"/>
  <c r="AB134" i="10"/>
  <c r="AB137" i="10"/>
  <c r="AB138" i="10"/>
  <c r="AA178" i="1"/>
  <c r="AB295" i="10"/>
  <c r="AB296" i="10"/>
  <c r="AB299" i="10"/>
  <c r="AB300" i="10"/>
  <c r="AB303" i="10"/>
  <c r="AB304" i="10"/>
  <c r="AB307" i="10"/>
  <c r="AB308" i="10"/>
  <c r="AB272" i="10"/>
  <c r="AB273" i="10"/>
  <c r="AB274" i="10"/>
  <c r="AB276" i="10"/>
  <c r="AB277" i="10"/>
  <c r="AB278" i="10"/>
  <c r="AB280" i="10"/>
  <c r="AB281" i="10"/>
  <c r="AB282" i="10"/>
  <c r="AB284" i="10"/>
  <c r="AB285" i="10"/>
  <c r="AB286" i="10"/>
  <c r="AB289" i="10"/>
  <c r="AB341" i="10"/>
  <c r="AB342" i="10"/>
  <c r="AB343" i="10"/>
  <c r="AB345" i="10"/>
  <c r="AB346" i="10"/>
  <c r="AB347" i="10"/>
  <c r="AB349" i="10"/>
  <c r="AB350" i="10"/>
  <c r="AB351" i="10"/>
  <c r="AB353" i="10"/>
  <c r="AB354" i="10"/>
  <c r="AB355" i="10"/>
  <c r="AB358" i="10"/>
  <c r="AA179" i="1"/>
  <c r="AA177" i="1"/>
  <c r="AC102" i="10"/>
  <c r="AC103" i="10"/>
  <c r="AC104" i="10"/>
  <c r="AC106" i="10"/>
  <c r="AC107" i="10"/>
  <c r="AC108" i="10"/>
  <c r="AC110" i="10"/>
  <c r="AC111" i="10"/>
  <c r="AC112" i="10"/>
  <c r="AC114" i="10"/>
  <c r="AC115" i="10"/>
  <c r="AC116" i="10"/>
  <c r="AC119" i="10"/>
  <c r="AC125" i="10"/>
  <c r="AC126" i="10"/>
  <c r="AC129" i="10"/>
  <c r="AC130" i="10"/>
  <c r="AC133" i="10"/>
  <c r="AC134" i="10"/>
  <c r="AC137" i="10"/>
  <c r="AC138" i="10"/>
  <c r="AB178" i="1"/>
  <c r="AC295" i="10"/>
  <c r="AC296" i="10"/>
  <c r="AC299" i="10"/>
  <c r="AC300" i="10"/>
  <c r="AC303" i="10"/>
  <c r="AC304" i="10"/>
  <c r="AC307" i="10"/>
  <c r="AC308" i="10"/>
  <c r="AC272" i="10"/>
  <c r="AC273" i="10"/>
  <c r="AC274" i="10"/>
  <c r="AC276" i="10"/>
  <c r="AC277" i="10"/>
  <c r="AC278" i="10"/>
  <c r="AC280" i="10"/>
  <c r="AC281" i="10"/>
  <c r="AC282" i="10"/>
  <c r="AC284" i="10"/>
  <c r="AC285" i="10"/>
  <c r="AC286" i="10"/>
  <c r="AC289" i="10"/>
  <c r="AC341" i="10"/>
  <c r="AC342" i="10"/>
  <c r="AC343" i="10"/>
  <c r="AC345" i="10"/>
  <c r="AC346" i="10"/>
  <c r="AC347" i="10"/>
  <c r="AC349" i="10"/>
  <c r="AC350" i="10"/>
  <c r="AC351" i="10"/>
  <c r="AC353" i="10"/>
  <c r="AC354" i="10"/>
  <c r="AC355" i="10"/>
  <c r="AC358" i="10"/>
  <c r="AB179" i="1"/>
  <c r="AB177" i="1"/>
  <c r="AD102" i="10"/>
  <c r="AD103" i="10"/>
  <c r="AD104" i="10"/>
  <c r="AD106" i="10"/>
  <c r="AD107" i="10"/>
  <c r="AD108" i="10"/>
  <c r="AD110" i="10"/>
  <c r="AD111" i="10"/>
  <c r="AD112" i="10"/>
  <c r="AD114" i="10"/>
  <c r="AD115" i="10"/>
  <c r="AD116" i="10"/>
  <c r="AD119" i="10"/>
  <c r="AD125" i="10"/>
  <c r="AD126" i="10"/>
  <c r="AD129" i="10"/>
  <c r="AD130" i="10"/>
  <c r="AD133" i="10"/>
  <c r="AD134" i="10"/>
  <c r="AD137" i="10"/>
  <c r="AD138" i="10"/>
  <c r="AC178" i="1"/>
  <c r="AD295" i="10"/>
  <c r="AD296" i="10"/>
  <c r="AD299" i="10"/>
  <c r="AD300" i="10"/>
  <c r="AD303" i="10"/>
  <c r="AD304" i="10"/>
  <c r="AD307" i="10"/>
  <c r="AD308" i="10"/>
  <c r="AD272" i="10"/>
  <c r="AD273" i="10"/>
  <c r="AD274" i="10"/>
  <c r="AD276" i="10"/>
  <c r="AD277" i="10"/>
  <c r="AD278" i="10"/>
  <c r="AD280" i="10"/>
  <c r="AD281" i="10"/>
  <c r="AD282" i="10"/>
  <c r="AD284" i="10"/>
  <c r="AD285" i="10"/>
  <c r="AD286" i="10"/>
  <c r="AD289" i="10"/>
  <c r="AD341" i="10"/>
  <c r="AD342" i="10"/>
  <c r="AD343" i="10"/>
  <c r="AD345" i="10"/>
  <c r="AD346" i="10"/>
  <c r="AD347" i="10"/>
  <c r="AD349" i="10"/>
  <c r="AD350" i="10"/>
  <c r="AD351" i="10"/>
  <c r="AD353" i="10"/>
  <c r="AD354" i="10"/>
  <c r="AD355" i="10"/>
  <c r="AD358" i="10"/>
  <c r="AC179" i="1"/>
  <c r="AC177" i="1"/>
  <c r="AE102" i="10"/>
  <c r="AE103" i="10"/>
  <c r="AE104" i="10"/>
  <c r="AE106" i="10"/>
  <c r="AE107" i="10"/>
  <c r="AE108" i="10"/>
  <c r="AE110" i="10"/>
  <c r="AE111" i="10"/>
  <c r="AE112" i="10"/>
  <c r="AE114" i="10"/>
  <c r="AE115" i="10"/>
  <c r="AE116" i="10"/>
  <c r="AE119" i="10"/>
  <c r="AE125" i="10"/>
  <c r="AE126" i="10"/>
  <c r="AE129" i="10"/>
  <c r="AE130" i="10"/>
  <c r="AE133" i="10"/>
  <c r="AE134" i="10"/>
  <c r="AE137" i="10"/>
  <c r="AE138" i="10"/>
  <c r="AD178" i="1"/>
  <c r="AE295" i="10"/>
  <c r="AE296" i="10"/>
  <c r="AE299" i="10"/>
  <c r="AE300" i="10"/>
  <c r="AE303" i="10"/>
  <c r="AE304" i="10"/>
  <c r="AE307" i="10"/>
  <c r="AE308" i="10"/>
  <c r="AE272" i="10"/>
  <c r="AE273" i="10"/>
  <c r="AE274" i="10"/>
  <c r="AE276" i="10"/>
  <c r="AE277" i="10"/>
  <c r="AE278" i="10"/>
  <c r="AE280" i="10"/>
  <c r="AE281" i="10"/>
  <c r="AE282" i="10"/>
  <c r="AE284" i="10"/>
  <c r="AE285" i="10"/>
  <c r="AE286" i="10"/>
  <c r="AE289" i="10"/>
  <c r="AE341" i="10"/>
  <c r="AE342" i="10"/>
  <c r="AE343" i="10"/>
  <c r="AE345" i="10"/>
  <c r="AE346" i="10"/>
  <c r="AE347" i="10"/>
  <c r="AE349" i="10"/>
  <c r="AE350" i="10"/>
  <c r="AE351" i="10"/>
  <c r="AE353" i="10"/>
  <c r="AE354" i="10"/>
  <c r="AE355" i="10"/>
  <c r="AE358" i="10"/>
  <c r="AD179" i="1"/>
  <c r="AD177" i="1"/>
  <c r="AF102" i="10"/>
  <c r="AF103" i="10"/>
  <c r="AF104" i="10"/>
  <c r="AF106" i="10"/>
  <c r="AF107" i="10"/>
  <c r="AF108" i="10"/>
  <c r="AF110" i="10"/>
  <c r="AF111" i="10"/>
  <c r="AF112" i="10"/>
  <c r="AF114" i="10"/>
  <c r="AF115" i="10"/>
  <c r="AF116" i="10"/>
  <c r="AF119" i="10"/>
  <c r="AF125" i="10"/>
  <c r="AF126" i="10"/>
  <c r="AF129" i="10"/>
  <c r="AF130" i="10"/>
  <c r="AF133" i="10"/>
  <c r="AF134" i="10"/>
  <c r="AF137" i="10"/>
  <c r="AF138" i="10"/>
  <c r="AE178" i="1"/>
  <c r="AF295" i="10"/>
  <c r="AF296" i="10"/>
  <c r="AF299" i="10"/>
  <c r="AF300" i="10"/>
  <c r="AF303" i="10"/>
  <c r="AF304" i="10"/>
  <c r="AF307" i="10"/>
  <c r="AF308" i="10"/>
  <c r="AF272" i="10"/>
  <c r="AF273" i="10"/>
  <c r="AF274" i="10"/>
  <c r="AF276" i="10"/>
  <c r="AF277" i="10"/>
  <c r="AF278" i="10"/>
  <c r="AF280" i="10"/>
  <c r="AF281" i="10"/>
  <c r="AF282" i="10"/>
  <c r="AF284" i="10"/>
  <c r="AF285" i="10"/>
  <c r="AF286" i="10"/>
  <c r="AF289" i="10"/>
  <c r="AF341" i="10"/>
  <c r="AF342" i="10"/>
  <c r="AF343" i="10"/>
  <c r="AF345" i="10"/>
  <c r="AF346" i="10"/>
  <c r="AF347" i="10"/>
  <c r="AF349" i="10"/>
  <c r="AF350" i="10"/>
  <c r="AF351" i="10"/>
  <c r="AF353" i="10"/>
  <c r="AF354" i="10"/>
  <c r="AF355" i="10"/>
  <c r="AF358" i="10"/>
  <c r="AE179" i="1"/>
  <c r="AE177" i="1"/>
  <c r="AG102" i="10"/>
  <c r="AG103" i="10"/>
  <c r="AG104" i="10"/>
  <c r="AG106" i="10"/>
  <c r="AG107" i="10"/>
  <c r="AG108" i="10"/>
  <c r="AG110" i="10"/>
  <c r="AG111" i="10"/>
  <c r="AG112" i="10"/>
  <c r="AG114" i="10"/>
  <c r="AG115" i="10"/>
  <c r="AG116" i="10"/>
  <c r="AG119" i="10"/>
  <c r="AG125" i="10"/>
  <c r="AG126" i="10"/>
  <c r="AG129" i="10"/>
  <c r="AG130" i="10"/>
  <c r="AG133" i="10"/>
  <c r="AG134" i="10"/>
  <c r="AG137" i="10"/>
  <c r="AG138" i="10"/>
  <c r="AF178" i="1"/>
  <c r="AG295" i="10"/>
  <c r="AG296" i="10"/>
  <c r="AG299" i="10"/>
  <c r="AG300" i="10"/>
  <c r="AG303" i="10"/>
  <c r="AG304" i="10"/>
  <c r="AG307" i="10"/>
  <c r="AG308" i="10"/>
  <c r="AG272" i="10"/>
  <c r="AG273" i="10"/>
  <c r="AG274" i="10"/>
  <c r="AG276" i="10"/>
  <c r="AG277" i="10"/>
  <c r="AG278" i="10"/>
  <c r="AG280" i="10"/>
  <c r="AG281" i="10"/>
  <c r="AG282" i="10"/>
  <c r="AG284" i="10"/>
  <c r="AG285" i="10"/>
  <c r="AG286" i="10"/>
  <c r="AG289" i="10"/>
  <c r="AG341" i="10"/>
  <c r="AG342" i="10"/>
  <c r="AG343" i="10"/>
  <c r="AG345" i="10"/>
  <c r="AG346" i="10"/>
  <c r="AG347" i="10"/>
  <c r="AG349" i="10"/>
  <c r="AG350" i="10"/>
  <c r="AG351" i="10"/>
  <c r="AG353" i="10"/>
  <c r="AG354" i="10"/>
  <c r="AG355" i="10"/>
  <c r="AG358" i="10"/>
  <c r="AF179" i="1"/>
  <c r="AF177" i="1"/>
  <c r="AH102" i="10"/>
  <c r="AH103" i="10"/>
  <c r="AH104" i="10"/>
  <c r="AH106" i="10"/>
  <c r="AH107" i="10"/>
  <c r="AH108" i="10"/>
  <c r="AH110" i="10"/>
  <c r="AH111" i="10"/>
  <c r="AH112" i="10"/>
  <c r="AH114" i="10"/>
  <c r="AH115" i="10"/>
  <c r="AH116" i="10"/>
  <c r="AH119" i="10"/>
  <c r="AH125" i="10"/>
  <c r="AH126" i="10"/>
  <c r="AH129" i="10"/>
  <c r="AH130" i="10"/>
  <c r="AH133" i="10"/>
  <c r="AH134" i="10"/>
  <c r="AH137" i="10"/>
  <c r="AH138" i="10"/>
  <c r="AG178" i="1"/>
  <c r="AH295" i="10"/>
  <c r="AH296" i="10"/>
  <c r="AH299" i="10"/>
  <c r="AH300" i="10"/>
  <c r="AH303" i="10"/>
  <c r="AH304" i="10"/>
  <c r="AH307" i="10"/>
  <c r="AH308" i="10"/>
  <c r="AH272" i="10"/>
  <c r="AH273" i="10"/>
  <c r="AH274" i="10"/>
  <c r="AH276" i="10"/>
  <c r="AH277" i="10"/>
  <c r="AH278" i="10"/>
  <c r="AH280" i="10"/>
  <c r="AH281" i="10"/>
  <c r="AH282" i="10"/>
  <c r="AH284" i="10"/>
  <c r="AH285" i="10"/>
  <c r="AH286" i="10"/>
  <c r="AH289" i="10"/>
  <c r="AH341" i="10"/>
  <c r="AH342" i="10"/>
  <c r="AH343" i="10"/>
  <c r="AH345" i="10"/>
  <c r="AH346" i="10"/>
  <c r="AH347" i="10"/>
  <c r="AH349" i="10"/>
  <c r="AH350" i="10"/>
  <c r="AH351" i="10"/>
  <c r="AH353" i="10"/>
  <c r="AH354" i="10"/>
  <c r="AH355" i="10"/>
  <c r="AH358" i="10"/>
  <c r="AG179" i="1"/>
  <c r="AG177" i="1"/>
  <c r="AI102" i="10"/>
  <c r="AI103" i="10"/>
  <c r="AI104" i="10"/>
  <c r="AI106" i="10"/>
  <c r="AI107" i="10"/>
  <c r="AI108" i="10"/>
  <c r="AI110" i="10"/>
  <c r="AI111" i="10"/>
  <c r="AI112" i="10"/>
  <c r="AI114" i="10"/>
  <c r="AI115" i="10"/>
  <c r="AI116" i="10"/>
  <c r="AI119" i="10"/>
  <c r="AI125" i="10"/>
  <c r="AI126" i="10"/>
  <c r="AI129" i="10"/>
  <c r="AI130" i="10"/>
  <c r="AI133" i="10"/>
  <c r="AI134" i="10"/>
  <c r="AI137" i="10"/>
  <c r="AI138" i="10"/>
  <c r="AH178" i="1"/>
  <c r="AI295" i="10"/>
  <c r="AI296" i="10"/>
  <c r="AI299" i="10"/>
  <c r="AI300" i="10"/>
  <c r="AI303" i="10"/>
  <c r="AI304" i="10"/>
  <c r="AI307" i="10"/>
  <c r="AI308" i="10"/>
  <c r="AI272" i="10"/>
  <c r="AI273" i="10"/>
  <c r="AI274" i="10"/>
  <c r="AI276" i="10"/>
  <c r="AI277" i="10"/>
  <c r="AI278" i="10"/>
  <c r="AI280" i="10"/>
  <c r="AI281" i="10"/>
  <c r="AI282" i="10"/>
  <c r="AI284" i="10"/>
  <c r="AI285" i="10"/>
  <c r="AI286" i="10"/>
  <c r="AI289" i="10"/>
  <c r="AI341" i="10"/>
  <c r="AI342" i="10"/>
  <c r="AI343" i="10"/>
  <c r="AI345" i="10"/>
  <c r="AI346" i="10"/>
  <c r="AI347" i="10"/>
  <c r="AI349" i="10"/>
  <c r="AI350" i="10"/>
  <c r="AI351" i="10"/>
  <c r="AI353" i="10"/>
  <c r="AI354" i="10"/>
  <c r="AI355" i="10"/>
  <c r="AI358" i="10"/>
  <c r="AH179" i="1"/>
  <c r="AH177" i="1"/>
  <c r="AJ102" i="10"/>
  <c r="AJ103" i="10"/>
  <c r="AJ104" i="10"/>
  <c r="AJ106" i="10"/>
  <c r="AJ107" i="10"/>
  <c r="AJ108" i="10"/>
  <c r="AJ110" i="10"/>
  <c r="AJ111" i="10"/>
  <c r="AJ112" i="10"/>
  <c r="AJ114" i="10"/>
  <c r="AJ115" i="10"/>
  <c r="AJ116" i="10"/>
  <c r="AJ119" i="10"/>
  <c r="AJ125" i="10"/>
  <c r="AJ126" i="10"/>
  <c r="AJ129" i="10"/>
  <c r="AJ130" i="10"/>
  <c r="AJ133" i="10"/>
  <c r="AJ134" i="10"/>
  <c r="AJ137" i="10"/>
  <c r="AJ138" i="10"/>
  <c r="AI178" i="1"/>
  <c r="AJ295" i="10"/>
  <c r="AJ296" i="10"/>
  <c r="AJ299" i="10"/>
  <c r="AJ300" i="10"/>
  <c r="AJ303" i="10"/>
  <c r="AJ304" i="10"/>
  <c r="AJ307" i="10"/>
  <c r="AJ308" i="10"/>
  <c r="AJ272" i="10"/>
  <c r="AJ273" i="10"/>
  <c r="AJ274" i="10"/>
  <c r="AJ276" i="10"/>
  <c r="AJ277" i="10"/>
  <c r="AJ278" i="10"/>
  <c r="AJ280" i="10"/>
  <c r="AJ281" i="10"/>
  <c r="AJ282" i="10"/>
  <c r="AJ284" i="10"/>
  <c r="AJ285" i="10"/>
  <c r="AJ286" i="10"/>
  <c r="AJ289" i="10"/>
  <c r="AJ341" i="10"/>
  <c r="AJ342" i="10"/>
  <c r="AJ343" i="10"/>
  <c r="AJ345" i="10"/>
  <c r="AJ346" i="10"/>
  <c r="AJ347" i="10"/>
  <c r="AJ349" i="10"/>
  <c r="AJ350" i="10"/>
  <c r="AJ351" i="10"/>
  <c r="AJ353" i="10"/>
  <c r="AJ354" i="10"/>
  <c r="AJ355" i="10"/>
  <c r="AJ358" i="10"/>
  <c r="AI179" i="1"/>
  <c r="AI177" i="1"/>
  <c r="AJ178" i="1"/>
  <c r="AJ179" i="1"/>
  <c r="AJ177" i="1"/>
  <c r="AK178" i="1"/>
  <c r="AK179" i="1"/>
  <c r="AK177" i="1"/>
  <c r="AL178" i="1"/>
  <c r="AL179" i="1"/>
  <c r="AL177" i="1"/>
  <c r="AM178" i="1"/>
  <c r="AM179" i="1"/>
  <c r="AM177" i="1"/>
  <c r="AN178" i="1"/>
  <c r="AN179" i="1"/>
  <c r="AN177" i="1"/>
  <c r="AO178" i="1"/>
  <c r="AO179" i="1"/>
  <c r="AO177" i="1"/>
  <c r="AP178" i="1"/>
  <c r="AP179" i="1"/>
  <c r="AP177" i="1"/>
  <c r="AQ178" i="1"/>
  <c r="AQ179" i="1"/>
  <c r="AQ177" i="1"/>
  <c r="D107" i="1"/>
  <c r="C173" i="1"/>
  <c r="AJ254" i="8"/>
  <c r="A254" i="8"/>
  <c r="J79" i="8"/>
  <c r="B24" i="8"/>
  <c r="O95" i="1"/>
  <c r="N95" i="1"/>
  <c r="B166" i="1"/>
  <c r="B179" i="1"/>
  <c r="O94" i="1"/>
  <c r="N94" i="1"/>
  <c r="B165" i="1"/>
  <c r="B178" i="1"/>
  <c r="F91" i="1"/>
  <c r="D29" i="10"/>
  <c r="AK28" i="10"/>
  <c r="AK29" i="10"/>
  <c r="AK361" i="10"/>
  <c r="AL28" i="10"/>
  <c r="AL29" i="10"/>
  <c r="AL361" i="10"/>
  <c r="AM28" i="10"/>
  <c r="AM29" i="10"/>
  <c r="AM361" i="10"/>
  <c r="AN28" i="10"/>
  <c r="AN29" i="10"/>
  <c r="AN361" i="10"/>
  <c r="AO28" i="10"/>
  <c r="AO29" i="10"/>
  <c r="AO361" i="10"/>
  <c r="AP28" i="10"/>
  <c r="AP29" i="10"/>
  <c r="AP361" i="10"/>
  <c r="AQ28" i="10"/>
  <c r="AQ29" i="10"/>
  <c r="AQ361" i="10"/>
  <c r="AR28" i="10"/>
  <c r="AR29" i="10"/>
  <c r="AR361" i="10"/>
  <c r="AK362" i="10"/>
  <c r="AL362" i="10"/>
  <c r="AM362" i="10"/>
  <c r="AN362" i="10"/>
  <c r="AO362" i="10"/>
  <c r="AP362" i="10"/>
  <c r="AQ362" i="10"/>
  <c r="AR362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AF363" i="10"/>
  <c r="AG363" i="10"/>
  <c r="AH363" i="10"/>
  <c r="AI363" i="10"/>
  <c r="AJ363" i="10"/>
  <c r="AK363" i="10"/>
  <c r="AL363" i="10"/>
  <c r="AM363" i="10"/>
  <c r="AN363" i="10"/>
  <c r="AO363" i="10"/>
  <c r="AP363" i="10"/>
  <c r="AQ363" i="10"/>
  <c r="AR363" i="10"/>
  <c r="AK364" i="10"/>
  <c r="AL364" i="10"/>
  <c r="AM364" i="10"/>
  <c r="AN364" i="10"/>
  <c r="AO364" i="10"/>
  <c r="AP364" i="10"/>
  <c r="AQ364" i="10"/>
  <c r="AR364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AF365" i="10"/>
  <c r="AG365" i="10"/>
  <c r="AH365" i="10"/>
  <c r="AI365" i="10"/>
  <c r="AJ365" i="10"/>
  <c r="AK365" i="10"/>
  <c r="AL365" i="10"/>
  <c r="AM365" i="10"/>
  <c r="AN365" i="10"/>
  <c r="AO365" i="10"/>
  <c r="AP365" i="10"/>
  <c r="AQ365" i="10"/>
  <c r="AR365" i="10"/>
  <c r="Y66" i="1"/>
  <c r="D84" i="2"/>
  <c r="D100" i="2"/>
  <c r="C57" i="1"/>
  <c r="C27" i="1"/>
  <c r="C26" i="1"/>
  <c r="C25" i="1"/>
  <c r="C24" i="1"/>
  <c r="C23" i="1"/>
  <c r="C22" i="1"/>
  <c r="C21" i="1"/>
  <c r="C20" i="1"/>
  <c r="C19" i="1"/>
  <c r="C18" i="1"/>
  <c r="D26" i="1"/>
  <c r="D25" i="1"/>
  <c r="D101" i="2"/>
  <c r="D174" i="2"/>
  <c r="D19" i="2"/>
  <c r="D173" i="2"/>
  <c r="D24" i="1"/>
  <c r="D178" i="2"/>
  <c r="I19" i="2"/>
  <c r="D189" i="2"/>
  <c r="D190" i="2"/>
  <c r="C169" i="2"/>
  <c r="D194" i="2"/>
  <c r="D201" i="2"/>
  <c r="D91" i="2"/>
  <c r="E83" i="2"/>
  <c r="E84" i="2"/>
  <c r="E173" i="2"/>
  <c r="E174" i="2"/>
  <c r="E100" i="2"/>
  <c r="E101" i="2"/>
  <c r="E178" i="2"/>
  <c r="E188" i="2"/>
  <c r="E189" i="2"/>
  <c r="E190" i="2"/>
  <c r="E194" i="2"/>
  <c r="E201" i="2"/>
  <c r="F83" i="2"/>
  <c r="F84" i="2"/>
  <c r="F173" i="2"/>
  <c r="F174" i="2"/>
  <c r="F100" i="2"/>
  <c r="F101" i="2"/>
  <c r="F178" i="2"/>
  <c r="F188" i="2"/>
  <c r="F189" i="2"/>
  <c r="F190" i="2"/>
  <c r="F194" i="2"/>
  <c r="F201" i="2"/>
  <c r="G83" i="2"/>
  <c r="G84" i="2"/>
  <c r="G173" i="2"/>
  <c r="G174" i="2"/>
  <c r="G100" i="2"/>
  <c r="C28" i="1"/>
  <c r="D28" i="1"/>
  <c r="G101" i="2"/>
  <c r="G178" i="2"/>
  <c r="G188" i="2"/>
  <c r="G189" i="2"/>
  <c r="G190" i="2"/>
  <c r="G194" i="2"/>
  <c r="G201" i="2"/>
  <c r="H83" i="2"/>
  <c r="H84" i="2"/>
  <c r="H173" i="2"/>
  <c r="H174" i="2"/>
  <c r="H100" i="2"/>
  <c r="C29" i="1"/>
  <c r="D29" i="1"/>
  <c r="H101" i="2"/>
  <c r="H178" i="2"/>
  <c r="H188" i="2"/>
  <c r="H189" i="2"/>
  <c r="H190" i="2"/>
  <c r="H194" i="2"/>
  <c r="H201" i="2"/>
  <c r="I83" i="2"/>
  <c r="I84" i="2"/>
  <c r="I173" i="2"/>
  <c r="I174" i="2"/>
  <c r="I100" i="2"/>
  <c r="C30" i="1"/>
  <c r="D30" i="1"/>
  <c r="I101" i="2"/>
  <c r="I178" i="2"/>
  <c r="I188" i="2"/>
  <c r="I189" i="2"/>
  <c r="I190" i="2"/>
  <c r="I194" i="2"/>
  <c r="I201" i="2"/>
  <c r="J83" i="2"/>
  <c r="J84" i="2"/>
  <c r="J173" i="2"/>
  <c r="J174" i="2"/>
  <c r="J100" i="2"/>
  <c r="C31" i="1"/>
  <c r="D31" i="1"/>
  <c r="J101" i="2"/>
  <c r="J178" i="2"/>
  <c r="J188" i="2"/>
  <c r="J189" i="2"/>
  <c r="J190" i="2"/>
  <c r="J194" i="2"/>
  <c r="J201" i="2"/>
  <c r="K83" i="2"/>
  <c r="K84" i="2"/>
  <c r="K173" i="2"/>
  <c r="K174" i="2"/>
  <c r="K100" i="2"/>
  <c r="C32" i="1"/>
  <c r="D32" i="1"/>
  <c r="K101" i="2"/>
  <c r="K178" i="2"/>
  <c r="K188" i="2"/>
  <c r="K189" i="2"/>
  <c r="K190" i="2"/>
  <c r="K194" i="2"/>
  <c r="K201" i="2"/>
  <c r="L83" i="2"/>
  <c r="L84" i="2"/>
  <c r="L173" i="2"/>
  <c r="L174" i="2"/>
  <c r="L100" i="2"/>
  <c r="C33" i="1"/>
  <c r="D33" i="1"/>
  <c r="L101" i="2"/>
  <c r="L178" i="2"/>
  <c r="L188" i="2"/>
  <c r="L189" i="2"/>
  <c r="L190" i="2"/>
  <c r="L194" i="2"/>
  <c r="L201" i="2"/>
  <c r="M83" i="2"/>
  <c r="M84" i="2"/>
  <c r="M173" i="2"/>
  <c r="M174" i="2"/>
  <c r="M100" i="2"/>
  <c r="C34" i="1"/>
  <c r="D34" i="1"/>
  <c r="M101" i="2"/>
  <c r="M178" i="2"/>
  <c r="M188" i="2"/>
  <c r="M189" i="2"/>
  <c r="M190" i="2"/>
  <c r="M194" i="2"/>
  <c r="M201" i="2"/>
  <c r="N83" i="2"/>
  <c r="N84" i="2"/>
  <c r="N173" i="2"/>
  <c r="N174" i="2"/>
  <c r="N100" i="2"/>
  <c r="C35" i="1"/>
  <c r="D35" i="1"/>
  <c r="N101" i="2"/>
  <c r="N178" i="2"/>
  <c r="N188" i="2"/>
  <c r="N189" i="2"/>
  <c r="N190" i="2"/>
  <c r="N194" i="2"/>
  <c r="N201" i="2"/>
  <c r="O83" i="2"/>
  <c r="O84" i="2"/>
  <c r="O173" i="2"/>
  <c r="O174" i="2"/>
  <c r="O100" i="2"/>
  <c r="C36" i="1"/>
  <c r="D36" i="1"/>
  <c r="O101" i="2"/>
  <c r="O178" i="2"/>
  <c r="O188" i="2"/>
  <c r="O189" i="2"/>
  <c r="O190" i="2"/>
  <c r="O194" i="2"/>
  <c r="O201" i="2"/>
  <c r="P83" i="2"/>
  <c r="P84" i="2"/>
  <c r="P173" i="2"/>
  <c r="P174" i="2"/>
  <c r="P100" i="2"/>
  <c r="C37" i="1"/>
  <c r="P101" i="2"/>
  <c r="P178" i="2"/>
  <c r="P188" i="2"/>
  <c r="P189" i="2"/>
  <c r="P190" i="2"/>
  <c r="P194" i="2"/>
  <c r="P201" i="2"/>
  <c r="Q83" i="2"/>
  <c r="Q84" i="2"/>
  <c r="Q173" i="2"/>
  <c r="Q174" i="2"/>
  <c r="Q100" i="2"/>
  <c r="C38" i="1"/>
  <c r="D38" i="1"/>
  <c r="Q101" i="2"/>
  <c r="Q178" i="2"/>
  <c r="Q188" i="2"/>
  <c r="Q189" i="2"/>
  <c r="Q190" i="2"/>
  <c r="Q194" i="2"/>
  <c r="Q201" i="2"/>
  <c r="R83" i="2"/>
  <c r="R84" i="2"/>
  <c r="R173" i="2"/>
  <c r="R174" i="2"/>
  <c r="R100" i="2"/>
  <c r="C39" i="1"/>
  <c r="D39" i="1"/>
  <c r="R101" i="2"/>
  <c r="R178" i="2"/>
  <c r="R188" i="2"/>
  <c r="R189" i="2"/>
  <c r="R190" i="2"/>
  <c r="R194" i="2"/>
  <c r="R201" i="2"/>
  <c r="S83" i="2"/>
  <c r="S84" i="2"/>
  <c r="S173" i="2"/>
  <c r="S174" i="2"/>
  <c r="S100" i="2"/>
  <c r="C40" i="1"/>
  <c r="D40" i="1"/>
  <c r="S101" i="2"/>
  <c r="S178" i="2"/>
  <c r="S188" i="2"/>
  <c r="S189" i="2"/>
  <c r="S190" i="2"/>
  <c r="S194" i="2"/>
  <c r="S201" i="2"/>
  <c r="T83" i="2"/>
  <c r="T84" i="2"/>
  <c r="T173" i="2"/>
  <c r="T174" i="2"/>
  <c r="T100" i="2"/>
  <c r="C41" i="1"/>
  <c r="D41" i="1"/>
  <c r="T101" i="2"/>
  <c r="T178" i="2"/>
  <c r="T188" i="2"/>
  <c r="T189" i="2"/>
  <c r="T190" i="2"/>
  <c r="T194" i="2"/>
  <c r="T201" i="2"/>
  <c r="U83" i="2"/>
  <c r="U84" i="2"/>
  <c r="U173" i="2"/>
  <c r="U174" i="2"/>
  <c r="U100" i="2"/>
  <c r="C42" i="1"/>
  <c r="D42" i="1"/>
  <c r="U101" i="2"/>
  <c r="U178" i="2"/>
  <c r="U188" i="2"/>
  <c r="U189" i="2"/>
  <c r="U190" i="2"/>
  <c r="U194" i="2"/>
  <c r="U201" i="2"/>
  <c r="V83" i="2"/>
  <c r="V84" i="2"/>
  <c r="V173" i="2"/>
  <c r="V174" i="2"/>
  <c r="V100" i="2"/>
  <c r="C43" i="1"/>
  <c r="D43" i="1"/>
  <c r="V101" i="2"/>
  <c r="V178" i="2"/>
  <c r="V188" i="2"/>
  <c r="V189" i="2"/>
  <c r="V190" i="2"/>
  <c r="V194" i="2"/>
  <c r="V201" i="2"/>
  <c r="W83" i="2"/>
  <c r="W84" i="2"/>
  <c r="W173" i="2"/>
  <c r="W174" i="2"/>
  <c r="W100" i="2"/>
  <c r="C44" i="1"/>
  <c r="D44" i="1"/>
  <c r="W101" i="2"/>
  <c r="W178" i="2"/>
  <c r="W188" i="2"/>
  <c r="W189" i="2"/>
  <c r="W190" i="2"/>
  <c r="W194" i="2"/>
  <c r="W201" i="2"/>
  <c r="X83" i="2"/>
  <c r="X84" i="2"/>
  <c r="X173" i="2"/>
  <c r="X174" i="2"/>
  <c r="X100" i="2"/>
  <c r="C45" i="1"/>
  <c r="D45" i="1"/>
  <c r="X101" i="2"/>
  <c r="X178" i="2"/>
  <c r="X188" i="2"/>
  <c r="X189" i="2"/>
  <c r="X190" i="2"/>
  <c r="X194" i="2"/>
  <c r="X201" i="2"/>
  <c r="Y83" i="2"/>
  <c r="Y84" i="2"/>
  <c r="Y173" i="2"/>
  <c r="Y174" i="2"/>
  <c r="Y100" i="2"/>
  <c r="C46" i="1"/>
  <c r="D46" i="1"/>
  <c r="Y101" i="2"/>
  <c r="Y178" i="2"/>
  <c r="Y188" i="2"/>
  <c r="Y189" i="2"/>
  <c r="Y190" i="2"/>
  <c r="Y194" i="2"/>
  <c r="Y201" i="2"/>
  <c r="Z83" i="2"/>
  <c r="Z84" i="2"/>
  <c r="Z173" i="2"/>
  <c r="Z174" i="2"/>
  <c r="Z100" i="2"/>
  <c r="C47" i="1"/>
  <c r="Z101" i="2"/>
  <c r="Z178" i="2"/>
  <c r="Z188" i="2"/>
  <c r="Z189" i="2"/>
  <c r="Z190" i="2"/>
  <c r="Z194" i="2"/>
  <c r="Z201" i="2"/>
  <c r="AA83" i="2"/>
  <c r="AA84" i="2"/>
  <c r="AA173" i="2"/>
  <c r="AA174" i="2"/>
  <c r="AA100" i="2"/>
  <c r="C48" i="1"/>
  <c r="D48" i="1"/>
  <c r="AA101" i="2"/>
  <c r="AA178" i="2"/>
  <c r="AA188" i="2"/>
  <c r="AA189" i="2"/>
  <c r="AA190" i="2"/>
  <c r="AA194" i="2"/>
  <c r="AA201" i="2"/>
  <c r="AB83" i="2"/>
  <c r="AB84" i="2"/>
  <c r="AB173" i="2"/>
  <c r="AB174" i="2"/>
  <c r="AB100" i="2"/>
  <c r="C49" i="1"/>
  <c r="D49" i="1"/>
  <c r="AB101" i="2"/>
  <c r="AB178" i="2"/>
  <c r="AB188" i="2"/>
  <c r="AB189" i="2"/>
  <c r="AB190" i="2"/>
  <c r="AB194" i="2"/>
  <c r="AB201" i="2"/>
  <c r="AC83" i="2"/>
  <c r="AC84" i="2"/>
  <c r="AC173" i="2"/>
  <c r="AC174" i="2"/>
  <c r="AC100" i="2"/>
  <c r="C50" i="1"/>
  <c r="D50" i="1"/>
  <c r="AC101" i="2"/>
  <c r="AC178" i="2"/>
  <c r="AC188" i="2"/>
  <c r="AC189" i="2"/>
  <c r="AC190" i="2"/>
  <c r="AC194" i="2"/>
  <c r="AC201" i="2"/>
  <c r="AD83" i="2"/>
  <c r="AD84" i="2"/>
  <c r="AD173" i="2"/>
  <c r="AD174" i="2"/>
  <c r="AD100" i="2"/>
  <c r="C51" i="1"/>
  <c r="D51" i="1"/>
  <c r="AD101" i="2"/>
  <c r="AD178" i="2"/>
  <c r="AD188" i="2"/>
  <c r="AD189" i="2"/>
  <c r="AD190" i="2"/>
  <c r="AD194" i="2"/>
  <c r="AD201" i="2"/>
  <c r="AE83" i="2"/>
  <c r="AE84" i="2"/>
  <c r="AE173" i="2"/>
  <c r="AE174" i="2"/>
  <c r="AE100" i="2"/>
  <c r="C52" i="1"/>
  <c r="D52" i="1"/>
  <c r="AE101" i="2"/>
  <c r="AE178" i="2"/>
  <c r="AE188" i="2"/>
  <c r="AE189" i="2"/>
  <c r="AE190" i="2"/>
  <c r="AE194" i="2"/>
  <c r="AE201" i="2"/>
  <c r="AF83" i="2"/>
  <c r="AF84" i="2"/>
  <c r="AF173" i="2"/>
  <c r="AF174" i="2"/>
  <c r="AF100" i="2"/>
  <c r="C53" i="1"/>
  <c r="D53" i="1"/>
  <c r="AF101" i="2"/>
  <c r="AF178" i="2"/>
  <c r="AF188" i="2"/>
  <c r="AF189" i="2"/>
  <c r="AF190" i="2"/>
  <c r="AF194" i="2"/>
  <c r="AF201" i="2"/>
  <c r="AG83" i="2"/>
  <c r="AG84" i="2"/>
  <c r="AG173" i="2"/>
  <c r="AG174" i="2"/>
  <c r="AG100" i="2"/>
  <c r="C54" i="1"/>
  <c r="D54" i="1"/>
  <c r="AG101" i="2"/>
  <c r="AG178" i="2"/>
  <c r="AG188" i="2"/>
  <c r="AG189" i="2"/>
  <c r="AG190" i="2"/>
  <c r="AG194" i="2"/>
  <c r="AG201" i="2"/>
  <c r="AH83" i="2"/>
  <c r="AH84" i="2"/>
  <c r="AH173" i="2"/>
  <c r="AH174" i="2"/>
  <c r="AH100" i="2"/>
  <c r="C55" i="1"/>
  <c r="D55" i="1"/>
  <c r="AH101" i="2"/>
  <c r="AH178" i="2"/>
  <c r="AH188" i="2"/>
  <c r="AH189" i="2"/>
  <c r="AH190" i="2"/>
  <c r="AH194" i="2"/>
  <c r="AH201" i="2"/>
  <c r="AI83" i="2"/>
  <c r="AI84" i="2"/>
  <c r="AI173" i="2"/>
  <c r="AI174" i="2"/>
  <c r="AI100" i="2"/>
  <c r="C56" i="1"/>
  <c r="D56" i="1"/>
  <c r="AI101" i="2"/>
  <c r="AI178" i="2"/>
  <c r="AI188" i="2"/>
  <c r="AI189" i="2"/>
  <c r="AI190" i="2"/>
  <c r="AI194" i="2"/>
  <c r="AI201" i="2"/>
  <c r="AJ83" i="2"/>
  <c r="AJ84" i="2"/>
  <c r="AJ173" i="2"/>
  <c r="AJ174" i="2"/>
  <c r="AJ100" i="2"/>
  <c r="AJ101" i="2"/>
  <c r="AJ178" i="2"/>
  <c r="AJ188" i="2"/>
  <c r="AJ189" i="2"/>
  <c r="AJ190" i="2"/>
  <c r="AJ194" i="2"/>
  <c r="AJ201" i="2"/>
  <c r="AK366" i="10"/>
  <c r="AL366" i="10"/>
  <c r="AM366" i="10"/>
  <c r="AN366" i="10"/>
  <c r="AO366" i="10"/>
  <c r="AP366" i="10"/>
  <c r="AQ366" i="10"/>
  <c r="AR366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AF367" i="10"/>
  <c r="AG367" i="10"/>
  <c r="AH367" i="10"/>
  <c r="AI367" i="10"/>
  <c r="AJ367" i="10"/>
  <c r="AK367" i="10"/>
  <c r="AL367" i="10"/>
  <c r="AM367" i="10"/>
  <c r="AN367" i="10"/>
  <c r="AO367" i="10"/>
  <c r="AP367" i="10"/>
  <c r="AQ367" i="10"/>
  <c r="AR367" i="10"/>
  <c r="AK368" i="10"/>
  <c r="AL368" i="10"/>
  <c r="AM368" i="10"/>
  <c r="AN368" i="10"/>
  <c r="AO368" i="10"/>
  <c r="AP368" i="10"/>
  <c r="AQ368" i="10"/>
  <c r="AR368" i="10"/>
  <c r="AK369" i="10"/>
  <c r="AL369" i="10"/>
  <c r="AM369" i="10"/>
  <c r="AN369" i="10"/>
  <c r="AO369" i="10"/>
  <c r="AP369" i="10"/>
  <c r="AQ369" i="10"/>
  <c r="AR369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AF370" i="10"/>
  <c r="AG370" i="10"/>
  <c r="AH370" i="10"/>
  <c r="AI370" i="10"/>
  <c r="AJ370" i="10"/>
  <c r="AK370" i="10"/>
  <c r="AL370" i="10"/>
  <c r="AM370" i="10"/>
  <c r="AN370" i="10"/>
  <c r="AO370" i="10"/>
  <c r="AP370" i="10"/>
  <c r="AQ370" i="10"/>
  <c r="AR370" i="10"/>
  <c r="AK372" i="10"/>
  <c r="AL372" i="10"/>
  <c r="AM372" i="10"/>
  <c r="AN372" i="10"/>
  <c r="AO372" i="10"/>
  <c r="AP372" i="10"/>
  <c r="AQ372" i="10"/>
  <c r="AR372" i="10"/>
  <c r="AK373" i="10"/>
  <c r="AL373" i="10"/>
  <c r="AM373" i="10"/>
  <c r="AN373" i="10"/>
  <c r="AO373" i="10"/>
  <c r="AP373" i="10"/>
  <c r="AQ373" i="10"/>
  <c r="AR373" i="10"/>
  <c r="E122" i="2"/>
  <c r="D122" i="2"/>
  <c r="D127" i="2"/>
  <c r="E127" i="2"/>
  <c r="F122" i="2"/>
  <c r="F127" i="2"/>
  <c r="G122" i="2"/>
  <c r="G127" i="2"/>
  <c r="H122" i="2"/>
  <c r="H127" i="2"/>
  <c r="I122" i="2"/>
  <c r="I127" i="2"/>
  <c r="J122" i="2"/>
  <c r="J127" i="2"/>
  <c r="K122" i="2"/>
  <c r="K127" i="2"/>
  <c r="L122" i="2"/>
  <c r="L127" i="2"/>
  <c r="M122" i="2"/>
  <c r="M127" i="2"/>
  <c r="N122" i="2"/>
  <c r="N127" i="2"/>
  <c r="O122" i="2"/>
  <c r="O127" i="2"/>
  <c r="P122" i="2"/>
  <c r="P127" i="2"/>
  <c r="Q122" i="2"/>
  <c r="Q127" i="2"/>
  <c r="R122" i="2"/>
  <c r="R127" i="2"/>
  <c r="S122" i="2"/>
  <c r="S127" i="2"/>
  <c r="T122" i="2"/>
  <c r="T127" i="2"/>
  <c r="U122" i="2"/>
  <c r="U127" i="2"/>
  <c r="V122" i="2"/>
  <c r="V127" i="2"/>
  <c r="W122" i="2"/>
  <c r="W127" i="2"/>
  <c r="X122" i="2"/>
  <c r="X127" i="2"/>
  <c r="Y122" i="2"/>
  <c r="Y127" i="2"/>
  <c r="Z122" i="2"/>
  <c r="Z127" i="2"/>
  <c r="AA122" i="2"/>
  <c r="AA127" i="2"/>
  <c r="AB122" i="2"/>
  <c r="AB127" i="2"/>
  <c r="AC122" i="2"/>
  <c r="AC127" i="2"/>
  <c r="AD122" i="2"/>
  <c r="AD127" i="2"/>
  <c r="AE122" i="2"/>
  <c r="AE127" i="2"/>
  <c r="AF122" i="2"/>
  <c r="AF127" i="2"/>
  <c r="AG122" i="2"/>
  <c r="AG127" i="2"/>
  <c r="AH122" i="2"/>
  <c r="AH127" i="2"/>
  <c r="AI122" i="2"/>
  <c r="AI127" i="2"/>
  <c r="AJ122" i="2"/>
  <c r="AJ127" i="2"/>
  <c r="AK83" i="10"/>
  <c r="AK374" i="10"/>
  <c r="AL83" i="10"/>
  <c r="AL374" i="10"/>
  <c r="AM83" i="10"/>
  <c r="AM374" i="10"/>
  <c r="AN83" i="10"/>
  <c r="AN374" i="10"/>
  <c r="AO83" i="10"/>
  <c r="AO374" i="10"/>
  <c r="AP83" i="10"/>
  <c r="AP374" i="10"/>
  <c r="AQ83" i="10"/>
  <c r="AQ374" i="10"/>
  <c r="AR83" i="10"/>
  <c r="AR374" i="10"/>
  <c r="C152" i="1"/>
  <c r="A153" i="1"/>
  <c r="A154" i="1"/>
  <c r="D209" i="2"/>
  <c r="G28" i="2"/>
  <c r="D176" i="2"/>
  <c r="D180" i="2"/>
  <c r="D182" i="2"/>
  <c r="D8" i="2"/>
  <c r="D10" i="2"/>
  <c r="D12" i="2"/>
  <c r="M27" i="2"/>
  <c r="D184" i="2"/>
  <c r="D210" i="2"/>
  <c r="D188" i="2"/>
  <c r="D192" i="2"/>
  <c r="C168" i="2"/>
  <c r="D196" i="2"/>
  <c r="D197" i="2"/>
  <c r="D199" i="2"/>
  <c r="I8" i="2"/>
  <c r="I10" i="2"/>
  <c r="I12" i="2"/>
  <c r="N27" i="2"/>
  <c r="D203" i="2"/>
  <c r="D211" i="2"/>
  <c r="D212" i="2"/>
  <c r="C154" i="1"/>
  <c r="D36" i="10"/>
  <c r="D375" i="10"/>
  <c r="D152" i="1"/>
  <c r="E209" i="2"/>
  <c r="E176" i="2"/>
  <c r="E180" i="2"/>
  <c r="E182" i="2"/>
  <c r="E184" i="2"/>
  <c r="E210" i="2"/>
  <c r="E192" i="2"/>
  <c r="D205" i="2"/>
  <c r="E196" i="2"/>
  <c r="E197" i="2"/>
  <c r="E199" i="2"/>
  <c r="E203" i="2"/>
  <c r="E211" i="2"/>
  <c r="E212" i="2"/>
  <c r="D154" i="1"/>
  <c r="E36" i="10"/>
  <c r="E375" i="10"/>
  <c r="E152" i="1"/>
  <c r="F209" i="2"/>
  <c r="F176" i="2"/>
  <c r="F180" i="2"/>
  <c r="F182" i="2"/>
  <c r="F184" i="2"/>
  <c r="F210" i="2"/>
  <c r="F192" i="2"/>
  <c r="E205" i="2"/>
  <c r="F196" i="2"/>
  <c r="F197" i="2"/>
  <c r="F199" i="2"/>
  <c r="F203" i="2"/>
  <c r="F211" i="2"/>
  <c r="F212" i="2"/>
  <c r="E154" i="1"/>
  <c r="F36" i="10"/>
  <c r="F375" i="10"/>
  <c r="F152" i="1"/>
  <c r="G209" i="2"/>
  <c r="G176" i="2"/>
  <c r="G180" i="2"/>
  <c r="G182" i="2"/>
  <c r="G184" i="2"/>
  <c r="G210" i="2"/>
  <c r="G192" i="2"/>
  <c r="F205" i="2"/>
  <c r="G196" i="2"/>
  <c r="G197" i="2"/>
  <c r="G199" i="2"/>
  <c r="G203" i="2"/>
  <c r="G211" i="2"/>
  <c r="G212" i="2"/>
  <c r="F154" i="1"/>
  <c r="G36" i="10"/>
  <c r="G375" i="10"/>
  <c r="G152" i="1"/>
  <c r="H209" i="2"/>
  <c r="H176" i="2"/>
  <c r="H180" i="2"/>
  <c r="H182" i="2"/>
  <c r="H184" i="2"/>
  <c r="H210" i="2"/>
  <c r="H192" i="2"/>
  <c r="G205" i="2"/>
  <c r="H196" i="2"/>
  <c r="H197" i="2"/>
  <c r="H199" i="2"/>
  <c r="H203" i="2"/>
  <c r="H211" i="2"/>
  <c r="H212" i="2"/>
  <c r="G154" i="1"/>
  <c r="H36" i="10"/>
  <c r="H375" i="10"/>
  <c r="H152" i="1"/>
  <c r="I209" i="2"/>
  <c r="I176" i="2"/>
  <c r="I180" i="2"/>
  <c r="I182" i="2"/>
  <c r="I184" i="2"/>
  <c r="I210" i="2"/>
  <c r="I192" i="2"/>
  <c r="H205" i="2"/>
  <c r="I196" i="2"/>
  <c r="I197" i="2"/>
  <c r="I199" i="2"/>
  <c r="I203" i="2"/>
  <c r="I211" i="2"/>
  <c r="I212" i="2"/>
  <c r="H154" i="1"/>
  <c r="I36" i="10"/>
  <c r="I375" i="10"/>
  <c r="I152" i="1"/>
  <c r="J209" i="2"/>
  <c r="J176" i="2"/>
  <c r="J180" i="2"/>
  <c r="J182" i="2"/>
  <c r="J184" i="2"/>
  <c r="J210" i="2"/>
  <c r="J192" i="2"/>
  <c r="I205" i="2"/>
  <c r="J196" i="2"/>
  <c r="J197" i="2"/>
  <c r="J199" i="2"/>
  <c r="J203" i="2"/>
  <c r="J211" i="2"/>
  <c r="J212" i="2"/>
  <c r="I154" i="1"/>
  <c r="J36" i="10"/>
  <c r="J375" i="10"/>
  <c r="J152" i="1"/>
  <c r="K209" i="2"/>
  <c r="K176" i="2"/>
  <c r="K180" i="2"/>
  <c r="K182" i="2"/>
  <c r="K184" i="2"/>
  <c r="K210" i="2"/>
  <c r="K192" i="2"/>
  <c r="J205" i="2"/>
  <c r="K196" i="2"/>
  <c r="K197" i="2"/>
  <c r="K199" i="2"/>
  <c r="K203" i="2"/>
  <c r="K211" i="2"/>
  <c r="K212" i="2"/>
  <c r="J154" i="1"/>
  <c r="K36" i="10"/>
  <c r="K375" i="10"/>
  <c r="K152" i="1"/>
  <c r="L209" i="2"/>
  <c r="L176" i="2"/>
  <c r="L180" i="2"/>
  <c r="L182" i="2"/>
  <c r="L184" i="2"/>
  <c r="L210" i="2"/>
  <c r="L192" i="2"/>
  <c r="K205" i="2"/>
  <c r="L196" i="2"/>
  <c r="L197" i="2"/>
  <c r="L199" i="2"/>
  <c r="L203" i="2"/>
  <c r="L211" i="2"/>
  <c r="L212" i="2"/>
  <c r="K154" i="1"/>
  <c r="L36" i="10"/>
  <c r="L375" i="10"/>
  <c r="L152" i="1"/>
  <c r="M209" i="2"/>
  <c r="M176" i="2"/>
  <c r="M180" i="2"/>
  <c r="M182" i="2"/>
  <c r="M184" i="2"/>
  <c r="M210" i="2"/>
  <c r="M192" i="2"/>
  <c r="L205" i="2"/>
  <c r="M196" i="2"/>
  <c r="M197" i="2"/>
  <c r="M199" i="2"/>
  <c r="M203" i="2"/>
  <c r="M211" i="2"/>
  <c r="M212" i="2"/>
  <c r="L154" i="1"/>
  <c r="M36" i="10"/>
  <c r="M375" i="10"/>
  <c r="M152" i="1"/>
  <c r="N209" i="2"/>
  <c r="N176" i="2"/>
  <c r="N180" i="2"/>
  <c r="N182" i="2"/>
  <c r="N184" i="2"/>
  <c r="N210" i="2"/>
  <c r="N192" i="2"/>
  <c r="M205" i="2"/>
  <c r="N196" i="2"/>
  <c r="N197" i="2"/>
  <c r="N199" i="2"/>
  <c r="N203" i="2"/>
  <c r="N211" i="2"/>
  <c r="N212" i="2"/>
  <c r="M154" i="1"/>
  <c r="N36" i="10"/>
  <c r="N375" i="10"/>
  <c r="N152" i="1"/>
  <c r="O209" i="2"/>
  <c r="O176" i="2"/>
  <c r="O180" i="2"/>
  <c r="O182" i="2"/>
  <c r="O184" i="2"/>
  <c r="O210" i="2"/>
  <c r="O192" i="2"/>
  <c r="N205" i="2"/>
  <c r="O196" i="2"/>
  <c r="O197" i="2"/>
  <c r="O199" i="2"/>
  <c r="O203" i="2"/>
  <c r="O211" i="2"/>
  <c r="O212" i="2"/>
  <c r="N154" i="1"/>
  <c r="O36" i="10"/>
  <c r="O375" i="10"/>
  <c r="O152" i="1"/>
  <c r="P209" i="2"/>
  <c r="P176" i="2"/>
  <c r="P180" i="2"/>
  <c r="P182" i="2"/>
  <c r="P184" i="2"/>
  <c r="P210" i="2"/>
  <c r="P192" i="2"/>
  <c r="O205" i="2"/>
  <c r="P196" i="2"/>
  <c r="P197" i="2"/>
  <c r="P199" i="2"/>
  <c r="P203" i="2"/>
  <c r="P211" i="2"/>
  <c r="P212" i="2"/>
  <c r="O154" i="1"/>
  <c r="P36" i="10"/>
  <c r="P375" i="10"/>
  <c r="P152" i="1"/>
  <c r="Q209" i="2"/>
  <c r="Q176" i="2"/>
  <c r="Q180" i="2"/>
  <c r="Q182" i="2"/>
  <c r="Q184" i="2"/>
  <c r="Q210" i="2"/>
  <c r="Q192" i="2"/>
  <c r="P205" i="2"/>
  <c r="Q196" i="2"/>
  <c r="Q197" i="2"/>
  <c r="Q199" i="2"/>
  <c r="Q203" i="2"/>
  <c r="Q211" i="2"/>
  <c r="Q212" i="2"/>
  <c r="P154" i="1"/>
  <c r="Q36" i="10"/>
  <c r="Q375" i="10"/>
  <c r="Q152" i="1"/>
  <c r="R209" i="2"/>
  <c r="R176" i="2"/>
  <c r="R180" i="2"/>
  <c r="R182" i="2"/>
  <c r="R184" i="2"/>
  <c r="R210" i="2"/>
  <c r="R192" i="2"/>
  <c r="Q205" i="2"/>
  <c r="R196" i="2"/>
  <c r="R197" i="2"/>
  <c r="R199" i="2"/>
  <c r="R203" i="2"/>
  <c r="R211" i="2"/>
  <c r="R212" i="2"/>
  <c r="Q154" i="1"/>
  <c r="R36" i="10"/>
  <c r="R375" i="10"/>
  <c r="R152" i="1"/>
  <c r="S209" i="2"/>
  <c r="S176" i="2"/>
  <c r="S180" i="2"/>
  <c r="S182" i="2"/>
  <c r="S184" i="2"/>
  <c r="S210" i="2"/>
  <c r="S192" i="2"/>
  <c r="R205" i="2"/>
  <c r="S196" i="2"/>
  <c r="S197" i="2"/>
  <c r="S199" i="2"/>
  <c r="S203" i="2"/>
  <c r="S211" i="2"/>
  <c r="S212" i="2"/>
  <c r="R154" i="1"/>
  <c r="S36" i="10"/>
  <c r="S375" i="10"/>
  <c r="S152" i="1"/>
  <c r="T209" i="2"/>
  <c r="T176" i="2"/>
  <c r="T180" i="2"/>
  <c r="T182" i="2"/>
  <c r="T184" i="2"/>
  <c r="T210" i="2"/>
  <c r="T192" i="2"/>
  <c r="S205" i="2"/>
  <c r="T196" i="2"/>
  <c r="T197" i="2"/>
  <c r="T199" i="2"/>
  <c r="T203" i="2"/>
  <c r="T211" i="2"/>
  <c r="T212" i="2"/>
  <c r="S154" i="1"/>
  <c r="T36" i="10"/>
  <c r="T375" i="10"/>
  <c r="T152" i="1"/>
  <c r="U209" i="2"/>
  <c r="U176" i="2"/>
  <c r="U180" i="2"/>
  <c r="U182" i="2"/>
  <c r="U184" i="2"/>
  <c r="U210" i="2"/>
  <c r="U192" i="2"/>
  <c r="T205" i="2"/>
  <c r="U196" i="2"/>
  <c r="U197" i="2"/>
  <c r="U199" i="2"/>
  <c r="U203" i="2"/>
  <c r="U211" i="2"/>
  <c r="U212" i="2"/>
  <c r="T154" i="1"/>
  <c r="U36" i="10"/>
  <c r="U375" i="10"/>
  <c r="U152" i="1"/>
  <c r="V209" i="2"/>
  <c r="V176" i="2"/>
  <c r="V180" i="2"/>
  <c r="V182" i="2"/>
  <c r="V184" i="2"/>
  <c r="V210" i="2"/>
  <c r="V192" i="2"/>
  <c r="U205" i="2"/>
  <c r="V196" i="2"/>
  <c r="V197" i="2"/>
  <c r="V199" i="2"/>
  <c r="V203" i="2"/>
  <c r="V211" i="2"/>
  <c r="V212" i="2"/>
  <c r="U154" i="1"/>
  <c r="V36" i="10"/>
  <c r="V375" i="10"/>
  <c r="V152" i="1"/>
  <c r="W209" i="2"/>
  <c r="W176" i="2"/>
  <c r="W180" i="2"/>
  <c r="W182" i="2"/>
  <c r="W184" i="2"/>
  <c r="W210" i="2"/>
  <c r="W192" i="2"/>
  <c r="V205" i="2"/>
  <c r="W196" i="2"/>
  <c r="W197" i="2"/>
  <c r="W199" i="2"/>
  <c r="W203" i="2"/>
  <c r="W211" i="2"/>
  <c r="W212" i="2"/>
  <c r="V154" i="1"/>
  <c r="W36" i="10"/>
  <c r="W375" i="10"/>
  <c r="W152" i="1"/>
  <c r="X209" i="2"/>
  <c r="X176" i="2"/>
  <c r="X180" i="2"/>
  <c r="X182" i="2"/>
  <c r="X184" i="2"/>
  <c r="X210" i="2"/>
  <c r="X192" i="2"/>
  <c r="W205" i="2"/>
  <c r="X196" i="2"/>
  <c r="X197" i="2"/>
  <c r="X199" i="2"/>
  <c r="X203" i="2"/>
  <c r="X211" i="2"/>
  <c r="X212" i="2"/>
  <c r="W154" i="1"/>
  <c r="X36" i="10"/>
  <c r="X375" i="10"/>
  <c r="X152" i="1"/>
  <c r="Y209" i="2"/>
  <c r="Y176" i="2"/>
  <c r="Y180" i="2"/>
  <c r="Y182" i="2"/>
  <c r="Y184" i="2"/>
  <c r="Y210" i="2"/>
  <c r="Y192" i="2"/>
  <c r="X205" i="2"/>
  <c r="Y196" i="2"/>
  <c r="Y197" i="2"/>
  <c r="Y199" i="2"/>
  <c r="Y203" i="2"/>
  <c r="Y211" i="2"/>
  <c r="Y212" i="2"/>
  <c r="X154" i="1"/>
  <c r="Y36" i="10"/>
  <c r="Y375" i="10"/>
  <c r="Y152" i="1"/>
  <c r="Z209" i="2"/>
  <c r="Z176" i="2"/>
  <c r="Z180" i="2"/>
  <c r="Z182" i="2"/>
  <c r="Z184" i="2"/>
  <c r="Z210" i="2"/>
  <c r="Z192" i="2"/>
  <c r="Y205" i="2"/>
  <c r="Z196" i="2"/>
  <c r="Z197" i="2"/>
  <c r="Z199" i="2"/>
  <c r="Z203" i="2"/>
  <c r="Z211" i="2"/>
  <c r="Z212" i="2"/>
  <c r="Y154" i="1"/>
  <c r="Z36" i="10"/>
  <c r="Z375" i="10"/>
  <c r="Z152" i="1"/>
  <c r="AA209" i="2"/>
  <c r="AA176" i="2"/>
  <c r="AA180" i="2"/>
  <c r="AA182" i="2"/>
  <c r="AA184" i="2"/>
  <c r="AA210" i="2"/>
  <c r="AA192" i="2"/>
  <c r="Z205" i="2"/>
  <c r="AA196" i="2"/>
  <c r="AA197" i="2"/>
  <c r="AA199" i="2"/>
  <c r="AA203" i="2"/>
  <c r="AA211" i="2"/>
  <c r="AA212" i="2"/>
  <c r="Z154" i="1"/>
  <c r="AA36" i="10"/>
  <c r="AA375" i="10"/>
  <c r="AA152" i="1"/>
  <c r="AB209" i="2"/>
  <c r="AB176" i="2"/>
  <c r="AB180" i="2"/>
  <c r="AB182" i="2"/>
  <c r="AB184" i="2"/>
  <c r="AB210" i="2"/>
  <c r="AB192" i="2"/>
  <c r="AA205" i="2"/>
  <c r="AB196" i="2"/>
  <c r="AB197" i="2"/>
  <c r="AB199" i="2"/>
  <c r="AB203" i="2"/>
  <c r="AB211" i="2"/>
  <c r="AB212" i="2"/>
  <c r="AA154" i="1"/>
  <c r="AB36" i="10"/>
  <c r="AB375" i="10"/>
  <c r="AB152" i="1"/>
  <c r="AC209" i="2"/>
  <c r="AC176" i="2"/>
  <c r="AC180" i="2"/>
  <c r="AC182" i="2"/>
  <c r="AC184" i="2"/>
  <c r="AC210" i="2"/>
  <c r="AC192" i="2"/>
  <c r="AB205" i="2"/>
  <c r="AC196" i="2"/>
  <c r="AC197" i="2"/>
  <c r="AC199" i="2"/>
  <c r="AC203" i="2"/>
  <c r="AC211" i="2"/>
  <c r="AC212" i="2"/>
  <c r="AB154" i="1"/>
  <c r="AC36" i="10"/>
  <c r="AC375" i="10"/>
  <c r="AC152" i="1"/>
  <c r="AD209" i="2"/>
  <c r="AD176" i="2"/>
  <c r="AD180" i="2"/>
  <c r="AD182" i="2"/>
  <c r="AD184" i="2"/>
  <c r="AD210" i="2"/>
  <c r="AD192" i="2"/>
  <c r="AC205" i="2"/>
  <c r="AD196" i="2"/>
  <c r="AD197" i="2"/>
  <c r="AD199" i="2"/>
  <c r="AD203" i="2"/>
  <c r="AD211" i="2"/>
  <c r="AD212" i="2"/>
  <c r="AC154" i="1"/>
  <c r="AD36" i="10"/>
  <c r="AD375" i="10"/>
  <c r="AD152" i="1"/>
  <c r="AE209" i="2"/>
  <c r="AE176" i="2"/>
  <c r="AE180" i="2"/>
  <c r="AE182" i="2"/>
  <c r="AE184" i="2"/>
  <c r="AE210" i="2"/>
  <c r="AE192" i="2"/>
  <c r="AD205" i="2"/>
  <c r="AE196" i="2"/>
  <c r="AE197" i="2"/>
  <c r="AE199" i="2"/>
  <c r="AE203" i="2"/>
  <c r="AE211" i="2"/>
  <c r="AE212" i="2"/>
  <c r="AD154" i="1"/>
  <c r="AE36" i="10"/>
  <c r="AE375" i="10"/>
  <c r="AE152" i="1"/>
  <c r="AF209" i="2"/>
  <c r="AF176" i="2"/>
  <c r="AF180" i="2"/>
  <c r="AF182" i="2"/>
  <c r="AF184" i="2"/>
  <c r="AF210" i="2"/>
  <c r="AF192" i="2"/>
  <c r="AE205" i="2"/>
  <c r="AF196" i="2"/>
  <c r="AF197" i="2"/>
  <c r="AF199" i="2"/>
  <c r="AF203" i="2"/>
  <c r="AF211" i="2"/>
  <c r="AF212" i="2"/>
  <c r="AE154" i="1"/>
  <c r="AF36" i="10"/>
  <c r="AF375" i="10"/>
  <c r="AF152" i="1"/>
  <c r="AG209" i="2"/>
  <c r="AG176" i="2"/>
  <c r="AG180" i="2"/>
  <c r="AG182" i="2"/>
  <c r="AG184" i="2"/>
  <c r="AG210" i="2"/>
  <c r="AG192" i="2"/>
  <c r="AF205" i="2"/>
  <c r="AG196" i="2"/>
  <c r="AG197" i="2"/>
  <c r="AG199" i="2"/>
  <c r="AG203" i="2"/>
  <c r="AG211" i="2"/>
  <c r="AG212" i="2"/>
  <c r="AF154" i="1"/>
  <c r="AG36" i="10"/>
  <c r="AG375" i="10"/>
  <c r="AG152" i="1"/>
  <c r="AH209" i="2"/>
  <c r="AH176" i="2"/>
  <c r="AH180" i="2"/>
  <c r="AH182" i="2"/>
  <c r="AH184" i="2"/>
  <c r="AH210" i="2"/>
  <c r="AH192" i="2"/>
  <c r="AG205" i="2"/>
  <c r="AH196" i="2"/>
  <c r="AH197" i="2"/>
  <c r="AH199" i="2"/>
  <c r="AH203" i="2"/>
  <c r="AH211" i="2"/>
  <c r="AH212" i="2"/>
  <c r="AG154" i="1"/>
  <c r="AH36" i="10"/>
  <c r="AH375" i="10"/>
  <c r="AH152" i="1"/>
  <c r="AI209" i="2"/>
  <c r="AI176" i="2"/>
  <c r="AI180" i="2"/>
  <c r="AI182" i="2"/>
  <c r="AI184" i="2"/>
  <c r="AI210" i="2"/>
  <c r="AI192" i="2"/>
  <c r="AH205" i="2"/>
  <c r="AI196" i="2"/>
  <c r="AI197" i="2"/>
  <c r="AI199" i="2"/>
  <c r="AI203" i="2"/>
  <c r="AI211" i="2"/>
  <c r="AI212" i="2"/>
  <c r="AH154" i="1"/>
  <c r="AI36" i="10"/>
  <c r="AI375" i="10"/>
  <c r="AI152" i="1"/>
  <c r="AJ209" i="2"/>
  <c r="AJ176" i="2"/>
  <c r="AJ180" i="2"/>
  <c r="AJ182" i="2"/>
  <c r="AJ184" i="2"/>
  <c r="AJ210" i="2"/>
  <c r="AJ192" i="2"/>
  <c r="AI205" i="2"/>
  <c r="AJ196" i="2"/>
  <c r="AJ197" i="2"/>
  <c r="AJ199" i="2"/>
  <c r="AJ203" i="2"/>
  <c r="AJ211" i="2"/>
  <c r="AJ212" i="2"/>
  <c r="AI154" i="1"/>
  <c r="AJ36" i="10"/>
  <c r="AJ375" i="10"/>
  <c r="AK375" i="10"/>
  <c r="AL375" i="10"/>
  <c r="AM375" i="10"/>
  <c r="AN375" i="10"/>
  <c r="AO375" i="10"/>
  <c r="AP375" i="10"/>
  <c r="AQ375" i="10"/>
  <c r="AR375" i="10"/>
  <c r="D223" i="10"/>
  <c r="D234" i="10"/>
  <c r="D243" i="10"/>
  <c r="D376" i="10"/>
  <c r="E223" i="10"/>
  <c r="E234" i="10"/>
  <c r="E243" i="10"/>
  <c r="E376" i="10"/>
  <c r="F223" i="10"/>
  <c r="F234" i="10"/>
  <c r="F243" i="10"/>
  <c r="F376" i="10"/>
  <c r="G223" i="10"/>
  <c r="G234" i="10"/>
  <c r="G243" i="10"/>
  <c r="G376" i="10"/>
  <c r="H223" i="10"/>
  <c r="H234" i="10"/>
  <c r="H243" i="10"/>
  <c r="H376" i="10"/>
  <c r="I223" i="10"/>
  <c r="I234" i="10"/>
  <c r="I243" i="10"/>
  <c r="I376" i="10"/>
  <c r="J223" i="10"/>
  <c r="J234" i="10"/>
  <c r="J243" i="10"/>
  <c r="J376" i="10"/>
  <c r="K223" i="10"/>
  <c r="K234" i="10"/>
  <c r="K243" i="10"/>
  <c r="K376" i="10"/>
  <c r="L223" i="10"/>
  <c r="L234" i="10"/>
  <c r="L243" i="10"/>
  <c r="L376" i="10"/>
  <c r="M223" i="10"/>
  <c r="M234" i="10"/>
  <c r="M243" i="10"/>
  <c r="M376" i="10"/>
  <c r="N223" i="10"/>
  <c r="N234" i="10"/>
  <c r="N243" i="10"/>
  <c r="N376" i="10"/>
  <c r="O223" i="10"/>
  <c r="O234" i="10"/>
  <c r="O243" i="10"/>
  <c r="O376" i="10"/>
  <c r="P223" i="10"/>
  <c r="P234" i="10"/>
  <c r="P243" i="10"/>
  <c r="P376" i="10"/>
  <c r="Q223" i="10"/>
  <c r="Q234" i="10"/>
  <c r="Q243" i="10"/>
  <c r="Q376" i="10"/>
  <c r="R223" i="10"/>
  <c r="R234" i="10"/>
  <c r="R243" i="10"/>
  <c r="R376" i="10"/>
  <c r="S223" i="10"/>
  <c r="S234" i="10"/>
  <c r="S243" i="10"/>
  <c r="S376" i="10"/>
  <c r="T223" i="10"/>
  <c r="T234" i="10"/>
  <c r="T243" i="10"/>
  <c r="T376" i="10"/>
  <c r="U223" i="10"/>
  <c r="U234" i="10"/>
  <c r="U243" i="10"/>
  <c r="U376" i="10"/>
  <c r="V223" i="10"/>
  <c r="V234" i="10"/>
  <c r="V243" i="10"/>
  <c r="V376" i="10"/>
  <c r="W223" i="10"/>
  <c r="W234" i="10"/>
  <c r="W243" i="10"/>
  <c r="W376" i="10"/>
  <c r="X223" i="10"/>
  <c r="X234" i="10"/>
  <c r="X243" i="10"/>
  <c r="X376" i="10"/>
  <c r="Y223" i="10"/>
  <c r="Y234" i="10"/>
  <c r="Y243" i="10"/>
  <c r="Y376" i="10"/>
  <c r="Z223" i="10"/>
  <c r="Z234" i="10"/>
  <c r="Z243" i="10"/>
  <c r="Z376" i="10"/>
  <c r="AA223" i="10"/>
  <c r="AA234" i="10"/>
  <c r="AA243" i="10"/>
  <c r="AA376" i="10"/>
  <c r="AB223" i="10"/>
  <c r="AB234" i="10"/>
  <c r="AB243" i="10"/>
  <c r="AB376" i="10"/>
  <c r="AC223" i="10"/>
  <c r="AC234" i="10"/>
  <c r="AC243" i="10"/>
  <c r="AC376" i="10"/>
  <c r="AD223" i="10"/>
  <c r="AD234" i="10"/>
  <c r="AD243" i="10"/>
  <c r="AD376" i="10"/>
  <c r="AE223" i="10"/>
  <c r="AE234" i="10"/>
  <c r="AE243" i="10"/>
  <c r="AE376" i="10"/>
  <c r="AF223" i="10"/>
  <c r="AF234" i="10"/>
  <c r="AF243" i="10"/>
  <c r="AF376" i="10"/>
  <c r="AG223" i="10"/>
  <c r="AG234" i="10"/>
  <c r="AG243" i="10"/>
  <c r="AG376" i="10"/>
  <c r="AH223" i="10"/>
  <c r="AH234" i="10"/>
  <c r="AH243" i="10"/>
  <c r="AH376" i="10"/>
  <c r="AI223" i="10"/>
  <c r="AI234" i="10"/>
  <c r="AI243" i="10"/>
  <c r="AI376" i="10"/>
  <c r="AJ223" i="10"/>
  <c r="AJ234" i="10"/>
  <c r="AJ243" i="10"/>
  <c r="AJ376" i="10"/>
  <c r="AK376" i="10"/>
  <c r="AL376" i="10"/>
  <c r="AM376" i="10"/>
  <c r="AN376" i="10"/>
  <c r="AO376" i="10"/>
  <c r="AP376" i="10"/>
  <c r="AQ376" i="10"/>
  <c r="AR376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AF377" i="10"/>
  <c r="AG377" i="10"/>
  <c r="AH377" i="10"/>
  <c r="AI377" i="10"/>
  <c r="AJ377" i="10"/>
  <c r="AK377" i="10"/>
  <c r="AL377" i="10"/>
  <c r="AM377" i="10"/>
  <c r="AN377" i="10"/>
  <c r="AO377" i="10"/>
  <c r="AP377" i="10"/>
  <c r="AQ377" i="10"/>
  <c r="AR377" i="10"/>
  <c r="A375" i="10"/>
  <c r="B247" i="10"/>
  <c r="B270" i="10"/>
  <c r="AK191" i="10"/>
  <c r="AL191" i="10"/>
  <c r="AM191" i="10"/>
  <c r="AN191" i="10"/>
  <c r="AO191" i="10"/>
  <c r="AP191" i="10"/>
  <c r="AQ191" i="10"/>
  <c r="AR191" i="10"/>
  <c r="AK192" i="10"/>
  <c r="AL192" i="10"/>
  <c r="AM192" i="10"/>
  <c r="AN192" i="10"/>
  <c r="AO192" i="10"/>
  <c r="AP192" i="10"/>
  <c r="AQ192" i="10"/>
  <c r="AR192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AF193" i="10"/>
  <c r="AG193" i="10"/>
  <c r="AH193" i="10"/>
  <c r="AI193" i="10"/>
  <c r="AJ193" i="10"/>
  <c r="AK193" i="10"/>
  <c r="AL193" i="10"/>
  <c r="AM193" i="10"/>
  <c r="AN193" i="10"/>
  <c r="AO193" i="10"/>
  <c r="AP193" i="10"/>
  <c r="AQ193" i="10"/>
  <c r="AR193" i="10"/>
  <c r="AK194" i="10"/>
  <c r="AL194" i="10"/>
  <c r="AM194" i="10"/>
  <c r="AN194" i="10"/>
  <c r="AO194" i="10"/>
  <c r="AP194" i="10"/>
  <c r="AQ194" i="10"/>
  <c r="AR194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AF195" i="10"/>
  <c r="AG195" i="10"/>
  <c r="AH195" i="10"/>
  <c r="AI195" i="10"/>
  <c r="AJ195" i="10"/>
  <c r="AK195" i="10"/>
  <c r="AL195" i="10"/>
  <c r="AM195" i="10"/>
  <c r="AN195" i="10"/>
  <c r="AO195" i="10"/>
  <c r="AP195" i="10"/>
  <c r="AQ195" i="10"/>
  <c r="AR195" i="10"/>
  <c r="B77" i="10"/>
  <c r="B100" i="10"/>
  <c r="AK196" i="10"/>
  <c r="AL196" i="10"/>
  <c r="AM196" i="10"/>
  <c r="AN196" i="10"/>
  <c r="AO196" i="10"/>
  <c r="AP196" i="10"/>
  <c r="AQ196" i="10"/>
  <c r="AR196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AF197" i="10"/>
  <c r="AG197" i="10"/>
  <c r="AH197" i="10"/>
  <c r="AI197" i="10"/>
  <c r="AJ197" i="10"/>
  <c r="AK197" i="10"/>
  <c r="AL197" i="10"/>
  <c r="AM197" i="10"/>
  <c r="AN197" i="10"/>
  <c r="AO197" i="10"/>
  <c r="AP197" i="10"/>
  <c r="AQ197" i="10"/>
  <c r="AR197" i="10"/>
  <c r="AK198" i="10"/>
  <c r="AL198" i="10"/>
  <c r="AM198" i="10"/>
  <c r="AN198" i="10"/>
  <c r="AO198" i="10"/>
  <c r="AP198" i="10"/>
  <c r="AQ198" i="10"/>
  <c r="AR198" i="10"/>
  <c r="AK199" i="10"/>
  <c r="AL199" i="10"/>
  <c r="AM199" i="10"/>
  <c r="AN199" i="10"/>
  <c r="AO199" i="10"/>
  <c r="AP199" i="10"/>
  <c r="AQ199" i="10"/>
  <c r="AR199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AF200" i="10"/>
  <c r="AG200" i="10"/>
  <c r="AH200" i="10"/>
  <c r="AI200" i="10"/>
  <c r="AJ200" i="10"/>
  <c r="AK200" i="10"/>
  <c r="AL200" i="10"/>
  <c r="AM200" i="10"/>
  <c r="AN200" i="10"/>
  <c r="AO200" i="10"/>
  <c r="AP200" i="10"/>
  <c r="AQ200" i="10"/>
  <c r="AR200" i="10"/>
  <c r="AK202" i="10"/>
  <c r="AL202" i="10"/>
  <c r="AM202" i="10"/>
  <c r="AN202" i="10"/>
  <c r="AO202" i="10"/>
  <c r="AP202" i="10"/>
  <c r="AQ202" i="10"/>
  <c r="AR202" i="10"/>
  <c r="AK203" i="10"/>
  <c r="AL203" i="10"/>
  <c r="AM203" i="10"/>
  <c r="AN203" i="10"/>
  <c r="AO203" i="10"/>
  <c r="AP203" i="10"/>
  <c r="AQ203" i="10"/>
  <c r="AR203" i="10"/>
  <c r="AK204" i="10"/>
  <c r="AL204" i="10"/>
  <c r="AM204" i="10"/>
  <c r="AN204" i="10"/>
  <c r="AO204" i="10"/>
  <c r="AP204" i="10"/>
  <c r="AQ204" i="10"/>
  <c r="AR204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AF205" i="10"/>
  <c r="AG205" i="10"/>
  <c r="AH205" i="10"/>
  <c r="AI205" i="10"/>
  <c r="AJ205" i="10"/>
  <c r="AK205" i="10"/>
  <c r="AL205" i="10"/>
  <c r="AM205" i="10"/>
  <c r="AN205" i="10"/>
  <c r="AO205" i="10"/>
  <c r="AP205" i="10"/>
  <c r="AQ205" i="10"/>
  <c r="AR205" i="10"/>
  <c r="D53" i="10"/>
  <c r="D64" i="10"/>
  <c r="D73" i="10"/>
  <c r="D206" i="10"/>
  <c r="E53" i="10"/>
  <c r="E64" i="10"/>
  <c r="E73" i="10"/>
  <c r="E206" i="10"/>
  <c r="F53" i="10"/>
  <c r="F64" i="10"/>
  <c r="F73" i="10"/>
  <c r="F206" i="10"/>
  <c r="G53" i="10"/>
  <c r="G64" i="10"/>
  <c r="G73" i="10"/>
  <c r="G206" i="10"/>
  <c r="H53" i="10"/>
  <c r="H64" i="10"/>
  <c r="H73" i="10"/>
  <c r="H206" i="10"/>
  <c r="I53" i="10"/>
  <c r="I64" i="10"/>
  <c r="I73" i="10"/>
  <c r="I206" i="10"/>
  <c r="J53" i="10"/>
  <c r="J64" i="10"/>
  <c r="J73" i="10"/>
  <c r="J206" i="10"/>
  <c r="K53" i="10"/>
  <c r="K64" i="10"/>
  <c r="K73" i="10"/>
  <c r="K206" i="10"/>
  <c r="L53" i="10"/>
  <c r="L64" i="10"/>
  <c r="L73" i="10"/>
  <c r="L206" i="10"/>
  <c r="M53" i="10"/>
  <c r="M64" i="10"/>
  <c r="M73" i="10"/>
  <c r="M206" i="10"/>
  <c r="N53" i="10"/>
  <c r="N64" i="10"/>
  <c r="N73" i="10"/>
  <c r="N206" i="10"/>
  <c r="O53" i="10"/>
  <c r="O64" i="10"/>
  <c r="O73" i="10"/>
  <c r="O206" i="10"/>
  <c r="P53" i="10"/>
  <c r="P64" i="10"/>
  <c r="P73" i="10"/>
  <c r="P206" i="10"/>
  <c r="Q53" i="10"/>
  <c r="Q64" i="10"/>
  <c r="Q73" i="10"/>
  <c r="Q206" i="10"/>
  <c r="R53" i="10"/>
  <c r="R64" i="10"/>
  <c r="R73" i="10"/>
  <c r="R206" i="10"/>
  <c r="S53" i="10"/>
  <c r="S64" i="10"/>
  <c r="S73" i="10"/>
  <c r="S206" i="10"/>
  <c r="T53" i="10"/>
  <c r="T64" i="10"/>
  <c r="T73" i="10"/>
  <c r="T206" i="10"/>
  <c r="U53" i="10"/>
  <c r="U64" i="10"/>
  <c r="U73" i="10"/>
  <c r="U206" i="10"/>
  <c r="V53" i="10"/>
  <c r="V64" i="10"/>
  <c r="V73" i="10"/>
  <c r="V206" i="10"/>
  <c r="W53" i="10"/>
  <c r="W64" i="10"/>
  <c r="W73" i="10"/>
  <c r="W206" i="10"/>
  <c r="X53" i="10"/>
  <c r="X64" i="10"/>
  <c r="X73" i="10"/>
  <c r="X206" i="10"/>
  <c r="Y53" i="10"/>
  <c r="Y64" i="10"/>
  <c r="Y73" i="10"/>
  <c r="Y206" i="10"/>
  <c r="Z53" i="10"/>
  <c r="Z64" i="10"/>
  <c r="Z73" i="10"/>
  <c r="Z206" i="10"/>
  <c r="AA53" i="10"/>
  <c r="AA64" i="10"/>
  <c r="AA73" i="10"/>
  <c r="AA206" i="10"/>
  <c r="AB53" i="10"/>
  <c r="AB64" i="10"/>
  <c r="AB73" i="10"/>
  <c r="AB206" i="10"/>
  <c r="AC53" i="10"/>
  <c r="AC64" i="10"/>
  <c r="AC73" i="10"/>
  <c r="AC206" i="10"/>
  <c r="AD53" i="10"/>
  <c r="AD64" i="10"/>
  <c r="AD73" i="10"/>
  <c r="AD206" i="10"/>
  <c r="AE53" i="10"/>
  <c r="AE64" i="10"/>
  <c r="AE73" i="10"/>
  <c r="AE206" i="10"/>
  <c r="AF53" i="10"/>
  <c r="AF64" i="10"/>
  <c r="AF73" i="10"/>
  <c r="AF206" i="10"/>
  <c r="AG53" i="10"/>
  <c r="AG64" i="10"/>
  <c r="AG73" i="10"/>
  <c r="AG206" i="10"/>
  <c r="AH53" i="10"/>
  <c r="AH64" i="10"/>
  <c r="AH73" i="10"/>
  <c r="AH206" i="10"/>
  <c r="AI53" i="10"/>
  <c r="AI64" i="10"/>
  <c r="AI73" i="10"/>
  <c r="AI206" i="10"/>
  <c r="AJ53" i="10"/>
  <c r="AJ64" i="10"/>
  <c r="AJ73" i="10"/>
  <c r="AJ206" i="10"/>
  <c r="AK206" i="10"/>
  <c r="AL206" i="10"/>
  <c r="AM206" i="10"/>
  <c r="AN206" i="10"/>
  <c r="AO206" i="10"/>
  <c r="AP206" i="10"/>
  <c r="AQ206" i="10"/>
  <c r="AR206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AF207" i="10"/>
  <c r="AG207" i="10"/>
  <c r="AH207" i="10"/>
  <c r="AI207" i="10"/>
  <c r="AJ207" i="10"/>
  <c r="AK207" i="10"/>
  <c r="AL207" i="10"/>
  <c r="AM207" i="10"/>
  <c r="AN207" i="10"/>
  <c r="AO207" i="10"/>
  <c r="AP207" i="10"/>
  <c r="AQ207" i="10"/>
  <c r="AR207" i="10"/>
  <c r="A205" i="10"/>
  <c r="AK411" i="8"/>
  <c r="AL411" i="8"/>
  <c r="AM411" i="8"/>
  <c r="AN411" i="8"/>
  <c r="AO411" i="8"/>
  <c r="AP411" i="8"/>
  <c r="AQ411" i="8"/>
  <c r="AR411" i="8"/>
  <c r="AK412" i="8"/>
  <c r="AL412" i="8"/>
  <c r="AM412" i="8"/>
  <c r="AN412" i="8"/>
  <c r="AO412" i="8"/>
  <c r="AP412" i="8"/>
  <c r="AQ412" i="8"/>
  <c r="AR412" i="8"/>
  <c r="AK413" i="8"/>
  <c r="AL413" i="8"/>
  <c r="AM413" i="8"/>
  <c r="AN413" i="8"/>
  <c r="AO413" i="8"/>
  <c r="AP413" i="8"/>
  <c r="AQ413" i="8"/>
  <c r="AR413" i="8"/>
  <c r="AK414" i="8"/>
  <c r="AL414" i="8"/>
  <c r="AM414" i="8"/>
  <c r="AN414" i="8"/>
  <c r="AO414" i="8"/>
  <c r="AP414" i="8"/>
  <c r="AQ414" i="8"/>
  <c r="AR414" i="8"/>
  <c r="AK415" i="8"/>
  <c r="AL415" i="8"/>
  <c r="AM415" i="8"/>
  <c r="AN415" i="8"/>
  <c r="AO415" i="8"/>
  <c r="AP415" i="8"/>
  <c r="AQ415" i="8"/>
  <c r="AR415" i="8"/>
  <c r="AK416" i="8"/>
  <c r="AL416" i="8"/>
  <c r="AM416" i="8"/>
  <c r="AN416" i="8"/>
  <c r="AO416" i="8"/>
  <c r="AP416" i="8"/>
  <c r="AQ416" i="8"/>
  <c r="AR416" i="8"/>
  <c r="AK417" i="8"/>
  <c r="AL417" i="8"/>
  <c r="AM417" i="8"/>
  <c r="AN417" i="8"/>
  <c r="AO417" i="8"/>
  <c r="AP417" i="8"/>
  <c r="AQ417" i="8"/>
  <c r="AR417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Z418" i="8"/>
  <c r="AA418" i="8"/>
  <c r="AB418" i="8"/>
  <c r="AC418" i="8"/>
  <c r="AD418" i="8"/>
  <c r="AE418" i="8"/>
  <c r="AF418" i="8"/>
  <c r="AG418" i="8"/>
  <c r="AH418" i="8"/>
  <c r="AI418" i="8"/>
  <c r="AJ418" i="8"/>
  <c r="AK418" i="8"/>
  <c r="AL418" i="8"/>
  <c r="AM418" i="8"/>
  <c r="AN418" i="8"/>
  <c r="AO418" i="8"/>
  <c r="AP418" i="8"/>
  <c r="AQ418" i="8"/>
  <c r="AR418" i="8"/>
  <c r="AK419" i="8"/>
  <c r="AL419" i="8"/>
  <c r="AM419" i="8"/>
  <c r="AN419" i="8"/>
  <c r="AO419" i="8"/>
  <c r="AP419" i="8"/>
  <c r="AQ419" i="8"/>
  <c r="AR419" i="8"/>
  <c r="E267" i="8"/>
  <c r="E271" i="8"/>
  <c r="E278" i="8"/>
  <c r="E282" i="8"/>
  <c r="E288" i="8"/>
  <c r="E291" i="8"/>
  <c r="E422" i="8"/>
  <c r="F267" i="8"/>
  <c r="F271" i="8"/>
  <c r="F278" i="8"/>
  <c r="F282" i="8"/>
  <c r="F288" i="8"/>
  <c r="F291" i="8"/>
  <c r="F422" i="8"/>
  <c r="G267" i="8"/>
  <c r="G271" i="8"/>
  <c r="G278" i="8"/>
  <c r="G282" i="8"/>
  <c r="G288" i="8"/>
  <c r="G291" i="8"/>
  <c r="G422" i="8"/>
  <c r="H267" i="8"/>
  <c r="H271" i="8"/>
  <c r="H278" i="8"/>
  <c r="H282" i="8"/>
  <c r="H288" i="8"/>
  <c r="H291" i="8"/>
  <c r="H422" i="8"/>
  <c r="I267" i="8"/>
  <c r="I271" i="8"/>
  <c r="I278" i="8"/>
  <c r="I282" i="8"/>
  <c r="I288" i="8"/>
  <c r="I291" i="8"/>
  <c r="I422" i="8"/>
  <c r="J267" i="8"/>
  <c r="J271" i="8"/>
  <c r="J278" i="8"/>
  <c r="J282" i="8"/>
  <c r="J288" i="8"/>
  <c r="J291" i="8"/>
  <c r="J422" i="8"/>
  <c r="K267" i="8"/>
  <c r="K271" i="8"/>
  <c r="K278" i="8"/>
  <c r="K282" i="8"/>
  <c r="K288" i="8"/>
  <c r="K291" i="8"/>
  <c r="K422" i="8"/>
  <c r="L267" i="8"/>
  <c r="L271" i="8"/>
  <c r="L278" i="8"/>
  <c r="L282" i="8"/>
  <c r="L288" i="8"/>
  <c r="L291" i="8"/>
  <c r="L422" i="8"/>
  <c r="M267" i="8"/>
  <c r="M271" i="8"/>
  <c r="M278" i="8"/>
  <c r="M282" i="8"/>
  <c r="M288" i="8"/>
  <c r="M291" i="8"/>
  <c r="M422" i="8"/>
  <c r="N267" i="8"/>
  <c r="N271" i="8"/>
  <c r="N278" i="8"/>
  <c r="N282" i="8"/>
  <c r="N288" i="8"/>
  <c r="N291" i="8"/>
  <c r="N422" i="8"/>
  <c r="O267" i="8"/>
  <c r="O271" i="8"/>
  <c r="O278" i="8"/>
  <c r="O282" i="8"/>
  <c r="O288" i="8"/>
  <c r="O291" i="8"/>
  <c r="O422" i="8"/>
  <c r="P267" i="8"/>
  <c r="P271" i="8"/>
  <c r="P278" i="8"/>
  <c r="P282" i="8"/>
  <c r="P288" i="8"/>
  <c r="P291" i="8"/>
  <c r="P422" i="8"/>
  <c r="Q267" i="8"/>
  <c r="Q271" i="8"/>
  <c r="Q278" i="8"/>
  <c r="Q282" i="8"/>
  <c r="Q288" i="8"/>
  <c r="Q291" i="8"/>
  <c r="Q422" i="8"/>
  <c r="R267" i="8"/>
  <c r="R271" i="8"/>
  <c r="R278" i="8"/>
  <c r="R282" i="8"/>
  <c r="R288" i="8"/>
  <c r="R291" i="8"/>
  <c r="R422" i="8"/>
  <c r="S267" i="8"/>
  <c r="S271" i="8"/>
  <c r="S278" i="8"/>
  <c r="S282" i="8"/>
  <c r="S288" i="8"/>
  <c r="S291" i="8"/>
  <c r="S422" i="8"/>
  <c r="T267" i="8"/>
  <c r="T271" i="8"/>
  <c r="T278" i="8"/>
  <c r="T282" i="8"/>
  <c r="T288" i="8"/>
  <c r="T291" i="8"/>
  <c r="T422" i="8"/>
  <c r="U267" i="8"/>
  <c r="U271" i="8"/>
  <c r="U278" i="8"/>
  <c r="U282" i="8"/>
  <c r="U288" i="8"/>
  <c r="U291" i="8"/>
  <c r="U422" i="8"/>
  <c r="V267" i="8"/>
  <c r="V271" i="8"/>
  <c r="V278" i="8"/>
  <c r="V282" i="8"/>
  <c r="V288" i="8"/>
  <c r="V291" i="8"/>
  <c r="V422" i="8"/>
  <c r="W267" i="8"/>
  <c r="W271" i="8"/>
  <c r="W278" i="8"/>
  <c r="W282" i="8"/>
  <c r="W288" i="8"/>
  <c r="W291" i="8"/>
  <c r="W422" i="8"/>
  <c r="X267" i="8"/>
  <c r="X271" i="8"/>
  <c r="X278" i="8"/>
  <c r="X282" i="8"/>
  <c r="X288" i="8"/>
  <c r="X291" i="8"/>
  <c r="X422" i="8"/>
  <c r="Y267" i="8"/>
  <c r="Y271" i="8"/>
  <c r="Y278" i="8"/>
  <c r="Y282" i="8"/>
  <c r="Y288" i="8"/>
  <c r="Y291" i="8"/>
  <c r="Y422" i="8"/>
  <c r="Z267" i="8"/>
  <c r="Z271" i="8"/>
  <c r="Z278" i="8"/>
  <c r="Z282" i="8"/>
  <c r="Z288" i="8"/>
  <c r="Z291" i="8"/>
  <c r="Z422" i="8"/>
  <c r="AA267" i="8"/>
  <c r="AA271" i="8"/>
  <c r="AA278" i="8"/>
  <c r="AA282" i="8"/>
  <c r="AA288" i="8"/>
  <c r="AA291" i="8"/>
  <c r="AA422" i="8"/>
  <c r="AB267" i="8"/>
  <c r="AB271" i="8"/>
  <c r="AB278" i="8"/>
  <c r="AB282" i="8"/>
  <c r="AB288" i="8"/>
  <c r="AB291" i="8"/>
  <c r="AB422" i="8"/>
  <c r="AC267" i="8"/>
  <c r="AC271" i="8"/>
  <c r="AC278" i="8"/>
  <c r="AC282" i="8"/>
  <c r="AC288" i="8"/>
  <c r="AC291" i="8"/>
  <c r="AC422" i="8"/>
  <c r="AD267" i="8"/>
  <c r="AD271" i="8"/>
  <c r="AD278" i="8"/>
  <c r="AD282" i="8"/>
  <c r="AD288" i="8"/>
  <c r="AD291" i="8"/>
  <c r="AD422" i="8"/>
  <c r="AE267" i="8"/>
  <c r="AE271" i="8"/>
  <c r="AE278" i="8"/>
  <c r="AE282" i="8"/>
  <c r="AE288" i="8"/>
  <c r="AE291" i="8"/>
  <c r="AE422" i="8"/>
  <c r="AF267" i="8"/>
  <c r="AF271" i="8"/>
  <c r="AF278" i="8"/>
  <c r="AF282" i="8"/>
  <c r="AF288" i="8"/>
  <c r="AF291" i="8"/>
  <c r="AF422" i="8"/>
  <c r="AG267" i="8"/>
  <c r="AG271" i="8"/>
  <c r="AG278" i="8"/>
  <c r="AG282" i="8"/>
  <c r="AG288" i="8"/>
  <c r="AG291" i="8"/>
  <c r="AG422" i="8"/>
  <c r="AH267" i="8"/>
  <c r="AH271" i="8"/>
  <c r="AH278" i="8"/>
  <c r="AH282" i="8"/>
  <c r="AH288" i="8"/>
  <c r="AH291" i="8"/>
  <c r="AH422" i="8"/>
  <c r="AI267" i="8"/>
  <c r="AI271" i="8"/>
  <c r="AI278" i="8"/>
  <c r="AI282" i="8"/>
  <c r="AI288" i="8"/>
  <c r="AI291" i="8"/>
  <c r="AI422" i="8"/>
  <c r="AJ267" i="8"/>
  <c r="AJ271" i="8"/>
  <c r="AJ278" i="8"/>
  <c r="AJ282" i="8"/>
  <c r="AJ288" i="8"/>
  <c r="AJ291" i="8"/>
  <c r="AJ422" i="8"/>
  <c r="AK422" i="8"/>
  <c r="AL422" i="8"/>
  <c r="AM422" i="8"/>
  <c r="AN422" i="8"/>
  <c r="AO422" i="8"/>
  <c r="AP422" i="8"/>
  <c r="AQ422" i="8"/>
  <c r="AR422" i="8"/>
  <c r="E423" i="8"/>
  <c r="F423" i="8"/>
  <c r="G423" i="8"/>
  <c r="H423" i="8"/>
  <c r="I423" i="8"/>
  <c r="J423" i="8"/>
  <c r="K423" i="8"/>
  <c r="L423" i="8"/>
  <c r="M423" i="8"/>
  <c r="N423" i="8"/>
  <c r="O423" i="8"/>
  <c r="P423" i="8"/>
  <c r="Q423" i="8"/>
  <c r="R423" i="8"/>
  <c r="S423" i="8"/>
  <c r="T423" i="8"/>
  <c r="U423" i="8"/>
  <c r="V423" i="8"/>
  <c r="W423" i="8"/>
  <c r="X423" i="8"/>
  <c r="Y423" i="8"/>
  <c r="Z423" i="8"/>
  <c r="AA423" i="8"/>
  <c r="AB423" i="8"/>
  <c r="AC423" i="8"/>
  <c r="AD423" i="8"/>
  <c r="AE423" i="8"/>
  <c r="AF423" i="8"/>
  <c r="AG423" i="8"/>
  <c r="AH423" i="8"/>
  <c r="AI423" i="8"/>
  <c r="AJ423" i="8"/>
  <c r="AK423" i="8"/>
  <c r="AL423" i="8"/>
  <c r="AM423" i="8"/>
  <c r="AN423" i="8"/>
  <c r="AO423" i="8"/>
  <c r="AP423" i="8"/>
  <c r="AQ423" i="8"/>
  <c r="AR423" i="8"/>
  <c r="J28" i="2"/>
  <c r="D424" i="8"/>
  <c r="E424" i="8"/>
  <c r="F424" i="8"/>
  <c r="G424" i="8"/>
  <c r="H424" i="8"/>
  <c r="I424" i="8"/>
  <c r="J424" i="8"/>
  <c r="K424" i="8"/>
  <c r="L424" i="8"/>
  <c r="M424" i="8"/>
  <c r="N424" i="8"/>
  <c r="O424" i="8"/>
  <c r="P424" i="8"/>
  <c r="Q424" i="8"/>
  <c r="R424" i="8"/>
  <c r="S424" i="8"/>
  <c r="T424" i="8"/>
  <c r="U424" i="8"/>
  <c r="V424" i="8"/>
  <c r="W424" i="8"/>
  <c r="X424" i="8"/>
  <c r="Y424" i="8"/>
  <c r="Z424" i="8"/>
  <c r="AA424" i="8"/>
  <c r="AB424" i="8"/>
  <c r="AC424" i="8"/>
  <c r="AD424" i="8"/>
  <c r="AE424" i="8"/>
  <c r="AF424" i="8"/>
  <c r="AG424" i="8"/>
  <c r="AH424" i="8"/>
  <c r="AI424" i="8"/>
  <c r="AJ424" i="8"/>
  <c r="AK424" i="8"/>
  <c r="AL424" i="8"/>
  <c r="AM424" i="8"/>
  <c r="AN424" i="8"/>
  <c r="AO424" i="8"/>
  <c r="AP424" i="8"/>
  <c r="AQ424" i="8"/>
  <c r="AR424" i="8"/>
  <c r="AK426" i="8"/>
  <c r="AL426" i="8"/>
  <c r="AM426" i="8"/>
  <c r="AN426" i="8"/>
  <c r="AO426" i="8"/>
  <c r="AP426" i="8"/>
  <c r="AQ426" i="8"/>
  <c r="AR426" i="8"/>
  <c r="A424" i="8"/>
  <c r="AK241" i="8"/>
  <c r="AL241" i="8"/>
  <c r="AM241" i="8"/>
  <c r="AN241" i="8"/>
  <c r="AO241" i="8"/>
  <c r="AP241" i="8"/>
  <c r="AQ241" i="8"/>
  <c r="AR241" i="8"/>
  <c r="AK242" i="8"/>
  <c r="AL242" i="8"/>
  <c r="AM242" i="8"/>
  <c r="AN242" i="8"/>
  <c r="AO242" i="8"/>
  <c r="AP242" i="8"/>
  <c r="AQ242" i="8"/>
  <c r="AR242" i="8"/>
  <c r="AK243" i="8"/>
  <c r="AL243" i="8"/>
  <c r="AM243" i="8"/>
  <c r="AN243" i="8"/>
  <c r="AO243" i="8"/>
  <c r="AP243" i="8"/>
  <c r="AQ243" i="8"/>
  <c r="AR243" i="8"/>
  <c r="AK244" i="8"/>
  <c r="AL244" i="8"/>
  <c r="AM244" i="8"/>
  <c r="AN244" i="8"/>
  <c r="AO244" i="8"/>
  <c r="AP244" i="8"/>
  <c r="AQ244" i="8"/>
  <c r="AR244" i="8"/>
  <c r="AK245" i="8"/>
  <c r="AL245" i="8"/>
  <c r="AM245" i="8"/>
  <c r="AN245" i="8"/>
  <c r="AO245" i="8"/>
  <c r="AP245" i="8"/>
  <c r="AQ245" i="8"/>
  <c r="AR245" i="8"/>
  <c r="AK246" i="8"/>
  <c r="AL246" i="8"/>
  <c r="AM246" i="8"/>
  <c r="AN246" i="8"/>
  <c r="AO246" i="8"/>
  <c r="AP246" i="8"/>
  <c r="AQ246" i="8"/>
  <c r="AR246" i="8"/>
  <c r="AK247" i="8"/>
  <c r="AL247" i="8"/>
  <c r="AM247" i="8"/>
  <c r="AN247" i="8"/>
  <c r="AO247" i="8"/>
  <c r="AP247" i="8"/>
  <c r="AQ247" i="8"/>
  <c r="AR247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Z248" i="8"/>
  <c r="AA248" i="8"/>
  <c r="AB248" i="8"/>
  <c r="AC248" i="8"/>
  <c r="AD248" i="8"/>
  <c r="AE248" i="8"/>
  <c r="AF248" i="8"/>
  <c r="AG248" i="8"/>
  <c r="AH248" i="8"/>
  <c r="AI248" i="8"/>
  <c r="AJ248" i="8"/>
  <c r="AK248" i="8"/>
  <c r="AL248" i="8"/>
  <c r="AM248" i="8"/>
  <c r="AN248" i="8"/>
  <c r="AO248" i="8"/>
  <c r="AP248" i="8"/>
  <c r="AQ248" i="8"/>
  <c r="AR248" i="8"/>
  <c r="AK249" i="8"/>
  <c r="AL249" i="8"/>
  <c r="AM249" i="8"/>
  <c r="AN249" i="8"/>
  <c r="AO249" i="8"/>
  <c r="AP249" i="8"/>
  <c r="AQ249" i="8"/>
  <c r="AR249" i="8"/>
  <c r="E97" i="8"/>
  <c r="E101" i="8"/>
  <c r="E108" i="8"/>
  <c r="E112" i="8"/>
  <c r="E118" i="8"/>
  <c r="E121" i="8"/>
  <c r="E252" i="8"/>
  <c r="F97" i="8"/>
  <c r="F101" i="8"/>
  <c r="F108" i="8"/>
  <c r="F112" i="8"/>
  <c r="F118" i="8"/>
  <c r="F121" i="8"/>
  <c r="F252" i="8"/>
  <c r="G97" i="8"/>
  <c r="G101" i="8"/>
  <c r="G108" i="8"/>
  <c r="G112" i="8"/>
  <c r="G118" i="8"/>
  <c r="G121" i="8"/>
  <c r="G252" i="8"/>
  <c r="H97" i="8"/>
  <c r="H101" i="8"/>
  <c r="H108" i="8"/>
  <c r="H112" i="8"/>
  <c r="H118" i="8"/>
  <c r="H121" i="8"/>
  <c r="H252" i="8"/>
  <c r="I97" i="8"/>
  <c r="I101" i="8"/>
  <c r="I108" i="8"/>
  <c r="I112" i="8"/>
  <c r="I118" i="8"/>
  <c r="I121" i="8"/>
  <c r="I252" i="8"/>
  <c r="J97" i="8"/>
  <c r="J101" i="8"/>
  <c r="J108" i="8"/>
  <c r="J112" i="8"/>
  <c r="J118" i="8"/>
  <c r="J121" i="8"/>
  <c r="J252" i="8"/>
  <c r="K97" i="8"/>
  <c r="K101" i="8"/>
  <c r="K108" i="8"/>
  <c r="K112" i="8"/>
  <c r="K118" i="8"/>
  <c r="K121" i="8"/>
  <c r="K252" i="8"/>
  <c r="L97" i="8"/>
  <c r="L101" i="8"/>
  <c r="L108" i="8"/>
  <c r="L112" i="8"/>
  <c r="L118" i="8"/>
  <c r="L121" i="8"/>
  <c r="L252" i="8"/>
  <c r="M97" i="8"/>
  <c r="M101" i="8"/>
  <c r="M108" i="8"/>
  <c r="M112" i="8"/>
  <c r="M118" i="8"/>
  <c r="M121" i="8"/>
  <c r="M252" i="8"/>
  <c r="N97" i="8"/>
  <c r="N101" i="8"/>
  <c r="N108" i="8"/>
  <c r="N112" i="8"/>
  <c r="N118" i="8"/>
  <c r="N121" i="8"/>
  <c r="N252" i="8"/>
  <c r="O97" i="8"/>
  <c r="O101" i="8"/>
  <c r="O108" i="8"/>
  <c r="O112" i="8"/>
  <c r="O118" i="8"/>
  <c r="O121" i="8"/>
  <c r="O252" i="8"/>
  <c r="P97" i="8"/>
  <c r="P101" i="8"/>
  <c r="P108" i="8"/>
  <c r="P112" i="8"/>
  <c r="P118" i="8"/>
  <c r="P121" i="8"/>
  <c r="P252" i="8"/>
  <c r="Q97" i="8"/>
  <c r="Q101" i="8"/>
  <c r="Q108" i="8"/>
  <c r="Q112" i="8"/>
  <c r="Q118" i="8"/>
  <c r="Q121" i="8"/>
  <c r="Q252" i="8"/>
  <c r="R97" i="8"/>
  <c r="R101" i="8"/>
  <c r="R108" i="8"/>
  <c r="R112" i="8"/>
  <c r="R118" i="8"/>
  <c r="R121" i="8"/>
  <c r="R252" i="8"/>
  <c r="S97" i="8"/>
  <c r="S101" i="8"/>
  <c r="S108" i="8"/>
  <c r="S112" i="8"/>
  <c r="S118" i="8"/>
  <c r="S121" i="8"/>
  <c r="S252" i="8"/>
  <c r="T97" i="8"/>
  <c r="T101" i="8"/>
  <c r="T108" i="8"/>
  <c r="T112" i="8"/>
  <c r="T118" i="8"/>
  <c r="T121" i="8"/>
  <c r="T252" i="8"/>
  <c r="U97" i="8"/>
  <c r="U101" i="8"/>
  <c r="U108" i="8"/>
  <c r="U112" i="8"/>
  <c r="U118" i="8"/>
  <c r="U121" i="8"/>
  <c r="U252" i="8"/>
  <c r="V97" i="8"/>
  <c r="V101" i="8"/>
  <c r="V108" i="8"/>
  <c r="V112" i="8"/>
  <c r="V118" i="8"/>
  <c r="V121" i="8"/>
  <c r="V252" i="8"/>
  <c r="W97" i="8"/>
  <c r="W101" i="8"/>
  <c r="W108" i="8"/>
  <c r="W112" i="8"/>
  <c r="W118" i="8"/>
  <c r="W121" i="8"/>
  <c r="W252" i="8"/>
  <c r="X97" i="8"/>
  <c r="X101" i="8"/>
  <c r="X108" i="8"/>
  <c r="X112" i="8"/>
  <c r="X118" i="8"/>
  <c r="X121" i="8"/>
  <c r="X252" i="8"/>
  <c r="Y97" i="8"/>
  <c r="Y101" i="8"/>
  <c r="Y108" i="8"/>
  <c r="Y112" i="8"/>
  <c r="Y118" i="8"/>
  <c r="Y121" i="8"/>
  <c r="Y252" i="8"/>
  <c r="Z97" i="8"/>
  <c r="Z101" i="8"/>
  <c r="Z108" i="8"/>
  <c r="Z112" i="8"/>
  <c r="Z118" i="8"/>
  <c r="Z121" i="8"/>
  <c r="Z252" i="8"/>
  <c r="AA97" i="8"/>
  <c r="AA101" i="8"/>
  <c r="AA108" i="8"/>
  <c r="AA112" i="8"/>
  <c r="AA118" i="8"/>
  <c r="AA121" i="8"/>
  <c r="AA252" i="8"/>
  <c r="AB97" i="8"/>
  <c r="AB101" i="8"/>
  <c r="AB108" i="8"/>
  <c r="AB112" i="8"/>
  <c r="AB118" i="8"/>
  <c r="AB121" i="8"/>
  <c r="AB252" i="8"/>
  <c r="AC97" i="8"/>
  <c r="AC101" i="8"/>
  <c r="AC108" i="8"/>
  <c r="AC112" i="8"/>
  <c r="AC118" i="8"/>
  <c r="AC121" i="8"/>
  <c r="AC252" i="8"/>
  <c r="AD97" i="8"/>
  <c r="AD101" i="8"/>
  <c r="AD108" i="8"/>
  <c r="AD112" i="8"/>
  <c r="AD118" i="8"/>
  <c r="AD121" i="8"/>
  <c r="AD252" i="8"/>
  <c r="AE97" i="8"/>
  <c r="AE101" i="8"/>
  <c r="AE108" i="8"/>
  <c r="AE112" i="8"/>
  <c r="AE118" i="8"/>
  <c r="AE121" i="8"/>
  <c r="AE252" i="8"/>
  <c r="AF97" i="8"/>
  <c r="AF101" i="8"/>
  <c r="AF108" i="8"/>
  <c r="AF112" i="8"/>
  <c r="AF118" i="8"/>
  <c r="AF121" i="8"/>
  <c r="AF252" i="8"/>
  <c r="AG97" i="8"/>
  <c r="AG101" i="8"/>
  <c r="AG108" i="8"/>
  <c r="AG112" i="8"/>
  <c r="AG118" i="8"/>
  <c r="AG121" i="8"/>
  <c r="AG252" i="8"/>
  <c r="AH97" i="8"/>
  <c r="AH101" i="8"/>
  <c r="AH108" i="8"/>
  <c r="AH112" i="8"/>
  <c r="AH118" i="8"/>
  <c r="AH121" i="8"/>
  <c r="AH252" i="8"/>
  <c r="AI97" i="8"/>
  <c r="AI101" i="8"/>
  <c r="AI108" i="8"/>
  <c r="AI112" i="8"/>
  <c r="AI118" i="8"/>
  <c r="AI121" i="8"/>
  <c r="AI252" i="8"/>
  <c r="AJ97" i="8"/>
  <c r="AJ101" i="8"/>
  <c r="AJ108" i="8"/>
  <c r="AJ112" i="8"/>
  <c r="AJ118" i="8"/>
  <c r="AJ121" i="8"/>
  <c r="AJ252" i="8"/>
  <c r="AK252" i="8"/>
  <c r="AL252" i="8"/>
  <c r="AM252" i="8"/>
  <c r="AN252" i="8"/>
  <c r="AO252" i="8"/>
  <c r="AP252" i="8"/>
  <c r="AQ252" i="8"/>
  <c r="AR252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Z253" i="8"/>
  <c r="AA253" i="8"/>
  <c r="AB253" i="8"/>
  <c r="AC253" i="8"/>
  <c r="AD253" i="8"/>
  <c r="AE253" i="8"/>
  <c r="AF253" i="8"/>
  <c r="AG253" i="8"/>
  <c r="AH253" i="8"/>
  <c r="AI253" i="8"/>
  <c r="AJ253" i="8"/>
  <c r="AK253" i="8"/>
  <c r="AL253" i="8"/>
  <c r="AM253" i="8"/>
  <c r="AN253" i="8"/>
  <c r="AO253" i="8"/>
  <c r="AP253" i="8"/>
  <c r="AQ253" i="8"/>
  <c r="AR253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Z254" i="8"/>
  <c r="AA254" i="8"/>
  <c r="AB254" i="8"/>
  <c r="AC254" i="8"/>
  <c r="AD254" i="8"/>
  <c r="AE254" i="8"/>
  <c r="AF254" i="8"/>
  <c r="AG254" i="8"/>
  <c r="AH254" i="8"/>
  <c r="AI254" i="8"/>
  <c r="AK254" i="8"/>
  <c r="AL254" i="8"/>
  <c r="AM254" i="8"/>
  <c r="AN254" i="8"/>
  <c r="AO254" i="8"/>
  <c r="AP254" i="8"/>
  <c r="AQ254" i="8"/>
  <c r="AR254" i="8"/>
  <c r="AK256" i="8"/>
  <c r="AL256" i="8"/>
  <c r="AM256" i="8"/>
  <c r="AN256" i="8"/>
  <c r="AO256" i="8"/>
  <c r="AP256" i="8"/>
  <c r="AQ256" i="8"/>
  <c r="AR256" i="8"/>
  <c r="AK83" i="2"/>
  <c r="AL83" i="2"/>
  <c r="AM83" i="2"/>
  <c r="AN83" i="2"/>
  <c r="AO83" i="2"/>
  <c r="AP83" i="2"/>
  <c r="AQ83" i="2"/>
  <c r="AR83" i="2"/>
  <c r="AR84" i="2"/>
  <c r="AQ152" i="1"/>
  <c r="AQ84" i="2"/>
  <c r="AP152" i="1"/>
  <c r="AP84" i="2"/>
  <c r="AO152" i="1"/>
  <c r="AO84" i="2"/>
  <c r="AN152" i="1"/>
  <c r="AN84" i="2"/>
  <c r="AM152" i="1"/>
  <c r="AM84" i="2"/>
  <c r="AL152" i="1"/>
  <c r="AL84" i="2"/>
  <c r="AK152" i="1"/>
  <c r="AK84" i="2"/>
  <c r="AJ152" i="1"/>
  <c r="C25" i="10"/>
  <c r="C24" i="10"/>
  <c r="D23" i="1"/>
  <c r="D22" i="1"/>
  <c r="D21" i="1"/>
  <c r="D20" i="1"/>
  <c r="D19" i="1"/>
  <c r="D18" i="1"/>
  <c r="AR358" i="10"/>
  <c r="AQ358" i="10"/>
  <c r="AP358" i="10"/>
  <c r="AO358" i="10"/>
  <c r="AN358" i="10"/>
  <c r="AM358" i="10"/>
  <c r="AL358" i="10"/>
  <c r="AK358" i="10"/>
  <c r="B339" i="10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D326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2" i="2"/>
  <c r="D343" i="2"/>
  <c r="C322" i="2"/>
  <c r="D347" i="2"/>
  <c r="D354" i="2"/>
  <c r="E342" i="2"/>
  <c r="E343" i="2"/>
  <c r="E347" i="2"/>
  <c r="E354" i="2"/>
  <c r="F342" i="2"/>
  <c r="F343" i="2"/>
  <c r="F347" i="2"/>
  <c r="F354" i="2"/>
  <c r="G342" i="2"/>
  <c r="G343" i="2"/>
  <c r="G347" i="2"/>
  <c r="G354" i="2"/>
  <c r="H342" i="2"/>
  <c r="H343" i="2"/>
  <c r="H347" i="2"/>
  <c r="H354" i="2"/>
  <c r="I342" i="2"/>
  <c r="I343" i="2"/>
  <c r="I347" i="2"/>
  <c r="I354" i="2"/>
  <c r="J342" i="2"/>
  <c r="J343" i="2"/>
  <c r="J347" i="2"/>
  <c r="J354" i="2"/>
  <c r="K342" i="2"/>
  <c r="K343" i="2"/>
  <c r="K347" i="2"/>
  <c r="K354" i="2"/>
  <c r="L342" i="2"/>
  <c r="L343" i="2"/>
  <c r="L347" i="2"/>
  <c r="L354" i="2"/>
  <c r="M342" i="2"/>
  <c r="M343" i="2"/>
  <c r="M347" i="2"/>
  <c r="M354" i="2"/>
  <c r="N342" i="2"/>
  <c r="N343" i="2"/>
  <c r="N347" i="2"/>
  <c r="N354" i="2"/>
  <c r="O342" i="2"/>
  <c r="O343" i="2"/>
  <c r="O347" i="2"/>
  <c r="O354" i="2"/>
  <c r="P342" i="2"/>
  <c r="P343" i="2"/>
  <c r="P347" i="2"/>
  <c r="P354" i="2"/>
  <c r="Q342" i="2"/>
  <c r="Q343" i="2"/>
  <c r="Q347" i="2"/>
  <c r="Q354" i="2"/>
  <c r="R342" i="2"/>
  <c r="R343" i="2"/>
  <c r="R347" i="2"/>
  <c r="R354" i="2"/>
  <c r="S342" i="2"/>
  <c r="S343" i="2"/>
  <c r="S347" i="2"/>
  <c r="S354" i="2"/>
  <c r="T342" i="2"/>
  <c r="T343" i="2"/>
  <c r="T347" i="2"/>
  <c r="T354" i="2"/>
  <c r="U342" i="2"/>
  <c r="U343" i="2"/>
  <c r="U347" i="2"/>
  <c r="U354" i="2"/>
  <c r="V342" i="2"/>
  <c r="V343" i="2"/>
  <c r="V347" i="2"/>
  <c r="V354" i="2"/>
  <c r="W342" i="2"/>
  <c r="W343" i="2"/>
  <c r="W347" i="2"/>
  <c r="W354" i="2"/>
  <c r="X342" i="2"/>
  <c r="X343" i="2"/>
  <c r="X347" i="2"/>
  <c r="X354" i="2"/>
  <c r="Y342" i="2"/>
  <c r="Y343" i="2"/>
  <c r="Y347" i="2"/>
  <c r="Y354" i="2"/>
  <c r="Z342" i="2"/>
  <c r="Z343" i="2"/>
  <c r="Z347" i="2"/>
  <c r="Z354" i="2"/>
  <c r="AA342" i="2"/>
  <c r="AA343" i="2"/>
  <c r="AA347" i="2"/>
  <c r="AA354" i="2"/>
  <c r="AB342" i="2"/>
  <c r="AB343" i="2"/>
  <c r="AB347" i="2"/>
  <c r="AB354" i="2"/>
  <c r="AC342" i="2"/>
  <c r="AC343" i="2"/>
  <c r="AC347" i="2"/>
  <c r="AC354" i="2"/>
  <c r="AD342" i="2"/>
  <c r="AD343" i="2"/>
  <c r="AD347" i="2"/>
  <c r="AD354" i="2"/>
  <c r="AE342" i="2"/>
  <c r="AE343" i="2"/>
  <c r="AE347" i="2"/>
  <c r="AE354" i="2"/>
  <c r="AF342" i="2"/>
  <c r="AF343" i="2"/>
  <c r="AF347" i="2"/>
  <c r="AF354" i="2"/>
  <c r="AG342" i="2"/>
  <c r="AG343" i="2"/>
  <c r="AG347" i="2"/>
  <c r="AG354" i="2"/>
  <c r="AH342" i="2"/>
  <c r="AH343" i="2"/>
  <c r="AH347" i="2"/>
  <c r="AH354" i="2"/>
  <c r="AI342" i="2"/>
  <c r="AI343" i="2"/>
  <c r="AI347" i="2"/>
  <c r="AI354" i="2"/>
  <c r="AJ342" i="2"/>
  <c r="AJ343" i="2"/>
  <c r="C321" i="2"/>
  <c r="D349" i="2"/>
  <c r="D350" i="2"/>
  <c r="D358" i="2"/>
  <c r="E349" i="2"/>
  <c r="E350" i="2"/>
  <c r="E358" i="2"/>
  <c r="F349" i="2"/>
  <c r="F350" i="2"/>
  <c r="F358" i="2"/>
  <c r="G349" i="2"/>
  <c r="G350" i="2"/>
  <c r="G358" i="2"/>
  <c r="H349" i="2"/>
  <c r="H350" i="2"/>
  <c r="H358" i="2"/>
  <c r="I349" i="2"/>
  <c r="I350" i="2"/>
  <c r="I358" i="2"/>
  <c r="J349" i="2"/>
  <c r="J350" i="2"/>
  <c r="J358" i="2"/>
  <c r="K349" i="2"/>
  <c r="K350" i="2"/>
  <c r="K358" i="2"/>
  <c r="L349" i="2"/>
  <c r="L350" i="2"/>
  <c r="L358" i="2"/>
  <c r="M349" i="2"/>
  <c r="M350" i="2"/>
  <c r="M358" i="2"/>
  <c r="N349" i="2"/>
  <c r="N350" i="2"/>
  <c r="N358" i="2"/>
  <c r="O349" i="2"/>
  <c r="O350" i="2"/>
  <c r="O358" i="2"/>
  <c r="P349" i="2"/>
  <c r="P350" i="2"/>
  <c r="P358" i="2"/>
  <c r="Q349" i="2"/>
  <c r="Q350" i="2"/>
  <c r="Q358" i="2"/>
  <c r="R349" i="2"/>
  <c r="R350" i="2"/>
  <c r="R358" i="2"/>
  <c r="S349" i="2"/>
  <c r="S350" i="2"/>
  <c r="S358" i="2"/>
  <c r="T349" i="2"/>
  <c r="T350" i="2"/>
  <c r="T358" i="2"/>
  <c r="U349" i="2"/>
  <c r="U350" i="2"/>
  <c r="U358" i="2"/>
  <c r="V349" i="2"/>
  <c r="V350" i="2"/>
  <c r="V358" i="2"/>
  <c r="W349" i="2"/>
  <c r="W350" i="2"/>
  <c r="W358" i="2"/>
  <c r="X349" i="2"/>
  <c r="X350" i="2"/>
  <c r="X358" i="2"/>
  <c r="Y349" i="2"/>
  <c r="Y350" i="2"/>
  <c r="Y358" i="2"/>
  <c r="Z349" i="2"/>
  <c r="Z350" i="2"/>
  <c r="Z358" i="2"/>
  <c r="AA349" i="2"/>
  <c r="AA350" i="2"/>
  <c r="AA358" i="2"/>
  <c r="AB349" i="2"/>
  <c r="AB350" i="2"/>
  <c r="AB358" i="2"/>
  <c r="AC349" i="2"/>
  <c r="AC350" i="2"/>
  <c r="AC358" i="2"/>
  <c r="AD349" i="2"/>
  <c r="AD350" i="2"/>
  <c r="AD358" i="2"/>
  <c r="AE349" i="2"/>
  <c r="AE350" i="2"/>
  <c r="AE358" i="2"/>
  <c r="AF349" i="2"/>
  <c r="AF350" i="2"/>
  <c r="AF358" i="2"/>
  <c r="AG349" i="2"/>
  <c r="AG350" i="2"/>
  <c r="AG358" i="2"/>
  <c r="AH349" i="2"/>
  <c r="AH350" i="2"/>
  <c r="AH358" i="2"/>
  <c r="AI349" i="2"/>
  <c r="AI350" i="2"/>
  <c r="AI358" i="2"/>
  <c r="AJ349" i="2"/>
  <c r="AJ350" i="2"/>
  <c r="AR357" i="10"/>
  <c r="AQ357" i="10"/>
  <c r="AP357" i="10"/>
  <c r="AO357" i="10"/>
  <c r="AN357" i="10"/>
  <c r="AM357" i="10"/>
  <c r="AL357" i="10"/>
  <c r="AK357" i="10"/>
  <c r="AJ357" i="10"/>
  <c r="AI357" i="10"/>
  <c r="AH357" i="10"/>
  <c r="AG357" i="10"/>
  <c r="AF357" i="10"/>
  <c r="AE357" i="10"/>
  <c r="AD357" i="10"/>
  <c r="AC357" i="10"/>
  <c r="AB357" i="10"/>
  <c r="AA357" i="10"/>
  <c r="Z357" i="10"/>
  <c r="Y357" i="10"/>
  <c r="X357" i="10"/>
  <c r="W357" i="10"/>
  <c r="V357" i="10"/>
  <c r="U357" i="10"/>
  <c r="T357" i="10"/>
  <c r="S357" i="10"/>
  <c r="R357" i="10"/>
  <c r="Q357" i="10"/>
  <c r="P357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AR355" i="10"/>
  <c r="AQ355" i="10"/>
  <c r="AP355" i="10"/>
  <c r="AO355" i="10"/>
  <c r="AN355" i="10"/>
  <c r="AM355" i="10"/>
  <c r="AL355" i="10"/>
  <c r="AK355" i="10"/>
  <c r="AR354" i="10"/>
  <c r="AQ354" i="10"/>
  <c r="AP354" i="10"/>
  <c r="AO354" i="10"/>
  <c r="AN354" i="10"/>
  <c r="AM354" i="10"/>
  <c r="AL354" i="10"/>
  <c r="AK354" i="10"/>
  <c r="AR353" i="10"/>
  <c r="AQ353" i="10"/>
  <c r="AP353" i="10"/>
  <c r="AO353" i="10"/>
  <c r="AN353" i="10"/>
  <c r="AM353" i="10"/>
  <c r="AL353" i="10"/>
  <c r="AK353" i="10"/>
  <c r="AR351" i="10"/>
  <c r="AQ351" i="10"/>
  <c r="AP351" i="10"/>
  <c r="AO351" i="10"/>
  <c r="AN351" i="10"/>
  <c r="AM351" i="10"/>
  <c r="AL351" i="10"/>
  <c r="AK351" i="10"/>
  <c r="AR350" i="10"/>
  <c r="AQ350" i="10"/>
  <c r="AP350" i="10"/>
  <c r="AO350" i="10"/>
  <c r="AN350" i="10"/>
  <c r="AM350" i="10"/>
  <c r="AL350" i="10"/>
  <c r="AK350" i="10"/>
  <c r="AR349" i="10"/>
  <c r="AQ349" i="10"/>
  <c r="AP349" i="10"/>
  <c r="AO349" i="10"/>
  <c r="AN349" i="10"/>
  <c r="AM349" i="10"/>
  <c r="AL349" i="10"/>
  <c r="AK349" i="10"/>
  <c r="AR347" i="10"/>
  <c r="AQ347" i="10"/>
  <c r="AP347" i="10"/>
  <c r="AO347" i="10"/>
  <c r="AN347" i="10"/>
  <c r="AM347" i="10"/>
  <c r="AL347" i="10"/>
  <c r="AK347" i="10"/>
  <c r="AR346" i="10"/>
  <c r="AQ346" i="10"/>
  <c r="AP346" i="10"/>
  <c r="AO346" i="10"/>
  <c r="AN346" i="10"/>
  <c r="AM346" i="10"/>
  <c r="AL346" i="10"/>
  <c r="AK346" i="10"/>
  <c r="AR345" i="10"/>
  <c r="AQ345" i="10"/>
  <c r="AP345" i="10"/>
  <c r="AO345" i="10"/>
  <c r="AN345" i="10"/>
  <c r="AM345" i="10"/>
  <c r="AL345" i="10"/>
  <c r="AK345" i="10"/>
  <c r="AR343" i="10"/>
  <c r="AQ343" i="10"/>
  <c r="AP343" i="10"/>
  <c r="AO343" i="10"/>
  <c r="AN343" i="10"/>
  <c r="AM343" i="10"/>
  <c r="AL343" i="10"/>
  <c r="AK343" i="10"/>
  <c r="AR342" i="10"/>
  <c r="AQ342" i="10"/>
  <c r="AP342" i="10"/>
  <c r="AO342" i="10"/>
  <c r="AN342" i="10"/>
  <c r="AM342" i="10"/>
  <c r="AL342" i="10"/>
  <c r="AK342" i="10"/>
  <c r="AR341" i="10"/>
  <c r="AQ341" i="10"/>
  <c r="AP341" i="10"/>
  <c r="AO341" i="10"/>
  <c r="AN341" i="10"/>
  <c r="AM341" i="10"/>
  <c r="AL341" i="10"/>
  <c r="AK341" i="10"/>
  <c r="AR335" i="10"/>
  <c r="AQ335" i="10"/>
  <c r="AP335" i="10"/>
  <c r="AO335" i="10"/>
  <c r="AN335" i="10"/>
  <c r="AM335" i="10"/>
  <c r="AL335" i="10"/>
  <c r="AK335" i="10"/>
  <c r="B316" i="10"/>
  <c r="C316" i="10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J318" i="10"/>
  <c r="AJ319" i="10"/>
  <c r="AJ320" i="10"/>
  <c r="E316" i="10"/>
  <c r="D275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J322" i="10"/>
  <c r="AJ323" i="10"/>
  <c r="AJ324" i="10"/>
  <c r="D316" i="10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1" i="2"/>
  <c r="D292" i="2"/>
  <c r="C271" i="2"/>
  <c r="D296" i="2"/>
  <c r="D303" i="2"/>
  <c r="E291" i="2"/>
  <c r="E292" i="2"/>
  <c r="E296" i="2"/>
  <c r="E303" i="2"/>
  <c r="F291" i="2"/>
  <c r="F292" i="2"/>
  <c r="F296" i="2"/>
  <c r="F303" i="2"/>
  <c r="G291" i="2"/>
  <c r="G292" i="2"/>
  <c r="G296" i="2"/>
  <c r="G303" i="2"/>
  <c r="H291" i="2"/>
  <c r="H292" i="2"/>
  <c r="H296" i="2"/>
  <c r="H303" i="2"/>
  <c r="I291" i="2"/>
  <c r="I292" i="2"/>
  <c r="I296" i="2"/>
  <c r="I303" i="2"/>
  <c r="J291" i="2"/>
  <c r="J292" i="2"/>
  <c r="J296" i="2"/>
  <c r="J303" i="2"/>
  <c r="K291" i="2"/>
  <c r="K292" i="2"/>
  <c r="K296" i="2"/>
  <c r="K303" i="2"/>
  <c r="L291" i="2"/>
  <c r="L292" i="2"/>
  <c r="L296" i="2"/>
  <c r="L303" i="2"/>
  <c r="M291" i="2"/>
  <c r="M292" i="2"/>
  <c r="M296" i="2"/>
  <c r="M303" i="2"/>
  <c r="N291" i="2"/>
  <c r="N292" i="2"/>
  <c r="N296" i="2"/>
  <c r="N303" i="2"/>
  <c r="O291" i="2"/>
  <c r="O292" i="2"/>
  <c r="O296" i="2"/>
  <c r="O303" i="2"/>
  <c r="P291" i="2"/>
  <c r="P292" i="2"/>
  <c r="P296" i="2"/>
  <c r="P303" i="2"/>
  <c r="Q291" i="2"/>
  <c r="Q292" i="2"/>
  <c r="Q296" i="2"/>
  <c r="Q303" i="2"/>
  <c r="R291" i="2"/>
  <c r="R292" i="2"/>
  <c r="R296" i="2"/>
  <c r="R303" i="2"/>
  <c r="S291" i="2"/>
  <c r="S292" i="2"/>
  <c r="S296" i="2"/>
  <c r="S303" i="2"/>
  <c r="T291" i="2"/>
  <c r="T292" i="2"/>
  <c r="T296" i="2"/>
  <c r="T303" i="2"/>
  <c r="U291" i="2"/>
  <c r="U292" i="2"/>
  <c r="U296" i="2"/>
  <c r="U303" i="2"/>
  <c r="V291" i="2"/>
  <c r="V292" i="2"/>
  <c r="V296" i="2"/>
  <c r="V303" i="2"/>
  <c r="W291" i="2"/>
  <c r="W292" i="2"/>
  <c r="W296" i="2"/>
  <c r="W303" i="2"/>
  <c r="X291" i="2"/>
  <c r="X292" i="2"/>
  <c r="X296" i="2"/>
  <c r="X303" i="2"/>
  <c r="Y291" i="2"/>
  <c r="Y292" i="2"/>
  <c r="Y296" i="2"/>
  <c r="Y303" i="2"/>
  <c r="Z291" i="2"/>
  <c r="Z292" i="2"/>
  <c r="Z296" i="2"/>
  <c r="Z303" i="2"/>
  <c r="AA291" i="2"/>
  <c r="AA292" i="2"/>
  <c r="AA296" i="2"/>
  <c r="AA303" i="2"/>
  <c r="AB291" i="2"/>
  <c r="AB292" i="2"/>
  <c r="AB296" i="2"/>
  <c r="AB303" i="2"/>
  <c r="AC291" i="2"/>
  <c r="AC292" i="2"/>
  <c r="AC296" i="2"/>
  <c r="AC303" i="2"/>
  <c r="AD291" i="2"/>
  <c r="AD292" i="2"/>
  <c r="AD296" i="2"/>
  <c r="AD303" i="2"/>
  <c r="AE291" i="2"/>
  <c r="AE292" i="2"/>
  <c r="AE296" i="2"/>
  <c r="AE303" i="2"/>
  <c r="AF291" i="2"/>
  <c r="AF292" i="2"/>
  <c r="AF296" i="2"/>
  <c r="AF303" i="2"/>
  <c r="AG291" i="2"/>
  <c r="AG292" i="2"/>
  <c r="AG296" i="2"/>
  <c r="AG303" i="2"/>
  <c r="AH291" i="2"/>
  <c r="AH292" i="2"/>
  <c r="AH296" i="2"/>
  <c r="AH303" i="2"/>
  <c r="AI291" i="2"/>
  <c r="AI292" i="2"/>
  <c r="AI296" i="2"/>
  <c r="AI303" i="2"/>
  <c r="AJ291" i="2"/>
  <c r="AJ292" i="2"/>
  <c r="AJ326" i="10"/>
  <c r="AJ327" i="10"/>
  <c r="AJ328" i="10"/>
  <c r="F316" i="10"/>
  <c r="C270" i="2"/>
  <c r="D298" i="2"/>
  <c r="D299" i="2"/>
  <c r="D307" i="2"/>
  <c r="E298" i="2"/>
  <c r="E299" i="2"/>
  <c r="E307" i="2"/>
  <c r="F298" i="2"/>
  <c r="F299" i="2"/>
  <c r="F307" i="2"/>
  <c r="G298" i="2"/>
  <c r="G299" i="2"/>
  <c r="G307" i="2"/>
  <c r="H298" i="2"/>
  <c r="H299" i="2"/>
  <c r="H307" i="2"/>
  <c r="I298" i="2"/>
  <c r="I299" i="2"/>
  <c r="I307" i="2"/>
  <c r="J298" i="2"/>
  <c r="J299" i="2"/>
  <c r="J307" i="2"/>
  <c r="K298" i="2"/>
  <c r="K299" i="2"/>
  <c r="K307" i="2"/>
  <c r="L298" i="2"/>
  <c r="L299" i="2"/>
  <c r="L307" i="2"/>
  <c r="M298" i="2"/>
  <c r="M299" i="2"/>
  <c r="M307" i="2"/>
  <c r="N298" i="2"/>
  <c r="N299" i="2"/>
  <c r="N307" i="2"/>
  <c r="O298" i="2"/>
  <c r="O299" i="2"/>
  <c r="O307" i="2"/>
  <c r="P298" i="2"/>
  <c r="P299" i="2"/>
  <c r="P307" i="2"/>
  <c r="Q298" i="2"/>
  <c r="Q299" i="2"/>
  <c r="Q307" i="2"/>
  <c r="R298" i="2"/>
  <c r="R299" i="2"/>
  <c r="R307" i="2"/>
  <c r="S298" i="2"/>
  <c r="S299" i="2"/>
  <c r="S307" i="2"/>
  <c r="T298" i="2"/>
  <c r="T299" i="2"/>
  <c r="T307" i="2"/>
  <c r="U298" i="2"/>
  <c r="U299" i="2"/>
  <c r="U307" i="2"/>
  <c r="V298" i="2"/>
  <c r="V299" i="2"/>
  <c r="V307" i="2"/>
  <c r="W298" i="2"/>
  <c r="W299" i="2"/>
  <c r="W307" i="2"/>
  <c r="X298" i="2"/>
  <c r="X299" i="2"/>
  <c r="X307" i="2"/>
  <c r="Y298" i="2"/>
  <c r="Y299" i="2"/>
  <c r="Y307" i="2"/>
  <c r="Z298" i="2"/>
  <c r="Z299" i="2"/>
  <c r="Z307" i="2"/>
  <c r="AA298" i="2"/>
  <c r="AA299" i="2"/>
  <c r="AA307" i="2"/>
  <c r="AB298" i="2"/>
  <c r="AB299" i="2"/>
  <c r="AB307" i="2"/>
  <c r="AC298" i="2"/>
  <c r="AC299" i="2"/>
  <c r="AC307" i="2"/>
  <c r="AD298" i="2"/>
  <c r="AD299" i="2"/>
  <c r="AD307" i="2"/>
  <c r="AE298" i="2"/>
  <c r="AE299" i="2"/>
  <c r="AE307" i="2"/>
  <c r="AF298" i="2"/>
  <c r="AF299" i="2"/>
  <c r="AF307" i="2"/>
  <c r="AG298" i="2"/>
  <c r="AG299" i="2"/>
  <c r="AG307" i="2"/>
  <c r="AH298" i="2"/>
  <c r="AH299" i="2"/>
  <c r="AH307" i="2"/>
  <c r="AI298" i="2"/>
  <c r="AI299" i="2"/>
  <c r="AI307" i="2"/>
  <c r="AJ298" i="2"/>
  <c r="AJ299" i="2"/>
  <c r="AJ330" i="10"/>
  <c r="AJ331" i="10"/>
  <c r="AJ332" i="10"/>
  <c r="AJ335" i="10"/>
  <c r="AI318" i="10"/>
  <c r="AI319" i="10"/>
  <c r="AI320" i="10"/>
  <c r="AI322" i="10"/>
  <c r="AI323" i="10"/>
  <c r="AI324" i="10"/>
  <c r="AI326" i="10"/>
  <c r="AI327" i="10"/>
  <c r="AI328" i="10"/>
  <c r="AI330" i="10"/>
  <c r="AI331" i="10"/>
  <c r="AI332" i="10"/>
  <c r="AI335" i="10"/>
  <c r="AH318" i="10"/>
  <c r="AH319" i="10"/>
  <c r="AH320" i="10"/>
  <c r="AH322" i="10"/>
  <c r="AH323" i="10"/>
  <c r="AH324" i="10"/>
  <c r="AH326" i="10"/>
  <c r="AH327" i="10"/>
  <c r="AH328" i="10"/>
  <c r="AH330" i="10"/>
  <c r="AH331" i="10"/>
  <c r="AH332" i="10"/>
  <c r="AH335" i="10"/>
  <c r="AG318" i="10"/>
  <c r="AG319" i="10"/>
  <c r="AG320" i="10"/>
  <c r="AG322" i="10"/>
  <c r="AG323" i="10"/>
  <c r="AG324" i="10"/>
  <c r="AG326" i="10"/>
  <c r="AG327" i="10"/>
  <c r="AG328" i="10"/>
  <c r="AG330" i="10"/>
  <c r="AG331" i="10"/>
  <c r="AG332" i="10"/>
  <c r="AG335" i="10"/>
  <c r="AF318" i="10"/>
  <c r="AF319" i="10"/>
  <c r="AF320" i="10"/>
  <c r="AF322" i="10"/>
  <c r="AF323" i="10"/>
  <c r="AF324" i="10"/>
  <c r="AF326" i="10"/>
  <c r="AF327" i="10"/>
  <c r="AF328" i="10"/>
  <c r="AF330" i="10"/>
  <c r="AF331" i="10"/>
  <c r="AF332" i="10"/>
  <c r="AF335" i="10"/>
  <c r="AE318" i="10"/>
  <c r="AE319" i="10"/>
  <c r="AE320" i="10"/>
  <c r="AE322" i="10"/>
  <c r="AE323" i="10"/>
  <c r="AE324" i="10"/>
  <c r="AE326" i="10"/>
  <c r="AE327" i="10"/>
  <c r="AE328" i="10"/>
  <c r="AE330" i="10"/>
  <c r="AE331" i="10"/>
  <c r="AE332" i="10"/>
  <c r="AE335" i="10"/>
  <c r="AD318" i="10"/>
  <c r="AD319" i="10"/>
  <c r="AD320" i="10"/>
  <c r="AD322" i="10"/>
  <c r="AD323" i="10"/>
  <c r="AD324" i="10"/>
  <c r="AD326" i="10"/>
  <c r="AD327" i="10"/>
  <c r="AD328" i="10"/>
  <c r="AD330" i="10"/>
  <c r="AD331" i="10"/>
  <c r="AD332" i="10"/>
  <c r="AD335" i="10"/>
  <c r="AC318" i="10"/>
  <c r="AC319" i="10"/>
  <c r="AC320" i="10"/>
  <c r="AC322" i="10"/>
  <c r="AC323" i="10"/>
  <c r="AC324" i="10"/>
  <c r="AC326" i="10"/>
  <c r="AC327" i="10"/>
  <c r="AC328" i="10"/>
  <c r="AC330" i="10"/>
  <c r="AC331" i="10"/>
  <c r="AC332" i="10"/>
  <c r="AC335" i="10"/>
  <c r="AB318" i="10"/>
  <c r="AB319" i="10"/>
  <c r="AB320" i="10"/>
  <c r="AB322" i="10"/>
  <c r="AB323" i="10"/>
  <c r="AB324" i="10"/>
  <c r="AB326" i="10"/>
  <c r="AB327" i="10"/>
  <c r="AB328" i="10"/>
  <c r="AB330" i="10"/>
  <c r="AB331" i="10"/>
  <c r="AB332" i="10"/>
  <c r="AB335" i="10"/>
  <c r="AA318" i="10"/>
  <c r="AA319" i="10"/>
  <c r="AA320" i="10"/>
  <c r="AA322" i="10"/>
  <c r="AA323" i="10"/>
  <c r="AA324" i="10"/>
  <c r="AA326" i="10"/>
  <c r="AA327" i="10"/>
  <c r="AA328" i="10"/>
  <c r="AA330" i="10"/>
  <c r="AA331" i="10"/>
  <c r="AA332" i="10"/>
  <c r="AA335" i="10"/>
  <c r="Z318" i="10"/>
  <c r="Z319" i="10"/>
  <c r="Z320" i="10"/>
  <c r="Z322" i="10"/>
  <c r="Z323" i="10"/>
  <c r="Z324" i="10"/>
  <c r="Z326" i="10"/>
  <c r="Z327" i="10"/>
  <c r="Z328" i="10"/>
  <c r="Z330" i="10"/>
  <c r="Z331" i="10"/>
  <c r="Z332" i="10"/>
  <c r="Z335" i="10"/>
  <c r="Y318" i="10"/>
  <c r="Y319" i="10"/>
  <c r="Y320" i="10"/>
  <c r="Y322" i="10"/>
  <c r="Y323" i="10"/>
  <c r="Y324" i="10"/>
  <c r="Y326" i="10"/>
  <c r="Y327" i="10"/>
  <c r="Y328" i="10"/>
  <c r="Y330" i="10"/>
  <c r="Y331" i="10"/>
  <c r="Y332" i="10"/>
  <c r="Y335" i="10"/>
  <c r="X318" i="10"/>
  <c r="X319" i="10"/>
  <c r="X320" i="10"/>
  <c r="X322" i="10"/>
  <c r="X323" i="10"/>
  <c r="X324" i="10"/>
  <c r="X326" i="10"/>
  <c r="X327" i="10"/>
  <c r="X328" i="10"/>
  <c r="X330" i="10"/>
  <c r="X331" i="10"/>
  <c r="X332" i="10"/>
  <c r="X335" i="10"/>
  <c r="W318" i="10"/>
  <c r="W319" i="10"/>
  <c r="W320" i="10"/>
  <c r="W322" i="10"/>
  <c r="W323" i="10"/>
  <c r="W324" i="10"/>
  <c r="W326" i="10"/>
  <c r="W327" i="10"/>
  <c r="W328" i="10"/>
  <c r="W330" i="10"/>
  <c r="W331" i="10"/>
  <c r="W332" i="10"/>
  <c r="W335" i="10"/>
  <c r="V318" i="10"/>
  <c r="V319" i="10"/>
  <c r="V320" i="10"/>
  <c r="V322" i="10"/>
  <c r="V323" i="10"/>
  <c r="V324" i="10"/>
  <c r="V326" i="10"/>
  <c r="V327" i="10"/>
  <c r="V328" i="10"/>
  <c r="V330" i="10"/>
  <c r="V331" i="10"/>
  <c r="V332" i="10"/>
  <c r="V335" i="10"/>
  <c r="U318" i="10"/>
  <c r="U319" i="10"/>
  <c r="U320" i="10"/>
  <c r="U322" i="10"/>
  <c r="U323" i="10"/>
  <c r="U324" i="10"/>
  <c r="U326" i="10"/>
  <c r="U327" i="10"/>
  <c r="U328" i="10"/>
  <c r="U330" i="10"/>
  <c r="U331" i="10"/>
  <c r="U332" i="10"/>
  <c r="U335" i="10"/>
  <c r="T318" i="10"/>
  <c r="T319" i="10"/>
  <c r="T320" i="10"/>
  <c r="T322" i="10"/>
  <c r="T323" i="10"/>
  <c r="T324" i="10"/>
  <c r="T326" i="10"/>
  <c r="T327" i="10"/>
  <c r="T328" i="10"/>
  <c r="T330" i="10"/>
  <c r="T331" i="10"/>
  <c r="T332" i="10"/>
  <c r="T335" i="10"/>
  <c r="S318" i="10"/>
  <c r="S319" i="10"/>
  <c r="S320" i="10"/>
  <c r="S322" i="10"/>
  <c r="S323" i="10"/>
  <c r="S324" i="10"/>
  <c r="S326" i="10"/>
  <c r="S327" i="10"/>
  <c r="S328" i="10"/>
  <c r="S330" i="10"/>
  <c r="S331" i="10"/>
  <c r="S332" i="10"/>
  <c r="S335" i="10"/>
  <c r="R318" i="10"/>
  <c r="R319" i="10"/>
  <c r="R320" i="10"/>
  <c r="R322" i="10"/>
  <c r="R323" i="10"/>
  <c r="R324" i="10"/>
  <c r="R326" i="10"/>
  <c r="R327" i="10"/>
  <c r="R328" i="10"/>
  <c r="R330" i="10"/>
  <c r="R331" i="10"/>
  <c r="R332" i="10"/>
  <c r="R335" i="10"/>
  <c r="Q318" i="10"/>
  <c r="Q319" i="10"/>
  <c r="Q320" i="10"/>
  <c r="Q322" i="10"/>
  <c r="Q323" i="10"/>
  <c r="Q324" i="10"/>
  <c r="Q326" i="10"/>
  <c r="Q327" i="10"/>
  <c r="Q328" i="10"/>
  <c r="Q330" i="10"/>
  <c r="Q331" i="10"/>
  <c r="Q332" i="10"/>
  <c r="Q335" i="10"/>
  <c r="P318" i="10"/>
  <c r="P319" i="10"/>
  <c r="P320" i="10"/>
  <c r="P322" i="10"/>
  <c r="P323" i="10"/>
  <c r="P324" i="10"/>
  <c r="P326" i="10"/>
  <c r="P327" i="10"/>
  <c r="P328" i="10"/>
  <c r="P330" i="10"/>
  <c r="P331" i="10"/>
  <c r="P332" i="10"/>
  <c r="P335" i="10"/>
  <c r="O318" i="10"/>
  <c r="O319" i="10"/>
  <c r="O320" i="10"/>
  <c r="O322" i="10"/>
  <c r="O323" i="10"/>
  <c r="O324" i="10"/>
  <c r="O326" i="10"/>
  <c r="O327" i="10"/>
  <c r="O328" i="10"/>
  <c r="O330" i="10"/>
  <c r="O331" i="10"/>
  <c r="O332" i="10"/>
  <c r="O335" i="10"/>
  <c r="N318" i="10"/>
  <c r="N319" i="10"/>
  <c r="N320" i="10"/>
  <c r="N322" i="10"/>
  <c r="N323" i="10"/>
  <c r="N324" i="10"/>
  <c r="N326" i="10"/>
  <c r="N327" i="10"/>
  <c r="N328" i="10"/>
  <c r="N330" i="10"/>
  <c r="N331" i="10"/>
  <c r="N332" i="10"/>
  <c r="N335" i="10"/>
  <c r="M318" i="10"/>
  <c r="M319" i="10"/>
  <c r="M320" i="10"/>
  <c r="M322" i="10"/>
  <c r="M323" i="10"/>
  <c r="M324" i="10"/>
  <c r="M326" i="10"/>
  <c r="M327" i="10"/>
  <c r="M328" i="10"/>
  <c r="M330" i="10"/>
  <c r="M331" i="10"/>
  <c r="M332" i="10"/>
  <c r="M335" i="10"/>
  <c r="L318" i="10"/>
  <c r="L319" i="10"/>
  <c r="L320" i="10"/>
  <c r="L322" i="10"/>
  <c r="L323" i="10"/>
  <c r="L324" i="10"/>
  <c r="L326" i="10"/>
  <c r="L327" i="10"/>
  <c r="L328" i="10"/>
  <c r="L330" i="10"/>
  <c r="L331" i="10"/>
  <c r="L332" i="10"/>
  <c r="L335" i="10"/>
  <c r="K318" i="10"/>
  <c r="K319" i="10"/>
  <c r="K320" i="10"/>
  <c r="K322" i="10"/>
  <c r="K323" i="10"/>
  <c r="K324" i="10"/>
  <c r="K326" i="10"/>
  <c r="K327" i="10"/>
  <c r="K328" i="10"/>
  <c r="K330" i="10"/>
  <c r="K331" i="10"/>
  <c r="K332" i="10"/>
  <c r="K335" i="10"/>
  <c r="J318" i="10"/>
  <c r="J319" i="10"/>
  <c r="J320" i="10"/>
  <c r="J322" i="10"/>
  <c r="J323" i="10"/>
  <c r="J324" i="10"/>
  <c r="J326" i="10"/>
  <c r="J327" i="10"/>
  <c r="J328" i="10"/>
  <c r="J330" i="10"/>
  <c r="J331" i="10"/>
  <c r="J332" i="10"/>
  <c r="J335" i="10"/>
  <c r="I318" i="10"/>
  <c r="I319" i="10"/>
  <c r="I320" i="10"/>
  <c r="I322" i="10"/>
  <c r="I323" i="10"/>
  <c r="I324" i="10"/>
  <c r="I326" i="10"/>
  <c r="I327" i="10"/>
  <c r="I328" i="10"/>
  <c r="I330" i="10"/>
  <c r="I331" i="10"/>
  <c r="I332" i="10"/>
  <c r="I335" i="10"/>
  <c r="H318" i="10"/>
  <c r="H319" i="10"/>
  <c r="H320" i="10"/>
  <c r="H322" i="10"/>
  <c r="H323" i="10"/>
  <c r="H324" i="10"/>
  <c r="H326" i="10"/>
  <c r="H327" i="10"/>
  <c r="H328" i="10"/>
  <c r="H330" i="10"/>
  <c r="H331" i="10"/>
  <c r="H332" i="10"/>
  <c r="H335" i="10"/>
  <c r="G318" i="10"/>
  <c r="G319" i="10"/>
  <c r="G320" i="10"/>
  <c r="G322" i="10"/>
  <c r="G323" i="10"/>
  <c r="G324" i="10"/>
  <c r="G326" i="10"/>
  <c r="G327" i="10"/>
  <c r="G328" i="10"/>
  <c r="G330" i="10"/>
  <c r="G331" i="10"/>
  <c r="G332" i="10"/>
  <c r="G335" i="10"/>
  <c r="F318" i="10"/>
  <c r="F319" i="10"/>
  <c r="F320" i="10"/>
  <c r="F322" i="10"/>
  <c r="F323" i="10"/>
  <c r="F324" i="10"/>
  <c r="F326" i="10"/>
  <c r="F327" i="10"/>
  <c r="F328" i="10"/>
  <c r="F330" i="10"/>
  <c r="F331" i="10"/>
  <c r="F332" i="10"/>
  <c r="F335" i="10"/>
  <c r="E318" i="10"/>
  <c r="E319" i="10"/>
  <c r="E320" i="10"/>
  <c r="E322" i="10"/>
  <c r="E323" i="10"/>
  <c r="E324" i="10"/>
  <c r="E326" i="10"/>
  <c r="E327" i="10"/>
  <c r="E328" i="10"/>
  <c r="E330" i="10"/>
  <c r="E331" i="10"/>
  <c r="E332" i="10"/>
  <c r="E335" i="10"/>
  <c r="D318" i="10"/>
  <c r="D319" i="10"/>
  <c r="D320" i="10"/>
  <c r="D322" i="10"/>
  <c r="D323" i="10"/>
  <c r="D324" i="10"/>
  <c r="D326" i="10"/>
  <c r="D327" i="10"/>
  <c r="D328" i="10"/>
  <c r="D330" i="10"/>
  <c r="D331" i="10"/>
  <c r="D332" i="10"/>
  <c r="D335" i="10"/>
  <c r="AR334" i="10"/>
  <c r="AQ334" i="10"/>
  <c r="AP334" i="10"/>
  <c r="AO334" i="10"/>
  <c r="AN334" i="10"/>
  <c r="AM334" i="10"/>
  <c r="AL334" i="10"/>
  <c r="AK334" i="10"/>
  <c r="AJ334" i="10"/>
  <c r="AI334" i="10"/>
  <c r="AH334" i="10"/>
  <c r="AG334" i="10"/>
  <c r="AF334" i="10"/>
  <c r="AE334" i="10"/>
  <c r="AD334" i="10"/>
  <c r="AC334" i="10"/>
  <c r="AB334" i="10"/>
  <c r="AA334" i="10"/>
  <c r="Z334" i="10"/>
  <c r="Y334" i="10"/>
  <c r="X334" i="10"/>
  <c r="W334" i="10"/>
  <c r="V334" i="10"/>
  <c r="U334" i="10"/>
  <c r="T334" i="10"/>
  <c r="S334" i="10"/>
  <c r="R334" i="10"/>
  <c r="Q334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AR332" i="10"/>
  <c r="AQ332" i="10"/>
  <c r="AP332" i="10"/>
  <c r="AO332" i="10"/>
  <c r="AN332" i="10"/>
  <c r="AM332" i="10"/>
  <c r="AL332" i="10"/>
  <c r="AK332" i="10"/>
  <c r="AR331" i="10"/>
  <c r="AQ331" i="10"/>
  <c r="AP331" i="10"/>
  <c r="AO331" i="10"/>
  <c r="AN331" i="10"/>
  <c r="AM331" i="10"/>
  <c r="AL331" i="10"/>
  <c r="AK331" i="10"/>
  <c r="AR330" i="10"/>
  <c r="AQ330" i="10"/>
  <c r="AP330" i="10"/>
  <c r="AO330" i="10"/>
  <c r="AN330" i="10"/>
  <c r="AM330" i="10"/>
  <c r="AL330" i="10"/>
  <c r="AK330" i="10"/>
  <c r="AR328" i="10"/>
  <c r="AQ328" i="10"/>
  <c r="AP328" i="10"/>
  <c r="AO328" i="10"/>
  <c r="AN328" i="10"/>
  <c r="AM328" i="10"/>
  <c r="AL328" i="10"/>
  <c r="AK328" i="10"/>
  <c r="AR327" i="10"/>
  <c r="AQ327" i="10"/>
  <c r="AP327" i="10"/>
  <c r="AO327" i="10"/>
  <c r="AN327" i="10"/>
  <c r="AM327" i="10"/>
  <c r="AL327" i="10"/>
  <c r="AK327" i="10"/>
  <c r="AR326" i="10"/>
  <c r="AQ326" i="10"/>
  <c r="AP326" i="10"/>
  <c r="AO326" i="10"/>
  <c r="AN326" i="10"/>
  <c r="AM326" i="10"/>
  <c r="AL326" i="10"/>
  <c r="AK326" i="10"/>
  <c r="AR324" i="10"/>
  <c r="AQ324" i="10"/>
  <c r="AP324" i="10"/>
  <c r="AO324" i="10"/>
  <c r="AN324" i="10"/>
  <c r="AM324" i="10"/>
  <c r="AL324" i="10"/>
  <c r="AK324" i="10"/>
  <c r="AR323" i="10"/>
  <c r="AQ323" i="10"/>
  <c r="AP323" i="10"/>
  <c r="AO323" i="10"/>
  <c r="AN323" i="10"/>
  <c r="AM323" i="10"/>
  <c r="AL323" i="10"/>
  <c r="AK323" i="10"/>
  <c r="AR322" i="10"/>
  <c r="AQ322" i="10"/>
  <c r="AP322" i="10"/>
  <c r="AO322" i="10"/>
  <c r="AN322" i="10"/>
  <c r="AM322" i="10"/>
  <c r="AL322" i="10"/>
  <c r="AK322" i="10"/>
  <c r="AR320" i="10"/>
  <c r="AQ320" i="10"/>
  <c r="AP320" i="10"/>
  <c r="AO320" i="10"/>
  <c r="AN320" i="10"/>
  <c r="AM320" i="10"/>
  <c r="AL320" i="10"/>
  <c r="AK320" i="10"/>
  <c r="AR319" i="10"/>
  <c r="AQ319" i="10"/>
  <c r="AP319" i="10"/>
  <c r="AO319" i="10"/>
  <c r="AN319" i="10"/>
  <c r="AM319" i="10"/>
  <c r="AL319" i="10"/>
  <c r="AK319" i="10"/>
  <c r="AR318" i="10"/>
  <c r="AQ318" i="10"/>
  <c r="AP318" i="10"/>
  <c r="AO318" i="10"/>
  <c r="AN318" i="10"/>
  <c r="AM318" i="10"/>
  <c r="AL318" i="10"/>
  <c r="AK318" i="10"/>
  <c r="H316" i="10"/>
  <c r="G316" i="10"/>
  <c r="AR312" i="10"/>
  <c r="AQ312" i="10"/>
  <c r="AP312" i="10"/>
  <c r="AO312" i="10"/>
  <c r="AN312" i="10"/>
  <c r="AM312" i="10"/>
  <c r="AL312" i="10"/>
  <c r="AK312" i="10"/>
  <c r="B293" i="10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D224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40" i="2"/>
  <c r="D241" i="2"/>
  <c r="C220" i="2"/>
  <c r="D245" i="2"/>
  <c r="D252" i="2"/>
  <c r="E240" i="2"/>
  <c r="E241" i="2"/>
  <c r="E245" i="2"/>
  <c r="E252" i="2"/>
  <c r="F240" i="2"/>
  <c r="F241" i="2"/>
  <c r="F245" i="2"/>
  <c r="F252" i="2"/>
  <c r="G240" i="2"/>
  <c r="G241" i="2"/>
  <c r="G245" i="2"/>
  <c r="G252" i="2"/>
  <c r="H240" i="2"/>
  <c r="H241" i="2"/>
  <c r="H245" i="2"/>
  <c r="H252" i="2"/>
  <c r="I240" i="2"/>
  <c r="I241" i="2"/>
  <c r="I245" i="2"/>
  <c r="I252" i="2"/>
  <c r="J240" i="2"/>
  <c r="J241" i="2"/>
  <c r="J245" i="2"/>
  <c r="J252" i="2"/>
  <c r="K240" i="2"/>
  <c r="K241" i="2"/>
  <c r="K245" i="2"/>
  <c r="K252" i="2"/>
  <c r="L240" i="2"/>
  <c r="L241" i="2"/>
  <c r="L245" i="2"/>
  <c r="L252" i="2"/>
  <c r="M240" i="2"/>
  <c r="M241" i="2"/>
  <c r="M245" i="2"/>
  <c r="M252" i="2"/>
  <c r="N240" i="2"/>
  <c r="N241" i="2"/>
  <c r="N245" i="2"/>
  <c r="N252" i="2"/>
  <c r="O240" i="2"/>
  <c r="O241" i="2"/>
  <c r="O245" i="2"/>
  <c r="O252" i="2"/>
  <c r="P240" i="2"/>
  <c r="P241" i="2"/>
  <c r="P245" i="2"/>
  <c r="P252" i="2"/>
  <c r="Q240" i="2"/>
  <c r="Q241" i="2"/>
  <c r="Q245" i="2"/>
  <c r="Q252" i="2"/>
  <c r="R240" i="2"/>
  <c r="R241" i="2"/>
  <c r="R245" i="2"/>
  <c r="R252" i="2"/>
  <c r="S240" i="2"/>
  <c r="S241" i="2"/>
  <c r="S245" i="2"/>
  <c r="S252" i="2"/>
  <c r="T240" i="2"/>
  <c r="T241" i="2"/>
  <c r="T245" i="2"/>
  <c r="T252" i="2"/>
  <c r="U240" i="2"/>
  <c r="U241" i="2"/>
  <c r="U245" i="2"/>
  <c r="U252" i="2"/>
  <c r="V240" i="2"/>
  <c r="V241" i="2"/>
  <c r="V245" i="2"/>
  <c r="V252" i="2"/>
  <c r="W240" i="2"/>
  <c r="W241" i="2"/>
  <c r="W245" i="2"/>
  <c r="W252" i="2"/>
  <c r="X240" i="2"/>
  <c r="X241" i="2"/>
  <c r="X245" i="2"/>
  <c r="X252" i="2"/>
  <c r="Y240" i="2"/>
  <c r="Y241" i="2"/>
  <c r="Y245" i="2"/>
  <c r="Y252" i="2"/>
  <c r="Z240" i="2"/>
  <c r="Z241" i="2"/>
  <c r="Z245" i="2"/>
  <c r="Z252" i="2"/>
  <c r="AA240" i="2"/>
  <c r="AA241" i="2"/>
  <c r="AA245" i="2"/>
  <c r="AA252" i="2"/>
  <c r="AB240" i="2"/>
  <c r="AB241" i="2"/>
  <c r="AB245" i="2"/>
  <c r="AB252" i="2"/>
  <c r="AC240" i="2"/>
  <c r="AC241" i="2"/>
  <c r="AC245" i="2"/>
  <c r="AC252" i="2"/>
  <c r="AD240" i="2"/>
  <c r="AD241" i="2"/>
  <c r="AD245" i="2"/>
  <c r="AD252" i="2"/>
  <c r="AE240" i="2"/>
  <c r="AE241" i="2"/>
  <c r="AE245" i="2"/>
  <c r="AE252" i="2"/>
  <c r="AF240" i="2"/>
  <c r="AF241" i="2"/>
  <c r="AF245" i="2"/>
  <c r="AF252" i="2"/>
  <c r="AG240" i="2"/>
  <c r="AG241" i="2"/>
  <c r="AG245" i="2"/>
  <c r="AG252" i="2"/>
  <c r="AH240" i="2"/>
  <c r="AH241" i="2"/>
  <c r="AH245" i="2"/>
  <c r="AH252" i="2"/>
  <c r="AI240" i="2"/>
  <c r="AI241" i="2"/>
  <c r="AI245" i="2"/>
  <c r="AI252" i="2"/>
  <c r="AJ240" i="2"/>
  <c r="AJ241" i="2"/>
  <c r="C219" i="2"/>
  <c r="D247" i="2"/>
  <c r="D248" i="2"/>
  <c r="D256" i="2"/>
  <c r="E247" i="2"/>
  <c r="E248" i="2"/>
  <c r="E256" i="2"/>
  <c r="F247" i="2"/>
  <c r="F248" i="2"/>
  <c r="F256" i="2"/>
  <c r="G247" i="2"/>
  <c r="G248" i="2"/>
  <c r="G256" i="2"/>
  <c r="H247" i="2"/>
  <c r="H248" i="2"/>
  <c r="H256" i="2"/>
  <c r="I247" i="2"/>
  <c r="I248" i="2"/>
  <c r="I256" i="2"/>
  <c r="J247" i="2"/>
  <c r="J248" i="2"/>
  <c r="J256" i="2"/>
  <c r="K247" i="2"/>
  <c r="K248" i="2"/>
  <c r="K256" i="2"/>
  <c r="L247" i="2"/>
  <c r="L248" i="2"/>
  <c r="L256" i="2"/>
  <c r="M247" i="2"/>
  <c r="M248" i="2"/>
  <c r="M256" i="2"/>
  <c r="N247" i="2"/>
  <c r="N248" i="2"/>
  <c r="N256" i="2"/>
  <c r="O247" i="2"/>
  <c r="O248" i="2"/>
  <c r="O256" i="2"/>
  <c r="P247" i="2"/>
  <c r="P248" i="2"/>
  <c r="P256" i="2"/>
  <c r="Q247" i="2"/>
  <c r="Q248" i="2"/>
  <c r="Q256" i="2"/>
  <c r="R247" i="2"/>
  <c r="R248" i="2"/>
  <c r="R256" i="2"/>
  <c r="S247" i="2"/>
  <c r="S248" i="2"/>
  <c r="S256" i="2"/>
  <c r="T247" i="2"/>
  <c r="T248" i="2"/>
  <c r="T256" i="2"/>
  <c r="U247" i="2"/>
  <c r="U248" i="2"/>
  <c r="U256" i="2"/>
  <c r="V247" i="2"/>
  <c r="V248" i="2"/>
  <c r="V256" i="2"/>
  <c r="W247" i="2"/>
  <c r="W248" i="2"/>
  <c r="W256" i="2"/>
  <c r="X247" i="2"/>
  <c r="X248" i="2"/>
  <c r="X256" i="2"/>
  <c r="Y247" i="2"/>
  <c r="Y248" i="2"/>
  <c r="Y256" i="2"/>
  <c r="Z247" i="2"/>
  <c r="Z248" i="2"/>
  <c r="Z256" i="2"/>
  <c r="AA247" i="2"/>
  <c r="AA248" i="2"/>
  <c r="AA256" i="2"/>
  <c r="AB247" i="2"/>
  <c r="AB248" i="2"/>
  <c r="AB256" i="2"/>
  <c r="AC247" i="2"/>
  <c r="AC248" i="2"/>
  <c r="AC256" i="2"/>
  <c r="AD247" i="2"/>
  <c r="AD248" i="2"/>
  <c r="AD256" i="2"/>
  <c r="AE247" i="2"/>
  <c r="AE248" i="2"/>
  <c r="AE256" i="2"/>
  <c r="AF247" i="2"/>
  <c r="AF248" i="2"/>
  <c r="AF256" i="2"/>
  <c r="AG247" i="2"/>
  <c r="AG248" i="2"/>
  <c r="AG256" i="2"/>
  <c r="AH247" i="2"/>
  <c r="AH248" i="2"/>
  <c r="AH256" i="2"/>
  <c r="AI247" i="2"/>
  <c r="AI248" i="2"/>
  <c r="AI256" i="2"/>
  <c r="AJ247" i="2"/>
  <c r="AJ248" i="2"/>
  <c r="AR311" i="10"/>
  <c r="AQ311" i="10"/>
  <c r="AP311" i="10"/>
  <c r="AO311" i="10"/>
  <c r="AN311" i="10"/>
  <c r="AM311" i="10"/>
  <c r="AL311" i="10"/>
  <c r="AK311" i="10"/>
  <c r="AJ311" i="10"/>
  <c r="AI311" i="10"/>
  <c r="AH311" i="10"/>
  <c r="AG311" i="10"/>
  <c r="AF311" i="10"/>
  <c r="AE311" i="10"/>
  <c r="AD311" i="10"/>
  <c r="AC311" i="10"/>
  <c r="AB311" i="10"/>
  <c r="AA311" i="10"/>
  <c r="Z311" i="10"/>
  <c r="Y311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AR309" i="10"/>
  <c r="AQ309" i="10"/>
  <c r="AP309" i="10"/>
  <c r="AO309" i="10"/>
  <c r="AN309" i="10"/>
  <c r="AM309" i="10"/>
  <c r="AL309" i="10"/>
  <c r="AK309" i="10"/>
  <c r="AR308" i="10"/>
  <c r="AQ308" i="10"/>
  <c r="AP308" i="10"/>
  <c r="AO308" i="10"/>
  <c r="AN308" i="10"/>
  <c r="AM308" i="10"/>
  <c r="AL308" i="10"/>
  <c r="AK308" i="10"/>
  <c r="AR307" i="10"/>
  <c r="AQ307" i="10"/>
  <c r="AP307" i="10"/>
  <c r="AO307" i="10"/>
  <c r="AN307" i="10"/>
  <c r="AM307" i="10"/>
  <c r="AL307" i="10"/>
  <c r="AK307" i="10"/>
  <c r="AR305" i="10"/>
  <c r="AQ305" i="10"/>
  <c r="AP305" i="10"/>
  <c r="AO305" i="10"/>
  <c r="AN305" i="10"/>
  <c r="AM305" i="10"/>
  <c r="AL305" i="10"/>
  <c r="AK305" i="10"/>
  <c r="AR304" i="10"/>
  <c r="AQ304" i="10"/>
  <c r="AP304" i="10"/>
  <c r="AO304" i="10"/>
  <c r="AN304" i="10"/>
  <c r="AM304" i="10"/>
  <c r="AL304" i="10"/>
  <c r="AK304" i="10"/>
  <c r="AR303" i="10"/>
  <c r="AQ303" i="10"/>
  <c r="AP303" i="10"/>
  <c r="AO303" i="10"/>
  <c r="AN303" i="10"/>
  <c r="AM303" i="10"/>
  <c r="AL303" i="10"/>
  <c r="AK303" i="10"/>
  <c r="AR301" i="10"/>
  <c r="AQ301" i="10"/>
  <c r="AP301" i="10"/>
  <c r="AO301" i="10"/>
  <c r="AN301" i="10"/>
  <c r="AM301" i="10"/>
  <c r="AL301" i="10"/>
  <c r="AK301" i="10"/>
  <c r="AR300" i="10"/>
  <c r="AQ300" i="10"/>
  <c r="AP300" i="10"/>
  <c r="AO300" i="10"/>
  <c r="AN300" i="10"/>
  <c r="AM300" i="10"/>
  <c r="AL300" i="10"/>
  <c r="AK300" i="10"/>
  <c r="AR299" i="10"/>
  <c r="AQ299" i="10"/>
  <c r="AP299" i="10"/>
  <c r="AO299" i="10"/>
  <c r="AN299" i="10"/>
  <c r="AM299" i="10"/>
  <c r="AL299" i="10"/>
  <c r="AK299" i="10"/>
  <c r="AR297" i="10"/>
  <c r="AQ297" i="10"/>
  <c r="AP297" i="10"/>
  <c r="AO297" i="10"/>
  <c r="AN297" i="10"/>
  <c r="AM297" i="10"/>
  <c r="AL297" i="10"/>
  <c r="AK297" i="10"/>
  <c r="AR296" i="10"/>
  <c r="AQ296" i="10"/>
  <c r="AP296" i="10"/>
  <c r="AO296" i="10"/>
  <c r="AN296" i="10"/>
  <c r="AM296" i="10"/>
  <c r="AL296" i="10"/>
  <c r="AK296" i="10"/>
  <c r="AR295" i="10"/>
  <c r="AQ295" i="10"/>
  <c r="AP295" i="10"/>
  <c r="AO295" i="10"/>
  <c r="AN295" i="10"/>
  <c r="AM295" i="10"/>
  <c r="AL295" i="10"/>
  <c r="AK295" i="10"/>
  <c r="AR289" i="10"/>
  <c r="AQ289" i="10"/>
  <c r="AP289" i="10"/>
  <c r="AO289" i="10"/>
  <c r="AN289" i="10"/>
  <c r="AM289" i="10"/>
  <c r="AL289" i="10"/>
  <c r="AK289" i="10"/>
  <c r="AR288" i="10"/>
  <c r="AQ288" i="10"/>
  <c r="AP288" i="10"/>
  <c r="AO288" i="10"/>
  <c r="AN288" i="10"/>
  <c r="AM288" i="10"/>
  <c r="AL288" i="10"/>
  <c r="AK288" i="10"/>
  <c r="AJ288" i="10"/>
  <c r="AI288" i="10"/>
  <c r="AH288" i="10"/>
  <c r="AG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AR286" i="10"/>
  <c r="AQ286" i="10"/>
  <c r="AP286" i="10"/>
  <c r="AO286" i="10"/>
  <c r="AN286" i="10"/>
  <c r="AM286" i="10"/>
  <c r="AL286" i="10"/>
  <c r="AK286" i="10"/>
  <c r="AR285" i="10"/>
  <c r="AQ285" i="10"/>
  <c r="AP285" i="10"/>
  <c r="AO285" i="10"/>
  <c r="AN285" i="10"/>
  <c r="AM285" i="10"/>
  <c r="AL285" i="10"/>
  <c r="AK285" i="10"/>
  <c r="AR284" i="10"/>
  <c r="AQ284" i="10"/>
  <c r="AP284" i="10"/>
  <c r="AO284" i="10"/>
  <c r="AN284" i="10"/>
  <c r="AM284" i="10"/>
  <c r="AL284" i="10"/>
  <c r="AK284" i="10"/>
  <c r="AR282" i="10"/>
  <c r="AQ282" i="10"/>
  <c r="AP282" i="10"/>
  <c r="AO282" i="10"/>
  <c r="AN282" i="10"/>
  <c r="AM282" i="10"/>
  <c r="AL282" i="10"/>
  <c r="AK282" i="10"/>
  <c r="AR281" i="10"/>
  <c r="AQ281" i="10"/>
  <c r="AP281" i="10"/>
  <c r="AO281" i="10"/>
  <c r="AN281" i="10"/>
  <c r="AM281" i="10"/>
  <c r="AL281" i="10"/>
  <c r="AK281" i="10"/>
  <c r="AR280" i="10"/>
  <c r="AQ280" i="10"/>
  <c r="AP280" i="10"/>
  <c r="AO280" i="10"/>
  <c r="AN280" i="10"/>
  <c r="AM280" i="10"/>
  <c r="AL280" i="10"/>
  <c r="AK280" i="10"/>
  <c r="AR278" i="10"/>
  <c r="AQ278" i="10"/>
  <c r="AP278" i="10"/>
  <c r="AO278" i="10"/>
  <c r="AN278" i="10"/>
  <c r="AM278" i="10"/>
  <c r="AL278" i="10"/>
  <c r="AK278" i="10"/>
  <c r="AR277" i="10"/>
  <c r="AQ277" i="10"/>
  <c r="AP277" i="10"/>
  <c r="AO277" i="10"/>
  <c r="AN277" i="10"/>
  <c r="AM277" i="10"/>
  <c r="AL277" i="10"/>
  <c r="AK277" i="10"/>
  <c r="AR276" i="10"/>
  <c r="AQ276" i="10"/>
  <c r="AP276" i="10"/>
  <c r="AO276" i="10"/>
  <c r="AN276" i="10"/>
  <c r="AM276" i="10"/>
  <c r="AL276" i="10"/>
  <c r="AK276" i="10"/>
  <c r="AR274" i="10"/>
  <c r="AQ274" i="10"/>
  <c r="AP274" i="10"/>
  <c r="AO274" i="10"/>
  <c r="AN274" i="10"/>
  <c r="AM274" i="10"/>
  <c r="AL274" i="10"/>
  <c r="AK274" i="10"/>
  <c r="AR273" i="10"/>
  <c r="AQ273" i="10"/>
  <c r="AP273" i="10"/>
  <c r="AO273" i="10"/>
  <c r="AN273" i="10"/>
  <c r="AM273" i="10"/>
  <c r="AL273" i="10"/>
  <c r="AK273" i="10"/>
  <c r="AR272" i="10"/>
  <c r="AQ272" i="10"/>
  <c r="AP272" i="10"/>
  <c r="AO272" i="10"/>
  <c r="AN272" i="10"/>
  <c r="AM272" i="10"/>
  <c r="AL272" i="10"/>
  <c r="AK272" i="10"/>
  <c r="H270" i="10"/>
  <c r="G270" i="10"/>
  <c r="AR266" i="10"/>
  <c r="AQ266" i="10"/>
  <c r="AP266" i="10"/>
  <c r="AO266" i="10"/>
  <c r="AN266" i="10"/>
  <c r="AM266" i="10"/>
  <c r="AL266" i="10"/>
  <c r="AK266" i="10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8" i="2"/>
  <c r="D139" i="2"/>
  <c r="C118" i="2"/>
  <c r="D143" i="2"/>
  <c r="D150" i="2"/>
  <c r="E138" i="2"/>
  <c r="E139" i="2"/>
  <c r="E143" i="2"/>
  <c r="E150" i="2"/>
  <c r="F138" i="2"/>
  <c r="F139" i="2"/>
  <c r="F143" i="2"/>
  <c r="F150" i="2"/>
  <c r="G138" i="2"/>
  <c r="G139" i="2"/>
  <c r="G143" i="2"/>
  <c r="G150" i="2"/>
  <c r="H138" i="2"/>
  <c r="H139" i="2"/>
  <c r="H143" i="2"/>
  <c r="H150" i="2"/>
  <c r="I138" i="2"/>
  <c r="I139" i="2"/>
  <c r="I143" i="2"/>
  <c r="I150" i="2"/>
  <c r="J138" i="2"/>
  <c r="J139" i="2"/>
  <c r="J143" i="2"/>
  <c r="J150" i="2"/>
  <c r="K138" i="2"/>
  <c r="K139" i="2"/>
  <c r="K143" i="2"/>
  <c r="K150" i="2"/>
  <c r="L138" i="2"/>
  <c r="L139" i="2"/>
  <c r="L143" i="2"/>
  <c r="L150" i="2"/>
  <c r="M138" i="2"/>
  <c r="M139" i="2"/>
  <c r="M143" i="2"/>
  <c r="M150" i="2"/>
  <c r="N138" i="2"/>
  <c r="N139" i="2"/>
  <c r="N143" i="2"/>
  <c r="N150" i="2"/>
  <c r="O138" i="2"/>
  <c r="O139" i="2"/>
  <c r="O143" i="2"/>
  <c r="O150" i="2"/>
  <c r="P138" i="2"/>
  <c r="P139" i="2"/>
  <c r="P143" i="2"/>
  <c r="P150" i="2"/>
  <c r="Q138" i="2"/>
  <c r="Q139" i="2"/>
  <c r="Q143" i="2"/>
  <c r="Q150" i="2"/>
  <c r="R138" i="2"/>
  <c r="R139" i="2"/>
  <c r="R143" i="2"/>
  <c r="R150" i="2"/>
  <c r="S138" i="2"/>
  <c r="S139" i="2"/>
  <c r="S143" i="2"/>
  <c r="S150" i="2"/>
  <c r="T138" i="2"/>
  <c r="T139" i="2"/>
  <c r="T143" i="2"/>
  <c r="T150" i="2"/>
  <c r="U138" i="2"/>
  <c r="U139" i="2"/>
  <c r="U143" i="2"/>
  <c r="U150" i="2"/>
  <c r="V138" i="2"/>
  <c r="V139" i="2"/>
  <c r="V143" i="2"/>
  <c r="V150" i="2"/>
  <c r="W138" i="2"/>
  <c r="W139" i="2"/>
  <c r="W143" i="2"/>
  <c r="W150" i="2"/>
  <c r="X138" i="2"/>
  <c r="X139" i="2"/>
  <c r="X143" i="2"/>
  <c r="X150" i="2"/>
  <c r="Y138" i="2"/>
  <c r="Y139" i="2"/>
  <c r="Y143" i="2"/>
  <c r="Y150" i="2"/>
  <c r="Z138" i="2"/>
  <c r="Z139" i="2"/>
  <c r="Z143" i="2"/>
  <c r="Z150" i="2"/>
  <c r="AA138" i="2"/>
  <c r="AA139" i="2"/>
  <c r="AA143" i="2"/>
  <c r="AA150" i="2"/>
  <c r="AB138" i="2"/>
  <c r="AB139" i="2"/>
  <c r="AB143" i="2"/>
  <c r="AB150" i="2"/>
  <c r="AC138" i="2"/>
  <c r="AC139" i="2"/>
  <c r="AC143" i="2"/>
  <c r="AC150" i="2"/>
  <c r="AD138" i="2"/>
  <c r="AD139" i="2"/>
  <c r="AD143" i="2"/>
  <c r="AD150" i="2"/>
  <c r="AE138" i="2"/>
  <c r="AE139" i="2"/>
  <c r="AE143" i="2"/>
  <c r="AE150" i="2"/>
  <c r="AF138" i="2"/>
  <c r="AF139" i="2"/>
  <c r="AF143" i="2"/>
  <c r="AF150" i="2"/>
  <c r="AG138" i="2"/>
  <c r="AG139" i="2"/>
  <c r="AG143" i="2"/>
  <c r="AG150" i="2"/>
  <c r="AH138" i="2"/>
  <c r="AH139" i="2"/>
  <c r="AH143" i="2"/>
  <c r="AH150" i="2"/>
  <c r="AI138" i="2"/>
  <c r="AI139" i="2"/>
  <c r="AI143" i="2"/>
  <c r="AI150" i="2"/>
  <c r="AJ138" i="2"/>
  <c r="AJ139" i="2"/>
  <c r="C117" i="2"/>
  <c r="D145" i="2"/>
  <c r="D146" i="2"/>
  <c r="D154" i="2"/>
  <c r="E145" i="2"/>
  <c r="E146" i="2"/>
  <c r="E154" i="2"/>
  <c r="F145" i="2"/>
  <c r="F146" i="2"/>
  <c r="F154" i="2"/>
  <c r="G145" i="2"/>
  <c r="G146" i="2"/>
  <c r="G154" i="2"/>
  <c r="H145" i="2"/>
  <c r="H146" i="2"/>
  <c r="H154" i="2"/>
  <c r="I145" i="2"/>
  <c r="I146" i="2"/>
  <c r="I154" i="2"/>
  <c r="J145" i="2"/>
  <c r="J146" i="2"/>
  <c r="J154" i="2"/>
  <c r="K145" i="2"/>
  <c r="K146" i="2"/>
  <c r="K154" i="2"/>
  <c r="L145" i="2"/>
  <c r="L146" i="2"/>
  <c r="L154" i="2"/>
  <c r="M145" i="2"/>
  <c r="M146" i="2"/>
  <c r="M154" i="2"/>
  <c r="N145" i="2"/>
  <c r="N146" i="2"/>
  <c r="N154" i="2"/>
  <c r="O145" i="2"/>
  <c r="O146" i="2"/>
  <c r="O154" i="2"/>
  <c r="P145" i="2"/>
  <c r="P146" i="2"/>
  <c r="P154" i="2"/>
  <c r="Q145" i="2"/>
  <c r="Q146" i="2"/>
  <c r="Q154" i="2"/>
  <c r="R145" i="2"/>
  <c r="R146" i="2"/>
  <c r="R154" i="2"/>
  <c r="S145" i="2"/>
  <c r="S146" i="2"/>
  <c r="S154" i="2"/>
  <c r="T145" i="2"/>
  <c r="T146" i="2"/>
  <c r="T154" i="2"/>
  <c r="U145" i="2"/>
  <c r="U146" i="2"/>
  <c r="U154" i="2"/>
  <c r="V145" i="2"/>
  <c r="V146" i="2"/>
  <c r="V154" i="2"/>
  <c r="W145" i="2"/>
  <c r="W146" i="2"/>
  <c r="W154" i="2"/>
  <c r="X145" i="2"/>
  <c r="X146" i="2"/>
  <c r="X154" i="2"/>
  <c r="Y145" i="2"/>
  <c r="Y146" i="2"/>
  <c r="Y154" i="2"/>
  <c r="Z145" i="2"/>
  <c r="Z146" i="2"/>
  <c r="Z154" i="2"/>
  <c r="AA145" i="2"/>
  <c r="AA146" i="2"/>
  <c r="AA154" i="2"/>
  <c r="AB145" i="2"/>
  <c r="AB146" i="2"/>
  <c r="AB154" i="2"/>
  <c r="AC145" i="2"/>
  <c r="AC146" i="2"/>
  <c r="AC154" i="2"/>
  <c r="AD145" i="2"/>
  <c r="AD146" i="2"/>
  <c r="AD154" i="2"/>
  <c r="AE145" i="2"/>
  <c r="AE146" i="2"/>
  <c r="AE154" i="2"/>
  <c r="AF145" i="2"/>
  <c r="AF146" i="2"/>
  <c r="AF154" i="2"/>
  <c r="AG145" i="2"/>
  <c r="AG146" i="2"/>
  <c r="AG154" i="2"/>
  <c r="AH145" i="2"/>
  <c r="AH146" i="2"/>
  <c r="AH154" i="2"/>
  <c r="AI145" i="2"/>
  <c r="AI146" i="2"/>
  <c r="AI154" i="2"/>
  <c r="AJ145" i="2"/>
  <c r="AJ146" i="2"/>
  <c r="AR265" i="10"/>
  <c r="AQ265" i="10"/>
  <c r="AP265" i="10"/>
  <c r="AO265" i="10"/>
  <c r="AN265" i="10"/>
  <c r="AM265" i="10"/>
  <c r="AL265" i="10"/>
  <c r="AK265" i="10"/>
  <c r="AJ265" i="10"/>
  <c r="AI265" i="10"/>
  <c r="AH265" i="10"/>
  <c r="AG265" i="10"/>
  <c r="AF265" i="10"/>
  <c r="AE265" i="10"/>
  <c r="AD265" i="10"/>
  <c r="AC265" i="10"/>
  <c r="AB265" i="10"/>
  <c r="AA265" i="10"/>
  <c r="Z265" i="10"/>
  <c r="Y265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AR263" i="10"/>
  <c r="AQ263" i="10"/>
  <c r="AP263" i="10"/>
  <c r="AO263" i="10"/>
  <c r="AN263" i="10"/>
  <c r="AM263" i="10"/>
  <c r="AL263" i="10"/>
  <c r="AK263" i="10"/>
  <c r="AR262" i="10"/>
  <c r="AQ262" i="10"/>
  <c r="AP262" i="10"/>
  <c r="AO262" i="10"/>
  <c r="AN262" i="10"/>
  <c r="AM262" i="10"/>
  <c r="AL262" i="10"/>
  <c r="AK262" i="10"/>
  <c r="AR261" i="10"/>
  <c r="AQ261" i="10"/>
  <c r="AP261" i="10"/>
  <c r="AO261" i="10"/>
  <c r="AN261" i="10"/>
  <c r="AM261" i="10"/>
  <c r="AL261" i="10"/>
  <c r="AK261" i="10"/>
  <c r="AR259" i="10"/>
  <c r="AQ259" i="10"/>
  <c r="AP259" i="10"/>
  <c r="AO259" i="10"/>
  <c r="AN259" i="10"/>
  <c r="AM259" i="10"/>
  <c r="AL259" i="10"/>
  <c r="AK259" i="10"/>
  <c r="AR258" i="10"/>
  <c r="AQ258" i="10"/>
  <c r="AP258" i="10"/>
  <c r="AO258" i="10"/>
  <c r="AN258" i="10"/>
  <c r="AM258" i="10"/>
  <c r="AL258" i="10"/>
  <c r="AK258" i="10"/>
  <c r="AR257" i="10"/>
  <c r="AQ257" i="10"/>
  <c r="AP257" i="10"/>
  <c r="AO257" i="10"/>
  <c r="AN257" i="10"/>
  <c r="AM257" i="10"/>
  <c r="AL257" i="10"/>
  <c r="AK257" i="10"/>
  <c r="AR255" i="10"/>
  <c r="AQ255" i="10"/>
  <c r="AP255" i="10"/>
  <c r="AO255" i="10"/>
  <c r="AN255" i="10"/>
  <c r="AM255" i="10"/>
  <c r="AL255" i="10"/>
  <c r="AK255" i="10"/>
  <c r="AR254" i="10"/>
  <c r="AQ254" i="10"/>
  <c r="AP254" i="10"/>
  <c r="AO254" i="10"/>
  <c r="AN254" i="10"/>
  <c r="AM254" i="10"/>
  <c r="AL254" i="10"/>
  <c r="AK254" i="10"/>
  <c r="AR253" i="10"/>
  <c r="AQ253" i="10"/>
  <c r="AP253" i="10"/>
  <c r="AO253" i="10"/>
  <c r="AN253" i="10"/>
  <c r="AM253" i="10"/>
  <c r="AL253" i="10"/>
  <c r="AK253" i="10"/>
  <c r="AR251" i="10"/>
  <c r="AQ251" i="10"/>
  <c r="AP251" i="10"/>
  <c r="AO251" i="10"/>
  <c r="AN251" i="10"/>
  <c r="AM251" i="10"/>
  <c r="AL251" i="10"/>
  <c r="AK251" i="10"/>
  <c r="AR250" i="10"/>
  <c r="AQ250" i="10"/>
  <c r="AP250" i="10"/>
  <c r="AO250" i="10"/>
  <c r="AN250" i="10"/>
  <c r="AM250" i="10"/>
  <c r="AL250" i="10"/>
  <c r="AK250" i="10"/>
  <c r="AR249" i="10"/>
  <c r="AQ249" i="10"/>
  <c r="AP249" i="10"/>
  <c r="AO249" i="10"/>
  <c r="AN249" i="10"/>
  <c r="AM249" i="10"/>
  <c r="AL249" i="10"/>
  <c r="AK249" i="10"/>
  <c r="H247" i="10"/>
  <c r="G247" i="10"/>
  <c r="AR243" i="10"/>
  <c r="AQ243" i="10"/>
  <c r="AP243" i="10"/>
  <c r="AO243" i="10"/>
  <c r="AN243" i="10"/>
  <c r="AM243" i="10"/>
  <c r="AL243" i="10"/>
  <c r="AK243" i="10"/>
  <c r="AR242" i="10"/>
  <c r="AQ242" i="10"/>
  <c r="AP242" i="10"/>
  <c r="AO242" i="10"/>
  <c r="AN242" i="10"/>
  <c r="AM242" i="10"/>
  <c r="AL242" i="10"/>
  <c r="AK242" i="10"/>
  <c r="AR241" i="10"/>
  <c r="AQ241" i="10"/>
  <c r="AP241" i="10"/>
  <c r="AO241" i="10"/>
  <c r="AN241" i="10"/>
  <c r="AM241" i="10"/>
  <c r="AL241" i="10"/>
  <c r="AK241" i="10"/>
  <c r="AR240" i="10"/>
  <c r="AQ240" i="10"/>
  <c r="AP240" i="10"/>
  <c r="AO240" i="10"/>
  <c r="AN240" i="10"/>
  <c r="AM240" i="10"/>
  <c r="AL240" i="10"/>
  <c r="AK240" i="10"/>
  <c r="AJ240" i="10"/>
  <c r="AI240" i="10"/>
  <c r="AH240" i="10"/>
  <c r="AG240" i="10"/>
  <c r="AF240" i="10"/>
  <c r="AE240" i="10"/>
  <c r="AD240" i="10"/>
  <c r="AC240" i="10"/>
  <c r="AB240" i="10"/>
  <c r="AA240" i="10"/>
  <c r="Z240" i="10"/>
  <c r="Y240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AR239" i="10"/>
  <c r="AQ239" i="10"/>
  <c r="AP239" i="10"/>
  <c r="AO239" i="10"/>
  <c r="AN239" i="10"/>
  <c r="AM239" i="10"/>
  <c r="AL239" i="10"/>
  <c r="AK239" i="10"/>
  <c r="AR238" i="10"/>
  <c r="AQ238" i="10"/>
  <c r="AP238" i="10"/>
  <c r="AO238" i="10"/>
  <c r="AN238" i="10"/>
  <c r="AM238" i="10"/>
  <c r="AL238" i="10"/>
  <c r="AK238" i="10"/>
  <c r="AR237" i="10"/>
  <c r="AQ237" i="10"/>
  <c r="AP237" i="10"/>
  <c r="AO237" i="10"/>
  <c r="AN237" i="10"/>
  <c r="AM237" i="10"/>
  <c r="AL237" i="10"/>
  <c r="AK237" i="10"/>
  <c r="AJ237" i="10"/>
  <c r="AI237" i="10"/>
  <c r="AH237" i="10"/>
  <c r="AG237" i="10"/>
  <c r="AF237" i="10"/>
  <c r="AE237" i="10"/>
  <c r="AD237" i="10"/>
  <c r="AC237" i="10"/>
  <c r="AB237" i="10"/>
  <c r="AA237" i="10"/>
  <c r="Z237" i="10"/>
  <c r="Y237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6" i="10"/>
  <c r="AR234" i="10"/>
  <c r="AQ234" i="10"/>
  <c r="AP234" i="10"/>
  <c r="AO234" i="10"/>
  <c r="AN234" i="10"/>
  <c r="AM234" i="10"/>
  <c r="AL234" i="10"/>
  <c r="AK234" i="10"/>
  <c r="AR233" i="10"/>
  <c r="AQ233" i="10"/>
  <c r="AP233" i="10"/>
  <c r="AO233" i="10"/>
  <c r="AN233" i="10"/>
  <c r="AM233" i="10"/>
  <c r="AL233" i="10"/>
  <c r="AK233" i="10"/>
  <c r="AR232" i="10"/>
  <c r="AQ232" i="10"/>
  <c r="AP232" i="10"/>
  <c r="AO232" i="10"/>
  <c r="AN232" i="10"/>
  <c r="AM232" i="10"/>
  <c r="AL232" i="10"/>
  <c r="AK232" i="10"/>
  <c r="AR231" i="10"/>
  <c r="AQ231" i="10"/>
  <c r="AP231" i="10"/>
  <c r="AO231" i="10"/>
  <c r="AN231" i="10"/>
  <c r="AM231" i="10"/>
  <c r="AL231" i="10"/>
  <c r="AK231" i="10"/>
  <c r="AR230" i="10"/>
  <c r="AQ230" i="10"/>
  <c r="AP230" i="10"/>
  <c r="AO230" i="10"/>
  <c r="AN230" i="10"/>
  <c r="AM230" i="10"/>
  <c r="AL230" i="10"/>
  <c r="AK230" i="10"/>
  <c r="AR229" i="10"/>
  <c r="AQ229" i="10"/>
  <c r="AP229" i="10"/>
  <c r="AO229" i="10"/>
  <c r="AN229" i="10"/>
  <c r="AM229" i="10"/>
  <c r="AL229" i="10"/>
  <c r="AK229" i="10"/>
  <c r="AR228" i="10"/>
  <c r="AQ228" i="10"/>
  <c r="AP228" i="10"/>
  <c r="AO228" i="10"/>
  <c r="AN228" i="10"/>
  <c r="AM228" i="10"/>
  <c r="AL228" i="10"/>
  <c r="AK228" i="10"/>
  <c r="AR227" i="10"/>
  <c r="AQ227" i="10"/>
  <c r="AP227" i="10"/>
  <c r="AO227" i="10"/>
  <c r="AN227" i="10"/>
  <c r="AM227" i="10"/>
  <c r="AL227" i="10"/>
  <c r="AK227" i="10"/>
  <c r="AJ227" i="10"/>
  <c r="AI227" i="10"/>
  <c r="AH227" i="10"/>
  <c r="AG227" i="10"/>
  <c r="AF227" i="10"/>
  <c r="AE227" i="10"/>
  <c r="AD227" i="10"/>
  <c r="AC227" i="10"/>
  <c r="AB227" i="10"/>
  <c r="AA227" i="10"/>
  <c r="Z227" i="10"/>
  <c r="Y227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6" i="10"/>
  <c r="AR223" i="10"/>
  <c r="AQ223" i="10"/>
  <c r="AP223" i="10"/>
  <c r="AO223" i="10"/>
  <c r="AN223" i="10"/>
  <c r="AM223" i="10"/>
  <c r="AL223" i="10"/>
  <c r="AK223" i="10"/>
  <c r="AR222" i="10"/>
  <c r="AQ222" i="10"/>
  <c r="AP222" i="10"/>
  <c r="AO222" i="10"/>
  <c r="AN222" i="10"/>
  <c r="AM222" i="10"/>
  <c r="AL222" i="10"/>
  <c r="AK222" i="10"/>
  <c r="AR221" i="10"/>
  <c r="AQ221" i="10"/>
  <c r="AP221" i="10"/>
  <c r="AO221" i="10"/>
  <c r="AN221" i="10"/>
  <c r="AM221" i="10"/>
  <c r="AL221" i="10"/>
  <c r="AK221" i="10"/>
  <c r="AR220" i="10"/>
  <c r="AQ220" i="10"/>
  <c r="AP220" i="10"/>
  <c r="AO220" i="10"/>
  <c r="AN220" i="10"/>
  <c r="AM220" i="10"/>
  <c r="AL220" i="10"/>
  <c r="AK220" i="10"/>
  <c r="AR219" i="10"/>
  <c r="AQ219" i="10"/>
  <c r="AP219" i="10"/>
  <c r="AO219" i="10"/>
  <c r="AN219" i="10"/>
  <c r="AM219" i="10"/>
  <c r="AL219" i="10"/>
  <c r="AK219" i="10"/>
  <c r="AR218" i="10"/>
  <c r="AQ218" i="10"/>
  <c r="AP218" i="10"/>
  <c r="AO218" i="10"/>
  <c r="AN218" i="10"/>
  <c r="AM218" i="10"/>
  <c r="AL218" i="10"/>
  <c r="AK218" i="10"/>
  <c r="AR217" i="10"/>
  <c r="AQ217" i="10"/>
  <c r="AP217" i="10"/>
  <c r="AO217" i="10"/>
  <c r="AN217" i="10"/>
  <c r="AM217" i="10"/>
  <c r="AL217" i="10"/>
  <c r="AK217" i="10"/>
  <c r="AR216" i="10"/>
  <c r="AQ216" i="10"/>
  <c r="AP216" i="10"/>
  <c r="AO216" i="10"/>
  <c r="AN216" i="10"/>
  <c r="AM216" i="10"/>
  <c r="AL216" i="10"/>
  <c r="AK216" i="10"/>
  <c r="AJ216" i="10"/>
  <c r="AI216" i="10"/>
  <c r="AH216" i="10"/>
  <c r="AG216" i="10"/>
  <c r="AF216" i="10"/>
  <c r="AE216" i="10"/>
  <c r="AD216" i="10"/>
  <c r="AC216" i="10"/>
  <c r="AB216" i="10"/>
  <c r="AA216" i="10"/>
  <c r="Z216" i="10"/>
  <c r="Y216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5" i="10"/>
  <c r="C209" i="10"/>
  <c r="AR188" i="10"/>
  <c r="AQ188" i="10"/>
  <c r="AP188" i="10"/>
  <c r="AO188" i="10"/>
  <c r="AN188" i="10"/>
  <c r="AM188" i="10"/>
  <c r="AL188" i="10"/>
  <c r="AK188" i="10"/>
  <c r="B169" i="10"/>
  <c r="C169" i="10"/>
  <c r="AJ171" i="10"/>
  <c r="AJ172" i="10"/>
  <c r="AJ173" i="10"/>
  <c r="E169" i="10"/>
  <c r="G169" i="10"/>
  <c r="AJ175" i="10"/>
  <c r="AJ176" i="10"/>
  <c r="AJ177" i="10"/>
  <c r="D169" i="10"/>
  <c r="AJ179" i="10"/>
  <c r="AJ180" i="10"/>
  <c r="AJ181" i="10"/>
  <c r="F169" i="10"/>
  <c r="H169" i="10"/>
  <c r="AJ183" i="10"/>
  <c r="AJ184" i="10"/>
  <c r="AJ185" i="10"/>
  <c r="AJ188" i="10"/>
  <c r="AI171" i="10"/>
  <c r="AI172" i="10"/>
  <c r="AI173" i="10"/>
  <c r="AI175" i="10"/>
  <c r="AI176" i="10"/>
  <c r="AI177" i="10"/>
  <c r="AI179" i="10"/>
  <c r="AI180" i="10"/>
  <c r="AI181" i="10"/>
  <c r="AI183" i="10"/>
  <c r="AI184" i="10"/>
  <c r="AI185" i="10"/>
  <c r="AI188" i="10"/>
  <c r="AH171" i="10"/>
  <c r="AH172" i="10"/>
  <c r="AH173" i="10"/>
  <c r="AH175" i="10"/>
  <c r="AH176" i="10"/>
  <c r="AH177" i="10"/>
  <c r="AH179" i="10"/>
  <c r="AH180" i="10"/>
  <c r="AH181" i="10"/>
  <c r="AH183" i="10"/>
  <c r="AH184" i="10"/>
  <c r="AH185" i="10"/>
  <c r="AH188" i="10"/>
  <c r="AG171" i="10"/>
  <c r="AG172" i="10"/>
  <c r="AG173" i="10"/>
  <c r="AG175" i="10"/>
  <c r="AG176" i="10"/>
  <c r="AG177" i="10"/>
  <c r="AG179" i="10"/>
  <c r="AG180" i="10"/>
  <c r="AG181" i="10"/>
  <c r="AG183" i="10"/>
  <c r="AG184" i="10"/>
  <c r="AG185" i="10"/>
  <c r="AG188" i="10"/>
  <c r="AF171" i="10"/>
  <c r="AF172" i="10"/>
  <c r="AF173" i="10"/>
  <c r="AF175" i="10"/>
  <c r="AF176" i="10"/>
  <c r="AF177" i="10"/>
  <c r="AF179" i="10"/>
  <c r="AF180" i="10"/>
  <c r="AF181" i="10"/>
  <c r="AF183" i="10"/>
  <c r="AF184" i="10"/>
  <c r="AF185" i="10"/>
  <c r="AF188" i="10"/>
  <c r="AE171" i="10"/>
  <c r="AE172" i="10"/>
  <c r="AE173" i="10"/>
  <c r="AE175" i="10"/>
  <c r="AE176" i="10"/>
  <c r="AE177" i="10"/>
  <c r="AE179" i="10"/>
  <c r="AE180" i="10"/>
  <c r="AE181" i="10"/>
  <c r="AE183" i="10"/>
  <c r="AE184" i="10"/>
  <c r="AE185" i="10"/>
  <c r="AE188" i="10"/>
  <c r="AD171" i="10"/>
  <c r="AD172" i="10"/>
  <c r="AD173" i="10"/>
  <c r="AD175" i="10"/>
  <c r="AD176" i="10"/>
  <c r="AD177" i="10"/>
  <c r="AD179" i="10"/>
  <c r="AD180" i="10"/>
  <c r="AD181" i="10"/>
  <c r="AD183" i="10"/>
  <c r="AD184" i="10"/>
  <c r="AD185" i="10"/>
  <c r="AD188" i="10"/>
  <c r="AC171" i="10"/>
  <c r="AC172" i="10"/>
  <c r="AC173" i="10"/>
  <c r="AC175" i="10"/>
  <c r="AC176" i="10"/>
  <c r="AC177" i="10"/>
  <c r="AC179" i="10"/>
  <c r="AC180" i="10"/>
  <c r="AC181" i="10"/>
  <c r="AC183" i="10"/>
  <c r="AC184" i="10"/>
  <c r="AC185" i="10"/>
  <c r="AC188" i="10"/>
  <c r="AB171" i="10"/>
  <c r="AB172" i="10"/>
  <c r="AB173" i="10"/>
  <c r="AB175" i="10"/>
  <c r="AB176" i="10"/>
  <c r="AB177" i="10"/>
  <c r="AB179" i="10"/>
  <c r="AB180" i="10"/>
  <c r="AB181" i="10"/>
  <c r="AB183" i="10"/>
  <c r="AB184" i="10"/>
  <c r="AB185" i="10"/>
  <c r="AB188" i="10"/>
  <c r="AA171" i="10"/>
  <c r="AA172" i="10"/>
  <c r="AA173" i="10"/>
  <c r="AA175" i="10"/>
  <c r="AA176" i="10"/>
  <c r="AA177" i="10"/>
  <c r="AA179" i="10"/>
  <c r="AA180" i="10"/>
  <c r="AA181" i="10"/>
  <c r="AA183" i="10"/>
  <c r="AA184" i="10"/>
  <c r="AA185" i="10"/>
  <c r="AA188" i="10"/>
  <c r="Z171" i="10"/>
  <c r="Z172" i="10"/>
  <c r="Z173" i="10"/>
  <c r="Z175" i="10"/>
  <c r="Z176" i="10"/>
  <c r="Z177" i="10"/>
  <c r="Z179" i="10"/>
  <c r="Z180" i="10"/>
  <c r="Z181" i="10"/>
  <c r="Z183" i="10"/>
  <c r="Z184" i="10"/>
  <c r="Z185" i="10"/>
  <c r="Z188" i="10"/>
  <c r="Y171" i="10"/>
  <c r="Y172" i="10"/>
  <c r="Y173" i="10"/>
  <c r="Y175" i="10"/>
  <c r="Y176" i="10"/>
  <c r="Y177" i="10"/>
  <c r="Y179" i="10"/>
  <c r="Y180" i="10"/>
  <c r="Y181" i="10"/>
  <c r="Y183" i="10"/>
  <c r="Y184" i="10"/>
  <c r="Y185" i="10"/>
  <c r="Y188" i="10"/>
  <c r="X171" i="10"/>
  <c r="X172" i="10"/>
  <c r="X173" i="10"/>
  <c r="X175" i="10"/>
  <c r="X176" i="10"/>
  <c r="X177" i="10"/>
  <c r="X179" i="10"/>
  <c r="X180" i="10"/>
  <c r="X181" i="10"/>
  <c r="X183" i="10"/>
  <c r="X184" i="10"/>
  <c r="X185" i="10"/>
  <c r="X188" i="10"/>
  <c r="W171" i="10"/>
  <c r="W172" i="10"/>
  <c r="W173" i="10"/>
  <c r="W175" i="10"/>
  <c r="W176" i="10"/>
  <c r="W177" i="10"/>
  <c r="W179" i="10"/>
  <c r="W180" i="10"/>
  <c r="W181" i="10"/>
  <c r="W183" i="10"/>
  <c r="W184" i="10"/>
  <c r="W185" i="10"/>
  <c r="W188" i="10"/>
  <c r="V171" i="10"/>
  <c r="V172" i="10"/>
  <c r="V173" i="10"/>
  <c r="V175" i="10"/>
  <c r="V176" i="10"/>
  <c r="V177" i="10"/>
  <c r="V179" i="10"/>
  <c r="V180" i="10"/>
  <c r="V181" i="10"/>
  <c r="V183" i="10"/>
  <c r="V184" i="10"/>
  <c r="V185" i="10"/>
  <c r="V188" i="10"/>
  <c r="U171" i="10"/>
  <c r="U172" i="10"/>
  <c r="U173" i="10"/>
  <c r="U175" i="10"/>
  <c r="U176" i="10"/>
  <c r="U177" i="10"/>
  <c r="U179" i="10"/>
  <c r="U180" i="10"/>
  <c r="U181" i="10"/>
  <c r="U183" i="10"/>
  <c r="U184" i="10"/>
  <c r="U185" i="10"/>
  <c r="U188" i="10"/>
  <c r="T171" i="10"/>
  <c r="T172" i="10"/>
  <c r="T173" i="10"/>
  <c r="T175" i="10"/>
  <c r="T176" i="10"/>
  <c r="T177" i="10"/>
  <c r="T179" i="10"/>
  <c r="T180" i="10"/>
  <c r="T181" i="10"/>
  <c r="T183" i="10"/>
  <c r="T184" i="10"/>
  <c r="T185" i="10"/>
  <c r="T188" i="10"/>
  <c r="S171" i="10"/>
  <c r="S172" i="10"/>
  <c r="S173" i="10"/>
  <c r="S175" i="10"/>
  <c r="S176" i="10"/>
  <c r="S177" i="10"/>
  <c r="S179" i="10"/>
  <c r="S180" i="10"/>
  <c r="S181" i="10"/>
  <c r="S183" i="10"/>
  <c r="S184" i="10"/>
  <c r="S185" i="10"/>
  <c r="S188" i="10"/>
  <c r="R171" i="10"/>
  <c r="R172" i="10"/>
  <c r="R173" i="10"/>
  <c r="R175" i="10"/>
  <c r="R176" i="10"/>
  <c r="R177" i="10"/>
  <c r="R179" i="10"/>
  <c r="R180" i="10"/>
  <c r="R181" i="10"/>
  <c r="R183" i="10"/>
  <c r="R184" i="10"/>
  <c r="R185" i="10"/>
  <c r="R188" i="10"/>
  <c r="Q171" i="10"/>
  <c r="Q172" i="10"/>
  <c r="Q173" i="10"/>
  <c r="Q175" i="10"/>
  <c r="Q176" i="10"/>
  <c r="Q177" i="10"/>
  <c r="Q179" i="10"/>
  <c r="Q180" i="10"/>
  <c r="Q181" i="10"/>
  <c r="Q183" i="10"/>
  <c r="Q184" i="10"/>
  <c r="Q185" i="10"/>
  <c r="Q188" i="10"/>
  <c r="P171" i="10"/>
  <c r="P172" i="10"/>
  <c r="P173" i="10"/>
  <c r="P175" i="10"/>
  <c r="P176" i="10"/>
  <c r="P177" i="10"/>
  <c r="P179" i="10"/>
  <c r="P180" i="10"/>
  <c r="P181" i="10"/>
  <c r="P183" i="10"/>
  <c r="P184" i="10"/>
  <c r="P185" i="10"/>
  <c r="P188" i="10"/>
  <c r="O171" i="10"/>
  <c r="O172" i="10"/>
  <c r="O173" i="10"/>
  <c r="O175" i="10"/>
  <c r="O176" i="10"/>
  <c r="O177" i="10"/>
  <c r="O179" i="10"/>
  <c r="O180" i="10"/>
  <c r="O181" i="10"/>
  <c r="O183" i="10"/>
  <c r="O184" i="10"/>
  <c r="O185" i="10"/>
  <c r="O188" i="10"/>
  <c r="N171" i="10"/>
  <c r="N172" i="10"/>
  <c r="N173" i="10"/>
  <c r="N175" i="10"/>
  <c r="N176" i="10"/>
  <c r="N177" i="10"/>
  <c r="N179" i="10"/>
  <c r="N180" i="10"/>
  <c r="N181" i="10"/>
  <c r="N183" i="10"/>
  <c r="N184" i="10"/>
  <c r="N185" i="10"/>
  <c r="N188" i="10"/>
  <c r="M171" i="10"/>
  <c r="M172" i="10"/>
  <c r="M173" i="10"/>
  <c r="M175" i="10"/>
  <c r="M176" i="10"/>
  <c r="M177" i="10"/>
  <c r="M179" i="10"/>
  <c r="M180" i="10"/>
  <c r="M181" i="10"/>
  <c r="M183" i="10"/>
  <c r="M184" i="10"/>
  <c r="M185" i="10"/>
  <c r="M188" i="10"/>
  <c r="L171" i="10"/>
  <c r="L172" i="10"/>
  <c r="L173" i="10"/>
  <c r="L175" i="10"/>
  <c r="L176" i="10"/>
  <c r="L177" i="10"/>
  <c r="L179" i="10"/>
  <c r="L180" i="10"/>
  <c r="L181" i="10"/>
  <c r="L183" i="10"/>
  <c r="L184" i="10"/>
  <c r="L185" i="10"/>
  <c r="L188" i="10"/>
  <c r="K171" i="10"/>
  <c r="K172" i="10"/>
  <c r="K173" i="10"/>
  <c r="K175" i="10"/>
  <c r="K176" i="10"/>
  <c r="K177" i="10"/>
  <c r="K179" i="10"/>
  <c r="K180" i="10"/>
  <c r="K181" i="10"/>
  <c r="K183" i="10"/>
  <c r="K184" i="10"/>
  <c r="K185" i="10"/>
  <c r="K188" i="10"/>
  <c r="J171" i="10"/>
  <c r="J172" i="10"/>
  <c r="J173" i="10"/>
  <c r="J175" i="10"/>
  <c r="J176" i="10"/>
  <c r="J177" i="10"/>
  <c r="J179" i="10"/>
  <c r="J180" i="10"/>
  <c r="J181" i="10"/>
  <c r="J183" i="10"/>
  <c r="J184" i="10"/>
  <c r="J185" i="10"/>
  <c r="J188" i="10"/>
  <c r="I171" i="10"/>
  <c r="I172" i="10"/>
  <c r="I173" i="10"/>
  <c r="I175" i="10"/>
  <c r="I176" i="10"/>
  <c r="I177" i="10"/>
  <c r="I179" i="10"/>
  <c r="I180" i="10"/>
  <c r="I181" i="10"/>
  <c r="I183" i="10"/>
  <c r="I184" i="10"/>
  <c r="I185" i="10"/>
  <c r="I188" i="10"/>
  <c r="H171" i="10"/>
  <c r="H172" i="10"/>
  <c r="H173" i="10"/>
  <c r="H175" i="10"/>
  <c r="H176" i="10"/>
  <c r="H177" i="10"/>
  <c r="H179" i="10"/>
  <c r="H180" i="10"/>
  <c r="H181" i="10"/>
  <c r="H183" i="10"/>
  <c r="H184" i="10"/>
  <c r="H185" i="10"/>
  <c r="H188" i="10"/>
  <c r="G171" i="10"/>
  <c r="G172" i="10"/>
  <c r="G173" i="10"/>
  <c r="G175" i="10"/>
  <c r="G176" i="10"/>
  <c r="G177" i="10"/>
  <c r="G179" i="10"/>
  <c r="G180" i="10"/>
  <c r="G181" i="10"/>
  <c r="G183" i="10"/>
  <c r="G184" i="10"/>
  <c r="G185" i="10"/>
  <c r="G188" i="10"/>
  <c r="F171" i="10"/>
  <c r="F172" i="10"/>
  <c r="F173" i="10"/>
  <c r="F175" i="10"/>
  <c r="F176" i="10"/>
  <c r="F177" i="10"/>
  <c r="F179" i="10"/>
  <c r="F180" i="10"/>
  <c r="F181" i="10"/>
  <c r="F183" i="10"/>
  <c r="F184" i="10"/>
  <c r="F185" i="10"/>
  <c r="F188" i="10"/>
  <c r="E171" i="10"/>
  <c r="E172" i="10"/>
  <c r="E173" i="10"/>
  <c r="E175" i="10"/>
  <c r="E176" i="10"/>
  <c r="E177" i="10"/>
  <c r="E179" i="10"/>
  <c r="E180" i="10"/>
  <c r="E181" i="10"/>
  <c r="E183" i="10"/>
  <c r="E184" i="10"/>
  <c r="E185" i="10"/>
  <c r="E188" i="10"/>
  <c r="D171" i="10"/>
  <c r="D172" i="10"/>
  <c r="D173" i="10"/>
  <c r="D175" i="10"/>
  <c r="D176" i="10"/>
  <c r="D177" i="10"/>
  <c r="D179" i="10"/>
  <c r="D180" i="10"/>
  <c r="D181" i="10"/>
  <c r="D183" i="10"/>
  <c r="D184" i="10"/>
  <c r="D185" i="10"/>
  <c r="D188" i="10"/>
  <c r="AR187" i="10"/>
  <c r="AQ187" i="10"/>
  <c r="AP187" i="10"/>
  <c r="AO187" i="10"/>
  <c r="AN187" i="10"/>
  <c r="AM187" i="10"/>
  <c r="AL187" i="10"/>
  <c r="AK187" i="10"/>
  <c r="AJ187" i="10"/>
  <c r="AI187" i="10"/>
  <c r="AH187" i="10"/>
  <c r="AG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AR185" i="10"/>
  <c r="AQ185" i="10"/>
  <c r="AP185" i="10"/>
  <c r="AO185" i="10"/>
  <c r="AN185" i="10"/>
  <c r="AM185" i="10"/>
  <c r="AL185" i="10"/>
  <c r="AK185" i="10"/>
  <c r="AR184" i="10"/>
  <c r="AQ184" i="10"/>
  <c r="AP184" i="10"/>
  <c r="AO184" i="10"/>
  <c r="AN184" i="10"/>
  <c r="AM184" i="10"/>
  <c r="AL184" i="10"/>
  <c r="AK184" i="10"/>
  <c r="AR183" i="10"/>
  <c r="AQ183" i="10"/>
  <c r="AP183" i="10"/>
  <c r="AO183" i="10"/>
  <c r="AN183" i="10"/>
  <c r="AM183" i="10"/>
  <c r="AL183" i="10"/>
  <c r="AK183" i="10"/>
  <c r="AR181" i="10"/>
  <c r="AQ181" i="10"/>
  <c r="AP181" i="10"/>
  <c r="AO181" i="10"/>
  <c r="AN181" i="10"/>
  <c r="AM181" i="10"/>
  <c r="AL181" i="10"/>
  <c r="AK181" i="10"/>
  <c r="AR180" i="10"/>
  <c r="AQ180" i="10"/>
  <c r="AP180" i="10"/>
  <c r="AO180" i="10"/>
  <c r="AN180" i="10"/>
  <c r="AM180" i="10"/>
  <c r="AL180" i="10"/>
  <c r="AK180" i="10"/>
  <c r="AR179" i="10"/>
  <c r="AQ179" i="10"/>
  <c r="AP179" i="10"/>
  <c r="AO179" i="10"/>
  <c r="AN179" i="10"/>
  <c r="AM179" i="10"/>
  <c r="AL179" i="10"/>
  <c r="AK179" i="10"/>
  <c r="AR177" i="10"/>
  <c r="AQ177" i="10"/>
  <c r="AP177" i="10"/>
  <c r="AO177" i="10"/>
  <c r="AN177" i="10"/>
  <c r="AM177" i="10"/>
  <c r="AL177" i="10"/>
  <c r="AK177" i="10"/>
  <c r="AR176" i="10"/>
  <c r="AQ176" i="10"/>
  <c r="AP176" i="10"/>
  <c r="AO176" i="10"/>
  <c r="AN176" i="10"/>
  <c r="AM176" i="10"/>
  <c r="AL176" i="10"/>
  <c r="AK176" i="10"/>
  <c r="AR175" i="10"/>
  <c r="AQ175" i="10"/>
  <c r="AP175" i="10"/>
  <c r="AO175" i="10"/>
  <c r="AN175" i="10"/>
  <c r="AM175" i="10"/>
  <c r="AL175" i="10"/>
  <c r="AK175" i="10"/>
  <c r="AR173" i="10"/>
  <c r="AQ173" i="10"/>
  <c r="AP173" i="10"/>
  <c r="AO173" i="10"/>
  <c r="AN173" i="10"/>
  <c r="AM173" i="10"/>
  <c r="AL173" i="10"/>
  <c r="AK173" i="10"/>
  <c r="AR172" i="10"/>
  <c r="AQ172" i="10"/>
  <c r="AP172" i="10"/>
  <c r="AO172" i="10"/>
  <c r="AN172" i="10"/>
  <c r="AM172" i="10"/>
  <c r="AL172" i="10"/>
  <c r="AK172" i="10"/>
  <c r="AR171" i="10"/>
  <c r="AQ171" i="10"/>
  <c r="AP171" i="10"/>
  <c r="AO171" i="10"/>
  <c r="AN171" i="10"/>
  <c r="AM171" i="10"/>
  <c r="AL171" i="10"/>
  <c r="AK171" i="10"/>
  <c r="AR165" i="10"/>
  <c r="AQ165" i="10"/>
  <c r="AP165" i="10"/>
  <c r="AO165" i="10"/>
  <c r="AN165" i="10"/>
  <c r="AM165" i="10"/>
  <c r="AL165" i="10"/>
  <c r="AK165" i="10"/>
  <c r="B146" i="10"/>
  <c r="C146" i="10"/>
  <c r="AJ148" i="10"/>
  <c r="AJ149" i="10"/>
  <c r="AJ150" i="10"/>
  <c r="E146" i="10"/>
  <c r="AJ152" i="10"/>
  <c r="AJ153" i="10"/>
  <c r="AJ154" i="10"/>
  <c r="D146" i="10"/>
  <c r="AJ156" i="10"/>
  <c r="AJ157" i="10"/>
  <c r="AJ158" i="10"/>
  <c r="F146" i="10"/>
  <c r="AJ160" i="10"/>
  <c r="AJ161" i="10"/>
  <c r="AJ162" i="10"/>
  <c r="AJ165" i="10"/>
  <c r="AI148" i="10"/>
  <c r="AI149" i="10"/>
  <c r="AI150" i="10"/>
  <c r="AI152" i="10"/>
  <c r="AI153" i="10"/>
  <c r="AI154" i="10"/>
  <c r="AI156" i="10"/>
  <c r="AI157" i="10"/>
  <c r="AI158" i="10"/>
  <c r="AI160" i="10"/>
  <c r="AI161" i="10"/>
  <c r="AI162" i="10"/>
  <c r="AI165" i="10"/>
  <c r="AH148" i="10"/>
  <c r="AH149" i="10"/>
  <c r="AH150" i="10"/>
  <c r="AH152" i="10"/>
  <c r="AH153" i="10"/>
  <c r="AH154" i="10"/>
  <c r="AH156" i="10"/>
  <c r="AH157" i="10"/>
  <c r="AH158" i="10"/>
  <c r="AH160" i="10"/>
  <c r="AH161" i="10"/>
  <c r="AH162" i="10"/>
  <c r="AH165" i="10"/>
  <c r="AG148" i="10"/>
  <c r="AG149" i="10"/>
  <c r="AG150" i="10"/>
  <c r="AG152" i="10"/>
  <c r="AG153" i="10"/>
  <c r="AG154" i="10"/>
  <c r="AG156" i="10"/>
  <c r="AG157" i="10"/>
  <c r="AG158" i="10"/>
  <c r="AG160" i="10"/>
  <c r="AG161" i="10"/>
  <c r="AG162" i="10"/>
  <c r="AG165" i="10"/>
  <c r="AF148" i="10"/>
  <c r="AF149" i="10"/>
  <c r="AF150" i="10"/>
  <c r="AF152" i="10"/>
  <c r="AF153" i="10"/>
  <c r="AF154" i="10"/>
  <c r="AF156" i="10"/>
  <c r="AF157" i="10"/>
  <c r="AF158" i="10"/>
  <c r="AF160" i="10"/>
  <c r="AF161" i="10"/>
  <c r="AF162" i="10"/>
  <c r="AF165" i="10"/>
  <c r="AE148" i="10"/>
  <c r="AE149" i="10"/>
  <c r="AE150" i="10"/>
  <c r="AE152" i="10"/>
  <c r="AE153" i="10"/>
  <c r="AE154" i="10"/>
  <c r="AE156" i="10"/>
  <c r="AE157" i="10"/>
  <c r="AE158" i="10"/>
  <c r="AE160" i="10"/>
  <c r="AE161" i="10"/>
  <c r="AE162" i="10"/>
  <c r="AE165" i="10"/>
  <c r="AD148" i="10"/>
  <c r="AD149" i="10"/>
  <c r="AD150" i="10"/>
  <c r="AD152" i="10"/>
  <c r="AD153" i="10"/>
  <c r="AD154" i="10"/>
  <c r="AD156" i="10"/>
  <c r="AD157" i="10"/>
  <c r="AD158" i="10"/>
  <c r="AD160" i="10"/>
  <c r="AD161" i="10"/>
  <c r="AD162" i="10"/>
  <c r="AD165" i="10"/>
  <c r="AC148" i="10"/>
  <c r="AC149" i="10"/>
  <c r="AC150" i="10"/>
  <c r="AC152" i="10"/>
  <c r="AC153" i="10"/>
  <c r="AC154" i="10"/>
  <c r="AC156" i="10"/>
  <c r="AC157" i="10"/>
  <c r="AC158" i="10"/>
  <c r="AC160" i="10"/>
  <c r="AC161" i="10"/>
  <c r="AC162" i="10"/>
  <c r="AC165" i="10"/>
  <c r="AB148" i="10"/>
  <c r="AB149" i="10"/>
  <c r="AB150" i="10"/>
  <c r="AB152" i="10"/>
  <c r="AB153" i="10"/>
  <c r="AB154" i="10"/>
  <c r="AB156" i="10"/>
  <c r="AB157" i="10"/>
  <c r="AB158" i="10"/>
  <c r="AB160" i="10"/>
  <c r="AB161" i="10"/>
  <c r="AB162" i="10"/>
  <c r="AB165" i="10"/>
  <c r="AA148" i="10"/>
  <c r="AA149" i="10"/>
  <c r="AA150" i="10"/>
  <c r="AA152" i="10"/>
  <c r="AA153" i="10"/>
  <c r="AA154" i="10"/>
  <c r="AA156" i="10"/>
  <c r="AA157" i="10"/>
  <c r="AA158" i="10"/>
  <c r="AA160" i="10"/>
  <c r="AA161" i="10"/>
  <c r="AA162" i="10"/>
  <c r="AA165" i="10"/>
  <c r="Z148" i="10"/>
  <c r="Z149" i="10"/>
  <c r="Z150" i="10"/>
  <c r="Z152" i="10"/>
  <c r="Z153" i="10"/>
  <c r="Z154" i="10"/>
  <c r="Z156" i="10"/>
  <c r="Z157" i="10"/>
  <c r="Z158" i="10"/>
  <c r="Z160" i="10"/>
  <c r="Z161" i="10"/>
  <c r="Z162" i="10"/>
  <c r="Z165" i="10"/>
  <c r="Y148" i="10"/>
  <c r="Y149" i="10"/>
  <c r="Y150" i="10"/>
  <c r="Y152" i="10"/>
  <c r="Y153" i="10"/>
  <c r="Y154" i="10"/>
  <c r="Y156" i="10"/>
  <c r="Y157" i="10"/>
  <c r="Y158" i="10"/>
  <c r="Y160" i="10"/>
  <c r="Y161" i="10"/>
  <c r="Y162" i="10"/>
  <c r="Y165" i="10"/>
  <c r="X148" i="10"/>
  <c r="X149" i="10"/>
  <c r="X150" i="10"/>
  <c r="X152" i="10"/>
  <c r="X153" i="10"/>
  <c r="X154" i="10"/>
  <c r="X156" i="10"/>
  <c r="X157" i="10"/>
  <c r="X158" i="10"/>
  <c r="X160" i="10"/>
  <c r="X161" i="10"/>
  <c r="X162" i="10"/>
  <c r="X165" i="10"/>
  <c r="W148" i="10"/>
  <c r="W149" i="10"/>
  <c r="W150" i="10"/>
  <c r="W152" i="10"/>
  <c r="W153" i="10"/>
  <c r="W154" i="10"/>
  <c r="W156" i="10"/>
  <c r="W157" i="10"/>
  <c r="W158" i="10"/>
  <c r="W160" i="10"/>
  <c r="W161" i="10"/>
  <c r="W162" i="10"/>
  <c r="W165" i="10"/>
  <c r="V148" i="10"/>
  <c r="V149" i="10"/>
  <c r="V150" i="10"/>
  <c r="V152" i="10"/>
  <c r="V153" i="10"/>
  <c r="V154" i="10"/>
  <c r="V156" i="10"/>
  <c r="V157" i="10"/>
  <c r="V158" i="10"/>
  <c r="V160" i="10"/>
  <c r="V161" i="10"/>
  <c r="V162" i="10"/>
  <c r="V165" i="10"/>
  <c r="U148" i="10"/>
  <c r="U149" i="10"/>
  <c r="U150" i="10"/>
  <c r="U152" i="10"/>
  <c r="U153" i="10"/>
  <c r="U154" i="10"/>
  <c r="U156" i="10"/>
  <c r="U157" i="10"/>
  <c r="U158" i="10"/>
  <c r="U160" i="10"/>
  <c r="U161" i="10"/>
  <c r="U162" i="10"/>
  <c r="U165" i="10"/>
  <c r="T148" i="10"/>
  <c r="T149" i="10"/>
  <c r="T150" i="10"/>
  <c r="T152" i="10"/>
  <c r="T153" i="10"/>
  <c r="T154" i="10"/>
  <c r="T156" i="10"/>
  <c r="T157" i="10"/>
  <c r="T158" i="10"/>
  <c r="T160" i="10"/>
  <c r="T161" i="10"/>
  <c r="T162" i="10"/>
  <c r="T165" i="10"/>
  <c r="S148" i="10"/>
  <c r="S149" i="10"/>
  <c r="S150" i="10"/>
  <c r="S152" i="10"/>
  <c r="S153" i="10"/>
  <c r="S154" i="10"/>
  <c r="S156" i="10"/>
  <c r="S157" i="10"/>
  <c r="S158" i="10"/>
  <c r="S160" i="10"/>
  <c r="S161" i="10"/>
  <c r="S162" i="10"/>
  <c r="S165" i="10"/>
  <c r="R148" i="10"/>
  <c r="R149" i="10"/>
  <c r="R150" i="10"/>
  <c r="R152" i="10"/>
  <c r="R153" i="10"/>
  <c r="R154" i="10"/>
  <c r="R156" i="10"/>
  <c r="R157" i="10"/>
  <c r="R158" i="10"/>
  <c r="R160" i="10"/>
  <c r="R161" i="10"/>
  <c r="R162" i="10"/>
  <c r="R165" i="10"/>
  <c r="Q148" i="10"/>
  <c r="Q149" i="10"/>
  <c r="Q150" i="10"/>
  <c r="Q152" i="10"/>
  <c r="Q153" i="10"/>
  <c r="Q154" i="10"/>
  <c r="Q156" i="10"/>
  <c r="Q157" i="10"/>
  <c r="Q158" i="10"/>
  <c r="Q160" i="10"/>
  <c r="Q161" i="10"/>
  <c r="Q162" i="10"/>
  <c r="Q165" i="10"/>
  <c r="P148" i="10"/>
  <c r="P149" i="10"/>
  <c r="P150" i="10"/>
  <c r="P152" i="10"/>
  <c r="P153" i="10"/>
  <c r="P154" i="10"/>
  <c r="P156" i="10"/>
  <c r="P157" i="10"/>
  <c r="P158" i="10"/>
  <c r="P160" i="10"/>
  <c r="P161" i="10"/>
  <c r="P162" i="10"/>
  <c r="P165" i="10"/>
  <c r="O148" i="10"/>
  <c r="O149" i="10"/>
  <c r="O150" i="10"/>
  <c r="O152" i="10"/>
  <c r="O153" i="10"/>
  <c r="O154" i="10"/>
  <c r="O156" i="10"/>
  <c r="O157" i="10"/>
  <c r="O158" i="10"/>
  <c r="O160" i="10"/>
  <c r="O161" i="10"/>
  <c r="O162" i="10"/>
  <c r="O165" i="10"/>
  <c r="N148" i="10"/>
  <c r="N149" i="10"/>
  <c r="N150" i="10"/>
  <c r="N152" i="10"/>
  <c r="N153" i="10"/>
  <c r="N154" i="10"/>
  <c r="N156" i="10"/>
  <c r="N157" i="10"/>
  <c r="N158" i="10"/>
  <c r="N160" i="10"/>
  <c r="N161" i="10"/>
  <c r="N162" i="10"/>
  <c r="N165" i="10"/>
  <c r="M148" i="10"/>
  <c r="M149" i="10"/>
  <c r="M150" i="10"/>
  <c r="M152" i="10"/>
  <c r="M153" i="10"/>
  <c r="M154" i="10"/>
  <c r="M156" i="10"/>
  <c r="M157" i="10"/>
  <c r="M158" i="10"/>
  <c r="M160" i="10"/>
  <c r="M161" i="10"/>
  <c r="M162" i="10"/>
  <c r="M165" i="10"/>
  <c r="L148" i="10"/>
  <c r="L149" i="10"/>
  <c r="L150" i="10"/>
  <c r="L152" i="10"/>
  <c r="L153" i="10"/>
  <c r="L154" i="10"/>
  <c r="L156" i="10"/>
  <c r="L157" i="10"/>
  <c r="L158" i="10"/>
  <c r="L160" i="10"/>
  <c r="L161" i="10"/>
  <c r="L162" i="10"/>
  <c r="L165" i="10"/>
  <c r="K148" i="10"/>
  <c r="K149" i="10"/>
  <c r="K150" i="10"/>
  <c r="K152" i="10"/>
  <c r="K153" i="10"/>
  <c r="K154" i="10"/>
  <c r="K156" i="10"/>
  <c r="K157" i="10"/>
  <c r="K158" i="10"/>
  <c r="K160" i="10"/>
  <c r="K161" i="10"/>
  <c r="K162" i="10"/>
  <c r="K165" i="10"/>
  <c r="J148" i="10"/>
  <c r="J149" i="10"/>
  <c r="J150" i="10"/>
  <c r="J152" i="10"/>
  <c r="J153" i="10"/>
  <c r="J154" i="10"/>
  <c r="J156" i="10"/>
  <c r="J157" i="10"/>
  <c r="J158" i="10"/>
  <c r="J160" i="10"/>
  <c r="J161" i="10"/>
  <c r="J162" i="10"/>
  <c r="J165" i="10"/>
  <c r="I148" i="10"/>
  <c r="I149" i="10"/>
  <c r="I150" i="10"/>
  <c r="I152" i="10"/>
  <c r="I153" i="10"/>
  <c r="I154" i="10"/>
  <c r="I156" i="10"/>
  <c r="I157" i="10"/>
  <c r="I158" i="10"/>
  <c r="I160" i="10"/>
  <c r="I161" i="10"/>
  <c r="I162" i="10"/>
  <c r="I165" i="10"/>
  <c r="H148" i="10"/>
  <c r="H149" i="10"/>
  <c r="H150" i="10"/>
  <c r="H152" i="10"/>
  <c r="H153" i="10"/>
  <c r="H154" i="10"/>
  <c r="H156" i="10"/>
  <c r="H157" i="10"/>
  <c r="H158" i="10"/>
  <c r="H160" i="10"/>
  <c r="H161" i="10"/>
  <c r="H162" i="10"/>
  <c r="H165" i="10"/>
  <c r="G148" i="10"/>
  <c r="G149" i="10"/>
  <c r="G150" i="10"/>
  <c r="G152" i="10"/>
  <c r="G153" i="10"/>
  <c r="G154" i="10"/>
  <c r="G156" i="10"/>
  <c r="G157" i="10"/>
  <c r="G158" i="10"/>
  <c r="G160" i="10"/>
  <c r="G161" i="10"/>
  <c r="G162" i="10"/>
  <c r="G165" i="10"/>
  <c r="F148" i="10"/>
  <c r="F149" i="10"/>
  <c r="F150" i="10"/>
  <c r="F152" i="10"/>
  <c r="F153" i="10"/>
  <c r="F154" i="10"/>
  <c r="F156" i="10"/>
  <c r="F157" i="10"/>
  <c r="F158" i="10"/>
  <c r="F160" i="10"/>
  <c r="F161" i="10"/>
  <c r="F162" i="10"/>
  <c r="F165" i="10"/>
  <c r="E148" i="10"/>
  <c r="E149" i="10"/>
  <c r="E150" i="10"/>
  <c r="E152" i="10"/>
  <c r="E153" i="10"/>
  <c r="E154" i="10"/>
  <c r="E156" i="10"/>
  <c r="E157" i="10"/>
  <c r="E158" i="10"/>
  <c r="E160" i="10"/>
  <c r="E161" i="10"/>
  <c r="E162" i="10"/>
  <c r="E165" i="10"/>
  <c r="D148" i="10"/>
  <c r="D149" i="10"/>
  <c r="D150" i="10"/>
  <c r="D152" i="10"/>
  <c r="D153" i="10"/>
  <c r="D154" i="10"/>
  <c r="D156" i="10"/>
  <c r="D157" i="10"/>
  <c r="D158" i="10"/>
  <c r="D160" i="10"/>
  <c r="D161" i="10"/>
  <c r="D162" i="10"/>
  <c r="D165" i="10"/>
  <c r="AR164" i="10"/>
  <c r="AQ164" i="10"/>
  <c r="AP164" i="10"/>
  <c r="AO164" i="10"/>
  <c r="AN164" i="10"/>
  <c r="AM164" i="10"/>
  <c r="AL164" i="10"/>
  <c r="AK164" i="10"/>
  <c r="AJ164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AR162" i="10"/>
  <c r="AQ162" i="10"/>
  <c r="AP162" i="10"/>
  <c r="AO162" i="10"/>
  <c r="AN162" i="10"/>
  <c r="AM162" i="10"/>
  <c r="AL162" i="10"/>
  <c r="AK162" i="10"/>
  <c r="AR161" i="10"/>
  <c r="AQ161" i="10"/>
  <c r="AP161" i="10"/>
  <c r="AO161" i="10"/>
  <c r="AN161" i="10"/>
  <c r="AM161" i="10"/>
  <c r="AL161" i="10"/>
  <c r="AK161" i="10"/>
  <c r="AR160" i="10"/>
  <c r="AQ160" i="10"/>
  <c r="AP160" i="10"/>
  <c r="AO160" i="10"/>
  <c r="AN160" i="10"/>
  <c r="AM160" i="10"/>
  <c r="AL160" i="10"/>
  <c r="AK160" i="10"/>
  <c r="AR158" i="10"/>
  <c r="AQ158" i="10"/>
  <c r="AP158" i="10"/>
  <c r="AO158" i="10"/>
  <c r="AN158" i="10"/>
  <c r="AM158" i="10"/>
  <c r="AL158" i="10"/>
  <c r="AK158" i="10"/>
  <c r="AR157" i="10"/>
  <c r="AQ157" i="10"/>
  <c r="AP157" i="10"/>
  <c r="AO157" i="10"/>
  <c r="AN157" i="10"/>
  <c r="AM157" i="10"/>
  <c r="AL157" i="10"/>
  <c r="AK157" i="10"/>
  <c r="AR156" i="10"/>
  <c r="AQ156" i="10"/>
  <c r="AP156" i="10"/>
  <c r="AO156" i="10"/>
  <c r="AN156" i="10"/>
  <c r="AM156" i="10"/>
  <c r="AL156" i="10"/>
  <c r="AK156" i="10"/>
  <c r="AR154" i="10"/>
  <c r="AQ154" i="10"/>
  <c r="AP154" i="10"/>
  <c r="AO154" i="10"/>
  <c r="AN154" i="10"/>
  <c r="AM154" i="10"/>
  <c r="AL154" i="10"/>
  <c r="AK154" i="10"/>
  <c r="AR153" i="10"/>
  <c r="AQ153" i="10"/>
  <c r="AP153" i="10"/>
  <c r="AO153" i="10"/>
  <c r="AN153" i="10"/>
  <c r="AM153" i="10"/>
  <c r="AL153" i="10"/>
  <c r="AK153" i="10"/>
  <c r="AR152" i="10"/>
  <c r="AQ152" i="10"/>
  <c r="AP152" i="10"/>
  <c r="AO152" i="10"/>
  <c r="AN152" i="10"/>
  <c r="AM152" i="10"/>
  <c r="AL152" i="10"/>
  <c r="AK152" i="10"/>
  <c r="AR150" i="10"/>
  <c r="AQ150" i="10"/>
  <c r="AP150" i="10"/>
  <c r="AO150" i="10"/>
  <c r="AN150" i="10"/>
  <c r="AM150" i="10"/>
  <c r="AL150" i="10"/>
  <c r="AK150" i="10"/>
  <c r="AR149" i="10"/>
  <c r="AQ149" i="10"/>
  <c r="AP149" i="10"/>
  <c r="AO149" i="10"/>
  <c r="AN149" i="10"/>
  <c r="AM149" i="10"/>
  <c r="AL149" i="10"/>
  <c r="AK149" i="10"/>
  <c r="AR148" i="10"/>
  <c r="AQ148" i="10"/>
  <c r="AP148" i="10"/>
  <c r="AO148" i="10"/>
  <c r="AN148" i="10"/>
  <c r="AM148" i="10"/>
  <c r="AL148" i="10"/>
  <c r="AK148" i="10"/>
  <c r="H146" i="10"/>
  <c r="G146" i="10"/>
  <c r="AR142" i="10"/>
  <c r="AQ142" i="10"/>
  <c r="AP142" i="10"/>
  <c r="AO142" i="10"/>
  <c r="AN142" i="10"/>
  <c r="AM142" i="10"/>
  <c r="AL142" i="10"/>
  <c r="AK142" i="10"/>
  <c r="B123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AR139" i="10"/>
  <c r="AQ139" i="10"/>
  <c r="AP139" i="10"/>
  <c r="AO139" i="10"/>
  <c r="AN139" i="10"/>
  <c r="AM139" i="10"/>
  <c r="AL139" i="10"/>
  <c r="AK139" i="10"/>
  <c r="AR138" i="10"/>
  <c r="AQ138" i="10"/>
  <c r="AP138" i="10"/>
  <c r="AO138" i="10"/>
  <c r="AN138" i="10"/>
  <c r="AM138" i="10"/>
  <c r="AL138" i="10"/>
  <c r="AK138" i="10"/>
  <c r="AR137" i="10"/>
  <c r="AQ137" i="10"/>
  <c r="AP137" i="10"/>
  <c r="AO137" i="10"/>
  <c r="AN137" i="10"/>
  <c r="AM137" i="10"/>
  <c r="AL137" i="10"/>
  <c r="AK137" i="10"/>
  <c r="AR135" i="10"/>
  <c r="AQ135" i="10"/>
  <c r="AP135" i="10"/>
  <c r="AO135" i="10"/>
  <c r="AN135" i="10"/>
  <c r="AM135" i="10"/>
  <c r="AL135" i="10"/>
  <c r="AK135" i="10"/>
  <c r="AR134" i="10"/>
  <c r="AQ134" i="10"/>
  <c r="AP134" i="10"/>
  <c r="AO134" i="10"/>
  <c r="AN134" i="10"/>
  <c r="AM134" i="10"/>
  <c r="AL134" i="10"/>
  <c r="AK134" i="10"/>
  <c r="AR133" i="10"/>
  <c r="AQ133" i="10"/>
  <c r="AP133" i="10"/>
  <c r="AO133" i="10"/>
  <c r="AN133" i="10"/>
  <c r="AM133" i="10"/>
  <c r="AL133" i="10"/>
  <c r="AK133" i="10"/>
  <c r="AR131" i="10"/>
  <c r="AQ131" i="10"/>
  <c r="AP131" i="10"/>
  <c r="AO131" i="10"/>
  <c r="AN131" i="10"/>
  <c r="AM131" i="10"/>
  <c r="AL131" i="10"/>
  <c r="AK131" i="10"/>
  <c r="AR130" i="10"/>
  <c r="AQ130" i="10"/>
  <c r="AP130" i="10"/>
  <c r="AO130" i="10"/>
  <c r="AN130" i="10"/>
  <c r="AM130" i="10"/>
  <c r="AL130" i="10"/>
  <c r="AK130" i="10"/>
  <c r="AR129" i="10"/>
  <c r="AQ129" i="10"/>
  <c r="AP129" i="10"/>
  <c r="AO129" i="10"/>
  <c r="AN129" i="10"/>
  <c r="AM129" i="10"/>
  <c r="AL129" i="10"/>
  <c r="AK129" i="10"/>
  <c r="AR127" i="10"/>
  <c r="AQ127" i="10"/>
  <c r="AP127" i="10"/>
  <c r="AO127" i="10"/>
  <c r="AN127" i="10"/>
  <c r="AM127" i="10"/>
  <c r="AL127" i="10"/>
  <c r="AK127" i="10"/>
  <c r="AR126" i="10"/>
  <c r="AQ126" i="10"/>
  <c r="AP126" i="10"/>
  <c r="AO126" i="10"/>
  <c r="AN126" i="10"/>
  <c r="AM126" i="10"/>
  <c r="AL126" i="10"/>
  <c r="AK126" i="10"/>
  <c r="AR125" i="10"/>
  <c r="AQ125" i="10"/>
  <c r="AP125" i="10"/>
  <c r="AO125" i="10"/>
  <c r="AN125" i="10"/>
  <c r="AM125" i="10"/>
  <c r="AL125" i="10"/>
  <c r="AK125" i="10"/>
  <c r="AR119" i="10"/>
  <c r="AQ119" i="10"/>
  <c r="AP119" i="10"/>
  <c r="AO119" i="10"/>
  <c r="AN119" i="10"/>
  <c r="AM119" i="10"/>
  <c r="AL119" i="10"/>
  <c r="AK119" i="10"/>
  <c r="AR118" i="10"/>
  <c r="AQ118" i="10"/>
  <c r="AP118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AR116" i="10"/>
  <c r="AQ116" i="10"/>
  <c r="AP116" i="10"/>
  <c r="AO116" i="10"/>
  <c r="AN116" i="10"/>
  <c r="AM116" i="10"/>
  <c r="AL116" i="10"/>
  <c r="AK116" i="10"/>
  <c r="AR115" i="10"/>
  <c r="AQ115" i="10"/>
  <c r="AP115" i="10"/>
  <c r="AO115" i="10"/>
  <c r="AN115" i="10"/>
  <c r="AM115" i="10"/>
  <c r="AL115" i="10"/>
  <c r="AK115" i="10"/>
  <c r="AR114" i="10"/>
  <c r="AQ114" i="10"/>
  <c r="AP114" i="10"/>
  <c r="AO114" i="10"/>
  <c r="AN114" i="10"/>
  <c r="AM114" i="10"/>
  <c r="AL114" i="10"/>
  <c r="AK114" i="10"/>
  <c r="AR112" i="10"/>
  <c r="AQ112" i="10"/>
  <c r="AP112" i="10"/>
  <c r="AO112" i="10"/>
  <c r="AN112" i="10"/>
  <c r="AM112" i="10"/>
  <c r="AL112" i="10"/>
  <c r="AK112" i="10"/>
  <c r="AR111" i="10"/>
  <c r="AQ111" i="10"/>
  <c r="AP111" i="10"/>
  <c r="AO111" i="10"/>
  <c r="AN111" i="10"/>
  <c r="AM111" i="10"/>
  <c r="AL111" i="10"/>
  <c r="AK111" i="10"/>
  <c r="AR110" i="10"/>
  <c r="AQ110" i="10"/>
  <c r="AP110" i="10"/>
  <c r="AO110" i="10"/>
  <c r="AN110" i="10"/>
  <c r="AM110" i="10"/>
  <c r="AL110" i="10"/>
  <c r="AK110" i="10"/>
  <c r="AR108" i="10"/>
  <c r="AQ108" i="10"/>
  <c r="AP108" i="10"/>
  <c r="AO108" i="10"/>
  <c r="AN108" i="10"/>
  <c r="AM108" i="10"/>
  <c r="AL108" i="10"/>
  <c r="AK108" i="10"/>
  <c r="AR107" i="10"/>
  <c r="AQ107" i="10"/>
  <c r="AP107" i="10"/>
  <c r="AO107" i="10"/>
  <c r="AN107" i="10"/>
  <c r="AM107" i="10"/>
  <c r="AL107" i="10"/>
  <c r="AK107" i="10"/>
  <c r="AR106" i="10"/>
  <c r="AQ106" i="10"/>
  <c r="AP106" i="10"/>
  <c r="AO106" i="10"/>
  <c r="AN106" i="10"/>
  <c r="AM106" i="10"/>
  <c r="AL106" i="10"/>
  <c r="AK106" i="10"/>
  <c r="AR104" i="10"/>
  <c r="AQ104" i="10"/>
  <c r="AP104" i="10"/>
  <c r="AO104" i="10"/>
  <c r="AN104" i="10"/>
  <c r="AM104" i="10"/>
  <c r="AL104" i="10"/>
  <c r="AK104" i="10"/>
  <c r="AR103" i="10"/>
  <c r="AQ103" i="10"/>
  <c r="AP103" i="10"/>
  <c r="AO103" i="10"/>
  <c r="AN103" i="10"/>
  <c r="AM103" i="10"/>
  <c r="AL103" i="10"/>
  <c r="AK103" i="10"/>
  <c r="AR102" i="10"/>
  <c r="AQ102" i="10"/>
  <c r="AP102" i="10"/>
  <c r="AO102" i="10"/>
  <c r="AN102" i="10"/>
  <c r="AM102" i="10"/>
  <c r="AL102" i="10"/>
  <c r="AK102" i="10"/>
  <c r="H100" i="10"/>
  <c r="G100" i="10"/>
  <c r="AR96" i="10"/>
  <c r="AQ96" i="10"/>
  <c r="AP96" i="10"/>
  <c r="AO96" i="10"/>
  <c r="AN96" i="10"/>
  <c r="AM96" i="10"/>
  <c r="AL96" i="10"/>
  <c r="AK96" i="10"/>
  <c r="AR95" i="10"/>
  <c r="AQ95" i="10"/>
  <c r="AP95" i="10"/>
  <c r="AO95" i="10"/>
  <c r="AN95" i="10"/>
  <c r="AM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AR93" i="10"/>
  <c r="AQ93" i="10"/>
  <c r="AP93" i="10"/>
  <c r="AO93" i="10"/>
  <c r="AN93" i="10"/>
  <c r="AM93" i="10"/>
  <c r="AL93" i="10"/>
  <c r="AK93" i="10"/>
  <c r="AR92" i="10"/>
  <c r="AQ92" i="10"/>
  <c r="AP92" i="10"/>
  <c r="AO92" i="10"/>
  <c r="AN92" i="10"/>
  <c r="AM92" i="10"/>
  <c r="AL92" i="10"/>
  <c r="AK92" i="10"/>
  <c r="AR91" i="10"/>
  <c r="AQ91" i="10"/>
  <c r="AP91" i="10"/>
  <c r="AO91" i="10"/>
  <c r="AN91" i="10"/>
  <c r="AM91" i="10"/>
  <c r="AL91" i="10"/>
  <c r="AK91" i="10"/>
  <c r="AR89" i="10"/>
  <c r="AQ89" i="10"/>
  <c r="AP89" i="10"/>
  <c r="AO89" i="10"/>
  <c r="AN89" i="10"/>
  <c r="AM89" i="10"/>
  <c r="AL89" i="10"/>
  <c r="AK89" i="10"/>
  <c r="AR88" i="10"/>
  <c r="AQ88" i="10"/>
  <c r="AP88" i="10"/>
  <c r="AO88" i="10"/>
  <c r="AN88" i="10"/>
  <c r="AM88" i="10"/>
  <c r="AL88" i="10"/>
  <c r="AK88" i="10"/>
  <c r="AR87" i="10"/>
  <c r="AQ87" i="10"/>
  <c r="AP87" i="10"/>
  <c r="AO87" i="10"/>
  <c r="AN87" i="10"/>
  <c r="AM87" i="10"/>
  <c r="AL87" i="10"/>
  <c r="AK87" i="10"/>
  <c r="AR85" i="10"/>
  <c r="AQ85" i="10"/>
  <c r="AP85" i="10"/>
  <c r="AO85" i="10"/>
  <c r="AN85" i="10"/>
  <c r="AM85" i="10"/>
  <c r="AL85" i="10"/>
  <c r="AK85" i="10"/>
  <c r="AR84" i="10"/>
  <c r="AQ84" i="10"/>
  <c r="AP84" i="10"/>
  <c r="AO84" i="10"/>
  <c r="AN84" i="10"/>
  <c r="AM84" i="10"/>
  <c r="AL84" i="10"/>
  <c r="AK84" i="10"/>
  <c r="AR81" i="10"/>
  <c r="AQ81" i="10"/>
  <c r="AP81" i="10"/>
  <c r="AO81" i="10"/>
  <c r="AN81" i="10"/>
  <c r="AM81" i="10"/>
  <c r="AL81" i="10"/>
  <c r="AK81" i="10"/>
  <c r="AR80" i="10"/>
  <c r="AQ80" i="10"/>
  <c r="AP80" i="10"/>
  <c r="AO80" i="10"/>
  <c r="AN80" i="10"/>
  <c r="AM80" i="10"/>
  <c r="AL80" i="10"/>
  <c r="AK80" i="10"/>
  <c r="AR79" i="10"/>
  <c r="AQ79" i="10"/>
  <c r="AP79" i="10"/>
  <c r="AO79" i="10"/>
  <c r="AN79" i="10"/>
  <c r="AM79" i="10"/>
  <c r="AL79" i="10"/>
  <c r="AK79" i="10"/>
  <c r="H77" i="10"/>
  <c r="G77" i="10"/>
  <c r="AR73" i="10"/>
  <c r="AQ73" i="10"/>
  <c r="AP73" i="10"/>
  <c r="AO73" i="10"/>
  <c r="AN73" i="10"/>
  <c r="AM73" i="10"/>
  <c r="AL73" i="10"/>
  <c r="AK73" i="10"/>
  <c r="AR72" i="10"/>
  <c r="AQ72" i="10"/>
  <c r="AP72" i="10"/>
  <c r="AO72" i="10"/>
  <c r="AN72" i="10"/>
  <c r="AM72" i="10"/>
  <c r="AL72" i="10"/>
  <c r="AK72" i="10"/>
  <c r="AR71" i="10"/>
  <c r="AQ71" i="10"/>
  <c r="AP71" i="10"/>
  <c r="AO71" i="10"/>
  <c r="AN71" i="10"/>
  <c r="AM71" i="10"/>
  <c r="AL71" i="10"/>
  <c r="AK71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AR69" i="10"/>
  <c r="AQ69" i="10"/>
  <c r="AP69" i="10"/>
  <c r="AO69" i="10"/>
  <c r="AN69" i="10"/>
  <c r="AM69" i="10"/>
  <c r="AL69" i="10"/>
  <c r="AK69" i="10"/>
  <c r="AR68" i="10"/>
  <c r="AQ68" i="10"/>
  <c r="AP68" i="10"/>
  <c r="AO68" i="10"/>
  <c r="AN68" i="10"/>
  <c r="AM68" i="10"/>
  <c r="AL68" i="10"/>
  <c r="AK68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6" i="10"/>
  <c r="AR64" i="10"/>
  <c r="AQ64" i="10"/>
  <c r="AP64" i="10"/>
  <c r="AO64" i="10"/>
  <c r="AN64" i="10"/>
  <c r="AM64" i="10"/>
  <c r="AL64" i="10"/>
  <c r="AK64" i="10"/>
  <c r="AR63" i="10"/>
  <c r="AQ63" i="10"/>
  <c r="AP63" i="10"/>
  <c r="AO63" i="10"/>
  <c r="AN63" i="10"/>
  <c r="AM63" i="10"/>
  <c r="AL63" i="10"/>
  <c r="AK63" i="10"/>
  <c r="AR62" i="10"/>
  <c r="AQ62" i="10"/>
  <c r="AP62" i="10"/>
  <c r="AO62" i="10"/>
  <c r="AN62" i="10"/>
  <c r="AM62" i="10"/>
  <c r="AL62" i="10"/>
  <c r="AK62" i="10"/>
  <c r="AR61" i="10"/>
  <c r="AQ61" i="10"/>
  <c r="AP61" i="10"/>
  <c r="AO61" i="10"/>
  <c r="AN61" i="10"/>
  <c r="AM61" i="10"/>
  <c r="AL61" i="10"/>
  <c r="AK61" i="10"/>
  <c r="AR60" i="10"/>
  <c r="AQ60" i="10"/>
  <c r="AP60" i="10"/>
  <c r="AO60" i="10"/>
  <c r="AN60" i="10"/>
  <c r="AM60" i="10"/>
  <c r="AL60" i="10"/>
  <c r="AK60" i="10"/>
  <c r="AR59" i="10"/>
  <c r="AQ59" i="10"/>
  <c r="AP59" i="10"/>
  <c r="AO59" i="10"/>
  <c r="AN59" i="10"/>
  <c r="AM59" i="10"/>
  <c r="AL59" i="10"/>
  <c r="AK59" i="10"/>
  <c r="AR58" i="10"/>
  <c r="AQ58" i="10"/>
  <c r="AP58" i="10"/>
  <c r="AO58" i="10"/>
  <c r="AN58" i="10"/>
  <c r="AM58" i="10"/>
  <c r="AL58" i="10"/>
  <c r="AK58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6" i="10"/>
  <c r="AR53" i="10"/>
  <c r="AQ53" i="10"/>
  <c r="AP53" i="10"/>
  <c r="AO53" i="10"/>
  <c r="AN53" i="10"/>
  <c r="AM53" i="10"/>
  <c r="AL53" i="10"/>
  <c r="AK53" i="10"/>
  <c r="AR52" i="10"/>
  <c r="AQ52" i="10"/>
  <c r="AP52" i="10"/>
  <c r="AO52" i="10"/>
  <c r="AN52" i="10"/>
  <c r="AM52" i="10"/>
  <c r="AL52" i="10"/>
  <c r="AK52" i="10"/>
  <c r="AR51" i="10"/>
  <c r="AQ51" i="10"/>
  <c r="AP51" i="10"/>
  <c r="AO51" i="10"/>
  <c r="AN51" i="10"/>
  <c r="AM51" i="10"/>
  <c r="AL51" i="10"/>
  <c r="AK51" i="10"/>
  <c r="AR50" i="10"/>
  <c r="AQ50" i="10"/>
  <c r="AP50" i="10"/>
  <c r="AO50" i="10"/>
  <c r="AN50" i="10"/>
  <c r="AM50" i="10"/>
  <c r="AL50" i="10"/>
  <c r="AK50" i="10"/>
  <c r="AR49" i="10"/>
  <c r="AQ49" i="10"/>
  <c r="AP49" i="10"/>
  <c r="AO49" i="10"/>
  <c r="AN49" i="10"/>
  <c r="AM49" i="10"/>
  <c r="AL49" i="10"/>
  <c r="AK49" i="10"/>
  <c r="AR48" i="10"/>
  <c r="AQ48" i="10"/>
  <c r="AP48" i="10"/>
  <c r="AO48" i="10"/>
  <c r="AN48" i="10"/>
  <c r="AM48" i="10"/>
  <c r="AL48" i="10"/>
  <c r="AK48" i="10"/>
  <c r="AR47" i="10"/>
  <c r="AQ47" i="10"/>
  <c r="AP47" i="10"/>
  <c r="AO47" i="10"/>
  <c r="AN47" i="10"/>
  <c r="AM47" i="10"/>
  <c r="AL47" i="10"/>
  <c r="AK47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5" i="10"/>
  <c r="AJ43" i="10"/>
  <c r="C39" i="10"/>
  <c r="AR35" i="10"/>
  <c r="AR37" i="10"/>
  <c r="AQ35" i="10"/>
  <c r="AQ37" i="10"/>
  <c r="AP35" i="10"/>
  <c r="AP37" i="10"/>
  <c r="AO35" i="10"/>
  <c r="AO37" i="10"/>
  <c r="AN35" i="10"/>
  <c r="AN37" i="10"/>
  <c r="AM35" i="10"/>
  <c r="AM37" i="10"/>
  <c r="AL35" i="10"/>
  <c r="AL37" i="10"/>
  <c r="AK35" i="10"/>
  <c r="AK37" i="10"/>
  <c r="AJ35" i="10"/>
  <c r="AJ37" i="10"/>
  <c r="AI35" i="10"/>
  <c r="AI37" i="10"/>
  <c r="AH35" i="10"/>
  <c r="AH37" i="10"/>
  <c r="AG35" i="10"/>
  <c r="AG37" i="10"/>
  <c r="AF35" i="10"/>
  <c r="AF37" i="10"/>
  <c r="AE35" i="10"/>
  <c r="AE37" i="10"/>
  <c r="AD35" i="10"/>
  <c r="AD37" i="10"/>
  <c r="AC35" i="10"/>
  <c r="AC37" i="10"/>
  <c r="AB35" i="10"/>
  <c r="AB37" i="10"/>
  <c r="AA35" i="10"/>
  <c r="AA37" i="10"/>
  <c r="Z35" i="10"/>
  <c r="Z37" i="10"/>
  <c r="Y35" i="10"/>
  <c r="Y37" i="10"/>
  <c r="X35" i="10"/>
  <c r="X37" i="10"/>
  <c r="W35" i="10"/>
  <c r="W37" i="10"/>
  <c r="V35" i="10"/>
  <c r="V37" i="10"/>
  <c r="U35" i="10"/>
  <c r="U37" i="10"/>
  <c r="T35" i="10"/>
  <c r="T37" i="10"/>
  <c r="S35" i="10"/>
  <c r="S37" i="10"/>
  <c r="R35" i="10"/>
  <c r="R37" i="10"/>
  <c r="Q35" i="10"/>
  <c r="Q37" i="10"/>
  <c r="P35" i="10"/>
  <c r="P37" i="10"/>
  <c r="O35" i="10"/>
  <c r="O37" i="10"/>
  <c r="N35" i="10"/>
  <c r="N37" i="10"/>
  <c r="M35" i="10"/>
  <c r="M37" i="10"/>
  <c r="L35" i="10"/>
  <c r="L37" i="10"/>
  <c r="K35" i="10"/>
  <c r="K37" i="10"/>
  <c r="J35" i="10"/>
  <c r="J37" i="10"/>
  <c r="I35" i="10"/>
  <c r="I37" i="10"/>
  <c r="H35" i="10"/>
  <c r="H37" i="10"/>
  <c r="G35" i="10"/>
  <c r="G37" i="10"/>
  <c r="F35" i="10"/>
  <c r="F37" i="10"/>
  <c r="E35" i="10"/>
  <c r="E37" i="10"/>
  <c r="D35" i="10"/>
  <c r="D37" i="10"/>
  <c r="AR36" i="10"/>
  <c r="AQ36" i="10"/>
  <c r="AP36" i="10"/>
  <c r="AO36" i="10"/>
  <c r="AN36" i="10"/>
  <c r="AM36" i="10"/>
  <c r="AL36" i="10"/>
  <c r="AK36" i="10"/>
  <c r="G32" i="10"/>
  <c r="J30" i="10"/>
  <c r="F30" i="10"/>
  <c r="C30" i="10"/>
  <c r="B25" i="10"/>
  <c r="K24" i="10"/>
  <c r="B24" i="10"/>
  <c r="AR311" i="2"/>
  <c r="AR314" i="2"/>
  <c r="AQ156" i="1"/>
  <c r="AQ311" i="2"/>
  <c r="AQ314" i="2"/>
  <c r="AP156" i="1"/>
  <c r="AP311" i="2"/>
  <c r="AP314" i="2"/>
  <c r="AO156" i="1"/>
  <c r="AO311" i="2"/>
  <c r="AO314" i="2"/>
  <c r="AN156" i="1"/>
  <c r="AN311" i="2"/>
  <c r="AN314" i="2"/>
  <c r="AM156" i="1"/>
  <c r="AM311" i="2"/>
  <c r="AM314" i="2"/>
  <c r="AL156" i="1"/>
  <c r="AL311" i="2"/>
  <c r="AL314" i="2"/>
  <c r="AK156" i="1"/>
  <c r="AK311" i="2"/>
  <c r="AK314" i="2"/>
  <c r="AJ156" i="1"/>
  <c r="AJ311" i="2"/>
  <c r="G30" i="2"/>
  <c r="AJ278" i="2"/>
  <c r="J30" i="2"/>
  <c r="AJ282" i="2"/>
  <c r="AJ284" i="2"/>
  <c r="AJ286" i="2"/>
  <c r="AJ312" i="2"/>
  <c r="AJ294" i="2"/>
  <c r="AJ301" i="2"/>
  <c r="AJ296" i="2"/>
  <c r="AJ303" i="2"/>
  <c r="AJ305" i="2"/>
  <c r="AJ313" i="2"/>
  <c r="AJ314" i="2"/>
  <c r="AI156" i="1"/>
  <c r="AI311" i="2"/>
  <c r="AI278" i="2"/>
  <c r="AI282" i="2"/>
  <c r="AI284" i="2"/>
  <c r="AI286" i="2"/>
  <c r="AI312" i="2"/>
  <c r="AI294" i="2"/>
  <c r="AI301" i="2"/>
  <c r="AI305" i="2"/>
  <c r="AI313" i="2"/>
  <c r="AI314" i="2"/>
  <c r="AH156" i="1"/>
  <c r="AH171" i="1"/>
  <c r="AH311" i="2"/>
  <c r="AH278" i="2"/>
  <c r="AH282" i="2"/>
  <c r="AH284" i="2"/>
  <c r="AH286" i="2"/>
  <c r="AH312" i="2"/>
  <c r="AH294" i="2"/>
  <c r="AH301" i="2"/>
  <c r="AH305" i="2"/>
  <c r="AH313" i="2"/>
  <c r="AH314" i="2"/>
  <c r="AG156" i="1"/>
  <c r="AG171" i="1"/>
  <c r="AG311" i="2"/>
  <c r="AG278" i="2"/>
  <c r="AG282" i="2"/>
  <c r="AG284" i="2"/>
  <c r="AG286" i="2"/>
  <c r="AG312" i="2"/>
  <c r="AG294" i="2"/>
  <c r="AG301" i="2"/>
  <c r="AG305" i="2"/>
  <c r="AG313" i="2"/>
  <c r="AG314" i="2"/>
  <c r="AF156" i="1"/>
  <c r="AF171" i="1"/>
  <c r="AF311" i="2"/>
  <c r="AF278" i="2"/>
  <c r="AF282" i="2"/>
  <c r="AF284" i="2"/>
  <c r="AF286" i="2"/>
  <c r="AF312" i="2"/>
  <c r="AF294" i="2"/>
  <c r="AF301" i="2"/>
  <c r="AF305" i="2"/>
  <c r="AF313" i="2"/>
  <c r="AF314" i="2"/>
  <c r="AE156" i="1"/>
  <c r="AE171" i="1"/>
  <c r="AE311" i="2"/>
  <c r="AE278" i="2"/>
  <c r="AE282" i="2"/>
  <c r="AE284" i="2"/>
  <c r="AE286" i="2"/>
  <c r="AE312" i="2"/>
  <c r="AE294" i="2"/>
  <c r="AE301" i="2"/>
  <c r="AE305" i="2"/>
  <c r="AE313" i="2"/>
  <c r="AE314" i="2"/>
  <c r="AD156" i="1"/>
  <c r="AD171" i="1"/>
  <c r="AD311" i="2"/>
  <c r="AD278" i="2"/>
  <c r="AD282" i="2"/>
  <c r="AD284" i="2"/>
  <c r="AD286" i="2"/>
  <c r="AD312" i="2"/>
  <c r="AD294" i="2"/>
  <c r="AD301" i="2"/>
  <c r="AD305" i="2"/>
  <c r="AD313" i="2"/>
  <c r="AD314" i="2"/>
  <c r="AC156" i="1"/>
  <c r="AC171" i="1"/>
  <c r="AC311" i="2"/>
  <c r="AC278" i="2"/>
  <c r="AC282" i="2"/>
  <c r="AC284" i="2"/>
  <c r="AC286" i="2"/>
  <c r="AC312" i="2"/>
  <c r="AC294" i="2"/>
  <c r="AC301" i="2"/>
  <c r="AC305" i="2"/>
  <c r="AC313" i="2"/>
  <c r="AC314" i="2"/>
  <c r="AB156" i="1"/>
  <c r="AB171" i="1"/>
  <c r="AB311" i="2"/>
  <c r="AB278" i="2"/>
  <c r="AB282" i="2"/>
  <c r="AB284" i="2"/>
  <c r="AB286" i="2"/>
  <c r="AB312" i="2"/>
  <c r="AB294" i="2"/>
  <c r="AB301" i="2"/>
  <c r="AB305" i="2"/>
  <c r="AB313" i="2"/>
  <c r="AB314" i="2"/>
  <c r="AA156" i="1"/>
  <c r="AA171" i="1"/>
  <c r="AA311" i="2"/>
  <c r="AA278" i="2"/>
  <c r="AA282" i="2"/>
  <c r="AA284" i="2"/>
  <c r="AA286" i="2"/>
  <c r="AA312" i="2"/>
  <c r="AA294" i="2"/>
  <c r="AA301" i="2"/>
  <c r="AA305" i="2"/>
  <c r="AA313" i="2"/>
  <c r="AA314" i="2"/>
  <c r="Z156" i="1"/>
  <c r="Z171" i="1"/>
  <c r="Z311" i="2"/>
  <c r="Z278" i="2"/>
  <c r="Z282" i="2"/>
  <c r="Z284" i="2"/>
  <c r="Z286" i="2"/>
  <c r="Z312" i="2"/>
  <c r="Z294" i="2"/>
  <c r="Z301" i="2"/>
  <c r="Z305" i="2"/>
  <c r="Z313" i="2"/>
  <c r="Z314" i="2"/>
  <c r="Y156" i="1"/>
  <c r="Y171" i="1"/>
  <c r="Y311" i="2"/>
  <c r="Y278" i="2"/>
  <c r="Y282" i="2"/>
  <c r="Y284" i="2"/>
  <c r="Y286" i="2"/>
  <c r="Y312" i="2"/>
  <c r="Y294" i="2"/>
  <c r="Y301" i="2"/>
  <c r="Y305" i="2"/>
  <c r="Y313" i="2"/>
  <c r="Y314" i="2"/>
  <c r="X156" i="1"/>
  <c r="X171" i="1"/>
  <c r="X311" i="2"/>
  <c r="X278" i="2"/>
  <c r="X282" i="2"/>
  <c r="X284" i="2"/>
  <c r="X286" i="2"/>
  <c r="X312" i="2"/>
  <c r="X294" i="2"/>
  <c r="X301" i="2"/>
  <c r="X305" i="2"/>
  <c r="X313" i="2"/>
  <c r="X314" i="2"/>
  <c r="W156" i="1"/>
  <c r="W171" i="1"/>
  <c r="W311" i="2"/>
  <c r="W278" i="2"/>
  <c r="W282" i="2"/>
  <c r="W284" i="2"/>
  <c r="W286" i="2"/>
  <c r="W312" i="2"/>
  <c r="W294" i="2"/>
  <c r="W301" i="2"/>
  <c r="W305" i="2"/>
  <c r="W313" i="2"/>
  <c r="W314" i="2"/>
  <c r="V156" i="1"/>
  <c r="V171" i="1"/>
  <c r="V311" i="2"/>
  <c r="V278" i="2"/>
  <c r="V282" i="2"/>
  <c r="V284" i="2"/>
  <c r="V286" i="2"/>
  <c r="V312" i="2"/>
  <c r="V294" i="2"/>
  <c r="V301" i="2"/>
  <c r="V305" i="2"/>
  <c r="V313" i="2"/>
  <c r="V314" i="2"/>
  <c r="U156" i="1"/>
  <c r="U171" i="1"/>
  <c r="U311" i="2"/>
  <c r="U278" i="2"/>
  <c r="U282" i="2"/>
  <c r="U284" i="2"/>
  <c r="U286" i="2"/>
  <c r="U312" i="2"/>
  <c r="U294" i="2"/>
  <c r="U301" i="2"/>
  <c r="U305" i="2"/>
  <c r="U313" i="2"/>
  <c r="U314" i="2"/>
  <c r="T156" i="1"/>
  <c r="T171" i="1"/>
  <c r="T311" i="2"/>
  <c r="T278" i="2"/>
  <c r="T282" i="2"/>
  <c r="T284" i="2"/>
  <c r="T286" i="2"/>
  <c r="T312" i="2"/>
  <c r="T294" i="2"/>
  <c r="T301" i="2"/>
  <c r="T305" i="2"/>
  <c r="T313" i="2"/>
  <c r="T314" i="2"/>
  <c r="S156" i="1"/>
  <c r="S171" i="1"/>
  <c r="S311" i="2"/>
  <c r="S278" i="2"/>
  <c r="S282" i="2"/>
  <c r="S284" i="2"/>
  <c r="S286" i="2"/>
  <c r="S312" i="2"/>
  <c r="S294" i="2"/>
  <c r="S301" i="2"/>
  <c r="S305" i="2"/>
  <c r="S313" i="2"/>
  <c r="S314" i="2"/>
  <c r="R156" i="1"/>
  <c r="R171" i="1"/>
  <c r="R311" i="2"/>
  <c r="R278" i="2"/>
  <c r="R282" i="2"/>
  <c r="R284" i="2"/>
  <c r="R286" i="2"/>
  <c r="R312" i="2"/>
  <c r="R294" i="2"/>
  <c r="R301" i="2"/>
  <c r="R305" i="2"/>
  <c r="R313" i="2"/>
  <c r="R314" i="2"/>
  <c r="Q156" i="1"/>
  <c r="Q171" i="1"/>
  <c r="Q311" i="2"/>
  <c r="Q278" i="2"/>
  <c r="Q282" i="2"/>
  <c r="Q284" i="2"/>
  <c r="Q286" i="2"/>
  <c r="Q312" i="2"/>
  <c r="Q294" i="2"/>
  <c r="Q301" i="2"/>
  <c r="Q305" i="2"/>
  <c r="Q313" i="2"/>
  <c r="Q314" i="2"/>
  <c r="P156" i="1"/>
  <c r="P171" i="1"/>
  <c r="P311" i="2"/>
  <c r="P278" i="2"/>
  <c r="P282" i="2"/>
  <c r="P284" i="2"/>
  <c r="P286" i="2"/>
  <c r="P312" i="2"/>
  <c r="P294" i="2"/>
  <c r="P301" i="2"/>
  <c r="P305" i="2"/>
  <c r="P313" i="2"/>
  <c r="P314" i="2"/>
  <c r="O156" i="1"/>
  <c r="O171" i="1"/>
  <c r="O311" i="2"/>
  <c r="O278" i="2"/>
  <c r="O282" i="2"/>
  <c r="O284" i="2"/>
  <c r="O286" i="2"/>
  <c r="O312" i="2"/>
  <c r="O294" i="2"/>
  <c r="O301" i="2"/>
  <c r="O305" i="2"/>
  <c r="O313" i="2"/>
  <c r="O314" i="2"/>
  <c r="N156" i="1"/>
  <c r="N171" i="1"/>
  <c r="N311" i="2"/>
  <c r="N278" i="2"/>
  <c r="N282" i="2"/>
  <c r="N284" i="2"/>
  <c r="N286" i="2"/>
  <c r="N312" i="2"/>
  <c r="N294" i="2"/>
  <c r="N301" i="2"/>
  <c r="N305" i="2"/>
  <c r="N313" i="2"/>
  <c r="N314" i="2"/>
  <c r="M156" i="1"/>
  <c r="M171" i="1"/>
  <c r="M311" i="2"/>
  <c r="M278" i="2"/>
  <c r="M282" i="2"/>
  <c r="M284" i="2"/>
  <c r="M286" i="2"/>
  <c r="M312" i="2"/>
  <c r="M294" i="2"/>
  <c r="M301" i="2"/>
  <c r="M305" i="2"/>
  <c r="M313" i="2"/>
  <c r="M314" i="2"/>
  <c r="L156" i="1"/>
  <c r="L171" i="1"/>
  <c r="L311" i="2"/>
  <c r="L278" i="2"/>
  <c r="L282" i="2"/>
  <c r="L284" i="2"/>
  <c r="L286" i="2"/>
  <c r="L312" i="2"/>
  <c r="L294" i="2"/>
  <c r="L301" i="2"/>
  <c r="L305" i="2"/>
  <c r="L313" i="2"/>
  <c r="L314" i="2"/>
  <c r="K156" i="1"/>
  <c r="K171" i="1"/>
  <c r="K311" i="2"/>
  <c r="K278" i="2"/>
  <c r="K282" i="2"/>
  <c r="K284" i="2"/>
  <c r="K286" i="2"/>
  <c r="K312" i="2"/>
  <c r="K294" i="2"/>
  <c r="K301" i="2"/>
  <c r="K305" i="2"/>
  <c r="K313" i="2"/>
  <c r="K314" i="2"/>
  <c r="J156" i="1"/>
  <c r="J171" i="1"/>
  <c r="J311" i="2"/>
  <c r="J278" i="2"/>
  <c r="J282" i="2"/>
  <c r="J284" i="2"/>
  <c r="J286" i="2"/>
  <c r="J312" i="2"/>
  <c r="J294" i="2"/>
  <c r="J301" i="2"/>
  <c r="J305" i="2"/>
  <c r="J313" i="2"/>
  <c r="J314" i="2"/>
  <c r="I156" i="1"/>
  <c r="I171" i="1"/>
  <c r="I311" i="2"/>
  <c r="I278" i="2"/>
  <c r="I282" i="2"/>
  <c r="I284" i="2"/>
  <c r="I286" i="2"/>
  <c r="I312" i="2"/>
  <c r="I294" i="2"/>
  <c r="I301" i="2"/>
  <c r="I305" i="2"/>
  <c r="I313" i="2"/>
  <c r="I314" i="2"/>
  <c r="H156" i="1"/>
  <c r="H171" i="1"/>
  <c r="H311" i="2"/>
  <c r="H278" i="2"/>
  <c r="H282" i="2"/>
  <c r="H284" i="2"/>
  <c r="H286" i="2"/>
  <c r="H312" i="2"/>
  <c r="H294" i="2"/>
  <c r="H301" i="2"/>
  <c r="H305" i="2"/>
  <c r="H313" i="2"/>
  <c r="H314" i="2"/>
  <c r="G156" i="1"/>
  <c r="G171" i="1"/>
  <c r="G311" i="2"/>
  <c r="G278" i="2"/>
  <c r="G282" i="2"/>
  <c r="G284" i="2"/>
  <c r="G286" i="2"/>
  <c r="G312" i="2"/>
  <c r="G294" i="2"/>
  <c r="G301" i="2"/>
  <c r="G305" i="2"/>
  <c r="G313" i="2"/>
  <c r="G314" i="2"/>
  <c r="F156" i="1"/>
  <c r="F171" i="1"/>
  <c r="F311" i="2"/>
  <c r="F278" i="2"/>
  <c r="F282" i="2"/>
  <c r="F284" i="2"/>
  <c r="F286" i="2"/>
  <c r="F312" i="2"/>
  <c r="F294" i="2"/>
  <c r="F301" i="2"/>
  <c r="F305" i="2"/>
  <c r="F313" i="2"/>
  <c r="F314" i="2"/>
  <c r="E156" i="1"/>
  <c r="E171" i="1"/>
  <c r="E311" i="2"/>
  <c r="E278" i="2"/>
  <c r="E282" i="2"/>
  <c r="E284" i="2"/>
  <c r="E286" i="2"/>
  <c r="E312" i="2"/>
  <c r="E294" i="2"/>
  <c r="E301" i="2"/>
  <c r="E305" i="2"/>
  <c r="E313" i="2"/>
  <c r="E314" i="2"/>
  <c r="D156" i="1"/>
  <c r="D171" i="1"/>
  <c r="D311" i="2"/>
  <c r="D278" i="2"/>
  <c r="D282" i="2"/>
  <c r="D284" i="2"/>
  <c r="D286" i="2"/>
  <c r="D312" i="2"/>
  <c r="D290" i="2"/>
  <c r="D294" i="2"/>
  <c r="D301" i="2"/>
  <c r="D305" i="2"/>
  <c r="D313" i="2"/>
  <c r="D314" i="2"/>
  <c r="C156" i="1"/>
  <c r="C171" i="1"/>
  <c r="E97" i="1"/>
  <c r="AK97" i="8"/>
  <c r="AL97" i="8"/>
  <c r="AM97" i="8"/>
  <c r="AN97" i="8"/>
  <c r="AO97" i="8"/>
  <c r="AP97" i="8"/>
  <c r="AQ97" i="8"/>
  <c r="AR97" i="8"/>
  <c r="F107" i="1"/>
  <c r="O98" i="1"/>
  <c r="K24" i="8"/>
  <c r="AJ92" i="8"/>
  <c r="E362" i="2"/>
  <c r="D362" i="2"/>
  <c r="G31" i="2"/>
  <c r="D329" i="2"/>
  <c r="J31" i="2"/>
  <c r="D333" i="2"/>
  <c r="D335" i="2"/>
  <c r="D337" i="2"/>
  <c r="D363" i="2"/>
  <c r="D341" i="2"/>
  <c r="D345" i="2"/>
  <c r="D352" i="2"/>
  <c r="D356" i="2"/>
  <c r="D364" i="2"/>
  <c r="D365" i="2"/>
  <c r="E329" i="2"/>
  <c r="E333" i="2"/>
  <c r="E335" i="2"/>
  <c r="E337" i="2"/>
  <c r="E363" i="2"/>
  <c r="E345" i="2"/>
  <c r="E352" i="2"/>
  <c r="E356" i="2"/>
  <c r="E364" i="2"/>
  <c r="E365" i="2"/>
  <c r="E366" i="2"/>
  <c r="E367" i="2"/>
  <c r="E368" i="2"/>
  <c r="F362" i="2"/>
  <c r="F329" i="2"/>
  <c r="F333" i="2"/>
  <c r="F335" i="2"/>
  <c r="F337" i="2"/>
  <c r="F363" i="2"/>
  <c r="F345" i="2"/>
  <c r="F352" i="2"/>
  <c r="F356" i="2"/>
  <c r="F364" i="2"/>
  <c r="F365" i="2"/>
  <c r="F366" i="2"/>
  <c r="F367" i="2"/>
  <c r="F368" i="2"/>
  <c r="G362" i="2"/>
  <c r="G329" i="2"/>
  <c r="G333" i="2"/>
  <c r="G335" i="2"/>
  <c r="G337" i="2"/>
  <c r="G363" i="2"/>
  <c r="G345" i="2"/>
  <c r="G352" i="2"/>
  <c r="G356" i="2"/>
  <c r="G364" i="2"/>
  <c r="G365" i="2"/>
  <c r="G366" i="2"/>
  <c r="G367" i="2"/>
  <c r="G368" i="2"/>
  <c r="H362" i="2"/>
  <c r="H329" i="2"/>
  <c r="H333" i="2"/>
  <c r="H335" i="2"/>
  <c r="H337" i="2"/>
  <c r="H363" i="2"/>
  <c r="H345" i="2"/>
  <c r="H352" i="2"/>
  <c r="H356" i="2"/>
  <c r="H364" i="2"/>
  <c r="H365" i="2"/>
  <c r="H366" i="2"/>
  <c r="H367" i="2"/>
  <c r="H368" i="2"/>
  <c r="I362" i="2"/>
  <c r="I329" i="2"/>
  <c r="I333" i="2"/>
  <c r="I335" i="2"/>
  <c r="I337" i="2"/>
  <c r="I363" i="2"/>
  <c r="I345" i="2"/>
  <c r="I352" i="2"/>
  <c r="I356" i="2"/>
  <c r="I364" i="2"/>
  <c r="I365" i="2"/>
  <c r="I366" i="2"/>
  <c r="I367" i="2"/>
  <c r="I368" i="2"/>
  <c r="J362" i="2"/>
  <c r="J329" i="2"/>
  <c r="J333" i="2"/>
  <c r="J335" i="2"/>
  <c r="J337" i="2"/>
  <c r="J363" i="2"/>
  <c r="J345" i="2"/>
  <c r="J352" i="2"/>
  <c r="J356" i="2"/>
  <c r="J364" i="2"/>
  <c r="J365" i="2"/>
  <c r="J366" i="2"/>
  <c r="J367" i="2"/>
  <c r="J368" i="2"/>
  <c r="K362" i="2"/>
  <c r="K329" i="2"/>
  <c r="K333" i="2"/>
  <c r="K335" i="2"/>
  <c r="K337" i="2"/>
  <c r="K363" i="2"/>
  <c r="K345" i="2"/>
  <c r="K352" i="2"/>
  <c r="K356" i="2"/>
  <c r="K364" i="2"/>
  <c r="K365" i="2"/>
  <c r="K366" i="2"/>
  <c r="K367" i="2"/>
  <c r="K368" i="2"/>
  <c r="L362" i="2"/>
  <c r="L329" i="2"/>
  <c r="L333" i="2"/>
  <c r="L335" i="2"/>
  <c r="L337" i="2"/>
  <c r="L363" i="2"/>
  <c r="L345" i="2"/>
  <c r="L352" i="2"/>
  <c r="L356" i="2"/>
  <c r="L364" i="2"/>
  <c r="L365" i="2"/>
  <c r="L366" i="2"/>
  <c r="L367" i="2"/>
  <c r="L368" i="2"/>
  <c r="M362" i="2"/>
  <c r="M329" i="2"/>
  <c r="M333" i="2"/>
  <c r="M335" i="2"/>
  <c r="M337" i="2"/>
  <c r="M363" i="2"/>
  <c r="M345" i="2"/>
  <c r="M352" i="2"/>
  <c r="M356" i="2"/>
  <c r="M364" i="2"/>
  <c r="M365" i="2"/>
  <c r="M366" i="2"/>
  <c r="M367" i="2"/>
  <c r="M368" i="2"/>
  <c r="N362" i="2"/>
  <c r="N329" i="2"/>
  <c r="N333" i="2"/>
  <c r="N335" i="2"/>
  <c r="N337" i="2"/>
  <c r="N363" i="2"/>
  <c r="N345" i="2"/>
  <c r="N352" i="2"/>
  <c r="N356" i="2"/>
  <c r="N364" i="2"/>
  <c r="N365" i="2"/>
  <c r="N366" i="2"/>
  <c r="N367" i="2"/>
  <c r="N368" i="2"/>
  <c r="O362" i="2"/>
  <c r="O329" i="2"/>
  <c r="O333" i="2"/>
  <c r="O335" i="2"/>
  <c r="O337" i="2"/>
  <c r="O363" i="2"/>
  <c r="O345" i="2"/>
  <c r="O352" i="2"/>
  <c r="O356" i="2"/>
  <c r="O364" i="2"/>
  <c r="O365" i="2"/>
  <c r="O366" i="2"/>
  <c r="O367" i="2"/>
  <c r="O368" i="2"/>
  <c r="P362" i="2"/>
  <c r="P329" i="2"/>
  <c r="P333" i="2"/>
  <c r="P335" i="2"/>
  <c r="P337" i="2"/>
  <c r="P363" i="2"/>
  <c r="P345" i="2"/>
  <c r="P352" i="2"/>
  <c r="P356" i="2"/>
  <c r="P364" i="2"/>
  <c r="P365" i="2"/>
  <c r="P366" i="2"/>
  <c r="P367" i="2"/>
  <c r="P368" i="2"/>
  <c r="Q362" i="2"/>
  <c r="Q329" i="2"/>
  <c r="Q333" i="2"/>
  <c r="Q335" i="2"/>
  <c r="Q337" i="2"/>
  <c r="Q363" i="2"/>
  <c r="Q345" i="2"/>
  <c r="Q352" i="2"/>
  <c r="Q356" i="2"/>
  <c r="Q364" i="2"/>
  <c r="Q365" i="2"/>
  <c r="Q366" i="2"/>
  <c r="Q367" i="2"/>
  <c r="Q368" i="2"/>
  <c r="R362" i="2"/>
  <c r="R329" i="2"/>
  <c r="R333" i="2"/>
  <c r="R335" i="2"/>
  <c r="R337" i="2"/>
  <c r="R363" i="2"/>
  <c r="R345" i="2"/>
  <c r="R352" i="2"/>
  <c r="R356" i="2"/>
  <c r="R364" i="2"/>
  <c r="R365" i="2"/>
  <c r="R366" i="2"/>
  <c r="R367" i="2"/>
  <c r="R368" i="2"/>
  <c r="S362" i="2"/>
  <c r="S329" i="2"/>
  <c r="S333" i="2"/>
  <c r="S335" i="2"/>
  <c r="S337" i="2"/>
  <c r="S363" i="2"/>
  <c r="S345" i="2"/>
  <c r="S352" i="2"/>
  <c r="S356" i="2"/>
  <c r="S364" i="2"/>
  <c r="S365" i="2"/>
  <c r="S366" i="2"/>
  <c r="S367" i="2"/>
  <c r="S368" i="2"/>
  <c r="T362" i="2"/>
  <c r="T329" i="2"/>
  <c r="T333" i="2"/>
  <c r="T335" i="2"/>
  <c r="T337" i="2"/>
  <c r="T363" i="2"/>
  <c r="T345" i="2"/>
  <c r="T352" i="2"/>
  <c r="T356" i="2"/>
  <c r="T364" i="2"/>
  <c r="T365" i="2"/>
  <c r="T366" i="2"/>
  <c r="T367" i="2"/>
  <c r="T368" i="2"/>
  <c r="U362" i="2"/>
  <c r="U329" i="2"/>
  <c r="U333" i="2"/>
  <c r="U335" i="2"/>
  <c r="U337" i="2"/>
  <c r="U363" i="2"/>
  <c r="U345" i="2"/>
  <c r="U352" i="2"/>
  <c r="U356" i="2"/>
  <c r="U364" i="2"/>
  <c r="U365" i="2"/>
  <c r="U366" i="2"/>
  <c r="U367" i="2"/>
  <c r="U368" i="2"/>
  <c r="V362" i="2"/>
  <c r="V329" i="2"/>
  <c r="V333" i="2"/>
  <c r="V335" i="2"/>
  <c r="V337" i="2"/>
  <c r="V363" i="2"/>
  <c r="V345" i="2"/>
  <c r="V352" i="2"/>
  <c r="V356" i="2"/>
  <c r="V364" i="2"/>
  <c r="V365" i="2"/>
  <c r="V366" i="2"/>
  <c r="V367" i="2"/>
  <c r="V368" i="2"/>
  <c r="W362" i="2"/>
  <c r="W329" i="2"/>
  <c r="W333" i="2"/>
  <c r="W335" i="2"/>
  <c r="W337" i="2"/>
  <c r="W363" i="2"/>
  <c r="W345" i="2"/>
  <c r="W352" i="2"/>
  <c r="W356" i="2"/>
  <c r="W364" i="2"/>
  <c r="W365" i="2"/>
  <c r="W366" i="2"/>
  <c r="W367" i="2"/>
  <c r="W368" i="2"/>
  <c r="X362" i="2"/>
  <c r="X329" i="2"/>
  <c r="X333" i="2"/>
  <c r="X335" i="2"/>
  <c r="X337" i="2"/>
  <c r="X363" i="2"/>
  <c r="X345" i="2"/>
  <c r="X352" i="2"/>
  <c r="X356" i="2"/>
  <c r="X364" i="2"/>
  <c r="X365" i="2"/>
  <c r="X366" i="2"/>
  <c r="X367" i="2"/>
  <c r="X368" i="2"/>
  <c r="Y362" i="2"/>
  <c r="Y329" i="2"/>
  <c r="Y333" i="2"/>
  <c r="Y335" i="2"/>
  <c r="Y337" i="2"/>
  <c r="Y363" i="2"/>
  <c r="Y345" i="2"/>
  <c r="Y352" i="2"/>
  <c r="Y356" i="2"/>
  <c r="Y364" i="2"/>
  <c r="Y365" i="2"/>
  <c r="Y366" i="2"/>
  <c r="Y367" i="2"/>
  <c r="Y368" i="2"/>
  <c r="Z362" i="2"/>
  <c r="Z329" i="2"/>
  <c r="Z333" i="2"/>
  <c r="Z335" i="2"/>
  <c r="Z337" i="2"/>
  <c r="Z363" i="2"/>
  <c r="Z345" i="2"/>
  <c r="Z352" i="2"/>
  <c r="Z356" i="2"/>
  <c r="Z364" i="2"/>
  <c r="Z365" i="2"/>
  <c r="Z366" i="2"/>
  <c r="Z367" i="2"/>
  <c r="Z368" i="2"/>
  <c r="AA362" i="2"/>
  <c r="AA329" i="2"/>
  <c r="AA333" i="2"/>
  <c r="AA335" i="2"/>
  <c r="AA337" i="2"/>
  <c r="AA363" i="2"/>
  <c r="AA345" i="2"/>
  <c r="AA352" i="2"/>
  <c r="AA356" i="2"/>
  <c r="AA364" i="2"/>
  <c r="AA365" i="2"/>
  <c r="AA366" i="2"/>
  <c r="AA367" i="2"/>
  <c r="AA368" i="2"/>
  <c r="AB362" i="2"/>
  <c r="AB329" i="2"/>
  <c r="AB333" i="2"/>
  <c r="AB335" i="2"/>
  <c r="AB337" i="2"/>
  <c r="AB363" i="2"/>
  <c r="AB345" i="2"/>
  <c r="AB352" i="2"/>
  <c r="AB356" i="2"/>
  <c r="AB364" i="2"/>
  <c r="AB365" i="2"/>
  <c r="AB366" i="2"/>
  <c r="AB367" i="2"/>
  <c r="AB368" i="2"/>
  <c r="AC362" i="2"/>
  <c r="AC329" i="2"/>
  <c r="AC333" i="2"/>
  <c r="AC335" i="2"/>
  <c r="AC337" i="2"/>
  <c r="AC363" i="2"/>
  <c r="AC345" i="2"/>
  <c r="AC352" i="2"/>
  <c r="AC356" i="2"/>
  <c r="AC364" i="2"/>
  <c r="AC365" i="2"/>
  <c r="AC366" i="2"/>
  <c r="AC367" i="2"/>
  <c r="AC368" i="2"/>
  <c r="AD362" i="2"/>
  <c r="AD329" i="2"/>
  <c r="AD333" i="2"/>
  <c r="AD335" i="2"/>
  <c r="AD337" i="2"/>
  <c r="AD363" i="2"/>
  <c r="AD345" i="2"/>
  <c r="AD352" i="2"/>
  <c r="AD356" i="2"/>
  <c r="AD364" i="2"/>
  <c r="AD365" i="2"/>
  <c r="AD366" i="2"/>
  <c r="AD367" i="2"/>
  <c r="AD368" i="2"/>
  <c r="AE362" i="2"/>
  <c r="AE329" i="2"/>
  <c r="AE333" i="2"/>
  <c r="AE335" i="2"/>
  <c r="AE337" i="2"/>
  <c r="AE363" i="2"/>
  <c r="AE345" i="2"/>
  <c r="AE352" i="2"/>
  <c r="AE356" i="2"/>
  <c r="AE364" i="2"/>
  <c r="AE365" i="2"/>
  <c r="AE366" i="2"/>
  <c r="AE367" i="2"/>
  <c r="AE368" i="2"/>
  <c r="AF362" i="2"/>
  <c r="AF329" i="2"/>
  <c r="AF333" i="2"/>
  <c r="AF335" i="2"/>
  <c r="AF337" i="2"/>
  <c r="AF363" i="2"/>
  <c r="AF345" i="2"/>
  <c r="AF352" i="2"/>
  <c r="AF356" i="2"/>
  <c r="AF364" i="2"/>
  <c r="AF365" i="2"/>
  <c r="AF366" i="2"/>
  <c r="AF367" i="2"/>
  <c r="AF368" i="2"/>
  <c r="AG362" i="2"/>
  <c r="AG329" i="2"/>
  <c r="AG333" i="2"/>
  <c r="AG335" i="2"/>
  <c r="AG337" i="2"/>
  <c r="AG363" i="2"/>
  <c r="AG345" i="2"/>
  <c r="AG352" i="2"/>
  <c r="AG356" i="2"/>
  <c r="AG364" i="2"/>
  <c r="AG365" i="2"/>
  <c r="AG366" i="2"/>
  <c r="AG367" i="2"/>
  <c r="AG368" i="2"/>
  <c r="AH362" i="2"/>
  <c r="AH329" i="2"/>
  <c r="AH333" i="2"/>
  <c r="AH335" i="2"/>
  <c r="AH337" i="2"/>
  <c r="AH363" i="2"/>
  <c r="AH345" i="2"/>
  <c r="AH352" i="2"/>
  <c r="AH356" i="2"/>
  <c r="AH364" i="2"/>
  <c r="AH365" i="2"/>
  <c r="AH366" i="2"/>
  <c r="AH367" i="2"/>
  <c r="AH368" i="2"/>
  <c r="AI362" i="2"/>
  <c r="AI329" i="2"/>
  <c r="AI333" i="2"/>
  <c r="AI335" i="2"/>
  <c r="AI337" i="2"/>
  <c r="AI363" i="2"/>
  <c r="AI345" i="2"/>
  <c r="AI352" i="2"/>
  <c r="AI356" i="2"/>
  <c r="AI364" i="2"/>
  <c r="AI365" i="2"/>
  <c r="AI366" i="2"/>
  <c r="AI367" i="2"/>
  <c r="AI368" i="2"/>
  <c r="AJ362" i="2"/>
  <c r="AJ329" i="2"/>
  <c r="AJ333" i="2"/>
  <c r="AJ335" i="2"/>
  <c r="AJ337" i="2"/>
  <c r="AJ363" i="2"/>
  <c r="AJ345" i="2"/>
  <c r="AJ352" i="2"/>
  <c r="AJ347" i="2"/>
  <c r="AJ354" i="2"/>
  <c r="AJ356" i="2"/>
  <c r="AJ364" i="2"/>
  <c r="AJ365" i="2"/>
  <c r="AJ366" i="2"/>
  <c r="AJ367" i="2"/>
  <c r="AJ368" i="2"/>
  <c r="AK362" i="2"/>
  <c r="AK368" i="2"/>
  <c r="AL362" i="2"/>
  <c r="AL368" i="2"/>
  <c r="AM362" i="2"/>
  <c r="AM368" i="2"/>
  <c r="AN362" i="2"/>
  <c r="AN368" i="2"/>
  <c r="AO362" i="2"/>
  <c r="AO368" i="2"/>
  <c r="AP362" i="2"/>
  <c r="AP368" i="2"/>
  <c r="AQ362" i="2"/>
  <c r="AQ368" i="2"/>
  <c r="AR362" i="2"/>
  <c r="AR368" i="2"/>
  <c r="S69" i="1"/>
  <c r="E315" i="2"/>
  <c r="E316" i="2"/>
  <c r="E317" i="2"/>
  <c r="F315" i="2"/>
  <c r="F316" i="2"/>
  <c r="F317" i="2"/>
  <c r="G315" i="2"/>
  <c r="G316" i="2"/>
  <c r="G317" i="2"/>
  <c r="H315" i="2"/>
  <c r="H316" i="2"/>
  <c r="H317" i="2"/>
  <c r="I315" i="2"/>
  <c r="I316" i="2"/>
  <c r="I317" i="2"/>
  <c r="J315" i="2"/>
  <c r="J316" i="2"/>
  <c r="J317" i="2"/>
  <c r="K315" i="2"/>
  <c r="K316" i="2"/>
  <c r="K317" i="2"/>
  <c r="L315" i="2"/>
  <c r="L316" i="2"/>
  <c r="L317" i="2"/>
  <c r="M315" i="2"/>
  <c r="M316" i="2"/>
  <c r="M317" i="2"/>
  <c r="N315" i="2"/>
  <c r="N316" i="2"/>
  <c r="N317" i="2"/>
  <c r="O315" i="2"/>
  <c r="O316" i="2"/>
  <c r="O317" i="2"/>
  <c r="P315" i="2"/>
  <c r="P316" i="2"/>
  <c r="P317" i="2"/>
  <c r="Q315" i="2"/>
  <c r="Q316" i="2"/>
  <c r="Q317" i="2"/>
  <c r="R315" i="2"/>
  <c r="R316" i="2"/>
  <c r="R317" i="2"/>
  <c r="S315" i="2"/>
  <c r="S316" i="2"/>
  <c r="S317" i="2"/>
  <c r="T315" i="2"/>
  <c r="T316" i="2"/>
  <c r="T317" i="2"/>
  <c r="U315" i="2"/>
  <c r="U316" i="2"/>
  <c r="U317" i="2"/>
  <c r="V315" i="2"/>
  <c r="V316" i="2"/>
  <c r="V317" i="2"/>
  <c r="W315" i="2"/>
  <c r="W316" i="2"/>
  <c r="W317" i="2"/>
  <c r="X315" i="2"/>
  <c r="X316" i="2"/>
  <c r="X317" i="2"/>
  <c r="Y315" i="2"/>
  <c r="Y316" i="2"/>
  <c r="Y317" i="2"/>
  <c r="Z315" i="2"/>
  <c r="Z316" i="2"/>
  <c r="Z317" i="2"/>
  <c r="AA315" i="2"/>
  <c r="AA316" i="2"/>
  <c r="AA317" i="2"/>
  <c r="AB315" i="2"/>
  <c r="AB316" i="2"/>
  <c r="AB317" i="2"/>
  <c r="AC315" i="2"/>
  <c r="AC316" i="2"/>
  <c r="AC317" i="2"/>
  <c r="AD315" i="2"/>
  <c r="AD316" i="2"/>
  <c r="AD317" i="2"/>
  <c r="AE315" i="2"/>
  <c r="AE316" i="2"/>
  <c r="AE317" i="2"/>
  <c r="AF315" i="2"/>
  <c r="AF316" i="2"/>
  <c r="AF317" i="2"/>
  <c r="AG315" i="2"/>
  <c r="AG316" i="2"/>
  <c r="AG317" i="2"/>
  <c r="AH315" i="2"/>
  <c r="AH316" i="2"/>
  <c r="AH317" i="2"/>
  <c r="AI315" i="2"/>
  <c r="AI316" i="2"/>
  <c r="AI317" i="2"/>
  <c r="AJ315" i="2"/>
  <c r="AJ316" i="2"/>
  <c r="AJ317" i="2"/>
  <c r="AK317" i="2"/>
  <c r="AL317" i="2"/>
  <c r="AM317" i="2"/>
  <c r="AN317" i="2"/>
  <c r="AO317" i="2"/>
  <c r="AP317" i="2"/>
  <c r="AQ317" i="2"/>
  <c r="AR317" i="2"/>
  <c r="S68" i="1"/>
  <c r="E260" i="2"/>
  <c r="D260" i="2"/>
  <c r="G29" i="2"/>
  <c r="D227" i="2"/>
  <c r="J29" i="2"/>
  <c r="D231" i="2"/>
  <c r="D233" i="2"/>
  <c r="D235" i="2"/>
  <c r="D261" i="2"/>
  <c r="D239" i="2"/>
  <c r="D243" i="2"/>
  <c r="D250" i="2"/>
  <c r="D254" i="2"/>
  <c r="D262" i="2"/>
  <c r="D263" i="2"/>
  <c r="E227" i="2"/>
  <c r="E231" i="2"/>
  <c r="E233" i="2"/>
  <c r="E235" i="2"/>
  <c r="E261" i="2"/>
  <c r="E243" i="2"/>
  <c r="E250" i="2"/>
  <c r="E254" i="2"/>
  <c r="E262" i="2"/>
  <c r="E263" i="2"/>
  <c r="E264" i="2"/>
  <c r="E265" i="2"/>
  <c r="E266" i="2"/>
  <c r="F260" i="2"/>
  <c r="F227" i="2"/>
  <c r="F231" i="2"/>
  <c r="F233" i="2"/>
  <c r="F235" i="2"/>
  <c r="F261" i="2"/>
  <c r="F243" i="2"/>
  <c r="F250" i="2"/>
  <c r="F254" i="2"/>
  <c r="F262" i="2"/>
  <c r="F263" i="2"/>
  <c r="F264" i="2"/>
  <c r="F265" i="2"/>
  <c r="F266" i="2"/>
  <c r="G260" i="2"/>
  <c r="G227" i="2"/>
  <c r="G231" i="2"/>
  <c r="G233" i="2"/>
  <c r="G235" i="2"/>
  <c r="G261" i="2"/>
  <c r="G243" i="2"/>
  <c r="G250" i="2"/>
  <c r="G254" i="2"/>
  <c r="G262" i="2"/>
  <c r="G263" i="2"/>
  <c r="G264" i="2"/>
  <c r="G265" i="2"/>
  <c r="G266" i="2"/>
  <c r="H260" i="2"/>
  <c r="H227" i="2"/>
  <c r="H231" i="2"/>
  <c r="H233" i="2"/>
  <c r="H235" i="2"/>
  <c r="H261" i="2"/>
  <c r="H243" i="2"/>
  <c r="H250" i="2"/>
  <c r="H254" i="2"/>
  <c r="H262" i="2"/>
  <c r="H263" i="2"/>
  <c r="H264" i="2"/>
  <c r="H265" i="2"/>
  <c r="H266" i="2"/>
  <c r="I260" i="2"/>
  <c r="I227" i="2"/>
  <c r="I231" i="2"/>
  <c r="I233" i="2"/>
  <c r="I235" i="2"/>
  <c r="I261" i="2"/>
  <c r="I243" i="2"/>
  <c r="I250" i="2"/>
  <c r="I254" i="2"/>
  <c r="I262" i="2"/>
  <c r="I263" i="2"/>
  <c r="I264" i="2"/>
  <c r="I265" i="2"/>
  <c r="I266" i="2"/>
  <c r="J260" i="2"/>
  <c r="J227" i="2"/>
  <c r="J231" i="2"/>
  <c r="J233" i="2"/>
  <c r="J235" i="2"/>
  <c r="J261" i="2"/>
  <c r="J243" i="2"/>
  <c r="J250" i="2"/>
  <c r="J254" i="2"/>
  <c r="J262" i="2"/>
  <c r="J263" i="2"/>
  <c r="J264" i="2"/>
  <c r="J265" i="2"/>
  <c r="J266" i="2"/>
  <c r="K260" i="2"/>
  <c r="K227" i="2"/>
  <c r="K231" i="2"/>
  <c r="K233" i="2"/>
  <c r="K235" i="2"/>
  <c r="K261" i="2"/>
  <c r="K243" i="2"/>
  <c r="K250" i="2"/>
  <c r="K254" i="2"/>
  <c r="K262" i="2"/>
  <c r="K263" i="2"/>
  <c r="K264" i="2"/>
  <c r="K265" i="2"/>
  <c r="K266" i="2"/>
  <c r="L260" i="2"/>
  <c r="L227" i="2"/>
  <c r="L231" i="2"/>
  <c r="L233" i="2"/>
  <c r="L235" i="2"/>
  <c r="L261" i="2"/>
  <c r="L243" i="2"/>
  <c r="L250" i="2"/>
  <c r="L254" i="2"/>
  <c r="L262" i="2"/>
  <c r="L263" i="2"/>
  <c r="L264" i="2"/>
  <c r="L265" i="2"/>
  <c r="L266" i="2"/>
  <c r="M260" i="2"/>
  <c r="M227" i="2"/>
  <c r="M231" i="2"/>
  <c r="M233" i="2"/>
  <c r="M235" i="2"/>
  <c r="M261" i="2"/>
  <c r="M243" i="2"/>
  <c r="M250" i="2"/>
  <c r="M254" i="2"/>
  <c r="M262" i="2"/>
  <c r="M263" i="2"/>
  <c r="M264" i="2"/>
  <c r="M265" i="2"/>
  <c r="M266" i="2"/>
  <c r="N260" i="2"/>
  <c r="N227" i="2"/>
  <c r="N231" i="2"/>
  <c r="N233" i="2"/>
  <c r="N235" i="2"/>
  <c r="N261" i="2"/>
  <c r="N243" i="2"/>
  <c r="N250" i="2"/>
  <c r="N254" i="2"/>
  <c r="N262" i="2"/>
  <c r="N263" i="2"/>
  <c r="N264" i="2"/>
  <c r="N265" i="2"/>
  <c r="N266" i="2"/>
  <c r="O260" i="2"/>
  <c r="O227" i="2"/>
  <c r="O231" i="2"/>
  <c r="O233" i="2"/>
  <c r="O235" i="2"/>
  <c r="O261" i="2"/>
  <c r="O243" i="2"/>
  <c r="O250" i="2"/>
  <c r="O254" i="2"/>
  <c r="O262" i="2"/>
  <c r="O263" i="2"/>
  <c r="O264" i="2"/>
  <c r="O265" i="2"/>
  <c r="O266" i="2"/>
  <c r="P260" i="2"/>
  <c r="P227" i="2"/>
  <c r="P231" i="2"/>
  <c r="P233" i="2"/>
  <c r="P235" i="2"/>
  <c r="P261" i="2"/>
  <c r="P243" i="2"/>
  <c r="P250" i="2"/>
  <c r="P254" i="2"/>
  <c r="P262" i="2"/>
  <c r="P263" i="2"/>
  <c r="P264" i="2"/>
  <c r="P265" i="2"/>
  <c r="P266" i="2"/>
  <c r="Q260" i="2"/>
  <c r="Q227" i="2"/>
  <c r="Q231" i="2"/>
  <c r="Q233" i="2"/>
  <c r="Q235" i="2"/>
  <c r="Q261" i="2"/>
  <c r="Q243" i="2"/>
  <c r="Q250" i="2"/>
  <c r="Q254" i="2"/>
  <c r="Q262" i="2"/>
  <c r="Q263" i="2"/>
  <c r="Q264" i="2"/>
  <c r="Q265" i="2"/>
  <c r="Q266" i="2"/>
  <c r="R260" i="2"/>
  <c r="R227" i="2"/>
  <c r="R231" i="2"/>
  <c r="R233" i="2"/>
  <c r="R235" i="2"/>
  <c r="R261" i="2"/>
  <c r="R243" i="2"/>
  <c r="R250" i="2"/>
  <c r="R254" i="2"/>
  <c r="R262" i="2"/>
  <c r="R263" i="2"/>
  <c r="R264" i="2"/>
  <c r="R265" i="2"/>
  <c r="R266" i="2"/>
  <c r="S260" i="2"/>
  <c r="S227" i="2"/>
  <c r="S231" i="2"/>
  <c r="S233" i="2"/>
  <c r="S235" i="2"/>
  <c r="S261" i="2"/>
  <c r="S243" i="2"/>
  <c r="S250" i="2"/>
  <c r="S254" i="2"/>
  <c r="S262" i="2"/>
  <c r="S263" i="2"/>
  <c r="S264" i="2"/>
  <c r="S265" i="2"/>
  <c r="S266" i="2"/>
  <c r="T260" i="2"/>
  <c r="T227" i="2"/>
  <c r="T231" i="2"/>
  <c r="T233" i="2"/>
  <c r="T235" i="2"/>
  <c r="T261" i="2"/>
  <c r="T243" i="2"/>
  <c r="T250" i="2"/>
  <c r="T254" i="2"/>
  <c r="T262" i="2"/>
  <c r="T263" i="2"/>
  <c r="T264" i="2"/>
  <c r="T265" i="2"/>
  <c r="T266" i="2"/>
  <c r="U260" i="2"/>
  <c r="U227" i="2"/>
  <c r="U231" i="2"/>
  <c r="U233" i="2"/>
  <c r="U235" i="2"/>
  <c r="U261" i="2"/>
  <c r="U243" i="2"/>
  <c r="U250" i="2"/>
  <c r="U254" i="2"/>
  <c r="U262" i="2"/>
  <c r="U263" i="2"/>
  <c r="U264" i="2"/>
  <c r="U265" i="2"/>
  <c r="U266" i="2"/>
  <c r="V260" i="2"/>
  <c r="V227" i="2"/>
  <c r="V231" i="2"/>
  <c r="V233" i="2"/>
  <c r="V235" i="2"/>
  <c r="V261" i="2"/>
  <c r="V243" i="2"/>
  <c r="V250" i="2"/>
  <c r="V254" i="2"/>
  <c r="V262" i="2"/>
  <c r="V263" i="2"/>
  <c r="V264" i="2"/>
  <c r="V265" i="2"/>
  <c r="V266" i="2"/>
  <c r="W260" i="2"/>
  <c r="W227" i="2"/>
  <c r="W231" i="2"/>
  <c r="W233" i="2"/>
  <c r="W235" i="2"/>
  <c r="W261" i="2"/>
  <c r="W243" i="2"/>
  <c r="W250" i="2"/>
  <c r="W254" i="2"/>
  <c r="W262" i="2"/>
  <c r="W263" i="2"/>
  <c r="W264" i="2"/>
  <c r="W265" i="2"/>
  <c r="W266" i="2"/>
  <c r="X260" i="2"/>
  <c r="X227" i="2"/>
  <c r="X231" i="2"/>
  <c r="X233" i="2"/>
  <c r="X235" i="2"/>
  <c r="X261" i="2"/>
  <c r="X243" i="2"/>
  <c r="X250" i="2"/>
  <c r="X254" i="2"/>
  <c r="X262" i="2"/>
  <c r="X263" i="2"/>
  <c r="X264" i="2"/>
  <c r="X265" i="2"/>
  <c r="X266" i="2"/>
  <c r="Y260" i="2"/>
  <c r="Y227" i="2"/>
  <c r="Y231" i="2"/>
  <c r="Y233" i="2"/>
  <c r="Y235" i="2"/>
  <c r="Y261" i="2"/>
  <c r="Y243" i="2"/>
  <c r="Y250" i="2"/>
  <c r="Y254" i="2"/>
  <c r="Y262" i="2"/>
  <c r="Y263" i="2"/>
  <c r="Y264" i="2"/>
  <c r="Y265" i="2"/>
  <c r="Y266" i="2"/>
  <c r="Z260" i="2"/>
  <c r="Z227" i="2"/>
  <c r="Z231" i="2"/>
  <c r="Z233" i="2"/>
  <c r="Z235" i="2"/>
  <c r="Z261" i="2"/>
  <c r="Z243" i="2"/>
  <c r="Z250" i="2"/>
  <c r="Z254" i="2"/>
  <c r="Z262" i="2"/>
  <c r="Z263" i="2"/>
  <c r="Z264" i="2"/>
  <c r="Z265" i="2"/>
  <c r="Z266" i="2"/>
  <c r="AA260" i="2"/>
  <c r="AA227" i="2"/>
  <c r="AA231" i="2"/>
  <c r="AA233" i="2"/>
  <c r="AA235" i="2"/>
  <c r="AA261" i="2"/>
  <c r="AA243" i="2"/>
  <c r="AA250" i="2"/>
  <c r="AA254" i="2"/>
  <c r="AA262" i="2"/>
  <c r="AA263" i="2"/>
  <c r="AA264" i="2"/>
  <c r="AA265" i="2"/>
  <c r="AA266" i="2"/>
  <c r="AB260" i="2"/>
  <c r="AB227" i="2"/>
  <c r="AB231" i="2"/>
  <c r="AB233" i="2"/>
  <c r="AB235" i="2"/>
  <c r="AB261" i="2"/>
  <c r="AB243" i="2"/>
  <c r="AB250" i="2"/>
  <c r="AB254" i="2"/>
  <c r="AB262" i="2"/>
  <c r="AB263" i="2"/>
  <c r="AB264" i="2"/>
  <c r="AB265" i="2"/>
  <c r="AB266" i="2"/>
  <c r="AC260" i="2"/>
  <c r="AC227" i="2"/>
  <c r="AC231" i="2"/>
  <c r="AC233" i="2"/>
  <c r="AC235" i="2"/>
  <c r="AC261" i="2"/>
  <c r="AC243" i="2"/>
  <c r="AC250" i="2"/>
  <c r="AC254" i="2"/>
  <c r="AC262" i="2"/>
  <c r="AC263" i="2"/>
  <c r="AC264" i="2"/>
  <c r="AC265" i="2"/>
  <c r="AC266" i="2"/>
  <c r="AD260" i="2"/>
  <c r="AD227" i="2"/>
  <c r="AD231" i="2"/>
  <c r="AD233" i="2"/>
  <c r="AD235" i="2"/>
  <c r="AD261" i="2"/>
  <c r="AD243" i="2"/>
  <c r="AD250" i="2"/>
  <c r="AD254" i="2"/>
  <c r="AD262" i="2"/>
  <c r="AD263" i="2"/>
  <c r="AD264" i="2"/>
  <c r="AD265" i="2"/>
  <c r="AD266" i="2"/>
  <c r="AE260" i="2"/>
  <c r="AE227" i="2"/>
  <c r="AE231" i="2"/>
  <c r="AE233" i="2"/>
  <c r="AE235" i="2"/>
  <c r="AE261" i="2"/>
  <c r="AE243" i="2"/>
  <c r="AE250" i="2"/>
  <c r="AE254" i="2"/>
  <c r="AE262" i="2"/>
  <c r="AE263" i="2"/>
  <c r="AE264" i="2"/>
  <c r="AE265" i="2"/>
  <c r="AE266" i="2"/>
  <c r="AF260" i="2"/>
  <c r="AF227" i="2"/>
  <c r="AF231" i="2"/>
  <c r="AF233" i="2"/>
  <c r="AF235" i="2"/>
  <c r="AF261" i="2"/>
  <c r="AF243" i="2"/>
  <c r="AF250" i="2"/>
  <c r="AF254" i="2"/>
  <c r="AF262" i="2"/>
  <c r="AF263" i="2"/>
  <c r="AF264" i="2"/>
  <c r="AF265" i="2"/>
  <c r="AF266" i="2"/>
  <c r="AG260" i="2"/>
  <c r="AG227" i="2"/>
  <c r="AG231" i="2"/>
  <c r="AG233" i="2"/>
  <c r="AG235" i="2"/>
  <c r="AG261" i="2"/>
  <c r="AG243" i="2"/>
  <c r="AG250" i="2"/>
  <c r="AG254" i="2"/>
  <c r="AG262" i="2"/>
  <c r="AG263" i="2"/>
  <c r="AG264" i="2"/>
  <c r="AG265" i="2"/>
  <c r="AG266" i="2"/>
  <c r="AH260" i="2"/>
  <c r="AH227" i="2"/>
  <c r="AH231" i="2"/>
  <c r="AH233" i="2"/>
  <c r="AH235" i="2"/>
  <c r="AH261" i="2"/>
  <c r="AH243" i="2"/>
  <c r="AH250" i="2"/>
  <c r="AH254" i="2"/>
  <c r="AH262" i="2"/>
  <c r="AH263" i="2"/>
  <c r="AH264" i="2"/>
  <c r="AH265" i="2"/>
  <c r="AH266" i="2"/>
  <c r="AI260" i="2"/>
  <c r="AI227" i="2"/>
  <c r="AI231" i="2"/>
  <c r="AI233" i="2"/>
  <c r="AI235" i="2"/>
  <c r="AI261" i="2"/>
  <c r="AI243" i="2"/>
  <c r="AI250" i="2"/>
  <c r="AI254" i="2"/>
  <c r="AI262" i="2"/>
  <c r="AI263" i="2"/>
  <c r="AI264" i="2"/>
  <c r="AI265" i="2"/>
  <c r="AI266" i="2"/>
  <c r="AJ260" i="2"/>
  <c r="AJ227" i="2"/>
  <c r="AJ231" i="2"/>
  <c r="AJ233" i="2"/>
  <c r="AJ235" i="2"/>
  <c r="AJ261" i="2"/>
  <c r="AJ243" i="2"/>
  <c r="AJ250" i="2"/>
  <c r="AJ245" i="2"/>
  <c r="AJ252" i="2"/>
  <c r="AJ254" i="2"/>
  <c r="AJ262" i="2"/>
  <c r="AJ263" i="2"/>
  <c r="AJ264" i="2"/>
  <c r="AJ265" i="2"/>
  <c r="AJ266" i="2"/>
  <c r="AK260" i="2"/>
  <c r="AK266" i="2"/>
  <c r="AL260" i="2"/>
  <c r="AL266" i="2"/>
  <c r="AM260" i="2"/>
  <c r="AM266" i="2"/>
  <c r="AN260" i="2"/>
  <c r="AN266" i="2"/>
  <c r="AO260" i="2"/>
  <c r="AO266" i="2"/>
  <c r="AP260" i="2"/>
  <c r="AP266" i="2"/>
  <c r="AQ260" i="2"/>
  <c r="AQ266" i="2"/>
  <c r="AR260" i="2"/>
  <c r="AR266" i="2"/>
  <c r="S67" i="1"/>
  <c r="E213" i="2"/>
  <c r="E214" i="2"/>
  <c r="E215" i="2"/>
  <c r="F213" i="2"/>
  <c r="F214" i="2"/>
  <c r="F215" i="2"/>
  <c r="G213" i="2"/>
  <c r="G214" i="2"/>
  <c r="G215" i="2"/>
  <c r="H213" i="2"/>
  <c r="H214" i="2"/>
  <c r="H215" i="2"/>
  <c r="I213" i="2"/>
  <c r="I214" i="2"/>
  <c r="I215" i="2"/>
  <c r="J213" i="2"/>
  <c r="J214" i="2"/>
  <c r="J215" i="2"/>
  <c r="K213" i="2"/>
  <c r="K214" i="2"/>
  <c r="K215" i="2"/>
  <c r="L213" i="2"/>
  <c r="L214" i="2"/>
  <c r="L215" i="2"/>
  <c r="M213" i="2"/>
  <c r="M214" i="2"/>
  <c r="M215" i="2"/>
  <c r="N213" i="2"/>
  <c r="N214" i="2"/>
  <c r="N215" i="2"/>
  <c r="O213" i="2"/>
  <c r="O214" i="2"/>
  <c r="O215" i="2"/>
  <c r="P213" i="2"/>
  <c r="P214" i="2"/>
  <c r="P215" i="2"/>
  <c r="Q213" i="2"/>
  <c r="Q214" i="2"/>
  <c r="Q215" i="2"/>
  <c r="R213" i="2"/>
  <c r="R214" i="2"/>
  <c r="R215" i="2"/>
  <c r="S213" i="2"/>
  <c r="S214" i="2"/>
  <c r="S215" i="2"/>
  <c r="T213" i="2"/>
  <c r="T214" i="2"/>
  <c r="T215" i="2"/>
  <c r="U213" i="2"/>
  <c r="U214" i="2"/>
  <c r="U215" i="2"/>
  <c r="V213" i="2"/>
  <c r="V214" i="2"/>
  <c r="V215" i="2"/>
  <c r="W213" i="2"/>
  <c r="W214" i="2"/>
  <c r="W215" i="2"/>
  <c r="X213" i="2"/>
  <c r="X214" i="2"/>
  <c r="X215" i="2"/>
  <c r="Y213" i="2"/>
  <c r="Y214" i="2"/>
  <c r="Y215" i="2"/>
  <c r="Z213" i="2"/>
  <c r="Z214" i="2"/>
  <c r="Z215" i="2"/>
  <c r="AA213" i="2"/>
  <c r="AA214" i="2"/>
  <c r="AA215" i="2"/>
  <c r="AB213" i="2"/>
  <c r="AB214" i="2"/>
  <c r="AB215" i="2"/>
  <c r="AC213" i="2"/>
  <c r="AC214" i="2"/>
  <c r="AC215" i="2"/>
  <c r="AD213" i="2"/>
  <c r="AD214" i="2"/>
  <c r="AD215" i="2"/>
  <c r="AE213" i="2"/>
  <c r="AE214" i="2"/>
  <c r="AE215" i="2"/>
  <c r="AF213" i="2"/>
  <c r="AF214" i="2"/>
  <c r="AF215" i="2"/>
  <c r="AG213" i="2"/>
  <c r="AG214" i="2"/>
  <c r="AG215" i="2"/>
  <c r="AH213" i="2"/>
  <c r="AH214" i="2"/>
  <c r="AH215" i="2"/>
  <c r="AI213" i="2"/>
  <c r="AI214" i="2"/>
  <c r="AI215" i="2"/>
  <c r="AJ213" i="2"/>
  <c r="AJ214" i="2"/>
  <c r="AJ215" i="2"/>
  <c r="AK209" i="2"/>
  <c r="AK215" i="2"/>
  <c r="AL209" i="2"/>
  <c r="AL215" i="2"/>
  <c r="AM209" i="2"/>
  <c r="AM215" i="2"/>
  <c r="AN209" i="2"/>
  <c r="AN215" i="2"/>
  <c r="AO209" i="2"/>
  <c r="AO215" i="2"/>
  <c r="AP209" i="2"/>
  <c r="AP215" i="2"/>
  <c r="AQ209" i="2"/>
  <c r="AQ215" i="2"/>
  <c r="AR209" i="2"/>
  <c r="AR215" i="2"/>
  <c r="S66" i="1"/>
  <c r="E158" i="2"/>
  <c r="D158" i="2"/>
  <c r="G27" i="2"/>
  <c r="D125" i="2"/>
  <c r="J27" i="2"/>
  <c r="D129" i="2"/>
  <c r="D131" i="2"/>
  <c r="D133" i="2"/>
  <c r="D159" i="2"/>
  <c r="D137" i="2"/>
  <c r="D141" i="2"/>
  <c r="D148" i="2"/>
  <c r="D152" i="2"/>
  <c r="D160" i="2"/>
  <c r="D161" i="2"/>
  <c r="E125" i="2"/>
  <c r="E129" i="2"/>
  <c r="E131" i="2"/>
  <c r="E133" i="2"/>
  <c r="E159" i="2"/>
  <c r="E141" i="2"/>
  <c r="E148" i="2"/>
  <c r="E152" i="2"/>
  <c r="E160" i="2"/>
  <c r="E161" i="2"/>
  <c r="E162" i="2"/>
  <c r="E163" i="2"/>
  <c r="E164" i="2"/>
  <c r="F158" i="2"/>
  <c r="F125" i="2"/>
  <c r="F129" i="2"/>
  <c r="F131" i="2"/>
  <c r="F133" i="2"/>
  <c r="F159" i="2"/>
  <c r="F141" i="2"/>
  <c r="F148" i="2"/>
  <c r="F152" i="2"/>
  <c r="F160" i="2"/>
  <c r="F161" i="2"/>
  <c r="F162" i="2"/>
  <c r="F163" i="2"/>
  <c r="F164" i="2"/>
  <c r="G158" i="2"/>
  <c r="G125" i="2"/>
  <c r="G129" i="2"/>
  <c r="G131" i="2"/>
  <c r="G133" i="2"/>
  <c r="G159" i="2"/>
  <c r="G141" i="2"/>
  <c r="G148" i="2"/>
  <c r="G152" i="2"/>
  <c r="G160" i="2"/>
  <c r="G161" i="2"/>
  <c r="G162" i="2"/>
  <c r="G163" i="2"/>
  <c r="G164" i="2"/>
  <c r="H158" i="2"/>
  <c r="H125" i="2"/>
  <c r="H129" i="2"/>
  <c r="H131" i="2"/>
  <c r="H133" i="2"/>
  <c r="H159" i="2"/>
  <c r="H141" i="2"/>
  <c r="H148" i="2"/>
  <c r="H152" i="2"/>
  <c r="H160" i="2"/>
  <c r="H161" i="2"/>
  <c r="H162" i="2"/>
  <c r="H163" i="2"/>
  <c r="H164" i="2"/>
  <c r="I158" i="2"/>
  <c r="I125" i="2"/>
  <c r="I129" i="2"/>
  <c r="I131" i="2"/>
  <c r="I133" i="2"/>
  <c r="I159" i="2"/>
  <c r="I141" i="2"/>
  <c r="I148" i="2"/>
  <c r="I152" i="2"/>
  <c r="I160" i="2"/>
  <c r="I161" i="2"/>
  <c r="I162" i="2"/>
  <c r="I163" i="2"/>
  <c r="I164" i="2"/>
  <c r="J158" i="2"/>
  <c r="J125" i="2"/>
  <c r="J129" i="2"/>
  <c r="J131" i="2"/>
  <c r="J133" i="2"/>
  <c r="J159" i="2"/>
  <c r="J141" i="2"/>
  <c r="J148" i="2"/>
  <c r="J152" i="2"/>
  <c r="J160" i="2"/>
  <c r="J161" i="2"/>
  <c r="J162" i="2"/>
  <c r="J163" i="2"/>
  <c r="J164" i="2"/>
  <c r="K158" i="2"/>
  <c r="K125" i="2"/>
  <c r="K129" i="2"/>
  <c r="K131" i="2"/>
  <c r="K133" i="2"/>
  <c r="K159" i="2"/>
  <c r="K141" i="2"/>
  <c r="K148" i="2"/>
  <c r="K152" i="2"/>
  <c r="K160" i="2"/>
  <c r="K161" i="2"/>
  <c r="K162" i="2"/>
  <c r="K163" i="2"/>
  <c r="K164" i="2"/>
  <c r="L158" i="2"/>
  <c r="L125" i="2"/>
  <c r="L129" i="2"/>
  <c r="L131" i="2"/>
  <c r="L133" i="2"/>
  <c r="L159" i="2"/>
  <c r="L141" i="2"/>
  <c r="L148" i="2"/>
  <c r="L152" i="2"/>
  <c r="L160" i="2"/>
  <c r="L161" i="2"/>
  <c r="L162" i="2"/>
  <c r="L163" i="2"/>
  <c r="L164" i="2"/>
  <c r="M158" i="2"/>
  <c r="M125" i="2"/>
  <c r="M129" i="2"/>
  <c r="M131" i="2"/>
  <c r="M133" i="2"/>
  <c r="M159" i="2"/>
  <c r="M141" i="2"/>
  <c r="M148" i="2"/>
  <c r="M152" i="2"/>
  <c r="M160" i="2"/>
  <c r="M161" i="2"/>
  <c r="M162" i="2"/>
  <c r="M163" i="2"/>
  <c r="M164" i="2"/>
  <c r="N158" i="2"/>
  <c r="N125" i="2"/>
  <c r="N129" i="2"/>
  <c r="N131" i="2"/>
  <c r="N133" i="2"/>
  <c r="N159" i="2"/>
  <c r="N141" i="2"/>
  <c r="N148" i="2"/>
  <c r="N152" i="2"/>
  <c r="N160" i="2"/>
  <c r="N161" i="2"/>
  <c r="N162" i="2"/>
  <c r="N163" i="2"/>
  <c r="N164" i="2"/>
  <c r="O158" i="2"/>
  <c r="O125" i="2"/>
  <c r="O129" i="2"/>
  <c r="O131" i="2"/>
  <c r="O133" i="2"/>
  <c r="O159" i="2"/>
  <c r="O141" i="2"/>
  <c r="O148" i="2"/>
  <c r="O152" i="2"/>
  <c r="O160" i="2"/>
  <c r="O161" i="2"/>
  <c r="O162" i="2"/>
  <c r="O163" i="2"/>
  <c r="O164" i="2"/>
  <c r="P158" i="2"/>
  <c r="P125" i="2"/>
  <c r="P129" i="2"/>
  <c r="P131" i="2"/>
  <c r="P133" i="2"/>
  <c r="P159" i="2"/>
  <c r="P141" i="2"/>
  <c r="P148" i="2"/>
  <c r="P152" i="2"/>
  <c r="P160" i="2"/>
  <c r="P161" i="2"/>
  <c r="P162" i="2"/>
  <c r="P163" i="2"/>
  <c r="P164" i="2"/>
  <c r="Q158" i="2"/>
  <c r="Q125" i="2"/>
  <c r="Q129" i="2"/>
  <c r="Q131" i="2"/>
  <c r="Q133" i="2"/>
  <c r="Q159" i="2"/>
  <c r="Q141" i="2"/>
  <c r="Q148" i="2"/>
  <c r="Q152" i="2"/>
  <c r="Q160" i="2"/>
  <c r="Q161" i="2"/>
  <c r="Q162" i="2"/>
  <c r="Q163" i="2"/>
  <c r="Q164" i="2"/>
  <c r="R158" i="2"/>
  <c r="R125" i="2"/>
  <c r="R129" i="2"/>
  <c r="R131" i="2"/>
  <c r="R133" i="2"/>
  <c r="R159" i="2"/>
  <c r="R141" i="2"/>
  <c r="R148" i="2"/>
  <c r="R152" i="2"/>
  <c r="R160" i="2"/>
  <c r="R161" i="2"/>
  <c r="R162" i="2"/>
  <c r="R163" i="2"/>
  <c r="R164" i="2"/>
  <c r="S158" i="2"/>
  <c r="S125" i="2"/>
  <c r="S129" i="2"/>
  <c r="S131" i="2"/>
  <c r="S133" i="2"/>
  <c r="S159" i="2"/>
  <c r="S141" i="2"/>
  <c r="S148" i="2"/>
  <c r="S152" i="2"/>
  <c r="S160" i="2"/>
  <c r="S161" i="2"/>
  <c r="S162" i="2"/>
  <c r="S163" i="2"/>
  <c r="S164" i="2"/>
  <c r="T158" i="2"/>
  <c r="T125" i="2"/>
  <c r="T129" i="2"/>
  <c r="T131" i="2"/>
  <c r="T133" i="2"/>
  <c r="T159" i="2"/>
  <c r="T141" i="2"/>
  <c r="T148" i="2"/>
  <c r="T152" i="2"/>
  <c r="T160" i="2"/>
  <c r="T161" i="2"/>
  <c r="T162" i="2"/>
  <c r="T163" i="2"/>
  <c r="T164" i="2"/>
  <c r="U158" i="2"/>
  <c r="U125" i="2"/>
  <c r="U129" i="2"/>
  <c r="U131" i="2"/>
  <c r="U133" i="2"/>
  <c r="U159" i="2"/>
  <c r="U141" i="2"/>
  <c r="U148" i="2"/>
  <c r="U152" i="2"/>
  <c r="U160" i="2"/>
  <c r="U161" i="2"/>
  <c r="U162" i="2"/>
  <c r="U163" i="2"/>
  <c r="U164" i="2"/>
  <c r="V158" i="2"/>
  <c r="V125" i="2"/>
  <c r="V129" i="2"/>
  <c r="V131" i="2"/>
  <c r="V133" i="2"/>
  <c r="V159" i="2"/>
  <c r="V141" i="2"/>
  <c r="V148" i="2"/>
  <c r="V152" i="2"/>
  <c r="V160" i="2"/>
  <c r="V161" i="2"/>
  <c r="V162" i="2"/>
  <c r="V163" i="2"/>
  <c r="V164" i="2"/>
  <c r="W158" i="2"/>
  <c r="W125" i="2"/>
  <c r="W129" i="2"/>
  <c r="W131" i="2"/>
  <c r="W133" i="2"/>
  <c r="W159" i="2"/>
  <c r="W141" i="2"/>
  <c r="W148" i="2"/>
  <c r="W152" i="2"/>
  <c r="W160" i="2"/>
  <c r="W161" i="2"/>
  <c r="W162" i="2"/>
  <c r="W163" i="2"/>
  <c r="W164" i="2"/>
  <c r="X158" i="2"/>
  <c r="X125" i="2"/>
  <c r="X129" i="2"/>
  <c r="X131" i="2"/>
  <c r="X133" i="2"/>
  <c r="X159" i="2"/>
  <c r="X141" i="2"/>
  <c r="X148" i="2"/>
  <c r="X152" i="2"/>
  <c r="X160" i="2"/>
  <c r="X161" i="2"/>
  <c r="X162" i="2"/>
  <c r="X163" i="2"/>
  <c r="X164" i="2"/>
  <c r="Y158" i="2"/>
  <c r="Y125" i="2"/>
  <c r="Y129" i="2"/>
  <c r="Y131" i="2"/>
  <c r="Y133" i="2"/>
  <c r="Y159" i="2"/>
  <c r="Y141" i="2"/>
  <c r="Y148" i="2"/>
  <c r="Y152" i="2"/>
  <c r="Y160" i="2"/>
  <c r="Y161" i="2"/>
  <c r="Y162" i="2"/>
  <c r="Y163" i="2"/>
  <c r="Y164" i="2"/>
  <c r="Z158" i="2"/>
  <c r="Z125" i="2"/>
  <c r="Z129" i="2"/>
  <c r="Z131" i="2"/>
  <c r="Z133" i="2"/>
  <c r="Z159" i="2"/>
  <c r="Z141" i="2"/>
  <c r="Z148" i="2"/>
  <c r="Z152" i="2"/>
  <c r="Z160" i="2"/>
  <c r="Z161" i="2"/>
  <c r="Z162" i="2"/>
  <c r="Z163" i="2"/>
  <c r="Z164" i="2"/>
  <c r="AA158" i="2"/>
  <c r="AA125" i="2"/>
  <c r="AA129" i="2"/>
  <c r="AA131" i="2"/>
  <c r="AA133" i="2"/>
  <c r="AA159" i="2"/>
  <c r="AA141" i="2"/>
  <c r="AA148" i="2"/>
  <c r="AA152" i="2"/>
  <c r="AA160" i="2"/>
  <c r="AA161" i="2"/>
  <c r="AA162" i="2"/>
  <c r="AA163" i="2"/>
  <c r="AA164" i="2"/>
  <c r="AB158" i="2"/>
  <c r="AB125" i="2"/>
  <c r="AB129" i="2"/>
  <c r="AB131" i="2"/>
  <c r="AB133" i="2"/>
  <c r="AB159" i="2"/>
  <c r="AB141" i="2"/>
  <c r="AB148" i="2"/>
  <c r="AB152" i="2"/>
  <c r="AB160" i="2"/>
  <c r="AB161" i="2"/>
  <c r="AB162" i="2"/>
  <c r="AB163" i="2"/>
  <c r="AB164" i="2"/>
  <c r="AC158" i="2"/>
  <c r="AC125" i="2"/>
  <c r="AC129" i="2"/>
  <c r="AC131" i="2"/>
  <c r="AC133" i="2"/>
  <c r="AC159" i="2"/>
  <c r="AC141" i="2"/>
  <c r="AC148" i="2"/>
  <c r="AC152" i="2"/>
  <c r="AC160" i="2"/>
  <c r="AC161" i="2"/>
  <c r="AC162" i="2"/>
  <c r="AC163" i="2"/>
  <c r="AC164" i="2"/>
  <c r="AD158" i="2"/>
  <c r="AD125" i="2"/>
  <c r="AD129" i="2"/>
  <c r="AD131" i="2"/>
  <c r="AD133" i="2"/>
  <c r="AD159" i="2"/>
  <c r="AD141" i="2"/>
  <c r="AD148" i="2"/>
  <c r="AD152" i="2"/>
  <c r="AD160" i="2"/>
  <c r="AD161" i="2"/>
  <c r="AD162" i="2"/>
  <c r="AD163" i="2"/>
  <c r="AD164" i="2"/>
  <c r="AE158" i="2"/>
  <c r="AE125" i="2"/>
  <c r="AE129" i="2"/>
  <c r="AE131" i="2"/>
  <c r="AE133" i="2"/>
  <c r="AE159" i="2"/>
  <c r="AE141" i="2"/>
  <c r="AE148" i="2"/>
  <c r="AE152" i="2"/>
  <c r="AE160" i="2"/>
  <c r="AE161" i="2"/>
  <c r="AE162" i="2"/>
  <c r="AE163" i="2"/>
  <c r="AE164" i="2"/>
  <c r="AF158" i="2"/>
  <c r="AF125" i="2"/>
  <c r="AF129" i="2"/>
  <c r="AF131" i="2"/>
  <c r="AF133" i="2"/>
  <c r="AF159" i="2"/>
  <c r="AF141" i="2"/>
  <c r="AF148" i="2"/>
  <c r="AF152" i="2"/>
  <c r="AF160" i="2"/>
  <c r="AF161" i="2"/>
  <c r="AF162" i="2"/>
  <c r="AF163" i="2"/>
  <c r="AF164" i="2"/>
  <c r="AG158" i="2"/>
  <c r="AG125" i="2"/>
  <c r="AG129" i="2"/>
  <c r="AG131" i="2"/>
  <c r="AG133" i="2"/>
  <c r="AG159" i="2"/>
  <c r="AG141" i="2"/>
  <c r="AG148" i="2"/>
  <c r="AG152" i="2"/>
  <c r="AG160" i="2"/>
  <c r="AG161" i="2"/>
  <c r="AG162" i="2"/>
  <c r="AG163" i="2"/>
  <c r="AG164" i="2"/>
  <c r="AH158" i="2"/>
  <c r="AH125" i="2"/>
  <c r="AH129" i="2"/>
  <c r="AH131" i="2"/>
  <c r="AH133" i="2"/>
  <c r="AH159" i="2"/>
  <c r="AH141" i="2"/>
  <c r="AH148" i="2"/>
  <c r="AH152" i="2"/>
  <c r="AH160" i="2"/>
  <c r="AH161" i="2"/>
  <c r="AH162" i="2"/>
  <c r="AH163" i="2"/>
  <c r="AH164" i="2"/>
  <c r="AI158" i="2"/>
  <c r="AI125" i="2"/>
  <c r="AI129" i="2"/>
  <c r="AI131" i="2"/>
  <c r="AI133" i="2"/>
  <c r="AI159" i="2"/>
  <c r="AI141" i="2"/>
  <c r="AI148" i="2"/>
  <c r="AI152" i="2"/>
  <c r="AI160" i="2"/>
  <c r="AI161" i="2"/>
  <c r="AI162" i="2"/>
  <c r="AI163" i="2"/>
  <c r="AI164" i="2"/>
  <c r="AJ158" i="2"/>
  <c r="AJ125" i="2"/>
  <c r="AJ129" i="2"/>
  <c r="AJ131" i="2"/>
  <c r="AJ133" i="2"/>
  <c r="AJ159" i="2"/>
  <c r="AJ141" i="2"/>
  <c r="AJ148" i="2"/>
  <c r="AJ143" i="2"/>
  <c r="AJ150" i="2"/>
  <c r="AJ152" i="2"/>
  <c r="AJ160" i="2"/>
  <c r="AJ161" i="2"/>
  <c r="AJ162" i="2"/>
  <c r="AJ163" i="2"/>
  <c r="AJ164" i="2"/>
  <c r="AK158" i="2"/>
  <c r="AK164" i="2"/>
  <c r="AL158" i="2"/>
  <c r="AL164" i="2"/>
  <c r="AM158" i="2"/>
  <c r="AM164" i="2"/>
  <c r="AN158" i="2"/>
  <c r="AN164" i="2"/>
  <c r="AO158" i="2"/>
  <c r="AO164" i="2"/>
  <c r="AP158" i="2"/>
  <c r="AP164" i="2"/>
  <c r="AQ158" i="2"/>
  <c r="AQ164" i="2"/>
  <c r="AR158" i="2"/>
  <c r="AR164" i="2"/>
  <c r="S65" i="1"/>
  <c r="U95" i="1"/>
  <c r="U94" i="1"/>
  <c r="I97" i="1"/>
  <c r="R66" i="1"/>
  <c r="I95" i="1"/>
  <c r="O71" i="1"/>
  <c r="P71" i="1"/>
  <c r="I98" i="1"/>
  <c r="R95" i="1"/>
  <c r="S95" i="1"/>
  <c r="T95" i="1"/>
  <c r="R94" i="1"/>
  <c r="S94" i="1"/>
  <c r="T94" i="1"/>
  <c r="D99" i="1"/>
  <c r="C319" i="2"/>
  <c r="C323" i="2"/>
  <c r="Y69" i="1"/>
  <c r="C115" i="2"/>
  <c r="C166" i="2"/>
  <c r="C217" i="2"/>
  <c r="C268" i="2"/>
  <c r="B365" i="8"/>
  <c r="C119" i="2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K161" i="2"/>
  <c r="AJ153" i="1"/>
  <c r="AL161" i="2"/>
  <c r="AK153" i="1"/>
  <c r="AM161" i="2"/>
  <c r="AL153" i="1"/>
  <c r="AN161" i="2"/>
  <c r="AM153" i="1"/>
  <c r="AO161" i="2"/>
  <c r="AN153" i="1"/>
  <c r="AP161" i="2"/>
  <c r="AO153" i="1"/>
  <c r="AQ161" i="2"/>
  <c r="AP153" i="1"/>
  <c r="AR161" i="2"/>
  <c r="AQ153" i="1"/>
  <c r="C170" i="2"/>
  <c r="AK212" i="2"/>
  <c r="AJ154" i="1"/>
  <c r="AL212" i="2"/>
  <c r="AK154" i="1"/>
  <c r="AM212" i="2"/>
  <c r="AL154" i="1"/>
  <c r="AN212" i="2"/>
  <c r="AM154" i="1"/>
  <c r="AO212" i="2"/>
  <c r="AN154" i="1"/>
  <c r="AP212" i="2"/>
  <c r="AO154" i="1"/>
  <c r="AQ212" i="2"/>
  <c r="AP154" i="1"/>
  <c r="AR212" i="2"/>
  <c r="AQ154" i="1"/>
  <c r="C221" i="2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K263" i="2"/>
  <c r="AJ155" i="1"/>
  <c r="AL263" i="2"/>
  <c r="AK155" i="1"/>
  <c r="AM263" i="2"/>
  <c r="AL155" i="1"/>
  <c r="AN263" i="2"/>
  <c r="AM155" i="1"/>
  <c r="AO263" i="2"/>
  <c r="AN155" i="1"/>
  <c r="AP263" i="2"/>
  <c r="AO155" i="1"/>
  <c r="AQ263" i="2"/>
  <c r="AP155" i="1"/>
  <c r="AR263" i="2"/>
  <c r="AQ155" i="1"/>
  <c r="C272" i="2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K365" i="2"/>
  <c r="AJ157" i="1"/>
  <c r="AL365" i="2"/>
  <c r="AK157" i="1"/>
  <c r="AM365" i="2"/>
  <c r="AL157" i="1"/>
  <c r="AN365" i="2"/>
  <c r="AM157" i="1"/>
  <c r="AO365" i="2"/>
  <c r="AN157" i="1"/>
  <c r="AP365" i="2"/>
  <c r="AO157" i="1"/>
  <c r="AQ365" i="2"/>
  <c r="AP157" i="1"/>
  <c r="AR365" i="2"/>
  <c r="AQ157" i="1"/>
  <c r="C159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H57" i="1"/>
  <c r="H27" i="1"/>
  <c r="H26" i="1"/>
  <c r="H25" i="1"/>
  <c r="H24" i="1"/>
  <c r="H23" i="1"/>
  <c r="H22" i="1"/>
  <c r="H21" i="1"/>
  <c r="H20" i="1"/>
  <c r="H19" i="1"/>
  <c r="H18" i="1"/>
  <c r="I26" i="1"/>
  <c r="I25" i="1"/>
  <c r="D92" i="2"/>
  <c r="D90" i="2"/>
  <c r="D20" i="2"/>
  <c r="D14" i="2"/>
  <c r="D93" i="2"/>
  <c r="I14" i="2"/>
  <c r="D94" i="2"/>
  <c r="D99" i="2"/>
  <c r="D102" i="2"/>
  <c r="I15" i="2"/>
  <c r="D103" i="2"/>
  <c r="D104" i="2"/>
  <c r="C112" i="2"/>
  <c r="D112" i="2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B195" i="8"/>
  <c r="AJ165" i="1"/>
  <c r="AK165" i="1"/>
  <c r="AL165" i="1"/>
  <c r="AM165" i="1"/>
  <c r="AN165" i="1"/>
  <c r="AO165" i="1"/>
  <c r="AP165" i="1"/>
  <c r="AQ165" i="1"/>
  <c r="AJ166" i="1"/>
  <c r="AK166" i="1"/>
  <c r="AL166" i="1"/>
  <c r="AM166" i="1"/>
  <c r="AN166" i="1"/>
  <c r="AO166" i="1"/>
  <c r="AP166" i="1"/>
  <c r="AQ166" i="1"/>
  <c r="AJ167" i="1"/>
  <c r="AK167" i="1"/>
  <c r="AL167" i="1"/>
  <c r="AM167" i="1"/>
  <c r="AN167" i="1"/>
  <c r="AO167" i="1"/>
  <c r="AP167" i="1"/>
  <c r="AQ167" i="1"/>
  <c r="AJ168" i="1"/>
  <c r="AK168" i="1"/>
  <c r="AL168" i="1"/>
  <c r="AM168" i="1"/>
  <c r="AN168" i="1"/>
  <c r="AO168" i="1"/>
  <c r="AP168" i="1"/>
  <c r="AQ168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J171" i="1"/>
  <c r="AK171" i="1"/>
  <c r="AL171" i="1"/>
  <c r="AM171" i="1"/>
  <c r="AN171" i="1"/>
  <c r="AO171" i="1"/>
  <c r="AP171" i="1"/>
  <c r="AQ171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J175" i="1"/>
  <c r="AK175" i="1"/>
  <c r="AL175" i="1"/>
  <c r="AM175" i="1"/>
  <c r="AN175" i="1"/>
  <c r="AO175" i="1"/>
  <c r="AP175" i="1"/>
  <c r="AQ175" i="1"/>
  <c r="AJ176" i="1"/>
  <c r="AK176" i="1"/>
  <c r="AL176" i="1"/>
  <c r="AM176" i="1"/>
  <c r="AN176" i="1"/>
  <c r="AO176" i="1"/>
  <c r="AP176" i="1"/>
  <c r="AQ176" i="1"/>
  <c r="C182" i="1"/>
  <c r="C181" i="1"/>
  <c r="C180" i="1"/>
  <c r="D182" i="1"/>
  <c r="D181" i="1"/>
  <c r="D180" i="1"/>
  <c r="E182" i="1"/>
  <c r="E181" i="1"/>
  <c r="E180" i="1"/>
  <c r="F182" i="1"/>
  <c r="F181" i="1"/>
  <c r="F180" i="1"/>
  <c r="G182" i="1"/>
  <c r="G181" i="1"/>
  <c r="G180" i="1"/>
  <c r="H182" i="1"/>
  <c r="H181" i="1"/>
  <c r="H180" i="1"/>
  <c r="I182" i="1"/>
  <c r="I181" i="1"/>
  <c r="I180" i="1"/>
  <c r="J182" i="1"/>
  <c r="J181" i="1"/>
  <c r="J180" i="1"/>
  <c r="K182" i="1"/>
  <c r="K181" i="1"/>
  <c r="K180" i="1"/>
  <c r="L182" i="1"/>
  <c r="L181" i="1"/>
  <c r="L180" i="1"/>
  <c r="M182" i="1"/>
  <c r="M181" i="1"/>
  <c r="M180" i="1"/>
  <c r="N182" i="1"/>
  <c r="N181" i="1"/>
  <c r="N180" i="1"/>
  <c r="O182" i="1"/>
  <c r="O181" i="1"/>
  <c r="O180" i="1"/>
  <c r="P182" i="1"/>
  <c r="P181" i="1"/>
  <c r="P180" i="1"/>
  <c r="Q182" i="1"/>
  <c r="Q181" i="1"/>
  <c r="Q180" i="1"/>
  <c r="R182" i="1"/>
  <c r="R181" i="1"/>
  <c r="R180" i="1"/>
  <c r="S182" i="1"/>
  <c r="S181" i="1"/>
  <c r="S180" i="1"/>
  <c r="T182" i="1"/>
  <c r="T181" i="1"/>
  <c r="T180" i="1"/>
  <c r="U182" i="1"/>
  <c r="U181" i="1"/>
  <c r="U180" i="1"/>
  <c r="V182" i="1"/>
  <c r="V181" i="1"/>
  <c r="V180" i="1"/>
  <c r="W182" i="1"/>
  <c r="W181" i="1"/>
  <c r="W180" i="1"/>
  <c r="X182" i="1"/>
  <c r="X181" i="1"/>
  <c r="X180" i="1"/>
  <c r="Y182" i="1"/>
  <c r="Y181" i="1"/>
  <c r="Y180" i="1"/>
  <c r="Z182" i="1"/>
  <c r="Z181" i="1"/>
  <c r="Z180" i="1"/>
  <c r="AA182" i="1"/>
  <c r="AA181" i="1"/>
  <c r="AA180" i="1"/>
  <c r="AB182" i="1"/>
  <c r="AB181" i="1"/>
  <c r="AB180" i="1"/>
  <c r="AC182" i="1"/>
  <c r="AC181" i="1"/>
  <c r="AC180" i="1"/>
  <c r="AD182" i="1"/>
  <c r="AD181" i="1"/>
  <c r="AD180" i="1"/>
  <c r="AE182" i="1"/>
  <c r="AE181" i="1"/>
  <c r="AE180" i="1"/>
  <c r="AF182" i="1"/>
  <c r="AF181" i="1"/>
  <c r="AF180" i="1"/>
  <c r="AG182" i="1"/>
  <c r="AG181" i="1"/>
  <c r="AG180" i="1"/>
  <c r="AH182" i="1"/>
  <c r="AH181" i="1"/>
  <c r="AH180" i="1"/>
  <c r="AJ180" i="1"/>
  <c r="AK180" i="1"/>
  <c r="AL180" i="1"/>
  <c r="AM180" i="1"/>
  <c r="AN180" i="1"/>
  <c r="AO180" i="1"/>
  <c r="AP180" i="1"/>
  <c r="AQ180" i="1"/>
  <c r="AJ181" i="1"/>
  <c r="AK181" i="1"/>
  <c r="AL181" i="1"/>
  <c r="AM181" i="1"/>
  <c r="AN181" i="1"/>
  <c r="AO181" i="1"/>
  <c r="AP181" i="1"/>
  <c r="AQ181" i="1"/>
  <c r="AJ182" i="1"/>
  <c r="AK182" i="1"/>
  <c r="AL182" i="1"/>
  <c r="AM182" i="1"/>
  <c r="AN182" i="1"/>
  <c r="AO182" i="1"/>
  <c r="AP182" i="1"/>
  <c r="AQ182" i="1"/>
  <c r="B182" i="1"/>
  <c r="B181" i="1"/>
  <c r="AR292" i="8"/>
  <c r="AQ292" i="8"/>
  <c r="AP292" i="8"/>
  <c r="AO292" i="8"/>
  <c r="AN292" i="8"/>
  <c r="AM292" i="8"/>
  <c r="AL292" i="8"/>
  <c r="AK292" i="8"/>
  <c r="AK122" i="8"/>
  <c r="AL122" i="8"/>
  <c r="AM122" i="8"/>
  <c r="AN122" i="8"/>
  <c r="AO122" i="8"/>
  <c r="AP122" i="8"/>
  <c r="AQ122" i="8"/>
  <c r="AR122" i="8"/>
  <c r="AR283" i="8"/>
  <c r="AQ283" i="8"/>
  <c r="AP283" i="8"/>
  <c r="AO283" i="8"/>
  <c r="AN283" i="8"/>
  <c r="AM283" i="8"/>
  <c r="AL283" i="8"/>
  <c r="AK283" i="8"/>
  <c r="AK113" i="8"/>
  <c r="AL113" i="8"/>
  <c r="AM113" i="8"/>
  <c r="AN113" i="8"/>
  <c r="AO113" i="8"/>
  <c r="AP113" i="8"/>
  <c r="AQ113" i="8"/>
  <c r="AR113" i="8"/>
  <c r="AK272" i="8"/>
  <c r="AL272" i="8"/>
  <c r="AM272" i="8"/>
  <c r="AN272" i="8"/>
  <c r="AO272" i="8"/>
  <c r="AP272" i="8"/>
  <c r="AQ272" i="8"/>
  <c r="AR272" i="8"/>
  <c r="AK102" i="8"/>
  <c r="AL102" i="8"/>
  <c r="AM102" i="8"/>
  <c r="AN102" i="8"/>
  <c r="AO102" i="8"/>
  <c r="AP102" i="8"/>
  <c r="AQ102" i="8"/>
  <c r="AR102" i="8"/>
  <c r="R69" i="1"/>
  <c r="D103" i="1"/>
  <c r="Q95" i="1"/>
  <c r="P95" i="1"/>
  <c r="P94" i="1"/>
  <c r="Q94" i="1"/>
  <c r="D98" i="1"/>
  <c r="AK261" i="2"/>
  <c r="AL261" i="2"/>
  <c r="AM261" i="2"/>
  <c r="AN261" i="2"/>
  <c r="AO261" i="2"/>
  <c r="AP261" i="2"/>
  <c r="AQ261" i="2"/>
  <c r="AR261" i="2"/>
  <c r="AK262" i="2"/>
  <c r="AL262" i="2"/>
  <c r="AM262" i="2"/>
  <c r="AN262" i="2"/>
  <c r="AO262" i="2"/>
  <c r="AP262" i="2"/>
  <c r="AQ262" i="2"/>
  <c r="AR262" i="2"/>
  <c r="R67" i="1"/>
  <c r="A155" i="1"/>
  <c r="Y67" i="1"/>
  <c r="T66" i="1"/>
  <c r="V66" i="1"/>
  <c r="Z66" i="1"/>
  <c r="AA66" i="1"/>
  <c r="AB66" i="1"/>
  <c r="T67" i="1"/>
  <c r="V67" i="1"/>
  <c r="Z67" i="1"/>
  <c r="AA67" i="1"/>
  <c r="AB67" i="1"/>
  <c r="T68" i="1"/>
  <c r="V68" i="1"/>
  <c r="Z68" i="1"/>
  <c r="AA68" i="1"/>
  <c r="AB68" i="1"/>
  <c r="T69" i="1"/>
  <c r="V69" i="1"/>
  <c r="Z69" i="1"/>
  <c r="AA69" i="1"/>
  <c r="AB69" i="1"/>
  <c r="T65" i="1"/>
  <c r="V65" i="1"/>
  <c r="Z65" i="1"/>
  <c r="AA65" i="1"/>
  <c r="AB65" i="1"/>
  <c r="E88" i="1"/>
  <c r="B25" i="8"/>
  <c r="A172" i="1"/>
  <c r="AJ337" i="8"/>
  <c r="AJ40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Z286" i="8"/>
  <c r="AA286" i="8"/>
  <c r="AB286" i="8"/>
  <c r="AC286" i="8"/>
  <c r="AD286" i="8"/>
  <c r="AE286" i="8"/>
  <c r="AF286" i="8"/>
  <c r="AG286" i="8"/>
  <c r="AH286" i="8"/>
  <c r="AI286" i="8"/>
  <c r="AJ286" i="8"/>
  <c r="AK286" i="8"/>
  <c r="AL286" i="8"/>
  <c r="AM286" i="8"/>
  <c r="AN286" i="8"/>
  <c r="AO286" i="8"/>
  <c r="AP286" i="8"/>
  <c r="AQ286" i="8"/>
  <c r="AR286" i="8"/>
  <c r="AK287" i="8"/>
  <c r="AL287" i="8"/>
  <c r="AM287" i="8"/>
  <c r="AN287" i="8"/>
  <c r="AO287" i="8"/>
  <c r="AP287" i="8"/>
  <c r="AQ287" i="8"/>
  <c r="AR287" i="8"/>
  <c r="AK288" i="8"/>
  <c r="AL288" i="8"/>
  <c r="AM288" i="8"/>
  <c r="AN288" i="8"/>
  <c r="AO288" i="8"/>
  <c r="AP288" i="8"/>
  <c r="AQ288" i="8"/>
  <c r="AR288" i="8"/>
  <c r="D337" i="8"/>
  <c r="D360" i="8"/>
  <c r="D406" i="8"/>
  <c r="D314" i="8"/>
  <c r="D289" i="8"/>
  <c r="E337" i="8"/>
  <c r="E360" i="8"/>
  <c r="E406" i="8"/>
  <c r="E314" i="8"/>
  <c r="E289" i="8"/>
  <c r="F337" i="8"/>
  <c r="F360" i="8"/>
  <c r="F406" i="8"/>
  <c r="F314" i="8"/>
  <c r="F289" i="8"/>
  <c r="G337" i="8"/>
  <c r="G360" i="8"/>
  <c r="G406" i="8"/>
  <c r="G314" i="8"/>
  <c r="G289" i="8"/>
  <c r="H337" i="8"/>
  <c r="H360" i="8"/>
  <c r="H406" i="8"/>
  <c r="H314" i="8"/>
  <c r="H289" i="8"/>
  <c r="I337" i="8"/>
  <c r="I360" i="8"/>
  <c r="I406" i="8"/>
  <c r="I314" i="8"/>
  <c r="I289" i="8"/>
  <c r="J337" i="8"/>
  <c r="J360" i="8"/>
  <c r="J406" i="8"/>
  <c r="J314" i="8"/>
  <c r="J289" i="8"/>
  <c r="K337" i="8"/>
  <c r="K360" i="8"/>
  <c r="K406" i="8"/>
  <c r="K314" i="8"/>
  <c r="K289" i="8"/>
  <c r="L337" i="8"/>
  <c r="L360" i="8"/>
  <c r="L406" i="8"/>
  <c r="L314" i="8"/>
  <c r="L289" i="8"/>
  <c r="M337" i="8"/>
  <c r="M360" i="8"/>
  <c r="M406" i="8"/>
  <c r="M314" i="8"/>
  <c r="M289" i="8"/>
  <c r="N337" i="8"/>
  <c r="N360" i="8"/>
  <c r="N406" i="8"/>
  <c r="N314" i="8"/>
  <c r="N289" i="8"/>
  <c r="O337" i="8"/>
  <c r="O360" i="8"/>
  <c r="O406" i="8"/>
  <c r="O314" i="8"/>
  <c r="O289" i="8"/>
  <c r="P337" i="8"/>
  <c r="P360" i="8"/>
  <c r="P406" i="8"/>
  <c r="P314" i="8"/>
  <c r="P289" i="8"/>
  <c r="Q337" i="8"/>
  <c r="Q360" i="8"/>
  <c r="Q406" i="8"/>
  <c r="Q314" i="8"/>
  <c r="Q289" i="8"/>
  <c r="R337" i="8"/>
  <c r="R360" i="8"/>
  <c r="R406" i="8"/>
  <c r="R314" i="8"/>
  <c r="R289" i="8"/>
  <c r="S337" i="8"/>
  <c r="S360" i="8"/>
  <c r="S406" i="8"/>
  <c r="S314" i="8"/>
  <c r="S289" i="8"/>
  <c r="T337" i="8"/>
  <c r="T360" i="8"/>
  <c r="T406" i="8"/>
  <c r="T314" i="8"/>
  <c r="T289" i="8"/>
  <c r="U337" i="8"/>
  <c r="U360" i="8"/>
  <c r="U406" i="8"/>
  <c r="U314" i="8"/>
  <c r="U289" i="8"/>
  <c r="V337" i="8"/>
  <c r="V360" i="8"/>
  <c r="V406" i="8"/>
  <c r="V314" i="8"/>
  <c r="V289" i="8"/>
  <c r="W337" i="8"/>
  <c r="W360" i="8"/>
  <c r="W406" i="8"/>
  <c r="W314" i="8"/>
  <c r="W289" i="8"/>
  <c r="X337" i="8"/>
  <c r="X360" i="8"/>
  <c r="X406" i="8"/>
  <c r="X314" i="8"/>
  <c r="X289" i="8"/>
  <c r="Y337" i="8"/>
  <c r="Y360" i="8"/>
  <c r="Y406" i="8"/>
  <c r="Y314" i="8"/>
  <c r="Y289" i="8"/>
  <c r="Z337" i="8"/>
  <c r="Z360" i="8"/>
  <c r="Z406" i="8"/>
  <c r="Z314" i="8"/>
  <c r="Z289" i="8"/>
  <c r="AA337" i="8"/>
  <c r="AA360" i="8"/>
  <c r="AA406" i="8"/>
  <c r="AA314" i="8"/>
  <c r="AA289" i="8"/>
  <c r="AB337" i="8"/>
  <c r="AB360" i="8"/>
  <c r="AB406" i="8"/>
  <c r="AB314" i="8"/>
  <c r="AB289" i="8"/>
  <c r="AC337" i="8"/>
  <c r="AC360" i="8"/>
  <c r="AC406" i="8"/>
  <c r="AC314" i="8"/>
  <c r="AC289" i="8"/>
  <c r="AD337" i="8"/>
  <c r="AD360" i="8"/>
  <c r="AD406" i="8"/>
  <c r="AD314" i="8"/>
  <c r="AD289" i="8"/>
  <c r="AE337" i="8"/>
  <c r="AE360" i="8"/>
  <c r="AE406" i="8"/>
  <c r="AE314" i="8"/>
  <c r="AE289" i="8"/>
  <c r="AF337" i="8"/>
  <c r="AF360" i="8"/>
  <c r="AF406" i="8"/>
  <c r="AF314" i="8"/>
  <c r="AF289" i="8"/>
  <c r="AG337" i="8"/>
  <c r="AG360" i="8"/>
  <c r="AG406" i="8"/>
  <c r="AG314" i="8"/>
  <c r="AG289" i="8"/>
  <c r="AH337" i="8"/>
  <c r="AH360" i="8"/>
  <c r="AH406" i="8"/>
  <c r="AH314" i="8"/>
  <c r="AH289" i="8"/>
  <c r="AI337" i="8"/>
  <c r="AI360" i="8"/>
  <c r="AI406" i="8"/>
  <c r="AI314" i="8"/>
  <c r="AI289" i="8"/>
  <c r="AK289" i="8"/>
  <c r="AL289" i="8"/>
  <c r="AM289" i="8"/>
  <c r="AN289" i="8"/>
  <c r="AO289" i="8"/>
  <c r="AP289" i="8"/>
  <c r="AQ289" i="8"/>
  <c r="AR289" i="8"/>
  <c r="AK290" i="8"/>
  <c r="AL290" i="8"/>
  <c r="AM290" i="8"/>
  <c r="AN290" i="8"/>
  <c r="AO290" i="8"/>
  <c r="AP290" i="8"/>
  <c r="AQ290" i="8"/>
  <c r="AR290" i="8"/>
  <c r="X95" i="1"/>
  <c r="AJ167" i="8"/>
  <c r="AJ23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AB116" i="8"/>
  <c r="AC116" i="8"/>
  <c r="AD116" i="8"/>
  <c r="AE116" i="8"/>
  <c r="AF116" i="8"/>
  <c r="AG116" i="8"/>
  <c r="AH116" i="8"/>
  <c r="AI116" i="8"/>
  <c r="AJ116" i="8"/>
  <c r="AK116" i="8"/>
  <c r="AL116" i="8"/>
  <c r="AM116" i="8"/>
  <c r="AN116" i="8"/>
  <c r="AO116" i="8"/>
  <c r="AP116" i="8"/>
  <c r="AQ116" i="8"/>
  <c r="AR116" i="8"/>
  <c r="AK117" i="8"/>
  <c r="AL117" i="8"/>
  <c r="AM117" i="8"/>
  <c r="AN117" i="8"/>
  <c r="AO117" i="8"/>
  <c r="AP117" i="8"/>
  <c r="AQ117" i="8"/>
  <c r="AR117" i="8"/>
  <c r="AK118" i="8"/>
  <c r="AL118" i="8"/>
  <c r="AM118" i="8"/>
  <c r="AN118" i="8"/>
  <c r="AO118" i="8"/>
  <c r="AP118" i="8"/>
  <c r="AQ118" i="8"/>
  <c r="AR118" i="8"/>
  <c r="D167" i="8"/>
  <c r="D190" i="8"/>
  <c r="D236" i="8"/>
  <c r="D144" i="8"/>
  <c r="D119" i="8"/>
  <c r="E167" i="8"/>
  <c r="E190" i="8"/>
  <c r="E236" i="8"/>
  <c r="E144" i="8"/>
  <c r="E119" i="8"/>
  <c r="F167" i="8"/>
  <c r="F190" i="8"/>
  <c r="F236" i="8"/>
  <c r="F144" i="8"/>
  <c r="F119" i="8"/>
  <c r="G167" i="8"/>
  <c r="G190" i="8"/>
  <c r="G236" i="8"/>
  <c r="G144" i="8"/>
  <c r="G119" i="8"/>
  <c r="H167" i="8"/>
  <c r="H190" i="8"/>
  <c r="H236" i="8"/>
  <c r="H144" i="8"/>
  <c r="H119" i="8"/>
  <c r="I167" i="8"/>
  <c r="I190" i="8"/>
  <c r="I236" i="8"/>
  <c r="I144" i="8"/>
  <c r="I119" i="8"/>
  <c r="J167" i="8"/>
  <c r="J190" i="8"/>
  <c r="J236" i="8"/>
  <c r="J144" i="8"/>
  <c r="J119" i="8"/>
  <c r="K167" i="8"/>
  <c r="K190" i="8"/>
  <c r="K236" i="8"/>
  <c r="K144" i="8"/>
  <c r="K119" i="8"/>
  <c r="L167" i="8"/>
  <c r="L190" i="8"/>
  <c r="L236" i="8"/>
  <c r="L144" i="8"/>
  <c r="L119" i="8"/>
  <c r="M167" i="8"/>
  <c r="M190" i="8"/>
  <c r="M236" i="8"/>
  <c r="M144" i="8"/>
  <c r="M119" i="8"/>
  <c r="N167" i="8"/>
  <c r="N190" i="8"/>
  <c r="N236" i="8"/>
  <c r="N144" i="8"/>
  <c r="N119" i="8"/>
  <c r="O167" i="8"/>
  <c r="O190" i="8"/>
  <c r="O236" i="8"/>
  <c r="O144" i="8"/>
  <c r="O119" i="8"/>
  <c r="P167" i="8"/>
  <c r="P190" i="8"/>
  <c r="P236" i="8"/>
  <c r="P144" i="8"/>
  <c r="P119" i="8"/>
  <c r="Q167" i="8"/>
  <c r="Q190" i="8"/>
  <c r="Q236" i="8"/>
  <c r="Q144" i="8"/>
  <c r="Q119" i="8"/>
  <c r="R167" i="8"/>
  <c r="R190" i="8"/>
  <c r="R236" i="8"/>
  <c r="R144" i="8"/>
  <c r="R119" i="8"/>
  <c r="S167" i="8"/>
  <c r="S190" i="8"/>
  <c r="S236" i="8"/>
  <c r="S144" i="8"/>
  <c r="S119" i="8"/>
  <c r="T167" i="8"/>
  <c r="T190" i="8"/>
  <c r="T236" i="8"/>
  <c r="T144" i="8"/>
  <c r="T119" i="8"/>
  <c r="U167" i="8"/>
  <c r="U190" i="8"/>
  <c r="U236" i="8"/>
  <c r="U144" i="8"/>
  <c r="U119" i="8"/>
  <c r="V167" i="8"/>
  <c r="V190" i="8"/>
  <c r="V236" i="8"/>
  <c r="V144" i="8"/>
  <c r="V119" i="8"/>
  <c r="W167" i="8"/>
  <c r="W190" i="8"/>
  <c r="W236" i="8"/>
  <c r="W144" i="8"/>
  <c r="W119" i="8"/>
  <c r="X167" i="8"/>
  <c r="X190" i="8"/>
  <c r="X236" i="8"/>
  <c r="X144" i="8"/>
  <c r="X119" i="8"/>
  <c r="Y167" i="8"/>
  <c r="Y190" i="8"/>
  <c r="Y236" i="8"/>
  <c r="Y144" i="8"/>
  <c r="Y119" i="8"/>
  <c r="Z167" i="8"/>
  <c r="Z190" i="8"/>
  <c r="Z236" i="8"/>
  <c r="Z144" i="8"/>
  <c r="Z119" i="8"/>
  <c r="AA167" i="8"/>
  <c r="AA190" i="8"/>
  <c r="AA236" i="8"/>
  <c r="AA144" i="8"/>
  <c r="AA119" i="8"/>
  <c r="AB167" i="8"/>
  <c r="AB190" i="8"/>
  <c r="AB236" i="8"/>
  <c r="AB144" i="8"/>
  <c r="AB119" i="8"/>
  <c r="AC167" i="8"/>
  <c r="AC190" i="8"/>
  <c r="AC236" i="8"/>
  <c r="AC144" i="8"/>
  <c r="AC119" i="8"/>
  <c r="AD167" i="8"/>
  <c r="AD190" i="8"/>
  <c r="AD236" i="8"/>
  <c r="AD144" i="8"/>
  <c r="AD119" i="8"/>
  <c r="AE167" i="8"/>
  <c r="AE190" i="8"/>
  <c r="AE236" i="8"/>
  <c r="AE144" i="8"/>
  <c r="AE119" i="8"/>
  <c r="AF167" i="8"/>
  <c r="AF190" i="8"/>
  <c r="AF236" i="8"/>
  <c r="AF144" i="8"/>
  <c r="AF119" i="8"/>
  <c r="AG167" i="8"/>
  <c r="AG190" i="8"/>
  <c r="AG236" i="8"/>
  <c r="AG144" i="8"/>
  <c r="AG119" i="8"/>
  <c r="AH167" i="8"/>
  <c r="AH190" i="8"/>
  <c r="AH236" i="8"/>
  <c r="AH144" i="8"/>
  <c r="AH119" i="8"/>
  <c r="AI167" i="8"/>
  <c r="AI190" i="8"/>
  <c r="AI236" i="8"/>
  <c r="AI144" i="8"/>
  <c r="AI119" i="8"/>
  <c r="AK119" i="8"/>
  <c r="AL119" i="8"/>
  <c r="AM119" i="8"/>
  <c r="AN119" i="8"/>
  <c r="AO119" i="8"/>
  <c r="AP119" i="8"/>
  <c r="AQ119" i="8"/>
  <c r="AR119" i="8"/>
  <c r="AK120" i="8"/>
  <c r="AL120" i="8"/>
  <c r="AM120" i="8"/>
  <c r="AN120" i="8"/>
  <c r="AO120" i="8"/>
  <c r="AP120" i="8"/>
  <c r="AQ120" i="8"/>
  <c r="AR120" i="8"/>
  <c r="X94" i="1"/>
  <c r="Y65" i="1"/>
  <c r="A173" i="1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Z276" i="8"/>
  <c r="AA276" i="8"/>
  <c r="AB276" i="8"/>
  <c r="AC276" i="8"/>
  <c r="AD276" i="8"/>
  <c r="AE276" i="8"/>
  <c r="AF276" i="8"/>
  <c r="AG276" i="8"/>
  <c r="AH276" i="8"/>
  <c r="AI276" i="8"/>
  <c r="AJ276" i="8"/>
  <c r="AK276" i="8"/>
  <c r="AL276" i="8"/>
  <c r="AM276" i="8"/>
  <c r="AN276" i="8"/>
  <c r="AO276" i="8"/>
  <c r="AP276" i="8"/>
  <c r="AQ276" i="8"/>
  <c r="AR276" i="8"/>
  <c r="AK277" i="8"/>
  <c r="AL277" i="8"/>
  <c r="AM277" i="8"/>
  <c r="AN277" i="8"/>
  <c r="AO277" i="8"/>
  <c r="AP277" i="8"/>
  <c r="AQ277" i="8"/>
  <c r="AR277" i="8"/>
  <c r="AK278" i="8"/>
  <c r="AL278" i="8"/>
  <c r="AM278" i="8"/>
  <c r="AN278" i="8"/>
  <c r="AO278" i="8"/>
  <c r="AP278" i="8"/>
  <c r="AQ278" i="8"/>
  <c r="AR278" i="8"/>
  <c r="AK279" i="8"/>
  <c r="AL279" i="8"/>
  <c r="AM279" i="8"/>
  <c r="AN279" i="8"/>
  <c r="AO279" i="8"/>
  <c r="AP279" i="8"/>
  <c r="AQ279" i="8"/>
  <c r="AR279" i="8"/>
  <c r="AK280" i="8"/>
  <c r="AL280" i="8"/>
  <c r="AM280" i="8"/>
  <c r="AN280" i="8"/>
  <c r="AO280" i="8"/>
  <c r="AP280" i="8"/>
  <c r="AQ280" i="8"/>
  <c r="AR280" i="8"/>
  <c r="AK281" i="8"/>
  <c r="AL281" i="8"/>
  <c r="AM281" i="8"/>
  <c r="AN281" i="8"/>
  <c r="AO281" i="8"/>
  <c r="AP281" i="8"/>
  <c r="AQ281" i="8"/>
  <c r="AR281" i="8"/>
  <c r="W95" i="1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AB265" i="8"/>
  <c r="AC265" i="8"/>
  <c r="AD265" i="8"/>
  <c r="AE265" i="8"/>
  <c r="AF265" i="8"/>
  <c r="AG265" i="8"/>
  <c r="AH265" i="8"/>
  <c r="AI265" i="8"/>
  <c r="AJ265" i="8"/>
  <c r="AK265" i="8"/>
  <c r="AL265" i="8"/>
  <c r="AM265" i="8"/>
  <c r="AN265" i="8"/>
  <c r="AO265" i="8"/>
  <c r="AP265" i="8"/>
  <c r="AQ265" i="8"/>
  <c r="AR265" i="8"/>
  <c r="AK266" i="8"/>
  <c r="AL266" i="8"/>
  <c r="AM266" i="8"/>
  <c r="AN266" i="8"/>
  <c r="AO266" i="8"/>
  <c r="AP266" i="8"/>
  <c r="AQ266" i="8"/>
  <c r="AR266" i="8"/>
  <c r="AK267" i="8"/>
  <c r="AL267" i="8"/>
  <c r="AM267" i="8"/>
  <c r="AN267" i="8"/>
  <c r="AO267" i="8"/>
  <c r="AP267" i="8"/>
  <c r="AQ267" i="8"/>
  <c r="AR267" i="8"/>
  <c r="AK268" i="8"/>
  <c r="AL268" i="8"/>
  <c r="AM268" i="8"/>
  <c r="AN268" i="8"/>
  <c r="AO268" i="8"/>
  <c r="AP268" i="8"/>
  <c r="AQ268" i="8"/>
  <c r="AR268" i="8"/>
  <c r="AK269" i="8"/>
  <c r="AL269" i="8"/>
  <c r="AM269" i="8"/>
  <c r="AN269" i="8"/>
  <c r="AO269" i="8"/>
  <c r="AP269" i="8"/>
  <c r="AQ269" i="8"/>
  <c r="AR269" i="8"/>
  <c r="AK270" i="8"/>
  <c r="AL270" i="8"/>
  <c r="AM270" i="8"/>
  <c r="AN270" i="8"/>
  <c r="AO270" i="8"/>
  <c r="AP270" i="8"/>
  <c r="AQ270" i="8"/>
  <c r="AR270" i="8"/>
  <c r="V95" i="1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K107" i="8"/>
  <c r="AL107" i="8"/>
  <c r="AM107" i="8"/>
  <c r="AN107" i="8"/>
  <c r="AO107" i="8"/>
  <c r="AP107" i="8"/>
  <c r="AQ107" i="8"/>
  <c r="AR107" i="8"/>
  <c r="AK108" i="8"/>
  <c r="AL108" i="8"/>
  <c r="AM108" i="8"/>
  <c r="AN108" i="8"/>
  <c r="AO108" i="8"/>
  <c r="AP108" i="8"/>
  <c r="AQ108" i="8"/>
  <c r="AR108" i="8"/>
  <c r="AK109" i="8"/>
  <c r="AL109" i="8"/>
  <c r="AM109" i="8"/>
  <c r="AN109" i="8"/>
  <c r="AO109" i="8"/>
  <c r="AP109" i="8"/>
  <c r="AQ109" i="8"/>
  <c r="AR109" i="8"/>
  <c r="AK110" i="8"/>
  <c r="AL110" i="8"/>
  <c r="AM110" i="8"/>
  <c r="AN110" i="8"/>
  <c r="AO110" i="8"/>
  <c r="AP110" i="8"/>
  <c r="AQ110" i="8"/>
  <c r="AR110" i="8"/>
  <c r="AK111" i="8"/>
  <c r="AL111" i="8"/>
  <c r="AM111" i="8"/>
  <c r="AN111" i="8"/>
  <c r="AO111" i="8"/>
  <c r="AP111" i="8"/>
  <c r="AQ111" i="8"/>
  <c r="AR111" i="8"/>
  <c r="W94" i="1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K96" i="8"/>
  <c r="AL96" i="8"/>
  <c r="AM96" i="8"/>
  <c r="AN96" i="8"/>
  <c r="AO96" i="8"/>
  <c r="AP96" i="8"/>
  <c r="AQ96" i="8"/>
  <c r="AR96" i="8"/>
  <c r="AK98" i="8"/>
  <c r="AL98" i="8"/>
  <c r="AM98" i="8"/>
  <c r="AN98" i="8"/>
  <c r="AO98" i="8"/>
  <c r="AP98" i="8"/>
  <c r="AQ98" i="8"/>
  <c r="AR98" i="8"/>
  <c r="AK99" i="8"/>
  <c r="AL99" i="8"/>
  <c r="AM99" i="8"/>
  <c r="AN99" i="8"/>
  <c r="AO99" i="8"/>
  <c r="AP99" i="8"/>
  <c r="AQ99" i="8"/>
  <c r="AR99" i="8"/>
  <c r="V94" i="1"/>
  <c r="AR403" i="8"/>
  <c r="AQ403" i="8"/>
  <c r="AP403" i="8"/>
  <c r="AO403" i="8"/>
  <c r="AN403" i="8"/>
  <c r="AM403" i="8"/>
  <c r="AL403" i="8"/>
  <c r="AK403" i="8"/>
  <c r="AR380" i="8"/>
  <c r="AQ380" i="8"/>
  <c r="AP380" i="8"/>
  <c r="AO380" i="8"/>
  <c r="AN380" i="8"/>
  <c r="AM380" i="8"/>
  <c r="AL380" i="8"/>
  <c r="AK380" i="8"/>
  <c r="AJ379" i="8"/>
  <c r="F365" i="8"/>
  <c r="AJ380" i="8"/>
  <c r="AI379" i="8"/>
  <c r="AI380" i="8"/>
  <c r="AH379" i="8"/>
  <c r="AH380" i="8"/>
  <c r="AG379" i="8"/>
  <c r="AG380" i="8"/>
  <c r="AF379" i="8"/>
  <c r="AF380" i="8"/>
  <c r="AE379" i="8"/>
  <c r="AE380" i="8"/>
  <c r="AD379" i="8"/>
  <c r="AD380" i="8"/>
  <c r="AC379" i="8"/>
  <c r="AC380" i="8"/>
  <c r="AB379" i="8"/>
  <c r="AB380" i="8"/>
  <c r="AA379" i="8"/>
  <c r="AA380" i="8"/>
  <c r="Z379" i="8"/>
  <c r="Z380" i="8"/>
  <c r="Y379" i="8"/>
  <c r="Y380" i="8"/>
  <c r="X379" i="8"/>
  <c r="X380" i="8"/>
  <c r="W379" i="8"/>
  <c r="W380" i="8"/>
  <c r="V379" i="8"/>
  <c r="V380" i="8"/>
  <c r="U379" i="8"/>
  <c r="U380" i="8"/>
  <c r="T379" i="8"/>
  <c r="T380" i="8"/>
  <c r="S379" i="8"/>
  <c r="S380" i="8"/>
  <c r="R379" i="8"/>
  <c r="R380" i="8"/>
  <c r="Q379" i="8"/>
  <c r="Q380" i="8"/>
  <c r="P379" i="8"/>
  <c r="P380" i="8"/>
  <c r="O379" i="8"/>
  <c r="O380" i="8"/>
  <c r="N379" i="8"/>
  <c r="N380" i="8"/>
  <c r="M379" i="8"/>
  <c r="M380" i="8"/>
  <c r="L379" i="8"/>
  <c r="L380" i="8"/>
  <c r="K379" i="8"/>
  <c r="K380" i="8"/>
  <c r="J379" i="8"/>
  <c r="J380" i="8"/>
  <c r="I379" i="8"/>
  <c r="I380" i="8"/>
  <c r="H379" i="8"/>
  <c r="H380" i="8"/>
  <c r="G379" i="8"/>
  <c r="G380" i="8"/>
  <c r="F379" i="8"/>
  <c r="F380" i="8"/>
  <c r="E379" i="8"/>
  <c r="E380" i="8"/>
  <c r="D379" i="8"/>
  <c r="D380" i="8"/>
  <c r="AR357" i="8"/>
  <c r="AQ357" i="8"/>
  <c r="AP357" i="8"/>
  <c r="AO357" i="8"/>
  <c r="AN357" i="8"/>
  <c r="AM357" i="8"/>
  <c r="AL357" i="8"/>
  <c r="AK357" i="8"/>
  <c r="AR334" i="8"/>
  <c r="AQ334" i="8"/>
  <c r="AP334" i="8"/>
  <c r="AO334" i="8"/>
  <c r="AN334" i="8"/>
  <c r="AM334" i="8"/>
  <c r="AL334" i="8"/>
  <c r="AK334" i="8"/>
  <c r="AK311" i="8"/>
  <c r="AL311" i="8"/>
  <c r="AM311" i="8"/>
  <c r="AN311" i="8"/>
  <c r="AO311" i="8"/>
  <c r="AP311" i="8"/>
  <c r="AQ311" i="8"/>
  <c r="AR311" i="8"/>
  <c r="AR399" i="8"/>
  <c r="AQ399" i="8"/>
  <c r="AP399" i="8"/>
  <c r="AO399" i="8"/>
  <c r="AN399" i="8"/>
  <c r="AM399" i="8"/>
  <c r="AL399" i="8"/>
  <c r="AK399" i="8"/>
  <c r="AR376" i="8"/>
  <c r="AQ376" i="8"/>
  <c r="AP376" i="8"/>
  <c r="AO376" i="8"/>
  <c r="AN376" i="8"/>
  <c r="AM376" i="8"/>
  <c r="AL376" i="8"/>
  <c r="AK376" i="8"/>
  <c r="AJ375" i="8"/>
  <c r="D365" i="8"/>
  <c r="AJ376" i="8"/>
  <c r="AI375" i="8"/>
  <c r="AI376" i="8"/>
  <c r="AH375" i="8"/>
  <c r="AH376" i="8"/>
  <c r="AG375" i="8"/>
  <c r="AG376" i="8"/>
  <c r="AF375" i="8"/>
  <c r="AF376" i="8"/>
  <c r="AE375" i="8"/>
  <c r="AE376" i="8"/>
  <c r="AD375" i="8"/>
  <c r="AD376" i="8"/>
  <c r="AC375" i="8"/>
  <c r="AC376" i="8"/>
  <c r="AB375" i="8"/>
  <c r="AB376" i="8"/>
  <c r="AA375" i="8"/>
  <c r="AA376" i="8"/>
  <c r="Z375" i="8"/>
  <c r="Z376" i="8"/>
  <c r="Y375" i="8"/>
  <c r="Y376" i="8"/>
  <c r="X375" i="8"/>
  <c r="X376" i="8"/>
  <c r="W375" i="8"/>
  <c r="W376" i="8"/>
  <c r="V375" i="8"/>
  <c r="V376" i="8"/>
  <c r="U375" i="8"/>
  <c r="U376" i="8"/>
  <c r="T375" i="8"/>
  <c r="T376" i="8"/>
  <c r="S375" i="8"/>
  <c r="S376" i="8"/>
  <c r="R375" i="8"/>
  <c r="R376" i="8"/>
  <c r="Q375" i="8"/>
  <c r="Q376" i="8"/>
  <c r="P375" i="8"/>
  <c r="P376" i="8"/>
  <c r="O375" i="8"/>
  <c r="O376" i="8"/>
  <c r="N375" i="8"/>
  <c r="N376" i="8"/>
  <c r="M375" i="8"/>
  <c r="M376" i="8"/>
  <c r="L375" i="8"/>
  <c r="L376" i="8"/>
  <c r="K375" i="8"/>
  <c r="K376" i="8"/>
  <c r="J375" i="8"/>
  <c r="J376" i="8"/>
  <c r="I375" i="8"/>
  <c r="I376" i="8"/>
  <c r="H375" i="8"/>
  <c r="H376" i="8"/>
  <c r="G375" i="8"/>
  <c r="G376" i="8"/>
  <c r="F375" i="8"/>
  <c r="F376" i="8"/>
  <c r="E375" i="8"/>
  <c r="E376" i="8"/>
  <c r="D375" i="8"/>
  <c r="D376" i="8"/>
  <c r="AR353" i="8"/>
  <c r="AQ353" i="8"/>
  <c r="AP353" i="8"/>
  <c r="AO353" i="8"/>
  <c r="AN353" i="8"/>
  <c r="AM353" i="8"/>
  <c r="AL353" i="8"/>
  <c r="AK353" i="8"/>
  <c r="AR330" i="8"/>
  <c r="AQ330" i="8"/>
  <c r="AP330" i="8"/>
  <c r="AO330" i="8"/>
  <c r="AN330" i="8"/>
  <c r="AM330" i="8"/>
  <c r="AL330" i="8"/>
  <c r="AK330" i="8"/>
  <c r="AK307" i="8"/>
  <c r="AL307" i="8"/>
  <c r="AM307" i="8"/>
  <c r="AN307" i="8"/>
  <c r="AO307" i="8"/>
  <c r="AP307" i="8"/>
  <c r="AQ307" i="8"/>
  <c r="AR307" i="8"/>
  <c r="AR395" i="8"/>
  <c r="AQ395" i="8"/>
  <c r="AP395" i="8"/>
  <c r="AO395" i="8"/>
  <c r="AN395" i="8"/>
  <c r="AM395" i="8"/>
  <c r="AL395" i="8"/>
  <c r="AK395" i="8"/>
  <c r="AR372" i="8"/>
  <c r="AQ372" i="8"/>
  <c r="AP372" i="8"/>
  <c r="AO372" i="8"/>
  <c r="AN372" i="8"/>
  <c r="AM372" i="8"/>
  <c r="AL372" i="8"/>
  <c r="AK372" i="8"/>
  <c r="AJ371" i="8"/>
  <c r="E365" i="8"/>
  <c r="AJ372" i="8"/>
  <c r="AI371" i="8"/>
  <c r="AI372" i="8"/>
  <c r="AH371" i="8"/>
  <c r="AH372" i="8"/>
  <c r="AG371" i="8"/>
  <c r="AG372" i="8"/>
  <c r="AF371" i="8"/>
  <c r="AF372" i="8"/>
  <c r="AE371" i="8"/>
  <c r="AE372" i="8"/>
  <c r="AD371" i="8"/>
  <c r="AD372" i="8"/>
  <c r="AC371" i="8"/>
  <c r="AC372" i="8"/>
  <c r="AB371" i="8"/>
  <c r="AB372" i="8"/>
  <c r="AA371" i="8"/>
  <c r="AA372" i="8"/>
  <c r="Z371" i="8"/>
  <c r="Z372" i="8"/>
  <c r="Y371" i="8"/>
  <c r="Y372" i="8"/>
  <c r="X371" i="8"/>
  <c r="X372" i="8"/>
  <c r="W371" i="8"/>
  <c r="W372" i="8"/>
  <c r="V371" i="8"/>
  <c r="V372" i="8"/>
  <c r="U371" i="8"/>
  <c r="U372" i="8"/>
  <c r="T371" i="8"/>
  <c r="T372" i="8"/>
  <c r="S371" i="8"/>
  <c r="S372" i="8"/>
  <c r="R371" i="8"/>
  <c r="R372" i="8"/>
  <c r="Q371" i="8"/>
  <c r="Q372" i="8"/>
  <c r="P371" i="8"/>
  <c r="P372" i="8"/>
  <c r="O371" i="8"/>
  <c r="O372" i="8"/>
  <c r="N371" i="8"/>
  <c r="N372" i="8"/>
  <c r="M371" i="8"/>
  <c r="M372" i="8"/>
  <c r="L371" i="8"/>
  <c r="L372" i="8"/>
  <c r="K371" i="8"/>
  <c r="K372" i="8"/>
  <c r="J371" i="8"/>
  <c r="J372" i="8"/>
  <c r="I371" i="8"/>
  <c r="I372" i="8"/>
  <c r="H371" i="8"/>
  <c r="H372" i="8"/>
  <c r="G371" i="8"/>
  <c r="G372" i="8"/>
  <c r="F371" i="8"/>
  <c r="F372" i="8"/>
  <c r="E371" i="8"/>
  <c r="E372" i="8"/>
  <c r="D371" i="8"/>
  <c r="D372" i="8"/>
  <c r="AR349" i="8"/>
  <c r="AQ349" i="8"/>
  <c r="AP349" i="8"/>
  <c r="AO349" i="8"/>
  <c r="AN349" i="8"/>
  <c r="AM349" i="8"/>
  <c r="AL349" i="8"/>
  <c r="AK349" i="8"/>
  <c r="AR326" i="8"/>
  <c r="AQ326" i="8"/>
  <c r="AP326" i="8"/>
  <c r="AO326" i="8"/>
  <c r="AN326" i="8"/>
  <c r="AM326" i="8"/>
  <c r="AL326" i="8"/>
  <c r="AK326" i="8"/>
  <c r="AK303" i="8"/>
  <c r="AL303" i="8"/>
  <c r="AM303" i="8"/>
  <c r="AN303" i="8"/>
  <c r="AO303" i="8"/>
  <c r="AP303" i="8"/>
  <c r="AQ303" i="8"/>
  <c r="AR303" i="8"/>
  <c r="AR391" i="8"/>
  <c r="AQ391" i="8"/>
  <c r="AP391" i="8"/>
  <c r="AO391" i="8"/>
  <c r="AN391" i="8"/>
  <c r="AM391" i="8"/>
  <c r="AL391" i="8"/>
  <c r="AK391" i="8"/>
  <c r="AR368" i="8"/>
  <c r="AQ368" i="8"/>
  <c r="AP368" i="8"/>
  <c r="AO368" i="8"/>
  <c r="AN368" i="8"/>
  <c r="AM368" i="8"/>
  <c r="AL368" i="8"/>
  <c r="AK368" i="8"/>
  <c r="AJ367" i="8"/>
  <c r="C365" i="8"/>
  <c r="AJ368" i="8"/>
  <c r="AI367" i="8"/>
  <c r="AI368" i="8"/>
  <c r="AH367" i="8"/>
  <c r="AH368" i="8"/>
  <c r="AG367" i="8"/>
  <c r="AG368" i="8"/>
  <c r="AF367" i="8"/>
  <c r="AF368" i="8"/>
  <c r="AE367" i="8"/>
  <c r="AE368" i="8"/>
  <c r="AD367" i="8"/>
  <c r="AD368" i="8"/>
  <c r="AC367" i="8"/>
  <c r="AC368" i="8"/>
  <c r="AB367" i="8"/>
  <c r="AB368" i="8"/>
  <c r="AA367" i="8"/>
  <c r="AA368" i="8"/>
  <c r="Z367" i="8"/>
  <c r="Z368" i="8"/>
  <c r="Y367" i="8"/>
  <c r="Y368" i="8"/>
  <c r="X367" i="8"/>
  <c r="X368" i="8"/>
  <c r="W367" i="8"/>
  <c r="W368" i="8"/>
  <c r="V367" i="8"/>
  <c r="V368" i="8"/>
  <c r="U367" i="8"/>
  <c r="U368" i="8"/>
  <c r="T367" i="8"/>
  <c r="T368" i="8"/>
  <c r="S367" i="8"/>
  <c r="S368" i="8"/>
  <c r="R367" i="8"/>
  <c r="R368" i="8"/>
  <c r="Q367" i="8"/>
  <c r="Q368" i="8"/>
  <c r="P367" i="8"/>
  <c r="P368" i="8"/>
  <c r="O367" i="8"/>
  <c r="O368" i="8"/>
  <c r="N367" i="8"/>
  <c r="N368" i="8"/>
  <c r="M367" i="8"/>
  <c r="M368" i="8"/>
  <c r="L367" i="8"/>
  <c r="L368" i="8"/>
  <c r="K367" i="8"/>
  <c r="K368" i="8"/>
  <c r="J367" i="8"/>
  <c r="J368" i="8"/>
  <c r="I367" i="8"/>
  <c r="I368" i="8"/>
  <c r="H367" i="8"/>
  <c r="H368" i="8"/>
  <c r="G367" i="8"/>
  <c r="G368" i="8"/>
  <c r="F367" i="8"/>
  <c r="F368" i="8"/>
  <c r="E367" i="8"/>
  <c r="E368" i="8"/>
  <c r="D367" i="8"/>
  <c r="D368" i="8"/>
  <c r="AR345" i="8"/>
  <c r="AQ345" i="8"/>
  <c r="AP345" i="8"/>
  <c r="AO345" i="8"/>
  <c r="AN345" i="8"/>
  <c r="AM345" i="8"/>
  <c r="AL345" i="8"/>
  <c r="AK345" i="8"/>
  <c r="AR322" i="8"/>
  <c r="AQ322" i="8"/>
  <c r="AP322" i="8"/>
  <c r="AO322" i="8"/>
  <c r="AN322" i="8"/>
  <c r="AM322" i="8"/>
  <c r="AL322" i="8"/>
  <c r="AK322" i="8"/>
  <c r="AK299" i="8"/>
  <c r="AL299" i="8"/>
  <c r="AM299" i="8"/>
  <c r="AN299" i="8"/>
  <c r="AO299" i="8"/>
  <c r="AP299" i="8"/>
  <c r="AQ299" i="8"/>
  <c r="AR299" i="8"/>
  <c r="AR407" i="8"/>
  <c r="AQ407" i="8"/>
  <c r="AP407" i="8"/>
  <c r="AO407" i="8"/>
  <c r="AN407" i="8"/>
  <c r="AM407" i="8"/>
  <c r="AL407" i="8"/>
  <c r="AK407" i="8"/>
  <c r="AR406" i="8"/>
  <c r="AQ406" i="8"/>
  <c r="AP406" i="8"/>
  <c r="AO406" i="8"/>
  <c r="AN406" i="8"/>
  <c r="AM406" i="8"/>
  <c r="AL406" i="8"/>
  <c r="AK406" i="8"/>
  <c r="AR404" i="8"/>
  <c r="AQ404" i="8"/>
  <c r="AP404" i="8"/>
  <c r="AO404" i="8"/>
  <c r="AN404" i="8"/>
  <c r="AM404" i="8"/>
  <c r="AL404" i="8"/>
  <c r="AK404" i="8"/>
  <c r="AR402" i="8"/>
  <c r="AQ402" i="8"/>
  <c r="AP402" i="8"/>
  <c r="AO402" i="8"/>
  <c r="AN402" i="8"/>
  <c r="AM402" i="8"/>
  <c r="AL402" i="8"/>
  <c r="AK402" i="8"/>
  <c r="AR400" i="8"/>
  <c r="AQ400" i="8"/>
  <c r="AP400" i="8"/>
  <c r="AO400" i="8"/>
  <c r="AN400" i="8"/>
  <c r="AM400" i="8"/>
  <c r="AL400" i="8"/>
  <c r="AK400" i="8"/>
  <c r="AR398" i="8"/>
  <c r="AQ398" i="8"/>
  <c r="AP398" i="8"/>
  <c r="AO398" i="8"/>
  <c r="AN398" i="8"/>
  <c r="AM398" i="8"/>
  <c r="AL398" i="8"/>
  <c r="AK398" i="8"/>
  <c r="AR396" i="8"/>
  <c r="AQ396" i="8"/>
  <c r="AP396" i="8"/>
  <c r="AO396" i="8"/>
  <c r="AN396" i="8"/>
  <c r="AM396" i="8"/>
  <c r="AL396" i="8"/>
  <c r="AK396" i="8"/>
  <c r="AR394" i="8"/>
  <c r="AQ394" i="8"/>
  <c r="AP394" i="8"/>
  <c r="AO394" i="8"/>
  <c r="AN394" i="8"/>
  <c r="AM394" i="8"/>
  <c r="AL394" i="8"/>
  <c r="AK394" i="8"/>
  <c r="AR392" i="8"/>
  <c r="AQ392" i="8"/>
  <c r="AP392" i="8"/>
  <c r="AO392" i="8"/>
  <c r="AN392" i="8"/>
  <c r="AM392" i="8"/>
  <c r="AL392" i="8"/>
  <c r="AK392" i="8"/>
  <c r="AR390" i="8"/>
  <c r="AQ390" i="8"/>
  <c r="AP390" i="8"/>
  <c r="AO390" i="8"/>
  <c r="AN390" i="8"/>
  <c r="AM390" i="8"/>
  <c r="AL390" i="8"/>
  <c r="AK390" i="8"/>
  <c r="AR384" i="8"/>
  <c r="AQ384" i="8"/>
  <c r="AP384" i="8"/>
  <c r="AO384" i="8"/>
  <c r="AN384" i="8"/>
  <c r="AM384" i="8"/>
  <c r="AL384" i="8"/>
  <c r="AK384" i="8"/>
  <c r="AJ369" i="8"/>
  <c r="AJ373" i="8"/>
  <c r="AJ377" i="8"/>
  <c r="AJ381" i="8"/>
  <c r="AJ384" i="8"/>
  <c r="AI369" i="8"/>
  <c r="AI373" i="8"/>
  <c r="AI377" i="8"/>
  <c r="AI381" i="8"/>
  <c r="AI384" i="8"/>
  <c r="AH369" i="8"/>
  <c r="AH373" i="8"/>
  <c r="AH377" i="8"/>
  <c r="AH381" i="8"/>
  <c r="AH384" i="8"/>
  <c r="AG369" i="8"/>
  <c r="AG373" i="8"/>
  <c r="AG377" i="8"/>
  <c r="AG381" i="8"/>
  <c r="AG384" i="8"/>
  <c r="AF369" i="8"/>
  <c r="AF373" i="8"/>
  <c r="AF377" i="8"/>
  <c r="AF381" i="8"/>
  <c r="AF384" i="8"/>
  <c r="AE369" i="8"/>
  <c r="AE373" i="8"/>
  <c r="AE377" i="8"/>
  <c r="AE381" i="8"/>
  <c r="AE384" i="8"/>
  <c r="AD369" i="8"/>
  <c r="AD373" i="8"/>
  <c r="AD377" i="8"/>
  <c r="AD381" i="8"/>
  <c r="AD384" i="8"/>
  <c r="AC369" i="8"/>
  <c r="AC373" i="8"/>
  <c r="AC377" i="8"/>
  <c r="AC381" i="8"/>
  <c r="AC384" i="8"/>
  <c r="AB369" i="8"/>
  <c r="AB373" i="8"/>
  <c r="AB377" i="8"/>
  <c r="AB381" i="8"/>
  <c r="AB384" i="8"/>
  <c r="AA369" i="8"/>
  <c r="AA373" i="8"/>
  <c r="AA377" i="8"/>
  <c r="AA381" i="8"/>
  <c r="AA384" i="8"/>
  <c r="Z369" i="8"/>
  <c r="Z373" i="8"/>
  <c r="Z377" i="8"/>
  <c r="Z381" i="8"/>
  <c r="Z384" i="8"/>
  <c r="Y369" i="8"/>
  <c r="Y373" i="8"/>
  <c r="Y377" i="8"/>
  <c r="Y381" i="8"/>
  <c r="Y384" i="8"/>
  <c r="X369" i="8"/>
  <c r="X373" i="8"/>
  <c r="X377" i="8"/>
  <c r="X381" i="8"/>
  <c r="X384" i="8"/>
  <c r="W369" i="8"/>
  <c r="W373" i="8"/>
  <c r="W377" i="8"/>
  <c r="W381" i="8"/>
  <c r="W384" i="8"/>
  <c r="V369" i="8"/>
  <c r="V373" i="8"/>
  <c r="V377" i="8"/>
  <c r="V381" i="8"/>
  <c r="V384" i="8"/>
  <c r="U369" i="8"/>
  <c r="U373" i="8"/>
  <c r="U377" i="8"/>
  <c r="U381" i="8"/>
  <c r="U384" i="8"/>
  <c r="T369" i="8"/>
  <c r="T373" i="8"/>
  <c r="T377" i="8"/>
  <c r="T381" i="8"/>
  <c r="T384" i="8"/>
  <c r="S369" i="8"/>
  <c r="S373" i="8"/>
  <c r="S377" i="8"/>
  <c r="S381" i="8"/>
  <c r="S384" i="8"/>
  <c r="R369" i="8"/>
  <c r="R373" i="8"/>
  <c r="R377" i="8"/>
  <c r="R381" i="8"/>
  <c r="R384" i="8"/>
  <c r="Q369" i="8"/>
  <c r="Q373" i="8"/>
  <c r="Q377" i="8"/>
  <c r="Q381" i="8"/>
  <c r="Q384" i="8"/>
  <c r="P369" i="8"/>
  <c r="P373" i="8"/>
  <c r="P377" i="8"/>
  <c r="P381" i="8"/>
  <c r="P384" i="8"/>
  <c r="O369" i="8"/>
  <c r="O373" i="8"/>
  <c r="O377" i="8"/>
  <c r="O381" i="8"/>
  <c r="O384" i="8"/>
  <c r="N369" i="8"/>
  <c r="N373" i="8"/>
  <c r="N377" i="8"/>
  <c r="N381" i="8"/>
  <c r="N384" i="8"/>
  <c r="M369" i="8"/>
  <c r="M373" i="8"/>
  <c r="M377" i="8"/>
  <c r="M381" i="8"/>
  <c r="M384" i="8"/>
  <c r="L369" i="8"/>
  <c r="L373" i="8"/>
  <c r="L377" i="8"/>
  <c r="L381" i="8"/>
  <c r="L384" i="8"/>
  <c r="K369" i="8"/>
  <c r="K373" i="8"/>
  <c r="K377" i="8"/>
  <c r="K381" i="8"/>
  <c r="K384" i="8"/>
  <c r="J369" i="8"/>
  <c r="J373" i="8"/>
  <c r="J377" i="8"/>
  <c r="J381" i="8"/>
  <c r="J384" i="8"/>
  <c r="I369" i="8"/>
  <c r="I373" i="8"/>
  <c r="I377" i="8"/>
  <c r="I381" i="8"/>
  <c r="I384" i="8"/>
  <c r="H369" i="8"/>
  <c r="H373" i="8"/>
  <c r="H377" i="8"/>
  <c r="H381" i="8"/>
  <c r="H384" i="8"/>
  <c r="G369" i="8"/>
  <c r="G373" i="8"/>
  <c r="G377" i="8"/>
  <c r="G381" i="8"/>
  <c r="G384" i="8"/>
  <c r="F369" i="8"/>
  <c r="F373" i="8"/>
  <c r="F377" i="8"/>
  <c r="F381" i="8"/>
  <c r="F384" i="8"/>
  <c r="E369" i="8"/>
  <c r="E373" i="8"/>
  <c r="E377" i="8"/>
  <c r="E381" i="8"/>
  <c r="E384" i="8"/>
  <c r="D369" i="8"/>
  <c r="D373" i="8"/>
  <c r="D377" i="8"/>
  <c r="D381" i="8"/>
  <c r="D384" i="8"/>
  <c r="AR383" i="8"/>
  <c r="AQ383" i="8"/>
  <c r="AP383" i="8"/>
  <c r="AO383" i="8"/>
  <c r="AN383" i="8"/>
  <c r="AM383" i="8"/>
  <c r="AL383" i="8"/>
  <c r="AK383" i="8"/>
  <c r="AJ383" i="8"/>
  <c r="AI383" i="8"/>
  <c r="AH383" i="8"/>
  <c r="AG383" i="8"/>
  <c r="AF383" i="8"/>
  <c r="AE383" i="8"/>
  <c r="AD383" i="8"/>
  <c r="AC383" i="8"/>
  <c r="AB383" i="8"/>
  <c r="AA383" i="8"/>
  <c r="Z383" i="8"/>
  <c r="Y383" i="8"/>
  <c r="X383" i="8"/>
  <c r="W383" i="8"/>
  <c r="V383" i="8"/>
  <c r="U383" i="8"/>
  <c r="T383" i="8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AR381" i="8"/>
  <c r="AQ381" i="8"/>
  <c r="AP381" i="8"/>
  <c r="AO381" i="8"/>
  <c r="AN381" i="8"/>
  <c r="AM381" i="8"/>
  <c r="AL381" i="8"/>
  <c r="AK381" i="8"/>
  <c r="AR379" i="8"/>
  <c r="AQ379" i="8"/>
  <c r="AP379" i="8"/>
  <c r="AO379" i="8"/>
  <c r="AN379" i="8"/>
  <c r="AM379" i="8"/>
  <c r="AL379" i="8"/>
  <c r="AK379" i="8"/>
  <c r="AR377" i="8"/>
  <c r="AQ377" i="8"/>
  <c r="AP377" i="8"/>
  <c r="AO377" i="8"/>
  <c r="AN377" i="8"/>
  <c r="AM377" i="8"/>
  <c r="AL377" i="8"/>
  <c r="AK377" i="8"/>
  <c r="AR375" i="8"/>
  <c r="AQ375" i="8"/>
  <c r="AP375" i="8"/>
  <c r="AO375" i="8"/>
  <c r="AN375" i="8"/>
  <c r="AM375" i="8"/>
  <c r="AL375" i="8"/>
  <c r="AK375" i="8"/>
  <c r="AR373" i="8"/>
  <c r="AQ373" i="8"/>
  <c r="AP373" i="8"/>
  <c r="AO373" i="8"/>
  <c r="AN373" i="8"/>
  <c r="AM373" i="8"/>
  <c r="AL373" i="8"/>
  <c r="AK373" i="8"/>
  <c r="AR371" i="8"/>
  <c r="AQ371" i="8"/>
  <c r="AP371" i="8"/>
  <c r="AO371" i="8"/>
  <c r="AN371" i="8"/>
  <c r="AM371" i="8"/>
  <c r="AL371" i="8"/>
  <c r="AK371" i="8"/>
  <c r="AR369" i="8"/>
  <c r="AQ369" i="8"/>
  <c r="AP369" i="8"/>
  <c r="AO369" i="8"/>
  <c r="AN369" i="8"/>
  <c r="AM369" i="8"/>
  <c r="AL369" i="8"/>
  <c r="AK369" i="8"/>
  <c r="AR367" i="8"/>
  <c r="AQ367" i="8"/>
  <c r="AP367" i="8"/>
  <c r="AO367" i="8"/>
  <c r="AN367" i="8"/>
  <c r="AM367" i="8"/>
  <c r="AL367" i="8"/>
  <c r="AK367" i="8"/>
  <c r="H365" i="8"/>
  <c r="G365" i="8"/>
  <c r="AR361" i="8"/>
  <c r="AQ361" i="8"/>
  <c r="AP361" i="8"/>
  <c r="AO361" i="8"/>
  <c r="AN361" i="8"/>
  <c r="AM361" i="8"/>
  <c r="AL361" i="8"/>
  <c r="AK361" i="8"/>
  <c r="AR360" i="8"/>
  <c r="AQ360" i="8"/>
  <c r="AP360" i="8"/>
  <c r="AO360" i="8"/>
  <c r="AN360" i="8"/>
  <c r="AM360" i="8"/>
  <c r="AL360" i="8"/>
  <c r="AK360" i="8"/>
  <c r="AR358" i="8"/>
  <c r="AQ358" i="8"/>
  <c r="AP358" i="8"/>
  <c r="AO358" i="8"/>
  <c r="AN358" i="8"/>
  <c r="AM358" i="8"/>
  <c r="AL358" i="8"/>
  <c r="AK358" i="8"/>
  <c r="AR356" i="8"/>
  <c r="AQ356" i="8"/>
  <c r="AP356" i="8"/>
  <c r="AO356" i="8"/>
  <c r="AN356" i="8"/>
  <c r="AM356" i="8"/>
  <c r="AL356" i="8"/>
  <c r="AK356" i="8"/>
  <c r="AR354" i="8"/>
  <c r="AQ354" i="8"/>
  <c r="AP354" i="8"/>
  <c r="AO354" i="8"/>
  <c r="AN354" i="8"/>
  <c r="AM354" i="8"/>
  <c r="AL354" i="8"/>
  <c r="AK354" i="8"/>
  <c r="AR352" i="8"/>
  <c r="AQ352" i="8"/>
  <c r="AP352" i="8"/>
  <c r="AO352" i="8"/>
  <c r="AN352" i="8"/>
  <c r="AM352" i="8"/>
  <c r="AL352" i="8"/>
  <c r="AK352" i="8"/>
  <c r="AR350" i="8"/>
  <c r="AQ350" i="8"/>
  <c r="AP350" i="8"/>
  <c r="AO350" i="8"/>
  <c r="AN350" i="8"/>
  <c r="AM350" i="8"/>
  <c r="AL350" i="8"/>
  <c r="AK350" i="8"/>
  <c r="AR348" i="8"/>
  <c r="AQ348" i="8"/>
  <c r="AP348" i="8"/>
  <c r="AO348" i="8"/>
  <c r="AN348" i="8"/>
  <c r="AM348" i="8"/>
  <c r="AL348" i="8"/>
  <c r="AK348" i="8"/>
  <c r="AR346" i="8"/>
  <c r="AQ346" i="8"/>
  <c r="AP346" i="8"/>
  <c r="AO346" i="8"/>
  <c r="AN346" i="8"/>
  <c r="AM346" i="8"/>
  <c r="AL346" i="8"/>
  <c r="AK346" i="8"/>
  <c r="AR344" i="8"/>
  <c r="AQ344" i="8"/>
  <c r="AP344" i="8"/>
  <c r="AO344" i="8"/>
  <c r="AN344" i="8"/>
  <c r="AM344" i="8"/>
  <c r="AL344" i="8"/>
  <c r="AK344" i="8"/>
  <c r="AR338" i="8"/>
  <c r="AQ338" i="8"/>
  <c r="AP338" i="8"/>
  <c r="AO338" i="8"/>
  <c r="AN338" i="8"/>
  <c r="AM338" i="8"/>
  <c r="AL338" i="8"/>
  <c r="AK338" i="8"/>
  <c r="AR337" i="8"/>
  <c r="AQ337" i="8"/>
  <c r="AP337" i="8"/>
  <c r="AO337" i="8"/>
  <c r="AN337" i="8"/>
  <c r="AM337" i="8"/>
  <c r="AL337" i="8"/>
  <c r="AK337" i="8"/>
  <c r="AR335" i="8"/>
  <c r="AQ335" i="8"/>
  <c r="AP335" i="8"/>
  <c r="AO335" i="8"/>
  <c r="AN335" i="8"/>
  <c r="AM335" i="8"/>
  <c r="AL335" i="8"/>
  <c r="AK335" i="8"/>
  <c r="AR333" i="8"/>
  <c r="AQ333" i="8"/>
  <c r="AP333" i="8"/>
  <c r="AO333" i="8"/>
  <c r="AN333" i="8"/>
  <c r="AM333" i="8"/>
  <c r="AL333" i="8"/>
  <c r="AK333" i="8"/>
  <c r="AR331" i="8"/>
  <c r="AQ331" i="8"/>
  <c r="AP331" i="8"/>
  <c r="AO331" i="8"/>
  <c r="AN331" i="8"/>
  <c r="AM331" i="8"/>
  <c r="AL331" i="8"/>
  <c r="AK331" i="8"/>
  <c r="AR329" i="8"/>
  <c r="AQ329" i="8"/>
  <c r="AP329" i="8"/>
  <c r="AO329" i="8"/>
  <c r="AN329" i="8"/>
  <c r="AM329" i="8"/>
  <c r="AL329" i="8"/>
  <c r="AK329" i="8"/>
  <c r="AR327" i="8"/>
  <c r="AQ327" i="8"/>
  <c r="AP327" i="8"/>
  <c r="AO327" i="8"/>
  <c r="AN327" i="8"/>
  <c r="AM327" i="8"/>
  <c r="AL327" i="8"/>
  <c r="AK327" i="8"/>
  <c r="AR325" i="8"/>
  <c r="AQ325" i="8"/>
  <c r="AP325" i="8"/>
  <c r="AO325" i="8"/>
  <c r="AN325" i="8"/>
  <c r="AM325" i="8"/>
  <c r="AL325" i="8"/>
  <c r="AK325" i="8"/>
  <c r="AR323" i="8"/>
  <c r="AQ323" i="8"/>
  <c r="AP323" i="8"/>
  <c r="AO323" i="8"/>
  <c r="AN323" i="8"/>
  <c r="AM323" i="8"/>
  <c r="AL323" i="8"/>
  <c r="AK323" i="8"/>
  <c r="AR321" i="8"/>
  <c r="AQ321" i="8"/>
  <c r="AP321" i="8"/>
  <c r="AO321" i="8"/>
  <c r="AN321" i="8"/>
  <c r="AM321" i="8"/>
  <c r="AL321" i="8"/>
  <c r="AK321" i="8"/>
  <c r="H319" i="8"/>
  <c r="G319" i="8"/>
  <c r="AR315" i="8"/>
  <c r="AQ315" i="8"/>
  <c r="AP315" i="8"/>
  <c r="AO315" i="8"/>
  <c r="AN315" i="8"/>
  <c r="AM315" i="8"/>
  <c r="AL315" i="8"/>
  <c r="AK315" i="8"/>
  <c r="AR314" i="8"/>
  <c r="AQ314" i="8"/>
  <c r="AP314" i="8"/>
  <c r="AO314" i="8"/>
  <c r="AN314" i="8"/>
  <c r="AM314" i="8"/>
  <c r="AL314" i="8"/>
  <c r="AK314" i="8"/>
  <c r="AR312" i="8"/>
  <c r="AQ312" i="8"/>
  <c r="AP312" i="8"/>
  <c r="AO312" i="8"/>
  <c r="AN312" i="8"/>
  <c r="AM312" i="8"/>
  <c r="AL312" i="8"/>
  <c r="AK312" i="8"/>
  <c r="AR310" i="8"/>
  <c r="AQ310" i="8"/>
  <c r="AP310" i="8"/>
  <c r="AO310" i="8"/>
  <c r="AN310" i="8"/>
  <c r="AM310" i="8"/>
  <c r="AL310" i="8"/>
  <c r="AK310" i="8"/>
  <c r="AR308" i="8"/>
  <c r="AQ308" i="8"/>
  <c r="AP308" i="8"/>
  <c r="AO308" i="8"/>
  <c r="AN308" i="8"/>
  <c r="AM308" i="8"/>
  <c r="AL308" i="8"/>
  <c r="AK308" i="8"/>
  <c r="AR306" i="8"/>
  <c r="AQ306" i="8"/>
  <c r="AP306" i="8"/>
  <c r="AO306" i="8"/>
  <c r="AN306" i="8"/>
  <c r="AM306" i="8"/>
  <c r="AL306" i="8"/>
  <c r="AK306" i="8"/>
  <c r="AR304" i="8"/>
  <c r="AQ304" i="8"/>
  <c r="AP304" i="8"/>
  <c r="AO304" i="8"/>
  <c r="AN304" i="8"/>
  <c r="AM304" i="8"/>
  <c r="AL304" i="8"/>
  <c r="AK304" i="8"/>
  <c r="AR302" i="8"/>
  <c r="AQ302" i="8"/>
  <c r="AP302" i="8"/>
  <c r="AO302" i="8"/>
  <c r="AN302" i="8"/>
  <c r="AM302" i="8"/>
  <c r="AL302" i="8"/>
  <c r="AK302" i="8"/>
  <c r="AR300" i="8"/>
  <c r="AQ300" i="8"/>
  <c r="AP300" i="8"/>
  <c r="AO300" i="8"/>
  <c r="AN300" i="8"/>
  <c r="AM300" i="8"/>
  <c r="AL300" i="8"/>
  <c r="AK300" i="8"/>
  <c r="AR298" i="8"/>
  <c r="AQ298" i="8"/>
  <c r="AP298" i="8"/>
  <c r="AO298" i="8"/>
  <c r="AN298" i="8"/>
  <c r="AM298" i="8"/>
  <c r="AL298" i="8"/>
  <c r="AK298" i="8"/>
  <c r="H296" i="8"/>
  <c r="G296" i="8"/>
  <c r="AR291" i="8"/>
  <c r="AQ291" i="8"/>
  <c r="AP291" i="8"/>
  <c r="AO291" i="8"/>
  <c r="AN291" i="8"/>
  <c r="AM291" i="8"/>
  <c r="AL291" i="8"/>
  <c r="AK291" i="8"/>
  <c r="C285" i="8"/>
  <c r="AR282" i="8"/>
  <c r="AQ282" i="8"/>
  <c r="AP282" i="8"/>
  <c r="AO282" i="8"/>
  <c r="AN282" i="8"/>
  <c r="AM282" i="8"/>
  <c r="AL282" i="8"/>
  <c r="AK282" i="8"/>
  <c r="C275" i="8"/>
  <c r="AR271" i="8"/>
  <c r="AQ271" i="8"/>
  <c r="AP271" i="8"/>
  <c r="AO271" i="8"/>
  <c r="AN271" i="8"/>
  <c r="AM271" i="8"/>
  <c r="AL271" i="8"/>
  <c r="AK271" i="8"/>
  <c r="C264" i="8"/>
  <c r="AK220" i="8"/>
  <c r="AL220" i="8"/>
  <c r="AM220" i="8"/>
  <c r="AN220" i="8"/>
  <c r="AO220" i="8"/>
  <c r="AP220" i="8"/>
  <c r="AQ220" i="8"/>
  <c r="AR220" i="8"/>
  <c r="AK224" i="8"/>
  <c r="AL224" i="8"/>
  <c r="AM224" i="8"/>
  <c r="AN224" i="8"/>
  <c r="AO224" i="8"/>
  <c r="AP224" i="8"/>
  <c r="AQ224" i="8"/>
  <c r="AR224" i="8"/>
  <c r="AK228" i="8"/>
  <c r="AL228" i="8"/>
  <c r="AM228" i="8"/>
  <c r="AN228" i="8"/>
  <c r="AO228" i="8"/>
  <c r="AP228" i="8"/>
  <c r="AQ228" i="8"/>
  <c r="AR228" i="8"/>
  <c r="AK232" i="8"/>
  <c r="AL232" i="8"/>
  <c r="AM232" i="8"/>
  <c r="AN232" i="8"/>
  <c r="AO232" i="8"/>
  <c r="AP232" i="8"/>
  <c r="AQ232" i="8"/>
  <c r="AR232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Z209" i="8"/>
  <c r="AA209" i="8"/>
  <c r="AB209" i="8"/>
  <c r="AC209" i="8"/>
  <c r="AD209" i="8"/>
  <c r="AE209" i="8"/>
  <c r="AF209" i="8"/>
  <c r="AG209" i="8"/>
  <c r="AH209" i="8"/>
  <c r="AI209" i="8"/>
  <c r="AJ209" i="8"/>
  <c r="AK209" i="8"/>
  <c r="AL209" i="8"/>
  <c r="AM209" i="8"/>
  <c r="AN209" i="8"/>
  <c r="AO209" i="8"/>
  <c r="AP209" i="8"/>
  <c r="AQ209" i="8"/>
  <c r="AR209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Z205" i="8"/>
  <c r="AA205" i="8"/>
  <c r="AB205" i="8"/>
  <c r="AC205" i="8"/>
  <c r="AD205" i="8"/>
  <c r="AE205" i="8"/>
  <c r="AF205" i="8"/>
  <c r="AG205" i="8"/>
  <c r="AH205" i="8"/>
  <c r="AI205" i="8"/>
  <c r="AJ205" i="8"/>
  <c r="AK205" i="8"/>
  <c r="AL205" i="8"/>
  <c r="AM205" i="8"/>
  <c r="AN205" i="8"/>
  <c r="AO205" i="8"/>
  <c r="AP205" i="8"/>
  <c r="AQ205" i="8"/>
  <c r="AR205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Z201" i="8"/>
  <c r="AA201" i="8"/>
  <c r="AB201" i="8"/>
  <c r="AC201" i="8"/>
  <c r="AD201" i="8"/>
  <c r="AE201" i="8"/>
  <c r="AF201" i="8"/>
  <c r="AG201" i="8"/>
  <c r="AH201" i="8"/>
  <c r="AI201" i="8"/>
  <c r="AJ201" i="8"/>
  <c r="AK201" i="8"/>
  <c r="AL201" i="8"/>
  <c r="AM201" i="8"/>
  <c r="AN201" i="8"/>
  <c r="AO201" i="8"/>
  <c r="AP201" i="8"/>
  <c r="AQ201" i="8"/>
  <c r="AR201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Z197" i="8"/>
  <c r="AA197" i="8"/>
  <c r="AB197" i="8"/>
  <c r="AC197" i="8"/>
  <c r="AD197" i="8"/>
  <c r="AE197" i="8"/>
  <c r="AF197" i="8"/>
  <c r="AG197" i="8"/>
  <c r="AH197" i="8"/>
  <c r="AI197" i="8"/>
  <c r="AJ197" i="8"/>
  <c r="AK197" i="8"/>
  <c r="AL197" i="8"/>
  <c r="AM197" i="8"/>
  <c r="AN197" i="8"/>
  <c r="AO197" i="8"/>
  <c r="AP197" i="8"/>
  <c r="AQ197" i="8"/>
  <c r="AR197" i="8"/>
  <c r="D209" i="8"/>
  <c r="D205" i="8"/>
  <c r="D201" i="8"/>
  <c r="D197" i="8"/>
  <c r="AK163" i="8"/>
  <c r="AL163" i="8"/>
  <c r="AM163" i="8"/>
  <c r="AN163" i="8"/>
  <c r="AO163" i="8"/>
  <c r="AP163" i="8"/>
  <c r="AQ163" i="8"/>
  <c r="AR163" i="8"/>
  <c r="AK159" i="8"/>
  <c r="AL159" i="8"/>
  <c r="AM159" i="8"/>
  <c r="AN159" i="8"/>
  <c r="AO159" i="8"/>
  <c r="AP159" i="8"/>
  <c r="AQ159" i="8"/>
  <c r="AR159" i="8"/>
  <c r="AK155" i="8"/>
  <c r="AL155" i="8"/>
  <c r="AM155" i="8"/>
  <c r="AN155" i="8"/>
  <c r="AO155" i="8"/>
  <c r="AP155" i="8"/>
  <c r="AQ155" i="8"/>
  <c r="AR155" i="8"/>
  <c r="AK151" i="8"/>
  <c r="AL151" i="8"/>
  <c r="AM151" i="8"/>
  <c r="AN151" i="8"/>
  <c r="AO151" i="8"/>
  <c r="AP151" i="8"/>
  <c r="AQ151" i="8"/>
  <c r="AR151" i="8"/>
  <c r="AK121" i="8"/>
  <c r="AL121" i="8"/>
  <c r="AM121" i="8"/>
  <c r="AN121" i="8"/>
  <c r="AO121" i="8"/>
  <c r="AP121" i="8"/>
  <c r="AQ121" i="8"/>
  <c r="AR121" i="8"/>
  <c r="AK140" i="8"/>
  <c r="AL140" i="8"/>
  <c r="AM140" i="8"/>
  <c r="AN140" i="8"/>
  <c r="AO140" i="8"/>
  <c r="AP140" i="8"/>
  <c r="AQ140" i="8"/>
  <c r="AR140" i="8"/>
  <c r="AK136" i="8"/>
  <c r="AL136" i="8"/>
  <c r="AM136" i="8"/>
  <c r="AN136" i="8"/>
  <c r="AO136" i="8"/>
  <c r="AP136" i="8"/>
  <c r="AQ136" i="8"/>
  <c r="AR136" i="8"/>
  <c r="AK132" i="8"/>
  <c r="AL132" i="8"/>
  <c r="AM132" i="8"/>
  <c r="AN132" i="8"/>
  <c r="AO132" i="8"/>
  <c r="AP132" i="8"/>
  <c r="AQ132" i="8"/>
  <c r="AR132" i="8"/>
  <c r="AK128" i="8"/>
  <c r="AL128" i="8"/>
  <c r="AM128" i="8"/>
  <c r="AN128" i="8"/>
  <c r="AO128" i="8"/>
  <c r="AP128" i="8"/>
  <c r="AQ128" i="8"/>
  <c r="AR128" i="8"/>
  <c r="AR237" i="8"/>
  <c r="AQ237" i="8"/>
  <c r="AP237" i="8"/>
  <c r="AO237" i="8"/>
  <c r="AN237" i="8"/>
  <c r="AM237" i="8"/>
  <c r="AL237" i="8"/>
  <c r="AK237" i="8"/>
  <c r="AR236" i="8"/>
  <c r="AQ236" i="8"/>
  <c r="AP236" i="8"/>
  <c r="AO236" i="8"/>
  <c r="AN236" i="8"/>
  <c r="AM236" i="8"/>
  <c r="AL236" i="8"/>
  <c r="AK236" i="8"/>
  <c r="AR234" i="8"/>
  <c r="AQ234" i="8"/>
  <c r="AP234" i="8"/>
  <c r="AO234" i="8"/>
  <c r="AN234" i="8"/>
  <c r="AM234" i="8"/>
  <c r="AL234" i="8"/>
  <c r="AK234" i="8"/>
  <c r="AR233" i="8"/>
  <c r="AQ233" i="8"/>
  <c r="AP233" i="8"/>
  <c r="AO233" i="8"/>
  <c r="AN233" i="8"/>
  <c r="AM233" i="8"/>
  <c r="AL233" i="8"/>
  <c r="AK233" i="8"/>
  <c r="AR230" i="8"/>
  <c r="AQ230" i="8"/>
  <c r="AP230" i="8"/>
  <c r="AO230" i="8"/>
  <c r="AN230" i="8"/>
  <c r="AM230" i="8"/>
  <c r="AL230" i="8"/>
  <c r="AK230" i="8"/>
  <c r="AR229" i="8"/>
  <c r="AQ229" i="8"/>
  <c r="AP229" i="8"/>
  <c r="AO229" i="8"/>
  <c r="AN229" i="8"/>
  <c r="AM229" i="8"/>
  <c r="AL229" i="8"/>
  <c r="AK229" i="8"/>
  <c r="AR226" i="8"/>
  <c r="AQ226" i="8"/>
  <c r="AP226" i="8"/>
  <c r="AO226" i="8"/>
  <c r="AN226" i="8"/>
  <c r="AM226" i="8"/>
  <c r="AL226" i="8"/>
  <c r="AK226" i="8"/>
  <c r="AR225" i="8"/>
  <c r="AQ225" i="8"/>
  <c r="AP225" i="8"/>
  <c r="AO225" i="8"/>
  <c r="AN225" i="8"/>
  <c r="AM225" i="8"/>
  <c r="AL225" i="8"/>
  <c r="AK225" i="8"/>
  <c r="AR222" i="8"/>
  <c r="AQ222" i="8"/>
  <c r="AP222" i="8"/>
  <c r="AO222" i="8"/>
  <c r="AN222" i="8"/>
  <c r="AM222" i="8"/>
  <c r="AL222" i="8"/>
  <c r="AK222" i="8"/>
  <c r="AR221" i="8"/>
  <c r="AQ221" i="8"/>
  <c r="AP221" i="8"/>
  <c r="AO221" i="8"/>
  <c r="AN221" i="8"/>
  <c r="AM221" i="8"/>
  <c r="AL221" i="8"/>
  <c r="AK221" i="8"/>
  <c r="AR214" i="8"/>
  <c r="AQ214" i="8"/>
  <c r="AP214" i="8"/>
  <c r="AO214" i="8"/>
  <c r="AN214" i="8"/>
  <c r="AM214" i="8"/>
  <c r="AL214" i="8"/>
  <c r="AK214" i="8"/>
  <c r="C195" i="8"/>
  <c r="AJ198" i="8"/>
  <c r="AJ199" i="8"/>
  <c r="E195" i="8"/>
  <c r="AJ202" i="8"/>
  <c r="AJ203" i="8"/>
  <c r="D195" i="8"/>
  <c r="AJ206" i="8"/>
  <c r="AJ207" i="8"/>
  <c r="F195" i="8"/>
  <c r="AJ210" i="8"/>
  <c r="AJ211" i="8"/>
  <c r="AJ214" i="8"/>
  <c r="AI198" i="8"/>
  <c r="AI199" i="8"/>
  <c r="AI202" i="8"/>
  <c r="AI203" i="8"/>
  <c r="AI206" i="8"/>
  <c r="AI207" i="8"/>
  <c r="AI210" i="8"/>
  <c r="AI211" i="8"/>
  <c r="AI214" i="8"/>
  <c r="AH198" i="8"/>
  <c r="AH199" i="8"/>
  <c r="AH202" i="8"/>
  <c r="AH203" i="8"/>
  <c r="AH206" i="8"/>
  <c r="AH207" i="8"/>
  <c r="AH210" i="8"/>
  <c r="AH211" i="8"/>
  <c r="AH214" i="8"/>
  <c r="AG198" i="8"/>
  <c r="AG199" i="8"/>
  <c r="AG202" i="8"/>
  <c r="AG203" i="8"/>
  <c r="AG206" i="8"/>
  <c r="AG207" i="8"/>
  <c r="AG210" i="8"/>
  <c r="AG211" i="8"/>
  <c r="AG214" i="8"/>
  <c r="AF198" i="8"/>
  <c r="AF199" i="8"/>
  <c r="AF202" i="8"/>
  <c r="AF203" i="8"/>
  <c r="AF206" i="8"/>
  <c r="AF207" i="8"/>
  <c r="AF210" i="8"/>
  <c r="AF211" i="8"/>
  <c r="AF214" i="8"/>
  <c r="AE198" i="8"/>
  <c r="AE199" i="8"/>
  <c r="AE202" i="8"/>
  <c r="AE203" i="8"/>
  <c r="AE206" i="8"/>
  <c r="AE207" i="8"/>
  <c r="AE210" i="8"/>
  <c r="AE211" i="8"/>
  <c r="AE214" i="8"/>
  <c r="AD198" i="8"/>
  <c r="AD199" i="8"/>
  <c r="AD202" i="8"/>
  <c r="AD203" i="8"/>
  <c r="AD206" i="8"/>
  <c r="AD207" i="8"/>
  <c r="AD210" i="8"/>
  <c r="AD211" i="8"/>
  <c r="AD214" i="8"/>
  <c r="AC198" i="8"/>
  <c r="AC199" i="8"/>
  <c r="AC202" i="8"/>
  <c r="AC203" i="8"/>
  <c r="AC206" i="8"/>
  <c r="AC207" i="8"/>
  <c r="AC210" i="8"/>
  <c r="AC211" i="8"/>
  <c r="AC214" i="8"/>
  <c r="AB198" i="8"/>
  <c r="AB199" i="8"/>
  <c r="AB202" i="8"/>
  <c r="AB203" i="8"/>
  <c r="AB206" i="8"/>
  <c r="AB207" i="8"/>
  <c r="AB210" i="8"/>
  <c r="AB211" i="8"/>
  <c r="AB214" i="8"/>
  <c r="AA198" i="8"/>
  <c r="AA199" i="8"/>
  <c r="AA202" i="8"/>
  <c r="AA203" i="8"/>
  <c r="AA206" i="8"/>
  <c r="AA207" i="8"/>
  <c r="AA210" i="8"/>
  <c r="AA211" i="8"/>
  <c r="AA214" i="8"/>
  <c r="Z198" i="8"/>
  <c r="Z199" i="8"/>
  <c r="Z202" i="8"/>
  <c r="Z203" i="8"/>
  <c r="Z206" i="8"/>
  <c r="Z207" i="8"/>
  <c r="Z210" i="8"/>
  <c r="Z211" i="8"/>
  <c r="Z214" i="8"/>
  <c r="Y198" i="8"/>
  <c r="Y199" i="8"/>
  <c r="Y202" i="8"/>
  <c r="Y203" i="8"/>
  <c r="Y206" i="8"/>
  <c r="Y207" i="8"/>
  <c r="Y210" i="8"/>
  <c r="Y211" i="8"/>
  <c r="Y214" i="8"/>
  <c r="X198" i="8"/>
  <c r="X199" i="8"/>
  <c r="X202" i="8"/>
  <c r="X203" i="8"/>
  <c r="X206" i="8"/>
  <c r="X207" i="8"/>
  <c r="X210" i="8"/>
  <c r="X211" i="8"/>
  <c r="X214" i="8"/>
  <c r="W198" i="8"/>
  <c r="W199" i="8"/>
  <c r="W202" i="8"/>
  <c r="W203" i="8"/>
  <c r="W206" i="8"/>
  <c r="W207" i="8"/>
  <c r="W210" i="8"/>
  <c r="W211" i="8"/>
  <c r="W214" i="8"/>
  <c r="V198" i="8"/>
  <c r="V199" i="8"/>
  <c r="V202" i="8"/>
  <c r="V203" i="8"/>
  <c r="V206" i="8"/>
  <c r="V207" i="8"/>
  <c r="V210" i="8"/>
  <c r="V211" i="8"/>
  <c r="V214" i="8"/>
  <c r="U198" i="8"/>
  <c r="U199" i="8"/>
  <c r="U202" i="8"/>
  <c r="U203" i="8"/>
  <c r="U206" i="8"/>
  <c r="U207" i="8"/>
  <c r="U210" i="8"/>
  <c r="U211" i="8"/>
  <c r="U214" i="8"/>
  <c r="T198" i="8"/>
  <c r="T199" i="8"/>
  <c r="T202" i="8"/>
  <c r="T203" i="8"/>
  <c r="T206" i="8"/>
  <c r="T207" i="8"/>
  <c r="T210" i="8"/>
  <c r="T211" i="8"/>
  <c r="T214" i="8"/>
  <c r="S198" i="8"/>
  <c r="S199" i="8"/>
  <c r="S202" i="8"/>
  <c r="S203" i="8"/>
  <c r="S206" i="8"/>
  <c r="S207" i="8"/>
  <c r="S210" i="8"/>
  <c r="S211" i="8"/>
  <c r="S214" i="8"/>
  <c r="R198" i="8"/>
  <c r="R199" i="8"/>
  <c r="R202" i="8"/>
  <c r="R203" i="8"/>
  <c r="R206" i="8"/>
  <c r="R207" i="8"/>
  <c r="R210" i="8"/>
  <c r="R211" i="8"/>
  <c r="R214" i="8"/>
  <c r="Q198" i="8"/>
  <c r="Q199" i="8"/>
  <c r="Q202" i="8"/>
  <c r="Q203" i="8"/>
  <c r="Q206" i="8"/>
  <c r="Q207" i="8"/>
  <c r="Q210" i="8"/>
  <c r="Q211" i="8"/>
  <c r="Q214" i="8"/>
  <c r="P198" i="8"/>
  <c r="P199" i="8"/>
  <c r="P202" i="8"/>
  <c r="P203" i="8"/>
  <c r="P206" i="8"/>
  <c r="P207" i="8"/>
  <c r="P210" i="8"/>
  <c r="P211" i="8"/>
  <c r="P214" i="8"/>
  <c r="O198" i="8"/>
  <c r="O199" i="8"/>
  <c r="O202" i="8"/>
  <c r="O203" i="8"/>
  <c r="O206" i="8"/>
  <c r="O207" i="8"/>
  <c r="O210" i="8"/>
  <c r="O211" i="8"/>
  <c r="O214" i="8"/>
  <c r="N198" i="8"/>
  <c r="N199" i="8"/>
  <c r="N202" i="8"/>
  <c r="N203" i="8"/>
  <c r="N206" i="8"/>
  <c r="N207" i="8"/>
  <c r="N210" i="8"/>
  <c r="N211" i="8"/>
  <c r="N214" i="8"/>
  <c r="M198" i="8"/>
  <c r="M199" i="8"/>
  <c r="M202" i="8"/>
  <c r="M203" i="8"/>
  <c r="M206" i="8"/>
  <c r="M207" i="8"/>
  <c r="M210" i="8"/>
  <c r="M211" i="8"/>
  <c r="M214" i="8"/>
  <c r="L198" i="8"/>
  <c r="L199" i="8"/>
  <c r="L202" i="8"/>
  <c r="L203" i="8"/>
  <c r="L206" i="8"/>
  <c r="L207" i="8"/>
  <c r="L210" i="8"/>
  <c r="L211" i="8"/>
  <c r="L214" i="8"/>
  <c r="K198" i="8"/>
  <c r="K199" i="8"/>
  <c r="K202" i="8"/>
  <c r="K203" i="8"/>
  <c r="K206" i="8"/>
  <c r="K207" i="8"/>
  <c r="K210" i="8"/>
  <c r="K211" i="8"/>
  <c r="K214" i="8"/>
  <c r="J198" i="8"/>
  <c r="J199" i="8"/>
  <c r="J202" i="8"/>
  <c r="J203" i="8"/>
  <c r="J206" i="8"/>
  <c r="J207" i="8"/>
  <c r="J210" i="8"/>
  <c r="J211" i="8"/>
  <c r="J214" i="8"/>
  <c r="I198" i="8"/>
  <c r="I199" i="8"/>
  <c r="I202" i="8"/>
  <c r="I203" i="8"/>
  <c r="I206" i="8"/>
  <c r="I207" i="8"/>
  <c r="I210" i="8"/>
  <c r="I211" i="8"/>
  <c r="I214" i="8"/>
  <c r="H198" i="8"/>
  <c r="H199" i="8"/>
  <c r="H202" i="8"/>
  <c r="H203" i="8"/>
  <c r="H206" i="8"/>
  <c r="H207" i="8"/>
  <c r="H210" i="8"/>
  <c r="H211" i="8"/>
  <c r="H214" i="8"/>
  <c r="G198" i="8"/>
  <c r="G199" i="8"/>
  <c r="G202" i="8"/>
  <c r="G203" i="8"/>
  <c r="G206" i="8"/>
  <c r="G207" i="8"/>
  <c r="G210" i="8"/>
  <c r="G211" i="8"/>
  <c r="G214" i="8"/>
  <c r="F198" i="8"/>
  <c r="F199" i="8"/>
  <c r="F202" i="8"/>
  <c r="F203" i="8"/>
  <c r="F206" i="8"/>
  <c r="F207" i="8"/>
  <c r="F210" i="8"/>
  <c r="F211" i="8"/>
  <c r="F214" i="8"/>
  <c r="E198" i="8"/>
  <c r="E199" i="8"/>
  <c r="E202" i="8"/>
  <c r="E203" i="8"/>
  <c r="E206" i="8"/>
  <c r="E207" i="8"/>
  <c r="E210" i="8"/>
  <c r="E211" i="8"/>
  <c r="E214" i="8"/>
  <c r="D198" i="8"/>
  <c r="D199" i="8"/>
  <c r="D202" i="8"/>
  <c r="D203" i="8"/>
  <c r="D206" i="8"/>
  <c r="D207" i="8"/>
  <c r="D210" i="8"/>
  <c r="D211" i="8"/>
  <c r="D214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AR211" i="8"/>
  <c r="AQ211" i="8"/>
  <c r="AP211" i="8"/>
  <c r="AO211" i="8"/>
  <c r="AN211" i="8"/>
  <c r="AM211" i="8"/>
  <c r="AL211" i="8"/>
  <c r="AK211" i="8"/>
  <c r="AR210" i="8"/>
  <c r="AQ210" i="8"/>
  <c r="AP210" i="8"/>
  <c r="AO210" i="8"/>
  <c r="AN210" i="8"/>
  <c r="AM210" i="8"/>
  <c r="AL210" i="8"/>
  <c r="AK210" i="8"/>
  <c r="AR207" i="8"/>
  <c r="AQ207" i="8"/>
  <c r="AP207" i="8"/>
  <c r="AO207" i="8"/>
  <c r="AN207" i="8"/>
  <c r="AM207" i="8"/>
  <c r="AL207" i="8"/>
  <c r="AK207" i="8"/>
  <c r="AR206" i="8"/>
  <c r="AQ206" i="8"/>
  <c r="AP206" i="8"/>
  <c r="AO206" i="8"/>
  <c r="AN206" i="8"/>
  <c r="AM206" i="8"/>
  <c r="AL206" i="8"/>
  <c r="AK206" i="8"/>
  <c r="AR203" i="8"/>
  <c r="AQ203" i="8"/>
  <c r="AP203" i="8"/>
  <c r="AO203" i="8"/>
  <c r="AN203" i="8"/>
  <c r="AM203" i="8"/>
  <c r="AL203" i="8"/>
  <c r="AK203" i="8"/>
  <c r="AR202" i="8"/>
  <c r="AQ202" i="8"/>
  <c r="AP202" i="8"/>
  <c r="AO202" i="8"/>
  <c r="AN202" i="8"/>
  <c r="AM202" i="8"/>
  <c r="AL202" i="8"/>
  <c r="AK202" i="8"/>
  <c r="AR199" i="8"/>
  <c r="AQ199" i="8"/>
  <c r="AP199" i="8"/>
  <c r="AO199" i="8"/>
  <c r="AN199" i="8"/>
  <c r="AM199" i="8"/>
  <c r="AL199" i="8"/>
  <c r="AK199" i="8"/>
  <c r="AR198" i="8"/>
  <c r="AQ198" i="8"/>
  <c r="AP198" i="8"/>
  <c r="AO198" i="8"/>
  <c r="AN198" i="8"/>
  <c r="AM198" i="8"/>
  <c r="AL198" i="8"/>
  <c r="AK198" i="8"/>
  <c r="AR168" i="8"/>
  <c r="AQ168" i="8"/>
  <c r="AP168" i="8"/>
  <c r="AO168" i="8"/>
  <c r="AN168" i="8"/>
  <c r="AM168" i="8"/>
  <c r="AL168" i="8"/>
  <c r="AK168" i="8"/>
  <c r="AR167" i="8"/>
  <c r="AQ167" i="8"/>
  <c r="AP167" i="8"/>
  <c r="AO167" i="8"/>
  <c r="AN167" i="8"/>
  <c r="AM167" i="8"/>
  <c r="AL167" i="8"/>
  <c r="AK167" i="8"/>
  <c r="AR165" i="8"/>
  <c r="AQ165" i="8"/>
  <c r="AP165" i="8"/>
  <c r="AO165" i="8"/>
  <c r="AN165" i="8"/>
  <c r="AM165" i="8"/>
  <c r="AL165" i="8"/>
  <c r="AK165" i="8"/>
  <c r="AR164" i="8"/>
  <c r="AQ164" i="8"/>
  <c r="AP164" i="8"/>
  <c r="AO164" i="8"/>
  <c r="AN164" i="8"/>
  <c r="AM164" i="8"/>
  <c r="AL164" i="8"/>
  <c r="AK164" i="8"/>
  <c r="AR161" i="8"/>
  <c r="AQ161" i="8"/>
  <c r="AP161" i="8"/>
  <c r="AO161" i="8"/>
  <c r="AN161" i="8"/>
  <c r="AM161" i="8"/>
  <c r="AL161" i="8"/>
  <c r="AK161" i="8"/>
  <c r="AR160" i="8"/>
  <c r="AQ160" i="8"/>
  <c r="AP160" i="8"/>
  <c r="AO160" i="8"/>
  <c r="AN160" i="8"/>
  <c r="AM160" i="8"/>
  <c r="AL160" i="8"/>
  <c r="AK160" i="8"/>
  <c r="AR157" i="8"/>
  <c r="AQ157" i="8"/>
  <c r="AP157" i="8"/>
  <c r="AO157" i="8"/>
  <c r="AN157" i="8"/>
  <c r="AM157" i="8"/>
  <c r="AL157" i="8"/>
  <c r="AK157" i="8"/>
  <c r="AR156" i="8"/>
  <c r="AQ156" i="8"/>
  <c r="AP156" i="8"/>
  <c r="AO156" i="8"/>
  <c r="AN156" i="8"/>
  <c r="AM156" i="8"/>
  <c r="AL156" i="8"/>
  <c r="AK156" i="8"/>
  <c r="AR153" i="8"/>
  <c r="AQ153" i="8"/>
  <c r="AP153" i="8"/>
  <c r="AO153" i="8"/>
  <c r="AN153" i="8"/>
  <c r="AM153" i="8"/>
  <c r="AL153" i="8"/>
  <c r="AK153" i="8"/>
  <c r="AR152" i="8"/>
  <c r="AQ152" i="8"/>
  <c r="AP152" i="8"/>
  <c r="AO152" i="8"/>
  <c r="AN152" i="8"/>
  <c r="AM152" i="8"/>
  <c r="AL152" i="8"/>
  <c r="AK152" i="8"/>
  <c r="AR144" i="8"/>
  <c r="AQ144" i="8"/>
  <c r="AP144" i="8"/>
  <c r="AO144" i="8"/>
  <c r="AN144" i="8"/>
  <c r="AM144" i="8"/>
  <c r="AL144" i="8"/>
  <c r="AK144" i="8"/>
  <c r="AR190" i="8"/>
  <c r="AQ190" i="8"/>
  <c r="AP190" i="8"/>
  <c r="AO190" i="8"/>
  <c r="AN190" i="8"/>
  <c r="AM190" i="8"/>
  <c r="AL190" i="8"/>
  <c r="AK190" i="8"/>
  <c r="AK191" i="8"/>
  <c r="AL191" i="8"/>
  <c r="AM191" i="8"/>
  <c r="AN191" i="8"/>
  <c r="AO191" i="8"/>
  <c r="AP191" i="8"/>
  <c r="AQ191" i="8"/>
  <c r="AR191" i="8"/>
  <c r="AR145" i="8"/>
  <c r="AQ145" i="8"/>
  <c r="AP145" i="8"/>
  <c r="AO145" i="8"/>
  <c r="AN145" i="8"/>
  <c r="AM145" i="8"/>
  <c r="AL145" i="8"/>
  <c r="AK145" i="8"/>
  <c r="AR142" i="8"/>
  <c r="AQ142" i="8"/>
  <c r="AP142" i="8"/>
  <c r="AO142" i="8"/>
  <c r="AN142" i="8"/>
  <c r="AM142" i="8"/>
  <c r="AL142" i="8"/>
  <c r="AK142" i="8"/>
  <c r="AR141" i="8"/>
  <c r="AQ141" i="8"/>
  <c r="AP141" i="8"/>
  <c r="AO141" i="8"/>
  <c r="AN141" i="8"/>
  <c r="AM141" i="8"/>
  <c r="AL141" i="8"/>
  <c r="AK141" i="8"/>
  <c r="AR138" i="8"/>
  <c r="AQ138" i="8"/>
  <c r="AP138" i="8"/>
  <c r="AO138" i="8"/>
  <c r="AN138" i="8"/>
  <c r="AM138" i="8"/>
  <c r="AL138" i="8"/>
  <c r="AK138" i="8"/>
  <c r="AR137" i="8"/>
  <c r="AQ137" i="8"/>
  <c r="AP137" i="8"/>
  <c r="AO137" i="8"/>
  <c r="AN137" i="8"/>
  <c r="AM137" i="8"/>
  <c r="AL137" i="8"/>
  <c r="AK137" i="8"/>
  <c r="AR134" i="8"/>
  <c r="AQ134" i="8"/>
  <c r="AP134" i="8"/>
  <c r="AO134" i="8"/>
  <c r="AN134" i="8"/>
  <c r="AM134" i="8"/>
  <c r="AL134" i="8"/>
  <c r="AK134" i="8"/>
  <c r="AR133" i="8"/>
  <c r="AQ133" i="8"/>
  <c r="AP133" i="8"/>
  <c r="AO133" i="8"/>
  <c r="AN133" i="8"/>
  <c r="AM133" i="8"/>
  <c r="AL133" i="8"/>
  <c r="AK133" i="8"/>
  <c r="AR130" i="8"/>
  <c r="AQ130" i="8"/>
  <c r="AP130" i="8"/>
  <c r="AO130" i="8"/>
  <c r="AN130" i="8"/>
  <c r="AM130" i="8"/>
  <c r="AL130" i="8"/>
  <c r="AK130" i="8"/>
  <c r="AR129" i="8"/>
  <c r="AQ129" i="8"/>
  <c r="AP129" i="8"/>
  <c r="AO129" i="8"/>
  <c r="AN129" i="8"/>
  <c r="AM129" i="8"/>
  <c r="AL129" i="8"/>
  <c r="AK129" i="8"/>
  <c r="AK186" i="8"/>
  <c r="AL186" i="8"/>
  <c r="AM186" i="8"/>
  <c r="AN186" i="8"/>
  <c r="AO186" i="8"/>
  <c r="AP186" i="8"/>
  <c r="AQ186" i="8"/>
  <c r="AR186" i="8"/>
  <c r="AK187" i="8"/>
  <c r="AL187" i="8"/>
  <c r="AM187" i="8"/>
  <c r="AN187" i="8"/>
  <c r="AO187" i="8"/>
  <c r="AP187" i="8"/>
  <c r="AQ187" i="8"/>
  <c r="AR187" i="8"/>
  <c r="AK188" i="8"/>
  <c r="AL188" i="8"/>
  <c r="AM188" i="8"/>
  <c r="AN188" i="8"/>
  <c r="AO188" i="8"/>
  <c r="AP188" i="8"/>
  <c r="AQ188" i="8"/>
  <c r="AR188" i="8"/>
  <c r="AK112" i="8"/>
  <c r="AL112" i="8"/>
  <c r="AM112" i="8"/>
  <c r="AN112" i="8"/>
  <c r="AO112" i="8"/>
  <c r="AP112" i="8"/>
  <c r="AQ112" i="8"/>
  <c r="AR112" i="8"/>
  <c r="AK101" i="8"/>
  <c r="AL101" i="8"/>
  <c r="AM101" i="8"/>
  <c r="AN101" i="8"/>
  <c r="AO101" i="8"/>
  <c r="AP101" i="8"/>
  <c r="AQ101" i="8"/>
  <c r="AR101" i="8"/>
  <c r="AK182" i="8"/>
  <c r="AL182" i="8"/>
  <c r="AM182" i="8"/>
  <c r="AN182" i="8"/>
  <c r="AO182" i="8"/>
  <c r="AP182" i="8"/>
  <c r="AQ182" i="8"/>
  <c r="AR182" i="8"/>
  <c r="AK183" i="8"/>
  <c r="AL183" i="8"/>
  <c r="AM183" i="8"/>
  <c r="AN183" i="8"/>
  <c r="AO183" i="8"/>
  <c r="AP183" i="8"/>
  <c r="AQ183" i="8"/>
  <c r="AR183" i="8"/>
  <c r="AK184" i="8"/>
  <c r="AL184" i="8"/>
  <c r="AM184" i="8"/>
  <c r="AN184" i="8"/>
  <c r="AO184" i="8"/>
  <c r="AP184" i="8"/>
  <c r="AQ184" i="8"/>
  <c r="AR184" i="8"/>
  <c r="AR180" i="8"/>
  <c r="AR179" i="8"/>
  <c r="AR176" i="8"/>
  <c r="AR175" i="8"/>
  <c r="AK178" i="8"/>
  <c r="AL178" i="8"/>
  <c r="AM178" i="8"/>
  <c r="AN178" i="8"/>
  <c r="AO178" i="8"/>
  <c r="AP178" i="8"/>
  <c r="AQ178" i="8"/>
  <c r="AR178" i="8"/>
  <c r="AK179" i="8"/>
  <c r="AL179" i="8"/>
  <c r="AM179" i="8"/>
  <c r="AN179" i="8"/>
  <c r="AO179" i="8"/>
  <c r="AP179" i="8"/>
  <c r="AQ179" i="8"/>
  <c r="AK180" i="8"/>
  <c r="AL180" i="8"/>
  <c r="AM180" i="8"/>
  <c r="AN180" i="8"/>
  <c r="AO180" i="8"/>
  <c r="AP180" i="8"/>
  <c r="AQ180" i="8"/>
  <c r="AK175" i="8"/>
  <c r="AL175" i="8"/>
  <c r="AM175" i="8"/>
  <c r="AN175" i="8"/>
  <c r="AO175" i="8"/>
  <c r="AP175" i="8"/>
  <c r="AQ175" i="8"/>
  <c r="AK174" i="8"/>
  <c r="AL174" i="8"/>
  <c r="AM174" i="8"/>
  <c r="AN174" i="8"/>
  <c r="AO174" i="8"/>
  <c r="AP174" i="8"/>
  <c r="AQ174" i="8"/>
  <c r="AR174" i="8"/>
  <c r="AK176" i="8"/>
  <c r="AL176" i="8"/>
  <c r="AM176" i="8"/>
  <c r="AN176" i="8"/>
  <c r="AO176" i="8"/>
  <c r="AP176" i="8"/>
  <c r="AQ176" i="8"/>
  <c r="AK100" i="8"/>
  <c r="AL100" i="8"/>
  <c r="AM100" i="8"/>
  <c r="AN100" i="8"/>
  <c r="AO100" i="8"/>
  <c r="AP100" i="8"/>
  <c r="AQ100" i="8"/>
  <c r="AR100" i="8"/>
  <c r="F109" i="1"/>
  <c r="A156" i="1"/>
  <c r="AK363" i="2"/>
  <c r="AL363" i="2"/>
  <c r="AM363" i="2"/>
  <c r="AN363" i="2"/>
  <c r="AO363" i="2"/>
  <c r="AP363" i="2"/>
  <c r="AQ363" i="2"/>
  <c r="AR363" i="2"/>
  <c r="AK364" i="2"/>
  <c r="AL364" i="2"/>
  <c r="AM364" i="2"/>
  <c r="AN364" i="2"/>
  <c r="AO364" i="2"/>
  <c r="AP364" i="2"/>
  <c r="AQ364" i="2"/>
  <c r="AR364" i="2"/>
  <c r="R65" i="1"/>
  <c r="B176" i="1"/>
  <c r="B175" i="1"/>
  <c r="N65" i="1"/>
  <c r="O65" i="1"/>
  <c r="F85" i="2"/>
  <c r="AK159" i="2"/>
  <c r="AL159" i="2"/>
  <c r="AM159" i="2"/>
  <c r="AN159" i="2"/>
  <c r="AO159" i="2"/>
  <c r="AP159" i="2"/>
  <c r="AQ159" i="2"/>
  <c r="AR159" i="2"/>
  <c r="AK160" i="2"/>
  <c r="AL160" i="2"/>
  <c r="AM160" i="2"/>
  <c r="AN160" i="2"/>
  <c r="AO160" i="2"/>
  <c r="AP160" i="2"/>
  <c r="AQ160" i="2"/>
  <c r="AR160" i="2"/>
  <c r="E27" i="2"/>
  <c r="P65" i="1"/>
  <c r="Q65" i="1"/>
  <c r="U65" i="1"/>
  <c r="N12" i="2"/>
  <c r="W65" i="1"/>
  <c r="X65" i="1"/>
  <c r="N66" i="1"/>
  <c r="O66" i="1"/>
  <c r="AK210" i="2"/>
  <c r="AL210" i="2"/>
  <c r="AM210" i="2"/>
  <c r="AN210" i="2"/>
  <c r="AO210" i="2"/>
  <c r="AP210" i="2"/>
  <c r="AQ210" i="2"/>
  <c r="AR210" i="2"/>
  <c r="AK211" i="2"/>
  <c r="AL211" i="2"/>
  <c r="AM211" i="2"/>
  <c r="AN211" i="2"/>
  <c r="AO211" i="2"/>
  <c r="AP211" i="2"/>
  <c r="AQ211" i="2"/>
  <c r="AR211" i="2"/>
  <c r="E28" i="2"/>
  <c r="P66" i="1"/>
  <c r="Q66" i="1"/>
  <c r="U66" i="1"/>
  <c r="N13" i="2"/>
  <c r="W66" i="1"/>
  <c r="X66" i="1"/>
  <c r="N67" i="1"/>
  <c r="O67" i="1"/>
  <c r="E29" i="2"/>
  <c r="P67" i="1"/>
  <c r="Q67" i="1"/>
  <c r="U67" i="1"/>
  <c r="N14" i="2"/>
  <c r="W67" i="1"/>
  <c r="X67" i="1"/>
  <c r="Y68" i="1"/>
  <c r="N68" i="1"/>
  <c r="O68" i="1"/>
  <c r="AK312" i="2"/>
  <c r="AL312" i="2"/>
  <c r="AM312" i="2"/>
  <c r="AN312" i="2"/>
  <c r="AO312" i="2"/>
  <c r="AP312" i="2"/>
  <c r="AQ312" i="2"/>
  <c r="AR312" i="2"/>
  <c r="AK313" i="2"/>
  <c r="AL313" i="2"/>
  <c r="AM313" i="2"/>
  <c r="AN313" i="2"/>
  <c r="AO313" i="2"/>
  <c r="AP313" i="2"/>
  <c r="AQ313" i="2"/>
  <c r="AR313" i="2"/>
  <c r="E30" i="2"/>
  <c r="P68" i="1"/>
  <c r="Q68" i="1"/>
  <c r="R68" i="1"/>
  <c r="U68" i="1"/>
  <c r="N15" i="2"/>
  <c r="W68" i="1"/>
  <c r="X68" i="1"/>
  <c r="N69" i="1"/>
  <c r="O69" i="1"/>
  <c r="E31" i="2"/>
  <c r="P69" i="1"/>
  <c r="Q69" i="1"/>
  <c r="U69" i="1"/>
  <c r="N16" i="2"/>
  <c r="W69" i="1"/>
  <c r="X69" i="1"/>
  <c r="N80" i="1"/>
  <c r="D105" i="1"/>
  <c r="N105" i="1"/>
  <c r="N107" i="1"/>
  <c r="N109" i="1"/>
  <c r="O103" i="1"/>
  <c r="O105" i="1"/>
  <c r="O107" i="1"/>
  <c r="O109" i="1"/>
  <c r="N103" i="1"/>
  <c r="Q105" i="1"/>
  <c r="S102" i="1"/>
  <c r="Q103" i="1"/>
  <c r="S103" i="1"/>
  <c r="Q107" i="1"/>
  <c r="C258" i="8"/>
  <c r="A162" i="1"/>
  <c r="A161" i="1"/>
  <c r="A168" i="1"/>
  <c r="A159" i="1"/>
  <c r="G81" i="8"/>
  <c r="C88" i="8"/>
  <c r="G195" i="8"/>
  <c r="H195" i="8"/>
  <c r="H126" i="8"/>
  <c r="G126" i="8"/>
  <c r="H149" i="8"/>
  <c r="G149" i="8"/>
  <c r="C105" i="8"/>
  <c r="C115" i="8"/>
  <c r="C94" i="8"/>
  <c r="AK85" i="8"/>
  <c r="AL85" i="8"/>
  <c r="AM85" i="8"/>
  <c r="AN85" i="8"/>
  <c r="AO85" i="8"/>
  <c r="AP85" i="8"/>
  <c r="AQ85" i="8"/>
  <c r="AR85" i="8"/>
  <c r="F79" i="8"/>
  <c r="D95" i="1"/>
  <c r="E103" i="1"/>
  <c r="C79" i="8"/>
  <c r="C85" i="2"/>
  <c r="E12" i="1"/>
  <c r="L13" i="2"/>
  <c r="L14" i="2"/>
  <c r="L15" i="2"/>
  <c r="L16" i="2"/>
  <c r="L12" i="2"/>
  <c r="AK122" i="2"/>
  <c r="AL122" i="2"/>
  <c r="AM122" i="2"/>
  <c r="AN122" i="2"/>
  <c r="AO122" i="2"/>
  <c r="AP122" i="2"/>
  <c r="AQ122" i="2"/>
  <c r="AR122" i="2"/>
  <c r="AK123" i="2"/>
  <c r="AL123" i="2"/>
  <c r="AM123" i="2"/>
  <c r="AN123" i="2"/>
  <c r="AO123" i="2"/>
  <c r="AP123" i="2"/>
  <c r="AQ123" i="2"/>
  <c r="AR123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K125" i="2"/>
  <c r="AL125" i="2"/>
  <c r="AM125" i="2"/>
  <c r="AN125" i="2"/>
  <c r="AO125" i="2"/>
  <c r="AP125" i="2"/>
  <c r="AQ125" i="2"/>
  <c r="AR125" i="2"/>
  <c r="AK127" i="2"/>
  <c r="AL127" i="2"/>
  <c r="AM127" i="2"/>
  <c r="AN127" i="2"/>
  <c r="AO127" i="2"/>
  <c r="AP127" i="2"/>
  <c r="AQ127" i="2"/>
  <c r="AR127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K129" i="2"/>
  <c r="AL129" i="2"/>
  <c r="AM129" i="2"/>
  <c r="AN129" i="2"/>
  <c r="AO129" i="2"/>
  <c r="AP129" i="2"/>
  <c r="AQ129" i="2"/>
  <c r="AR129" i="2"/>
  <c r="AK131" i="2"/>
  <c r="AL131" i="2"/>
  <c r="AM131" i="2"/>
  <c r="AN131" i="2"/>
  <c r="AO131" i="2"/>
  <c r="AP131" i="2"/>
  <c r="AQ131" i="2"/>
  <c r="AR131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K133" i="2"/>
  <c r="AL133" i="2"/>
  <c r="AM133" i="2"/>
  <c r="AN133" i="2"/>
  <c r="AO133" i="2"/>
  <c r="AP133" i="2"/>
  <c r="AQ133" i="2"/>
  <c r="AR133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K137" i="2"/>
  <c r="AL137" i="2"/>
  <c r="AM137" i="2"/>
  <c r="AN137" i="2"/>
  <c r="AO137" i="2"/>
  <c r="AP137" i="2"/>
  <c r="AQ137" i="2"/>
  <c r="AR137" i="2"/>
  <c r="AK138" i="2"/>
  <c r="AL138" i="2"/>
  <c r="AM138" i="2"/>
  <c r="AN138" i="2"/>
  <c r="AO138" i="2"/>
  <c r="AP138" i="2"/>
  <c r="AQ138" i="2"/>
  <c r="AR138" i="2"/>
  <c r="AK139" i="2"/>
  <c r="AL139" i="2"/>
  <c r="AM139" i="2"/>
  <c r="AN139" i="2"/>
  <c r="AO139" i="2"/>
  <c r="AP139" i="2"/>
  <c r="AQ139" i="2"/>
  <c r="AR139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54" i="2"/>
  <c r="AJ140" i="2"/>
  <c r="AK140" i="2"/>
  <c r="AL140" i="2"/>
  <c r="AM140" i="2"/>
  <c r="AN140" i="2"/>
  <c r="AO140" i="2"/>
  <c r="AP140" i="2"/>
  <c r="AQ140" i="2"/>
  <c r="AR140" i="2"/>
  <c r="AK141" i="2"/>
  <c r="AL141" i="2"/>
  <c r="AM141" i="2"/>
  <c r="AN141" i="2"/>
  <c r="AO141" i="2"/>
  <c r="AP141" i="2"/>
  <c r="AQ141" i="2"/>
  <c r="AR141" i="2"/>
  <c r="AK143" i="2"/>
  <c r="AL143" i="2"/>
  <c r="AM143" i="2"/>
  <c r="AN143" i="2"/>
  <c r="AO143" i="2"/>
  <c r="AP143" i="2"/>
  <c r="AQ143" i="2"/>
  <c r="AR143" i="2"/>
  <c r="AK145" i="2"/>
  <c r="AL145" i="2"/>
  <c r="AM145" i="2"/>
  <c r="AN145" i="2"/>
  <c r="AO145" i="2"/>
  <c r="AP145" i="2"/>
  <c r="AQ145" i="2"/>
  <c r="AR145" i="2"/>
  <c r="AK146" i="2"/>
  <c r="AL146" i="2"/>
  <c r="AM146" i="2"/>
  <c r="AN146" i="2"/>
  <c r="AO146" i="2"/>
  <c r="AP146" i="2"/>
  <c r="AQ146" i="2"/>
  <c r="AR146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K148" i="2"/>
  <c r="AL148" i="2"/>
  <c r="AM148" i="2"/>
  <c r="AN148" i="2"/>
  <c r="AO148" i="2"/>
  <c r="AP148" i="2"/>
  <c r="AQ148" i="2"/>
  <c r="AR148" i="2"/>
  <c r="AK150" i="2"/>
  <c r="AL150" i="2"/>
  <c r="AM150" i="2"/>
  <c r="AN150" i="2"/>
  <c r="AO150" i="2"/>
  <c r="AP150" i="2"/>
  <c r="AQ150" i="2"/>
  <c r="AR150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K152" i="2"/>
  <c r="AL152" i="2"/>
  <c r="AM152" i="2"/>
  <c r="AN152" i="2"/>
  <c r="AO152" i="2"/>
  <c r="AP152" i="2"/>
  <c r="AQ152" i="2"/>
  <c r="AR152" i="2"/>
  <c r="AK154" i="2"/>
  <c r="AL154" i="2"/>
  <c r="AM154" i="2"/>
  <c r="AN154" i="2"/>
  <c r="AO154" i="2"/>
  <c r="AP154" i="2"/>
  <c r="AQ154" i="2"/>
  <c r="AR154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K326" i="2"/>
  <c r="AL326" i="2"/>
  <c r="AM326" i="2"/>
  <c r="AN326" i="2"/>
  <c r="AO326" i="2"/>
  <c r="AP326" i="2"/>
  <c r="AQ326" i="2"/>
  <c r="AR326" i="2"/>
  <c r="AK327" i="2"/>
  <c r="AL327" i="2"/>
  <c r="AM327" i="2"/>
  <c r="AN327" i="2"/>
  <c r="AO327" i="2"/>
  <c r="AP327" i="2"/>
  <c r="AQ327" i="2"/>
  <c r="AR327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K329" i="2"/>
  <c r="AL329" i="2"/>
  <c r="AM329" i="2"/>
  <c r="AN329" i="2"/>
  <c r="AO329" i="2"/>
  <c r="AP329" i="2"/>
  <c r="AQ329" i="2"/>
  <c r="AR329" i="2"/>
  <c r="AK331" i="2"/>
  <c r="AL331" i="2"/>
  <c r="AM331" i="2"/>
  <c r="AN331" i="2"/>
  <c r="AO331" i="2"/>
  <c r="AP331" i="2"/>
  <c r="AQ331" i="2"/>
  <c r="AR331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K333" i="2"/>
  <c r="AL333" i="2"/>
  <c r="AM333" i="2"/>
  <c r="AN333" i="2"/>
  <c r="AO333" i="2"/>
  <c r="AP333" i="2"/>
  <c r="AQ333" i="2"/>
  <c r="AR333" i="2"/>
  <c r="AK335" i="2"/>
  <c r="AL335" i="2"/>
  <c r="AM335" i="2"/>
  <c r="AN335" i="2"/>
  <c r="AO335" i="2"/>
  <c r="AP335" i="2"/>
  <c r="AQ335" i="2"/>
  <c r="AR335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K337" i="2"/>
  <c r="AL337" i="2"/>
  <c r="AM337" i="2"/>
  <c r="AN337" i="2"/>
  <c r="AO337" i="2"/>
  <c r="AP337" i="2"/>
  <c r="AQ337" i="2"/>
  <c r="AR337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K341" i="2"/>
  <c r="AL341" i="2"/>
  <c r="AM341" i="2"/>
  <c r="AN341" i="2"/>
  <c r="AO341" i="2"/>
  <c r="AP341" i="2"/>
  <c r="AQ341" i="2"/>
  <c r="AR341" i="2"/>
  <c r="AK342" i="2"/>
  <c r="AL342" i="2"/>
  <c r="AM342" i="2"/>
  <c r="AN342" i="2"/>
  <c r="AO342" i="2"/>
  <c r="AP342" i="2"/>
  <c r="AQ342" i="2"/>
  <c r="AR342" i="2"/>
  <c r="AK343" i="2"/>
  <c r="AL343" i="2"/>
  <c r="AM343" i="2"/>
  <c r="AN343" i="2"/>
  <c r="AO343" i="2"/>
  <c r="AP343" i="2"/>
  <c r="AQ343" i="2"/>
  <c r="AR343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58" i="2"/>
  <c r="AJ344" i="2"/>
  <c r="AK344" i="2"/>
  <c r="AL344" i="2"/>
  <c r="AM344" i="2"/>
  <c r="AN344" i="2"/>
  <c r="AO344" i="2"/>
  <c r="AP344" i="2"/>
  <c r="AQ344" i="2"/>
  <c r="AR344" i="2"/>
  <c r="AK345" i="2"/>
  <c r="AL345" i="2"/>
  <c r="AM345" i="2"/>
  <c r="AN345" i="2"/>
  <c r="AO345" i="2"/>
  <c r="AP345" i="2"/>
  <c r="AQ345" i="2"/>
  <c r="AR345" i="2"/>
  <c r="AK347" i="2"/>
  <c r="AL347" i="2"/>
  <c r="AM347" i="2"/>
  <c r="AN347" i="2"/>
  <c r="AO347" i="2"/>
  <c r="AP347" i="2"/>
  <c r="AQ347" i="2"/>
  <c r="AR347" i="2"/>
  <c r="AK349" i="2"/>
  <c r="AL349" i="2"/>
  <c r="AM349" i="2"/>
  <c r="AN349" i="2"/>
  <c r="AO349" i="2"/>
  <c r="AP349" i="2"/>
  <c r="AQ349" i="2"/>
  <c r="AR349" i="2"/>
  <c r="AK350" i="2"/>
  <c r="AL350" i="2"/>
  <c r="AM350" i="2"/>
  <c r="AN350" i="2"/>
  <c r="AO350" i="2"/>
  <c r="AP350" i="2"/>
  <c r="AQ350" i="2"/>
  <c r="AR350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K352" i="2"/>
  <c r="AL352" i="2"/>
  <c r="AM352" i="2"/>
  <c r="AN352" i="2"/>
  <c r="AO352" i="2"/>
  <c r="AP352" i="2"/>
  <c r="AQ352" i="2"/>
  <c r="AR352" i="2"/>
  <c r="AK354" i="2"/>
  <c r="AL354" i="2"/>
  <c r="AM354" i="2"/>
  <c r="AN354" i="2"/>
  <c r="AO354" i="2"/>
  <c r="AP354" i="2"/>
  <c r="AQ354" i="2"/>
  <c r="AR354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K356" i="2"/>
  <c r="AL356" i="2"/>
  <c r="AM356" i="2"/>
  <c r="AN356" i="2"/>
  <c r="AO356" i="2"/>
  <c r="AP356" i="2"/>
  <c r="AQ356" i="2"/>
  <c r="AR356" i="2"/>
  <c r="AK358" i="2"/>
  <c r="AL358" i="2"/>
  <c r="AM358" i="2"/>
  <c r="AN358" i="2"/>
  <c r="AO358" i="2"/>
  <c r="AP358" i="2"/>
  <c r="AQ358" i="2"/>
  <c r="AR358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K275" i="2"/>
  <c r="AL275" i="2"/>
  <c r="AM275" i="2"/>
  <c r="AN275" i="2"/>
  <c r="AO275" i="2"/>
  <c r="AP275" i="2"/>
  <c r="AQ275" i="2"/>
  <c r="AR275" i="2"/>
  <c r="AK276" i="2"/>
  <c r="AL276" i="2"/>
  <c r="AM276" i="2"/>
  <c r="AN276" i="2"/>
  <c r="AO276" i="2"/>
  <c r="AP276" i="2"/>
  <c r="AQ276" i="2"/>
  <c r="AR276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K278" i="2"/>
  <c r="AL278" i="2"/>
  <c r="AM278" i="2"/>
  <c r="AN278" i="2"/>
  <c r="AO278" i="2"/>
  <c r="AP278" i="2"/>
  <c r="AQ278" i="2"/>
  <c r="AR278" i="2"/>
  <c r="AK280" i="2"/>
  <c r="AL280" i="2"/>
  <c r="AM280" i="2"/>
  <c r="AN280" i="2"/>
  <c r="AO280" i="2"/>
  <c r="AP280" i="2"/>
  <c r="AQ280" i="2"/>
  <c r="AR280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K282" i="2"/>
  <c r="AL282" i="2"/>
  <c r="AM282" i="2"/>
  <c r="AN282" i="2"/>
  <c r="AO282" i="2"/>
  <c r="AP282" i="2"/>
  <c r="AQ282" i="2"/>
  <c r="AR282" i="2"/>
  <c r="AK284" i="2"/>
  <c r="AL284" i="2"/>
  <c r="AM284" i="2"/>
  <c r="AN284" i="2"/>
  <c r="AO284" i="2"/>
  <c r="AP284" i="2"/>
  <c r="AQ284" i="2"/>
  <c r="AR284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K286" i="2"/>
  <c r="AL286" i="2"/>
  <c r="AM286" i="2"/>
  <c r="AN286" i="2"/>
  <c r="AO286" i="2"/>
  <c r="AP286" i="2"/>
  <c r="AQ286" i="2"/>
  <c r="AR286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K290" i="2"/>
  <c r="AL290" i="2"/>
  <c r="AM290" i="2"/>
  <c r="AN290" i="2"/>
  <c r="AO290" i="2"/>
  <c r="AP290" i="2"/>
  <c r="AQ290" i="2"/>
  <c r="AR290" i="2"/>
  <c r="AK291" i="2"/>
  <c r="AL291" i="2"/>
  <c r="AM291" i="2"/>
  <c r="AN291" i="2"/>
  <c r="AO291" i="2"/>
  <c r="AP291" i="2"/>
  <c r="AQ291" i="2"/>
  <c r="AR291" i="2"/>
  <c r="AK292" i="2"/>
  <c r="AL292" i="2"/>
  <c r="AM292" i="2"/>
  <c r="AN292" i="2"/>
  <c r="AO292" i="2"/>
  <c r="AP292" i="2"/>
  <c r="AQ292" i="2"/>
  <c r="AR292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307" i="2"/>
  <c r="AJ293" i="2"/>
  <c r="AK293" i="2"/>
  <c r="AL293" i="2"/>
  <c r="AM293" i="2"/>
  <c r="AN293" i="2"/>
  <c r="AO293" i="2"/>
  <c r="AP293" i="2"/>
  <c r="AQ293" i="2"/>
  <c r="AR293" i="2"/>
  <c r="AK294" i="2"/>
  <c r="AL294" i="2"/>
  <c r="AM294" i="2"/>
  <c r="AN294" i="2"/>
  <c r="AO294" i="2"/>
  <c r="AP294" i="2"/>
  <c r="AQ294" i="2"/>
  <c r="AR294" i="2"/>
  <c r="AK296" i="2"/>
  <c r="AL296" i="2"/>
  <c r="AM296" i="2"/>
  <c r="AN296" i="2"/>
  <c r="AO296" i="2"/>
  <c r="AP296" i="2"/>
  <c r="AQ296" i="2"/>
  <c r="AR296" i="2"/>
  <c r="AK298" i="2"/>
  <c r="AL298" i="2"/>
  <c r="AM298" i="2"/>
  <c r="AN298" i="2"/>
  <c r="AO298" i="2"/>
  <c r="AP298" i="2"/>
  <c r="AQ298" i="2"/>
  <c r="AR298" i="2"/>
  <c r="AK299" i="2"/>
  <c r="AL299" i="2"/>
  <c r="AM299" i="2"/>
  <c r="AN299" i="2"/>
  <c r="AO299" i="2"/>
  <c r="AP299" i="2"/>
  <c r="AQ299" i="2"/>
  <c r="AR299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K301" i="2"/>
  <c r="AL301" i="2"/>
  <c r="AM301" i="2"/>
  <c r="AN301" i="2"/>
  <c r="AO301" i="2"/>
  <c r="AP301" i="2"/>
  <c r="AQ301" i="2"/>
  <c r="AR301" i="2"/>
  <c r="AK303" i="2"/>
  <c r="AL303" i="2"/>
  <c r="AM303" i="2"/>
  <c r="AN303" i="2"/>
  <c r="AO303" i="2"/>
  <c r="AP303" i="2"/>
  <c r="AQ303" i="2"/>
  <c r="AR303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K305" i="2"/>
  <c r="AL305" i="2"/>
  <c r="AM305" i="2"/>
  <c r="AN305" i="2"/>
  <c r="AO305" i="2"/>
  <c r="AP305" i="2"/>
  <c r="AQ305" i="2"/>
  <c r="AR305" i="2"/>
  <c r="AK307" i="2"/>
  <c r="AL307" i="2"/>
  <c r="AM307" i="2"/>
  <c r="AN307" i="2"/>
  <c r="AO307" i="2"/>
  <c r="AP307" i="2"/>
  <c r="AQ307" i="2"/>
  <c r="AR307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K224" i="2"/>
  <c r="AL224" i="2"/>
  <c r="AM224" i="2"/>
  <c r="AN224" i="2"/>
  <c r="AO224" i="2"/>
  <c r="AP224" i="2"/>
  <c r="AQ224" i="2"/>
  <c r="AR224" i="2"/>
  <c r="AK225" i="2"/>
  <c r="AL225" i="2"/>
  <c r="AM225" i="2"/>
  <c r="AN225" i="2"/>
  <c r="AO225" i="2"/>
  <c r="AP225" i="2"/>
  <c r="AQ225" i="2"/>
  <c r="AR225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K227" i="2"/>
  <c r="AL227" i="2"/>
  <c r="AM227" i="2"/>
  <c r="AN227" i="2"/>
  <c r="AO227" i="2"/>
  <c r="AP227" i="2"/>
  <c r="AQ227" i="2"/>
  <c r="AR227" i="2"/>
  <c r="AK229" i="2"/>
  <c r="AL229" i="2"/>
  <c r="AM229" i="2"/>
  <c r="AN229" i="2"/>
  <c r="AO229" i="2"/>
  <c r="AP229" i="2"/>
  <c r="AQ229" i="2"/>
  <c r="AR229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K231" i="2"/>
  <c r="AL231" i="2"/>
  <c r="AM231" i="2"/>
  <c r="AN231" i="2"/>
  <c r="AO231" i="2"/>
  <c r="AP231" i="2"/>
  <c r="AQ231" i="2"/>
  <c r="AR231" i="2"/>
  <c r="AK233" i="2"/>
  <c r="AL233" i="2"/>
  <c r="AM233" i="2"/>
  <c r="AN233" i="2"/>
  <c r="AO233" i="2"/>
  <c r="AP233" i="2"/>
  <c r="AQ233" i="2"/>
  <c r="AR233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K235" i="2"/>
  <c r="AL235" i="2"/>
  <c r="AM235" i="2"/>
  <c r="AN235" i="2"/>
  <c r="AO235" i="2"/>
  <c r="AP235" i="2"/>
  <c r="AQ235" i="2"/>
  <c r="AR235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K239" i="2"/>
  <c r="AL239" i="2"/>
  <c r="AM239" i="2"/>
  <c r="AN239" i="2"/>
  <c r="AO239" i="2"/>
  <c r="AP239" i="2"/>
  <c r="AQ239" i="2"/>
  <c r="AR239" i="2"/>
  <c r="AK240" i="2"/>
  <c r="AL240" i="2"/>
  <c r="AM240" i="2"/>
  <c r="AN240" i="2"/>
  <c r="AO240" i="2"/>
  <c r="AP240" i="2"/>
  <c r="AQ240" i="2"/>
  <c r="AR240" i="2"/>
  <c r="AK241" i="2"/>
  <c r="AL241" i="2"/>
  <c r="AM241" i="2"/>
  <c r="AN241" i="2"/>
  <c r="AO241" i="2"/>
  <c r="AP241" i="2"/>
  <c r="AQ241" i="2"/>
  <c r="AR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56" i="2"/>
  <c r="AJ242" i="2"/>
  <c r="AK242" i="2"/>
  <c r="AL242" i="2"/>
  <c r="AM242" i="2"/>
  <c r="AN242" i="2"/>
  <c r="AO242" i="2"/>
  <c r="AP242" i="2"/>
  <c r="AQ242" i="2"/>
  <c r="AR242" i="2"/>
  <c r="AK243" i="2"/>
  <c r="AL243" i="2"/>
  <c r="AM243" i="2"/>
  <c r="AN243" i="2"/>
  <c r="AO243" i="2"/>
  <c r="AP243" i="2"/>
  <c r="AQ243" i="2"/>
  <c r="AR243" i="2"/>
  <c r="AK245" i="2"/>
  <c r="AL245" i="2"/>
  <c r="AM245" i="2"/>
  <c r="AN245" i="2"/>
  <c r="AO245" i="2"/>
  <c r="AP245" i="2"/>
  <c r="AQ245" i="2"/>
  <c r="AR245" i="2"/>
  <c r="AK247" i="2"/>
  <c r="AL247" i="2"/>
  <c r="AM247" i="2"/>
  <c r="AN247" i="2"/>
  <c r="AO247" i="2"/>
  <c r="AP247" i="2"/>
  <c r="AQ247" i="2"/>
  <c r="AR247" i="2"/>
  <c r="AK248" i="2"/>
  <c r="AL248" i="2"/>
  <c r="AM248" i="2"/>
  <c r="AN248" i="2"/>
  <c r="AO248" i="2"/>
  <c r="AP248" i="2"/>
  <c r="AQ248" i="2"/>
  <c r="AR248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K250" i="2"/>
  <c r="AL250" i="2"/>
  <c r="AM250" i="2"/>
  <c r="AN250" i="2"/>
  <c r="AO250" i="2"/>
  <c r="AP250" i="2"/>
  <c r="AQ250" i="2"/>
  <c r="AR250" i="2"/>
  <c r="AK252" i="2"/>
  <c r="AL252" i="2"/>
  <c r="AM252" i="2"/>
  <c r="AN252" i="2"/>
  <c r="AO252" i="2"/>
  <c r="AP252" i="2"/>
  <c r="AQ252" i="2"/>
  <c r="AR252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K254" i="2"/>
  <c r="AL254" i="2"/>
  <c r="AM254" i="2"/>
  <c r="AN254" i="2"/>
  <c r="AO254" i="2"/>
  <c r="AP254" i="2"/>
  <c r="AQ254" i="2"/>
  <c r="AR254" i="2"/>
  <c r="AK256" i="2"/>
  <c r="AL256" i="2"/>
  <c r="AM256" i="2"/>
  <c r="AN256" i="2"/>
  <c r="AO256" i="2"/>
  <c r="AP256" i="2"/>
  <c r="AQ256" i="2"/>
  <c r="AR256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K173" i="2"/>
  <c r="AL173" i="2"/>
  <c r="AM173" i="2"/>
  <c r="AN173" i="2"/>
  <c r="AO173" i="2"/>
  <c r="AP173" i="2"/>
  <c r="AQ173" i="2"/>
  <c r="AR173" i="2"/>
  <c r="AK174" i="2"/>
  <c r="AL174" i="2"/>
  <c r="AM174" i="2"/>
  <c r="AN174" i="2"/>
  <c r="AO174" i="2"/>
  <c r="AP174" i="2"/>
  <c r="AQ174" i="2"/>
  <c r="AR174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K176" i="2"/>
  <c r="AL176" i="2"/>
  <c r="AM176" i="2"/>
  <c r="AN176" i="2"/>
  <c r="AO176" i="2"/>
  <c r="AP176" i="2"/>
  <c r="AQ176" i="2"/>
  <c r="AR176" i="2"/>
  <c r="AK178" i="2"/>
  <c r="AL178" i="2"/>
  <c r="AM178" i="2"/>
  <c r="AN178" i="2"/>
  <c r="AO178" i="2"/>
  <c r="AP178" i="2"/>
  <c r="AQ178" i="2"/>
  <c r="AR178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K180" i="2"/>
  <c r="AL180" i="2"/>
  <c r="AM180" i="2"/>
  <c r="AN180" i="2"/>
  <c r="AO180" i="2"/>
  <c r="AP180" i="2"/>
  <c r="AQ180" i="2"/>
  <c r="AR180" i="2"/>
  <c r="AK182" i="2"/>
  <c r="AL182" i="2"/>
  <c r="AM182" i="2"/>
  <c r="AN182" i="2"/>
  <c r="AO182" i="2"/>
  <c r="AP182" i="2"/>
  <c r="AQ182" i="2"/>
  <c r="AR182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K184" i="2"/>
  <c r="AL184" i="2"/>
  <c r="AM184" i="2"/>
  <c r="AN184" i="2"/>
  <c r="AO184" i="2"/>
  <c r="AP184" i="2"/>
  <c r="AQ184" i="2"/>
  <c r="AR184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K188" i="2"/>
  <c r="AL188" i="2"/>
  <c r="AM188" i="2"/>
  <c r="AN188" i="2"/>
  <c r="AO188" i="2"/>
  <c r="AP188" i="2"/>
  <c r="AQ188" i="2"/>
  <c r="AR188" i="2"/>
  <c r="AK189" i="2"/>
  <c r="AL189" i="2"/>
  <c r="AM189" i="2"/>
  <c r="AN189" i="2"/>
  <c r="AO189" i="2"/>
  <c r="AP189" i="2"/>
  <c r="AQ189" i="2"/>
  <c r="AR189" i="2"/>
  <c r="AK190" i="2"/>
  <c r="AL190" i="2"/>
  <c r="AM190" i="2"/>
  <c r="AN190" i="2"/>
  <c r="AO190" i="2"/>
  <c r="AP190" i="2"/>
  <c r="AQ190" i="2"/>
  <c r="AR190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205" i="2"/>
  <c r="AJ191" i="2"/>
  <c r="AK191" i="2"/>
  <c r="AL191" i="2"/>
  <c r="AM191" i="2"/>
  <c r="AN191" i="2"/>
  <c r="AO191" i="2"/>
  <c r="AP191" i="2"/>
  <c r="AQ191" i="2"/>
  <c r="AR191" i="2"/>
  <c r="AK192" i="2"/>
  <c r="AL192" i="2"/>
  <c r="AM192" i="2"/>
  <c r="AN192" i="2"/>
  <c r="AO192" i="2"/>
  <c r="AP192" i="2"/>
  <c r="AQ192" i="2"/>
  <c r="AR192" i="2"/>
  <c r="AK194" i="2"/>
  <c r="AL194" i="2"/>
  <c r="AM194" i="2"/>
  <c r="AN194" i="2"/>
  <c r="AO194" i="2"/>
  <c r="AP194" i="2"/>
  <c r="AQ194" i="2"/>
  <c r="AR194" i="2"/>
  <c r="AK196" i="2"/>
  <c r="AL196" i="2"/>
  <c r="AM196" i="2"/>
  <c r="AN196" i="2"/>
  <c r="AO196" i="2"/>
  <c r="AP196" i="2"/>
  <c r="AQ196" i="2"/>
  <c r="AR196" i="2"/>
  <c r="AK197" i="2"/>
  <c r="AL197" i="2"/>
  <c r="AM197" i="2"/>
  <c r="AN197" i="2"/>
  <c r="AO197" i="2"/>
  <c r="AP197" i="2"/>
  <c r="AQ197" i="2"/>
  <c r="AR197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K199" i="2"/>
  <c r="AL199" i="2"/>
  <c r="AM199" i="2"/>
  <c r="AN199" i="2"/>
  <c r="AO199" i="2"/>
  <c r="AP199" i="2"/>
  <c r="AQ199" i="2"/>
  <c r="AR199" i="2"/>
  <c r="AK201" i="2"/>
  <c r="AL201" i="2"/>
  <c r="AM201" i="2"/>
  <c r="AN201" i="2"/>
  <c r="AO201" i="2"/>
  <c r="AP201" i="2"/>
  <c r="AQ201" i="2"/>
  <c r="AR201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K203" i="2"/>
  <c r="AL203" i="2"/>
  <c r="AM203" i="2"/>
  <c r="AN203" i="2"/>
  <c r="AO203" i="2"/>
  <c r="AP203" i="2"/>
  <c r="AQ203" i="2"/>
  <c r="AR203" i="2"/>
  <c r="AK205" i="2"/>
  <c r="AL205" i="2"/>
  <c r="AM205" i="2"/>
  <c r="AN205" i="2"/>
  <c r="AO205" i="2"/>
  <c r="AP205" i="2"/>
  <c r="AQ205" i="2"/>
  <c r="AR205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B28" i="2"/>
  <c r="B29" i="2"/>
  <c r="B30" i="2"/>
  <c r="B31" i="2"/>
  <c r="C113" i="2"/>
  <c r="B27" i="2"/>
  <c r="D70" i="1"/>
  <c r="D9" i="2"/>
  <c r="D72" i="1"/>
  <c r="D11" i="2"/>
  <c r="D13" i="2"/>
  <c r="L27" i="2"/>
  <c r="H28" i="1"/>
  <c r="H29" i="1"/>
  <c r="H30" i="1"/>
  <c r="H31" i="1"/>
  <c r="I24" i="1"/>
  <c r="I23" i="1"/>
  <c r="I22" i="1"/>
  <c r="I21" i="1"/>
  <c r="I20" i="1"/>
  <c r="I19" i="1"/>
  <c r="I18" i="1"/>
  <c r="I28" i="1"/>
  <c r="I29" i="1"/>
  <c r="I30" i="1"/>
  <c r="I31" i="1"/>
  <c r="H32" i="1"/>
  <c r="I32" i="1"/>
  <c r="H33" i="1"/>
  <c r="I33" i="1"/>
  <c r="H34" i="1"/>
  <c r="I34" i="1"/>
  <c r="H35" i="1"/>
  <c r="I35" i="1"/>
  <c r="H36" i="1"/>
  <c r="I36" i="1"/>
  <c r="H37" i="1"/>
  <c r="H38" i="1"/>
  <c r="I38" i="1"/>
  <c r="H39" i="1"/>
  <c r="I39" i="1"/>
  <c r="H40" i="1"/>
  <c r="I40" i="1"/>
  <c r="H41" i="1"/>
  <c r="I41" i="1"/>
  <c r="H42" i="1"/>
  <c r="I42" i="1"/>
  <c r="H43" i="1"/>
  <c r="I43" i="1"/>
  <c r="H44" i="1"/>
  <c r="I44" i="1"/>
  <c r="H45" i="1"/>
  <c r="I45" i="1"/>
  <c r="H46" i="1"/>
  <c r="I46" i="1"/>
  <c r="H47" i="1"/>
  <c r="H48" i="1"/>
  <c r="I48" i="1"/>
  <c r="H49" i="1"/>
  <c r="I49" i="1"/>
  <c r="H50" i="1"/>
  <c r="I50" i="1"/>
  <c r="H51" i="1"/>
  <c r="I51" i="1"/>
  <c r="H52" i="1"/>
  <c r="I52" i="1"/>
  <c r="H53" i="1"/>
  <c r="I53" i="1"/>
  <c r="H54" i="1"/>
  <c r="I54" i="1"/>
  <c r="H55" i="1"/>
  <c r="I55" i="1"/>
  <c r="H56" i="1"/>
  <c r="I56" i="1"/>
  <c r="F105" i="1"/>
  <c r="B13" i="5"/>
  <c r="AR91" i="2"/>
  <c r="AR92" i="2"/>
  <c r="AR93" i="2"/>
  <c r="AQ91" i="2"/>
  <c r="AQ92" i="2"/>
  <c r="AQ93" i="2"/>
  <c r="AP91" i="2"/>
  <c r="AP92" i="2"/>
  <c r="AP93" i="2"/>
  <c r="AO91" i="2"/>
  <c r="AO92" i="2"/>
  <c r="AO93" i="2"/>
  <c r="AN91" i="2"/>
  <c r="AN92" i="2"/>
  <c r="AN93" i="2"/>
  <c r="AM91" i="2"/>
  <c r="AM92" i="2"/>
  <c r="AM93" i="2"/>
  <c r="AL91" i="2"/>
  <c r="AL92" i="2"/>
  <c r="AL93" i="2"/>
  <c r="AK91" i="2"/>
  <c r="AK92" i="2"/>
  <c r="AK93" i="2"/>
  <c r="AJ91" i="2"/>
  <c r="AJ92" i="2"/>
  <c r="AJ93" i="2"/>
  <c r="AI91" i="2"/>
  <c r="AI92" i="2"/>
  <c r="AI93" i="2"/>
  <c r="AH91" i="2"/>
  <c r="AH92" i="2"/>
  <c r="AH93" i="2"/>
  <c r="AG91" i="2"/>
  <c r="AG92" i="2"/>
  <c r="AG93" i="2"/>
  <c r="AF91" i="2"/>
  <c r="AF92" i="2"/>
  <c r="AF93" i="2"/>
  <c r="AE91" i="2"/>
  <c r="AE92" i="2"/>
  <c r="AE93" i="2"/>
  <c r="AD91" i="2"/>
  <c r="AD92" i="2"/>
  <c r="AD93" i="2"/>
  <c r="AC91" i="2"/>
  <c r="AC92" i="2"/>
  <c r="AC93" i="2"/>
  <c r="AB91" i="2"/>
  <c r="AB92" i="2"/>
  <c r="AB93" i="2"/>
  <c r="AA91" i="2"/>
  <c r="AA92" i="2"/>
  <c r="AA93" i="2"/>
  <c r="Z91" i="2"/>
  <c r="Z92" i="2"/>
  <c r="Z93" i="2"/>
  <c r="Y91" i="2"/>
  <c r="Y92" i="2"/>
  <c r="Y93" i="2"/>
  <c r="X91" i="2"/>
  <c r="X92" i="2"/>
  <c r="X93" i="2"/>
  <c r="W91" i="2"/>
  <c r="W92" i="2"/>
  <c r="W93" i="2"/>
  <c r="V91" i="2"/>
  <c r="V92" i="2"/>
  <c r="V93" i="2"/>
  <c r="U91" i="2"/>
  <c r="U92" i="2"/>
  <c r="U93" i="2"/>
  <c r="T91" i="2"/>
  <c r="T92" i="2"/>
  <c r="T93" i="2"/>
  <c r="S91" i="2"/>
  <c r="S92" i="2"/>
  <c r="S93" i="2"/>
  <c r="R91" i="2"/>
  <c r="R92" i="2"/>
  <c r="R93" i="2"/>
  <c r="Q91" i="2"/>
  <c r="Q92" i="2"/>
  <c r="Q93" i="2"/>
  <c r="P91" i="2"/>
  <c r="P92" i="2"/>
  <c r="P93" i="2"/>
  <c r="O91" i="2"/>
  <c r="O92" i="2"/>
  <c r="O93" i="2"/>
  <c r="N91" i="2"/>
  <c r="N92" i="2"/>
  <c r="N93" i="2"/>
  <c r="M91" i="2"/>
  <c r="M92" i="2"/>
  <c r="M93" i="2"/>
  <c r="L91" i="2"/>
  <c r="L92" i="2"/>
  <c r="L93" i="2"/>
  <c r="K91" i="2"/>
  <c r="K92" i="2"/>
  <c r="K93" i="2"/>
  <c r="J91" i="2"/>
  <c r="J92" i="2"/>
  <c r="J93" i="2"/>
  <c r="I91" i="2"/>
  <c r="I92" i="2"/>
  <c r="I93" i="2"/>
  <c r="H91" i="2"/>
  <c r="H92" i="2"/>
  <c r="H93" i="2"/>
  <c r="G91" i="2"/>
  <c r="G92" i="2"/>
  <c r="G93" i="2"/>
  <c r="F91" i="2"/>
  <c r="F92" i="2"/>
  <c r="F93" i="2"/>
  <c r="E91" i="2"/>
  <c r="E92" i="2"/>
  <c r="E93" i="2"/>
  <c r="AK100" i="2"/>
  <c r="AK101" i="2"/>
  <c r="AL100" i="2"/>
  <c r="AL101" i="2"/>
  <c r="AM100" i="2"/>
  <c r="AM101" i="2"/>
  <c r="AN100" i="2"/>
  <c r="AN101" i="2"/>
  <c r="AO100" i="2"/>
  <c r="AO101" i="2"/>
  <c r="AP100" i="2"/>
  <c r="AP101" i="2"/>
  <c r="AQ100" i="2"/>
  <c r="AQ101" i="2"/>
  <c r="AR100" i="2"/>
  <c r="AR101" i="2"/>
  <c r="B154" i="1"/>
  <c r="B155" i="1"/>
  <c r="B156" i="1"/>
  <c r="A157" i="1"/>
  <c r="B157" i="1"/>
  <c r="B153" i="1"/>
  <c r="AK315" i="2"/>
  <c r="AK316" i="2"/>
  <c r="AL315" i="2"/>
  <c r="AL316" i="2"/>
  <c r="AM315" i="2"/>
  <c r="AM316" i="2"/>
  <c r="AN315" i="2"/>
  <c r="AN316" i="2"/>
  <c r="AO315" i="2"/>
  <c r="AO316" i="2"/>
  <c r="AP315" i="2"/>
  <c r="AP316" i="2"/>
  <c r="AQ315" i="2"/>
  <c r="AQ316" i="2"/>
  <c r="AR315" i="2"/>
  <c r="AR316" i="2"/>
  <c r="AK366" i="2"/>
  <c r="AK367" i="2"/>
  <c r="AL366" i="2"/>
  <c r="AL367" i="2"/>
  <c r="AM366" i="2"/>
  <c r="AM367" i="2"/>
  <c r="AN366" i="2"/>
  <c r="AN367" i="2"/>
  <c r="AO366" i="2"/>
  <c r="AO367" i="2"/>
  <c r="AP366" i="2"/>
  <c r="AP367" i="2"/>
  <c r="AQ366" i="2"/>
  <c r="AQ367" i="2"/>
  <c r="AR366" i="2"/>
  <c r="AR367" i="2"/>
  <c r="AK162" i="2"/>
  <c r="AL162" i="2"/>
  <c r="AM162" i="2"/>
  <c r="AN162" i="2"/>
  <c r="AO162" i="2"/>
  <c r="AP162" i="2"/>
  <c r="AQ162" i="2"/>
  <c r="AR162" i="2"/>
  <c r="AK163" i="2"/>
  <c r="AL163" i="2"/>
  <c r="AM163" i="2"/>
  <c r="AN163" i="2"/>
  <c r="AO163" i="2"/>
  <c r="AP163" i="2"/>
  <c r="AQ163" i="2"/>
  <c r="AR163" i="2"/>
  <c r="AK264" i="2"/>
  <c r="AK265" i="2"/>
  <c r="AL264" i="2"/>
  <c r="AL265" i="2"/>
  <c r="AM264" i="2"/>
  <c r="AM265" i="2"/>
  <c r="AN264" i="2"/>
  <c r="AN265" i="2"/>
  <c r="AO264" i="2"/>
  <c r="AO265" i="2"/>
  <c r="AP264" i="2"/>
  <c r="AP265" i="2"/>
  <c r="AQ264" i="2"/>
  <c r="AQ265" i="2"/>
  <c r="AR264" i="2"/>
  <c r="AR265" i="2"/>
  <c r="AK213" i="2"/>
  <c r="AL213" i="2"/>
  <c r="AM213" i="2"/>
  <c r="AN213" i="2"/>
  <c r="AO213" i="2"/>
  <c r="AP213" i="2"/>
  <c r="AQ213" i="2"/>
  <c r="AR213" i="2"/>
  <c r="AK214" i="2"/>
  <c r="AL214" i="2"/>
  <c r="AM214" i="2"/>
  <c r="AN214" i="2"/>
  <c r="AO214" i="2"/>
  <c r="AP214" i="2"/>
  <c r="AQ214" i="2"/>
  <c r="AR214" i="2"/>
  <c r="D113" i="2"/>
  <c r="E94" i="2"/>
  <c r="E102" i="2"/>
  <c r="E103" i="2"/>
  <c r="E104" i="2"/>
  <c r="F94" i="2"/>
  <c r="F102" i="2"/>
  <c r="F103" i="2"/>
  <c r="F104" i="2"/>
  <c r="G94" i="2"/>
  <c r="G102" i="2"/>
  <c r="G103" i="2"/>
  <c r="G104" i="2"/>
  <c r="H94" i="2"/>
  <c r="H102" i="2"/>
  <c r="H103" i="2"/>
  <c r="H104" i="2"/>
  <c r="I94" i="2"/>
  <c r="I102" i="2"/>
  <c r="I103" i="2"/>
  <c r="I104" i="2"/>
  <c r="J94" i="2"/>
  <c r="J102" i="2"/>
  <c r="J103" i="2"/>
  <c r="J104" i="2"/>
  <c r="K94" i="2"/>
  <c r="K102" i="2"/>
  <c r="K103" i="2"/>
  <c r="K104" i="2"/>
  <c r="L94" i="2"/>
  <c r="L102" i="2"/>
  <c r="L103" i="2"/>
  <c r="L104" i="2"/>
  <c r="M94" i="2"/>
  <c r="M102" i="2"/>
  <c r="M103" i="2"/>
  <c r="M104" i="2"/>
  <c r="N94" i="2"/>
  <c r="N102" i="2"/>
  <c r="N103" i="2"/>
  <c r="N104" i="2"/>
  <c r="O94" i="2"/>
  <c r="O102" i="2"/>
  <c r="O103" i="2"/>
  <c r="O104" i="2"/>
  <c r="P94" i="2"/>
  <c r="P102" i="2"/>
  <c r="P103" i="2"/>
  <c r="P104" i="2"/>
  <c r="Q94" i="2"/>
  <c r="Q102" i="2"/>
  <c r="Q103" i="2"/>
  <c r="Q104" i="2"/>
  <c r="R94" i="2"/>
  <c r="R102" i="2"/>
  <c r="R103" i="2"/>
  <c r="R104" i="2"/>
  <c r="S94" i="2"/>
  <c r="S102" i="2"/>
  <c r="S103" i="2"/>
  <c r="S104" i="2"/>
  <c r="T94" i="2"/>
  <c r="T102" i="2"/>
  <c r="T103" i="2"/>
  <c r="T104" i="2"/>
  <c r="U94" i="2"/>
  <c r="U102" i="2"/>
  <c r="U103" i="2"/>
  <c r="U104" i="2"/>
  <c r="V94" i="2"/>
  <c r="V102" i="2"/>
  <c r="V103" i="2"/>
  <c r="V104" i="2"/>
  <c r="W94" i="2"/>
  <c r="W102" i="2"/>
  <c r="W103" i="2"/>
  <c r="W104" i="2"/>
  <c r="X94" i="2"/>
  <c r="X102" i="2"/>
  <c r="X103" i="2"/>
  <c r="X104" i="2"/>
  <c r="Y94" i="2"/>
  <c r="Y102" i="2"/>
  <c r="Y103" i="2"/>
  <c r="Y104" i="2"/>
  <c r="Z94" i="2"/>
  <c r="Z102" i="2"/>
  <c r="Z103" i="2"/>
  <c r="Z104" i="2"/>
  <c r="AA94" i="2"/>
  <c r="AA102" i="2"/>
  <c r="AA103" i="2"/>
  <c r="AA104" i="2"/>
  <c r="AB94" i="2"/>
  <c r="AB102" i="2"/>
  <c r="AB103" i="2"/>
  <c r="AB104" i="2"/>
  <c r="AC94" i="2"/>
  <c r="AC102" i="2"/>
  <c r="AC103" i="2"/>
  <c r="AC104" i="2"/>
  <c r="AD94" i="2"/>
  <c r="AD102" i="2"/>
  <c r="AD103" i="2"/>
  <c r="AD104" i="2"/>
  <c r="AE94" i="2"/>
  <c r="AE102" i="2"/>
  <c r="AE103" i="2"/>
  <c r="AE104" i="2"/>
  <c r="AF94" i="2"/>
  <c r="AF102" i="2"/>
  <c r="AF103" i="2"/>
  <c r="AF104" i="2"/>
  <c r="AG94" i="2"/>
  <c r="AG102" i="2"/>
  <c r="AG103" i="2"/>
  <c r="AG104" i="2"/>
  <c r="AH94" i="2"/>
  <c r="AH102" i="2"/>
  <c r="AH103" i="2"/>
  <c r="AH104" i="2"/>
  <c r="AI94" i="2"/>
  <c r="AI102" i="2"/>
  <c r="AI103" i="2"/>
  <c r="AI104" i="2"/>
  <c r="AJ94" i="2"/>
  <c r="AJ102" i="2"/>
  <c r="AJ103" i="2"/>
  <c r="AJ104" i="2"/>
  <c r="AK94" i="2"/>
  <c r="AK102" i="2"/>
  <c r="AK103" i="2"/>
  <c r="AK104" i="2"/>
  <c r="AL94" i="2"/>
  <c r="AL102" i="2"/>
  <c r="AL103" i="2"/>
  <c r="AL104" i="2"/>
  <c r="AM94" i="2"/>
  <c r="AM102" i="2"/>
  <c r="AM103" i="2"/>
  <c r="AM104" i="2"/>
  <c r="AN94" i="2"/>
  <c r="AN102" i="2"/>
  <c r="AN103" i="2"/>
  <c r="AN104" i="2"/>
  <c r="AO94" i="2"/>
  <c r="AO102" i="2"/>
  <c r="AO103" i="2"/>
  <c r="AO104" i="2"/>
  <c r="AP94" i="2"/>
  <c r="AP102" i="2"/>
  <c r="AP103" i="2"/>
  <c r="AP104" i="2"/>
  <c r="AQ94" i="2"/>
  <c r="AQ102" i="2"/>
  <c r="AQ103" i="2"/>
  <c r="AQ104" i="2"/>
  <c r="AR94" i="2"/>
  <c r="AR102" i="2"/>
  <c r="AR103" i="2"/>
  <c r="AR104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D95" i="2"/>
  <c r="D108" i="2"/>
  <c r="E107" i="2"/>
  <c r="E108" i="2"/>
  <c r="F107" i="2"/>
  <c r="F108" i="2"/>
  <c r="G107" i="2"/>
  <c r="G108" i="2"/>
  <c r="H107" i="2"/>
  <c r="H108" i="2"/>
  <c r="I107" i="2"/>
  <c r="I108" i="2"/>
  <c r="J107" i="2"/>
  <c r="J108" i="2"/>
  <c r="K107" i="2"/>
  <c r="K108" i="2"/>
  <c r="L107" i="2"/>
  <c r="L108" i="2"/>
  <c r="M107" i="2"/>
  <c r="M108" i="2"/>
  <c r="N107" i="2"/>
  <c r="N108" i="2"/>
  <c r="O107" i="2"/>
  <c r="O108" i="2"/>
  <c r="P107" i="2"/>
  <c r="P108" i="2"/>
  <c r="Q107" i="2"/>
  <c r="Q108" i="2"/>
  <c r="R107" i="2"/>
  <c r="R108" i="2"/>
  <c r="S107" i="2"/>
  <c r="S108" i="2"/>
  <c r="T107" i="2"/>
  <c r="T108" i="2"/>
  <c r="U107" i="2"/>
  <c r="U108" i="2"/>
  <c r="V107" i="2"/>
  <c r="V108" i="2"/>
  <c r="W107" i="2"/>
  <c r="W108" i="2"/>
  <c r="X107" i="2"/>
  <c r="X108" i="2"/>
  <c r="Y107" i="2"/>
  <c r="Y108" i="2"/>
  <c r="Z107" i="2"/>
  <c r="Z108" i="2"/>
  <c r="AA107" i="2"/>
  <c r="AA108" i="2"/>
  <c r="AB107" i="2"/>
  <c r="AB108" i="2"/>
  <c r="AC107" i="2"/>
  <c r="AC108" i="2"/>
  <c r="AD107" i="2"/>
  <c r="AD108" i="2"/>
  <c r="AE107" i="2"/>
  <c r="AE108" i="2"/>
  <c r="AF107" i="2"/>
  <c r="AF108" i="2"/>
  <c r="AG107" i="2"/>
  <c r="AG108" i="2"/>
  <c r="AH107" i="2"/>
  <c r="AH108" i="2"/>
  <c r="AI107" i="2"/>
  <c r="AI108" i="2"/>
  <c r="AJ107" i="2"/>
  <c r="AJ108" i="2"/>
  <c r="AK107" i="2"/>
  <c r="AK108" i="2"/>
  <c r="AL107" i="2"/>
  <c r="AL108" i="2"/>
  <c r="AM107" i="2"/>
  <c r="AM108" i="2"/>
  <c r="AN107" i="2"/>
  <c r="AN108" i="2"/>
  <c r="AO107" i="2"/>
  <c r="AO108" i="2"/>
  <c r="AP107" i="2"/>
  <c r="AP108" i="2"/>
  <c r="AQ107" i="2"/>
  <c r="AQ108" i="2"/>
  <c r="AR107" i="2"/>
  <c r="AR108" i="2"/>
  <c r="D107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D15" i="2"/>
  <c r="I17" i="2"/>
  <c r="D17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</calcChain>
</file>

<file path=xl/sharedStrings.xml><?xml version="1.0" encoding="utf-8"?>
<sst xmlns="http://schemas.openxmlformats.org/spreadsheetml/2006/main" count="1912" uniqueCount="287">
  <si>
    <t>DONNEES ADMINISTRATIVE</t>
  </si>
  <si>
    <t>Projet:</t>
  </si>
  <si>
    <t xml:space="preserve">TFE : Stratégie de Transition vers un </t>
  </si>
  <si>
    <t>Photo carte ou dessin</t>
  </si>
  <si>
    <t>Pays:</t>
  </si>
  <si>
    <t>Belgique</t>
  </si>
  <si>
    <t>Territoire étudié:</t>
  </si>
  <si>
    <t>Région wallonne</t>
  </si>
  <si>
    <t>Superficie du territoire:</t>
  </si>
  <si>
    <t>km²</t>
  </si>
  <si>
    <t>Année de départ:</t>
  </si>
  <si>
    <t>-</t>
  </si>
  <si>
    <t>DONNEES ENERGETIQUES &amp; URBAINES - liées à la consommation</t>
  </si>
  <si>
    <t>Taux de renouvellement du parc immobilier</t>
  </si>
  <si>
    <t>Taux de construction</t>
  </si>
  <si>
    <t>%/an</t>
  </si>
  <si>
    <t>Réduction de consommation envisagée:</t>
  </si>
  <si>
    <t>%</t>
  </si>
  <si>
    <t>Taux de démolition</t>
  </si>
  <si>
    <t xml:space="preserve">Besoin brut d'énergie de chauffage: </t>
  </si>
  <si>
    <t>kWh/m².an</t>
  </si>
  <si>
    <t>kWh/log.an</t>
  </si>
  <si>
    <t>Besoin brut d'électricité:</t>
  </si>
  <si>
    <t>Superficie totale de plancher:</t>
  </si>
  <si>
    <t>Superficie moyenne d'un logement de réf.:</t>
  </si>
  <si>
    <t>m²/log</t>
  </si>
  <si>
    <t>Effectifs de logementts de référence:</t>
  </si>
  <si>
    <t>log</t>
  </si>
  <si>
    <t>Degrés-jours de référence</t>
  </si>
  <si>
    <t>°C.jour</t>
  </si>
  <si>
    <r>
      <t>x10</t>
    </r>
    <r>
      <rPr>
        <vertAlign val="superscript"/>
        <sz val="10"/>
        <rFont val="Cambria"/>
      </rPr>
      <t>3</t>
    </r>
    <r>
      <rPr>
        <sz val="10"/>
        <rFont val="Cambria"/>
      </rPr>
      <t>.log</t>
    </r>
  </si>
  <si>
    <t>Evolution des logements:</t>
  </si>
  <si>
    <t>Croissance moyenne de logements par an:</t>
  </si>
  <si>
    <r>
      <t>x10</t>
    </r>
    <r>
      <rPr>
        <vertAlign val="superscript"/>
        <sz val="10"/>
        <rFont val="Cambria"/>
      </rPr>
      <t>3</t>
    </r>
    <r>
      <rPr>
        <sz val="10"/>
        <rFont val="Cambria"/>
      </rPr>
      <t>.log/an</t>
    </r>
  </si>
  <si>
    <t>Croissance moyenne des degrés-jours par an:</t>
  </si>
  <si>
    <t>°C.jour/an</t>
  </si>
  <si>
    <t>DONNEES ENERGETIQUES &amp; URBAINES - liées à la production</t>
  </si>
  <si>
    <t>TWh/an</t>
  </si>
  <si>
    <t>INDICATEURS SPECIFIQUES</t>
  </si>
  <si>
    <t xml:space="preserve">Availabillity: </t>
  </si>
  <si>
    <t>Affordability</t>
  </si>
  <si>
    <t xml:space="preserve">Accessibility: </t>
  </si>
  <si>
    <t xml:space="preserve">Acceptability: </t>
  </si>
  <si>
    <t>Grapgique consommation/production</t>
  </si>
  <si>
    <t>Verification d'existance des indicateurs</t>
  </si>
  <si>
    <t>DONNEES DE REFERENCE - Bâtiment résidentiel &amp; tertiaire</t>
  </si>
  <si>
    <t>RESIDENTIEL</t>
  </si>
  <si>
    <t>TERTIAIRE</t>
  </si>
  <si>
    <t>Superficie moyenne de logement:</t>
  </si>
  <si>
    <t>kWh/an</t>
  </si>
  <si>
    <t>Scénarios</t>
  </si>
  <si>
    <t>Taux de rénovation</t>
  </si>
  <si>
    <t>Taux de reduction</t>
  </si>
  <si>
    <t>RENOVATION</t>
  </si>
  <si>
    <t>NEUF</t>
  </si>
  <si>
    <t>REFERENCE</t>
  </si>
  <si>
    <t>*PEB*</t>
  </si>
  <si>
    <t>*BE*</t>
  </si>
  <si>
    <t>*PEB+ZE*</t>
  </si>
  <si>
    <t>*PASSIF*</t>
  </si>
  <si>
    <t>*qZE*</t>
  </si>
  <si>
    <t>Consommation moyenne de combustible de réf.</t>
  </si>
  <si>
    <t>Consommation d'électricité de réf.</t>
  </si>
  <si>
    <t>Effectifs de logementts de réf.:</t>
  </si>
  <si>
    <t>Consommation spécifique de réf.</t>
  </si>
  <si>
    <t>Consommation totale de chaleur(résidentiel):</t>
  </si>
  <si>
    <t>Consommation totale d'électricité (résidentiel):</t>
  </si>
  <si>
    <t>CONSOMMATION TOTALE D'ENERGIE (résidentiel)</t>
  </si>
  <si>
    <t>SCENARIOS de REHABILITATION DU PARC BATI</t>
  </si>
  <si>
    <t>Année</t>
  </si>
  <si>
    <t>Degrés-jours</t>
  </si>
  <si>
    <t xml:space="preserve">Besoin brut d'énergie de chauffage (résidentiel): </t>
  </si>
  <si>
    <t xml:space="preserve">Besoin brut d'énergie de chauffage (tertiaire): </t>
  </si>
  <si>
    <t>Nombre de logements privés</t>
  </si>
  <si>
    <t xml:space="preserve">Besoin brut d'énergie de chauffage (bâtiments): </t>
  </si>
  <si>
    <t xml:space="preserve">Besoin brut d'électricité (bâtiments): </t>
  </si>
  <si>
    <t>DONNEES CLIMATIQUES</t>
  </si>
  <si>
    <t>TOTAL</t>
  </si>
  <si>
    <t>Réduction de</t>
  </si>
  <si>
    <t>m²</t>
  </si>
  <si>
    <t>Cycle</t>
  </si>
  <si>
    <t>ans</t>
  </si>
  <si>
    <t>Effectif de logements de référence</t>
  </si>
  <si>
    <t>DONNEES CLIMATIQUES &amp; DEMOGRAPHIQUES</t>
  </si>
  <si>
    <t>LIGNES DE REDUCTION</t>
  </si>
  <si>
    <t>BESOIN BRUT RESIDENTIEL</t>
  </si>
  <si>
    <t>BESOIN BRUT TERTIAIRE</t>
  </si>
  <si>
    <t>BESOIN BRUT TOTAL</t>
  </si>
  <si>
    <t>Nombre de logements rénovés (cumulé)</t>
  </si>
  <si>
    <t>Nombre de logements neufs (cumulé)</t>
  </si>
  <si>
    <t>Nombre de logements non rénovés (cumulé)</t>
  </si>
  <si>
    <t>surface de bâtiments rénovés</t>
  </si>
  <si>
    <t>surface de bâtiments démolis</t>
  </si>
  <si>
    <t>surface de bâtiments neuf</t>
  </si>
  <si>
    <t>surface TOTALE de bâtiments tertiaires</t>
  </si>
  <si>
    <t>résidentiel</t>
  </si>
  <si>
    <t>Besoin brut du rénové</t>
  </si>
  <si>
    <t>Besoin brut du neuf</t>
  </si>
  <si>
    <t>Besoin brut du non rénové</t>
  </si>
  <si>
    <t>tertiaire</t>
  </si>
  <si>
    <t>Surfaces de bâtiments rénovés (cumulé)</t>
  </si>
  <si>
    <t>Surfaces de bâtiments neufs (cumulé)</t>
  </si>
  <si>
    <t>Surfaces de bâtiments non rénovés (cumulé)</t>
  </si>
  <si>
    <t>Vérification effectif TOTAL</t>
  </si>
  <si>
    <t>DONNEES DE RENOUVELLEMENT DU PARC BATI</t>
  </si>
  <si>
    <t>Superficie totale de réf. des batiments tertiaires:</t>
  </si>
  <si>
    <t>Vérification surperficie TOTAL</t>
  </si>
  <si>
    <t>Scénario</t>
  </si>
  <si>
    <t>/</t>
  </si>
  <si>
    <t>Consommation totale de chaleur (tertiaire):</t>
  </si>
  <si>
    <t>Consommation totale d'électricité (tertiaire):</t>
  </si>
  <si>
    <t>CONSOMMATION TOTALE D'ENERGIE (tertiaire):</t>
  </si>
  <si>
    <r>
      <t>10</t>
    </r>
    <r>
      <rPr>
        <vertAlign val="superscript"/>
        <sz val="10"/>
        <rFont val="Cambria"/>
      </rPr>
      <t>2</t>
    </r>
    <r>
      <rPr>
        <sz val="10"/>
        <rFont val="Cambria"/>
      </rPr>
      <t>.GWh/an</t>
    </r>
  </si>
  <si>
    <t>Indice de vitesse d'évolution de la consommation finale en énergie du bâtiment</t>
  </si>
  <si>
    <r>
      <t>y</t>
    </r>
    <r>
      <rPr>
        <vertAlign val="subscript"/>
        <sz val="10"/>
        <rFont val="Cambria"/>
      </rPr>
      <t>i</t>
    </r>
  </si>
  <si>
    <t>BESOIN BRUT TOTAL [kWh/an]</t>
  </si>
  <si>
    <t xml:space="preserve">Consommation totale d'energie finale: </t>
  </si>
  <si>
    <t>PRODUCTION TOTAL [kWh/an]</t>
  </si>
  <si>
    <t>PRIX</t>
  </si>
  <si>
    <t>FORMULAIRE TERRITOIRE ZERO-ENERGIE (2/3)</t>
  </si>
  <si>
    <t>FORMULAIRE TERRITOIRE ZERO-ENERGIE (1/3)</t>
  </si>
  <si>
    <t>Exemple</t>
  </si>
  <si>
    <t>Format de la cellule</t>
  </si>
  <si>
    <t>Signification</t>
  </si>
  <si>
    <t>Cellule de calcul: ne rien modifier ici svp</t>
  </si>
  <si>
    <t>SIGNIFICATION DES FORMATS DE CELLULES</t>
  </si>
  <si>
    <t>Scénario **</t>
  </si>
  <si>
    <t>Cellule de calcul : résultat important</t>
  </si>
  <si>
    <t>Cellule de calcul : résultat secondaire</t>
  </si>
  <si>
    <t>Cellule de saisie : normalement ne rien modifier</t>
  </si>
  <si>
    <t>Cellule de saisie informative : inscrire ici la valeur demandée</t>
  </si>
  <si>
    <t>Cellule de saisie importante : inscrire ici la valeur demandée</t>
  </si>
  <si>
    <t>Cellule de saisie importante : choisir ici la valeur demandée</t>
  </si>
  <si>
    <t>Cellule de calcul en rapport avec une autre cellule (unité différente) : ne rien modifier ici svp</t>
  </si>
  <si>
    <t>€/m²</t>
  </si>
  <si>
    <t>Cout moyen d'une rénovation lourde:</t>
  </si>
  <si>
    <t>Besoins bruts  - Secteur résidentiel - Valeurs de référence</t>
  </si>
  <si>
    <t>Besoins bruts  - Secteur tertiaire - Valeurs de référence</t>
  </si>
  <si>
    <t>milliards €</t>
  </si>
  <si>
    <t>Scénario de réhabilitation:</t>
  </si>
  <si>
    <t>Cycle de transition:</t>
  </si>
  <si>
    <t xml:space="preserve">Exigences liées aux bâtiments: </t>
  </si>
  <si>
    <t xml:space="preserve">Prix relatif nécessaire à la  rénovation  d'un bâtiment </t>
  </si>
  <si>
    <t>PERFORMANCES ENERGETIQUES DU TERRITOIRE</t>
  </si>
  <si>
    <t>Territoire zéro-énergie:</t>
  </si>
  <si>
    <t>Cambria, noir, standard, sur fond blanc, double ligne</t>
  </si>
  <si>
    <t>Cambria, noir, standard, sur fond blanc, pointillés</t>
  </si>
  <si>
    <t>Cambria, noir, gras, sur fond gris, pointillés</t>
  </si>
  <si>
    <t>Cambria, bleu, standard, sur fond blanc, pointillés</t>
  </si>
  <si>
    <t>Cambria, noir, standard, sur fond blanc, continu</t>
  </si>
  <si>
    <t>Cambria, magenta , standard sur fond blanc, continu</t>
  </si>
  <si>
    <t>Cambria, noir, standard, sur fond vert, double ligne</t>
  </si>
  <si>
    <t>Cambria, rouge, standard, sur fond blanc, sans ligne</t>
  </si>
  <si>
    <t>Cellule d'erreur : résultat manquant ou valeur non conforme</t>
  </si>
  <si>
    <t>Cambria, noir, standard, sur fond blanc, liste déroulante</t>
  </si>
  <si>
    <t>N/A</t>
  </si>
  <si>
    <t>GWh/an</t>
  </si>
  <si>
    <t>FORMULAIRE TERRITOIRE ZERO-ENERGIE (3/3)</t>
  </si>
  <si>
    <t>Hydraulique</t>
  </si>
  <si>
    <t>Eolien</t>
  </si>
  <si>
    <t>Exigences liées au système de production</t>
  </si>
  <si>
    <t>Scénario de production:</t>
  </si>
  <si>
    <t>Taux de construction:</t>
  </si>
  <si>
    <t>Taux de démolition:</t>
  </si>
  <si>
    <t>Degrés-jours de référence:</t>
  </si>
  <si>
    <t>Evolution des degrés-jours:</t>
  </si>
  <si>
    <t>Part d'ER envisagée:</t>
  </si>
  <si>
    <t>CONSO&lt;PROD</t>
  </si>
  <si>
    <t>REDU ENVI&lt;CALC</t>
  </si>
  <si>
    <t>PART ENVI&lt;CALC</t>
  </si>
  <si>
    <t>Taux de production</t>
  </si>
  <si>
    <t>Solaire (PV)</t>
  </si>
  <si>
    <t>BESOINS BRUTS</t>
  </si>
  <si>
    <t>Scénario de consommation</t>
  </si>
  <si>
    <t>Panneaux photooltaiques</t>
  </si>
  <si>
    <t>Puissance éolienne</t>
  </si>
  <si>
    <t>Puissance PV</t>
  </si>
  <si>
    <t>*HYD*</t>
  </si>
  <si>
    <t>*EOL*</t>
  </si>
  <si>
    <t>Rendement du panneau photovoltaique:</t>
  </si>
  <si>
    <t>Rendement de l'onduleur:</t>
  </si>
  <si>
    <t>Coefficient de pertes électriques:</t>
  </si>
  <si>
    <t>Energie solaire recue de la surface considérée:</t>
  </si>
  <si>
    <t>Morphologie urbainte</t>
  </si>
  <si>
    <t>DONNEES DEMOGRAPHIQUES &amp; CLIMATIQUES</t>
  </si>
  <si>
    <t>Degré d'urbanisation du territoire:</t>
  </si>
  <si>
    <t>Disponibilité</t>
  </si>
  <si>
    <t>h/an</t>
  </si>
  <si>
    <t>Acceptabilité</t>
  </si>
  <si>
    <t>Rendement de distribution et conversion:</t>
  </si>
  <si>
    <t>Part d'électricité</t>
  </si>
  <si>
    <t>Taux de production PV</t>
  </si>
  <si>
    <t>residentiel</t>
  </si>
  <si>
    <t>Facteur de réduction lié à la forme urbaine</t>
  </si>
  <si>
    <t>Pourcentage de couverture PV</t>
  </si>
  <si>
    <t>Puissance existant</t>
  </si>
  <si>
    <t>SCENARIOS de TRANSFORMATION DU PARC ENERGETIQUE</t>
  </si>
  <si>
    <t>Production locale des logements rénovés</t>
  </si>
  <si>
    <t>Production ZE  kWh/m².an</t>
  </si>
  <si>
    <t>Surface PV rénovés (couverture+%batiments)</t>
  </si>
  <si>
    <t>Surface PV neufs (couverture+%batiments)</t>
  </si>
  <si>
    <t>Production locale des logements neufs</t>
  </si>
  <si>
    <t>PV</t>
  </si>
  <si>
    <t>residentiel:</t>
  </si>
  <si>
    <t>tertiaire:</t>
  </si>
  <si>
    <t>PRODUCTION FINALE TOTALE</t>
  </si>
  <si>
    <t>PRODUCTION PV</t>
  </si>
  <si>
    <t>PRODUCTION AUTRES ER</t>
  </si>
  <si>
    <t>PRODUCTION EOLIEN</t>
  </si>
  <si>
    <t>Sécurité d'approvisionnement</t>
  </si>
  <si>
    <t>Nombre d'unités</t>
  </si>
  <si>
    <t>Puissance hydraulique</t>
  </si>
  <si>
    <t>PRODUCTION HYDRAULIQUE</t>
  </si>
  <si>
    <t xml:space="preserve">          -</t>
  </si>
  <si>
    <t>Autonome</t>
  </si>
  <si>
    <t>taux de prod</t>
  </si>
  <si>
    <t>taux de prod PV</t>
  </si>
  <si>
    <t>Couverture PV</t>
  </si>
  <si>
    <t xml:space="preserve">Taux de production d'ER:  </t>
  </si>
  <si>
    <t>Taux de rénovation du parc immobilier:</t>
  </si>
  <si>
    <t>STRATEGIE VERS UN TERRITOIRE ZERO ENERGIE           -           ANNEE</t>
  </si>
  <si>
    <t>© PHPP</t>
  </si>
  <si>
    <t>Facteur de perte de transport et conversion:</t>
  </si>
  <si>
    <t>Sociale et environnementale</t>
  </si>
  <si>
    <t>Sociale</t>
  </si>
  <si>
    <t>Environnementale</t>
  </si>
  <si>
    <t>Non</t>
  </si>
  <si>
    <t>Acceptability</t>
  </si>
  <si>
    <t>Accessibility</t>
  </si>
  <si>
    <t>Estimation du stockage (si surplus):</t>
  </si>
  <si>
    <t>Incinération des dechets ménagers</t>
  </si>
  <si>
    <t>Production pv existante</t>
  </si>
  <si>
    <t>Puissance nominale hydraulique:</t>
  </si>
  <si>
    <t>Puissance nominale éolien:</t>
  </si>
  <si>
    <t>Disponibilité hydraulique:</t>
  </si>
  <si>
    <t>kW/site</t>
  </si>
  <si>
    <t>kWh/an.site</t>
  </si>
  <si>
    <t xml:space="preserve">Production de PV (critère ZE) </t>
  </si>
  <si>
    <t>Taux de production des  centrales hydroelectriques</t>
  </si>
  <si>
    <t>Taux de production des  installations eoliennes</t>
  </si>
  <si>
    <t>site</t>
  </si>
  <si>
    <t>Nombre de nouveaux sites (entier)</t>
  </si>
  <si>
    <t>Disponibility</t>
  </si>
  <si>
    <t>Production hydraulique - site existant</t>
  </si>
  <si>
    <t>Production hydraulique - site neuf</t>
  </si>
  <si>
    <t>Disponibility-production à puissance nominale</t>
  </si>
  <si>
    <t>Production eolien - site existant</t>
  </si>
  <si>
    <t>Production eolien - site neuf</t>
  </si>
  <si>
    <t>Surface PV</t>
  </si>
  <si>
    <t>Surface PV - site neuf</t>
  </si>
  <si>
    <r>
      <t>Q</t>
    </r>
    <r>
      <rPr>
        <vertAlign val="superscript"/>
        <sz val="10"/>
        <rFont val="Cambria"/>
      </rPr>
      <t>log</t>
    </r>
    <r>
      <rPr>
        <vertAlign val="subscript"/>
        <sz val="10"/>
        <rFont val="Cambria"/>
      </rPr>
      <t>b,ch,i</t>
    </r>
  </si>
  <si>
    <t>Disponibilité eolien:</t>
  </si>
  <si>
    <t>Disponibility-production finale totale à puissance nominale</t>
  </si>
  <si>
    <t>&lt;-moyenne accessibility</t>
  </si>
  <si>
    <t>Sources d'énergie</t>
  </si>
  <si>
    <t xml:space="preserve">Prod. nette en électricité </t>
  </si>
  <si>
    <t>Nombre de sites</t>
  </si>
  <si>
    <t>unite</t>
  </si>
  <si>
    <t>kW/unité</t>
  </si>
  <si>
    <t>kWh/an.unité</t>
  </si>
  <si>
    <t>Disponibilité photovoltaique</t>
  </si>
  <si>
    <t>Couts d'invest.</t>
  </si>
  <si>
    <t>€/kW</t>
  </si>
  <si>
    <t>territoire-quasi-zéro-énergie-autonome</t>
  </si>
  <si>
    <t>SCENARIO DE REHABILITATION ET TRANSFORMATION DU TERRITOIRE</t>
  </si>
  <si>
    <t>Rayonnement solaire recu:</t>
  </si>
  <si>
    <t>Taux d'approvisionnement minimum:</t>
  </si>
  <si>
    <t>Urbain</t>
  </si>
  <si>
    <t>Périurbain</t>
  </si>
  <si>
    <t>Rural</t>
  </si>
  <si>
    <t>Connexion frontalière du territoire:</t>
  </si>
  <si>
    <t>DONNEES DE REFERENCE - Systèmes de production d'énergie</t>
  </si>
  <si>
    <t>€</t>
  </si>
  <si>
    <t>Production PV - site neuf</t>
  </si>
  <si>
    <t>Affoedability</t>
  </si>
  <si>
    <t>FORMULAIRE TERRITOIRE ZERO-ENERGIE (0/3)</t>
  </si>
  <si>
    <t>MW</t>
  </si>
  <si>
    <t>Durée de fonctionnement en 2050</t>
  </si>
  <si>
    <t>ENERGIE HYDRAULIQUE &amp; EOLIENNE</t>
  </si>
  <si>
    <t>EXISTANT</t>
  </si>
  <si>
    <t>ENERGIE SOLAIRE</t>
  </si>
  <si>
    <r>
      <t>Q</t>
    </r>
    <r>
      <rPr>
        <vertAlign val="superscript"/>
        <sz val="9"/>
        <rFont val="Cambria"/>
        <family val="2"/>
      </rPr>
      <t>DJ</t>
    </r>
    <r>
      <rPr>
        <vertAlign val="subscript"/>
        <sz val="9"/>
        <rFont val="Cambria"/>
        <family val="2"/>
      </rPr>
      <t>b,ch,i</t>
    </r>
  </si>
  <si>
    <r>
      <t>Q</t>
    </r>
    <r>
      <rPr>
        <vertAlign val="superscript"/>
        <sz val="9"/>
        <rFont val="Cambria"/>
        <family val="2"/>
      </rPr>
      <t>log</t>
    </r>
    <r>
      <rPr>
        <vertAlign val="subscript"/>
        <sz val="9"/>
        <rFont val="Cambria"/>
        <family val="2"/>
      </rPr>
      <t>b,ch,i</t>
    </r>
  </si>
  <si>
    <r>
      <t>Superficie totale des batiments tertiaires (S</t>
    </r>
    <r>
      <rPr>
        <vertAlign val="subscript"/>
        <sz val="9"/>
        <color theme="1"/>
        <rFont val="Cambria"/>
        <family val="2"/>
      </rPr>
      <t>i</t>
    </r>
    <r>
      <rPr>
        <sz val="9"/>
        <color theme="1"/>
        <rFont val="Cambria"/>
        <family val="2"/>
      </rPr>
      <t>):</t>
    </r>
  </si>
  <si>
    <r>
      <t>10</t>
    </r>
    <r>
      <rPr>
        <vertAlign val="superscript"/>
        <sz val="9"/>
        <rFont val="Cambria"/>
        <family val="2"/>
      </rPr>
      <t>2</t>
    </r>
    <r>
      <rPr>
        <sz val="9"/>
        <rFont val="Cambria"/>
      </rPr>
      <t>.GWh/an</t>
    </r>
  </si>
  <si>
    <r>
      <t>y</t>
    </r>
    <r>
      <rPr>
        <vertAlign val="subscript"/>
        <sz val="9"/>
        <rFont val="Cambria"/>
        <family val="2"/>
      </rPr>
      <t>i</t>
    </r>
  </si>
  <si>
    <t xml:space="preserve">Production totale d'électricité finale: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</si>
</sst>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 * #,##0.00_)\ _€_ ;_ * \(#,##0.00\)\ _€_ ;_ * &quot;-&quot;??_)\ _€_ ;_ @_ "/>
    <numFmt numFmtId="164" formatCode="0.000"/>
    <numFmt numFmtId="165" formatCode="0.00000"/>
    <numFmt numFmtId="166" formatCode="0.000000"/>
    <numFmt numFmtId="167" formatCode="#&quot; ans&quot;"/>
    <numFmt numFmtId="168" formatCode="#\ &quot;%&quot;"/>
    <numFmt numFmtId="169" formatCode="0.000%"/>
    <numFmt numFmtId="170" formatCode="0.0"/>
    <numFmt numFmtId="171" formatCode="0.0%"/>
    <numFmt numFmtId="172" formatCode="#,##0.00\ _€"/>
    <numFmt numFmtId="173" formatCode="&quot;Scénario&quot;\ 0"/>
    <numFmt numFmtId="174" formatCode="_ * #,##0.0_)\ _€_ ;_ * \(#,##0.0\)\ _€_ ;_ * &quot;-&quot;??_)\ _€_ ;_ @_ "/>
    <numFmt numFmtId="175" formatCode="_ * #,##0_)\ _€_ ;_ * \(#,##0\)\ _€_ ;_ * &quot;-&quot;??_)\ _€_ ;_ @_ "/>
    <numFmt numFmtId="176" formatCode="0.0000"/>
    <numFmt numFmtId="177" formatCode="&quot; &lt; &quot;0.00%"/>
    <numFmt numFmtId="178" formatCode="0.000E+00"/>
    <numFmt numFmtId="179" formatCode="0.00000%"/>
    <numFmt numFmtId="180" formatCode="0.000000%"/>
  </numFmts>
  <fonts count="61" x14ac:knownFonts="1">
    <font>
      <sz val="11"/>
      <color theme="1"/>
      <name val="Cambria"/>
      <family val="2"/>
    </font>
    <font>
      <sz val="11"/>
      <color theme="1"/>
      <name val="Cambria"/>
      <family val="2"/>
    </font>
    <font>
      <sz val="11"/>
      <color theme="1"/>
      <name val="Cambria"/>
      <family val="2"/>
    </font>
    <font>
      <sz val="12"/>
      <color theme="1"/>
      <name val="Cambria"/>
    </font>
    <font>
      <sz val="10"/>
      <name val="Arial"/>
    </font>
    <font>
      <b/>
      <sz val="20"/>
      <name val="Cambria"/>
    </font>
    <font>
      <sz val="10"/>
      <name val="Cambria"/>
    </font>
    <font>
      <sz val="20"/>
      <name val="Cambria"/>
    </font>
    <font>
      <b/>
      <sz val="12"/>
      <color theme="1"/>
      <name val="Cambria"/>
    </font>
    <font>
      <b/>
      <sz val="12"/>
      <name val="Cambria"/>
    </font>
    <font>
      <b/>
      <sz val="12"/>
      <color rgb="FF000000"/>
      <name val="Cambria"/>
    </font>
    <font>
      <sz val="10"/>
      <name val="Helv"/>
    </font>
    <font>
      <b/>
      <sz val="12"/>
      <color rgb="FF993366"/>
      <name val="Cambria"/>
    </font>
    <font>
      <sz val="10"/>
      <color rgb="FF993366"/>
      <name val="Cambria"/>
    </font>
    <font>
      <sz val="12"/>
      <name val="Cambria"/>
    </font>
    <font>
      <sz val="10"/>
      <color rgb="FFFF0000"/>
      <name val="Cambria"/>
    </font>
    <font>
      <b/>
      <sz val="9"/>
      <name val="Cambria"/>
    </font>
    <font>
      <sz val="10"/>
      <name val="MS Sans Serif"/>
    </font>
    <font>
      <b/>
      <u/>
      <sz val="12"/>
      <name val="Cambria"/>
    </font>
    <font>
      <sz val="9"/>
      <name val="Cambria"/>
    </font>
    <font>
      <b/>
      <sz val="10"/>
      <name val="Cambria"/>
    </font>
    <font>
      <vertAlign val="superscript"/>
      <sz val="10"/>
      <name val="Cambria"/>
    </font>
    <font>
      <sz val="10"/>
      <color indexed="8"/>
      <name val="Cambria"/>
    </font>
    <font>
      <sz val="12"/>
      <color rgb="FF993366"/>
      <name val="Cambria"/>
    </font>
    <font>
      <sz val="12"/>
      <color indexed="8"/>
      <name val="Cambria"/>
    </font>
    <font>
      <b/>
      <sz val="12"/>
      <color indexed="8"/>
      <name val="Cambria"/>
    </font>
    <font>
      <sz val="12"/>
      <color rgb="FFFF0000"/>
      <name val="Cambria"/>
    </font>
    <font>
      <sz val="10"/>
      <color theme="1"/>
      <name val="Cambria"/>
      <family val="2"/>
    </font>
    <font>
      <b/>
      <sz val="12"/>
      <color rgb="FFFF0000"/>
      <name val="Cambria"/>
    </font>
    <font>
      <sz val="11"/>
      <name val="Cambria"/>
    </font>
    <font>
      <u/>
      <sz val="11"/>
      <color theme="10"/>
      <name val="Cambria"/>
      <family val="2"/>
    </font>
    <font>
      <u/>
      <sz val="11"/>
      <color theme="11"/>
      <name val="Cambria"/>
      <family val="2"/>
    </font>
    <font>
      <sz val="12"/>
      <color rgb="FF0432FF"/>
      <name val="Cambria"/>
    </font>
    <font>
      <vertAlign val="subscript"/>
      <sz val="10"/>
      <name val="Cambria"/>
    </font>
    <font>
      <sz val="8"/>
      <name val="Cambria"/>
      <family val="2"/>
    </font>
    <font>
      <i/>
      <sz val="12"/>
      <color theme="1"/>
      <name val="Cambria"/>
      <family val="2"/>
    </font>
    <font>
      <i/>
      <sz val="12"/>
      <name val="Cambria"/>
      <family val="2"/>
    </font>
    <font>
      <sz val="24"/>
      <name val="Cambria"/>
    </font>
    <font>
      <sz val="12"/>
      <color indexed="61"/>
      <name val="Cambria"/>
    </font>
    <font>
      <sz val="9"/>
      <color theme="1"/>
      <name val="Cambria"/>
      <family val="2"/>
    </font>
    <font>
      <sz val="10"/>
      <color theme="2"/>
      <name val="Cambria"/>
    </font>
    <font>
      <sz val="12"/>
      <color theme="0"/>
      <name val="Cambria"/>
    </font>
    <font>
      <b/>
      <sz val="10"/>
      <color theme="1"/>
      <name val="Cambria"/>
      <family val="2"/>
    </font>
    <font>
      <b/>
      <u/>
      <sz val="10"/>
      <name val="Cambria"/>
      <family val="2"/>
    </font>
    <font>
      <b/>
      <sz val="10"/>
      <color theme="0"/>
      <name val="Cambria"/>
      <family val="2"/>
    </font>
    <font>
      <sz val="10"/>
      <color theme="5" tint="0.39997558519241921"/>
      <name val="Cambria"/>
      <family val="2"/>
    </font>
    <font>
      <u/>
      <sz val="12"/>
      <name val="Cambria"/>
    </font>
    <font>
      <i/>
      <sz val="10"/>
      <color theme="1"/>
      <name val="Cambria"/>
      <family val="2"/>
    </font>
    <font>
      <i/>
      <sz val="10"/>
      <name val="Cambria"/>
      <family val="2"/>
    </font>
    <font>
      <sz val="9"/>
      <color theme="0"/>
      <name val="Cambria"/>
    </font>
    <font>
      <b/>
      <sz val="9"/>
      <color theme="1"/>
      <name val="Cambria"/>
    </font>
    <font>
      <i/>
      <sz val="9"/>
      <name val="Cambria"/>
    </font>
    <font>
      <sz val="9"/>
      <color rgb="FF0432FF"/>
      <name val="Cambria"/>
      <family val="2"/>
    </font>
    <font>
      <b/>
      <u/>
      <sz val="9"/>
      <name val="Cambria"/>
      <family val="2"/>
    </font>
    <font>
      <b/>
      <u/>
      <sz val="9"/>
      <color theme="1"/>
      <name val="Cambria"/>
    </font>
    <font>
      <b/>
      <sz val="9"/>
      <color rgb="FF000000"/>
      <name val="Cambria"/>
      <family val="2"/>
    </font>
    <font>
      <vertAlign val="superscript"/>
      <sz val="9"/>
      <name val="Cambria"/>
      <family val="2"/>
    </font>
    <font>
      <vertAlign val="subscript"/>
      <sz val="9"/>
      <name val="Cambria"/>
      <family val="2"/>
    </font>
    <font>
      <vertAlign val="subscript"/>
      <sz val="9"/>
      <color theme="1"/>
      <name val="Cambria"/>
      <family val="2"/>
    </font>
    <font>
      <sz val="9"/>
      <color rgb="FFFF0000"/>
      <name val="Cambria"/>
      <family val="2"/>
    </font>
    <font>
      <b/>
      <sz val="9"/>
      <color rgb="FFFF0000"/>
      <name val="Cambria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9"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uble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63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11" fillId="0" borderId="0"/>
    <xf numFmtId="0" fontId="17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</cellStyleXfs>
  <cellXfs count="899">
    <xf numFmtId="0" fontId="0" fillId="0" borderId="0" xfId="0"/>
    <xf numFmtId="0" fontId="3" fillId="0" borderId="0" xfId="0" applyFont="1" applyAlignment="1" applyProtection="1"/>
    <xf numFmtId="0" fontId="3" fillId="3" borderId="0" xfId="0" applyFont="1" applyFill="1" applyAlignment="1" applyProtection="1">
      <alignment vertical="center"/>
    </xf>
    <xf numFmtId="0" fontId="8" fillId="3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horizontal="left" vertical="center"/>
    </xf>
    <xf numFmtId="0" fontId="12" fillId="0" borderId="0" xfId="3" applyNumberFormat="1" applyFont="1" applyFill="1" applyBorder="1" applyAlignment="1" applyProtection="1">
      <alignment horizontal="center" vertical="center"/>
    </xf>
    <xf numFmtId="0" fontId="13" fillId="0" borderId="0" xfId="2" applyFont="1" applyBorder="1" applyAlignment="1" applyProtection="1">
      <alignment horizontal="center" vertical="center"/>
    </xf>
    <xf numFmtId="164" fontId="12" fillId="0" borderId="0" xfId="3" applyNumberFormat="1" applyFont="1" applyFill="1" applyBorder="1" applyAlignment="1" applyProtection="1">
      <alignment horizontal="center" vertical="center"/>
    </xf>
    <xf numFmtId="0" fontId="6" fillId="0" borderId="0" xfId="2" applyFont="1" applyBorder="1" applyAlignment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16" fillId="2" borderId="0" xfId="2" quotePrefix="1" applyFont="1" applyFill="1" applyBorder="1" applyAlignment="1" applyProtection="1">
      <alignment horizontal="left" vertical="center"/>
    </xf>
    <xf numFmtId="0" fontId="6" fillId="2" borderId="0" xfId="2" applyFont="1" applyFill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horizontal="left" vertical="center"/>
    </xf>
    <xf numFmtId="1" fontId="14" fillId="0" borderId="0" xfId="4" applyNumberFormat="1" applyFont="1" applyFill="1" applyBorder="1" applyAlignment="1" applyProtection="1">
      <alignment horizontal="left" vertical="center"/>
    </xf>
    <xf numFmtId="0" fontId="6" fillId="0" borderId="0" xfId="2" applyFont="1" applyAlignment="1" applyProtection="1">
      <alignment vertical="center"/>
    </xf>
    <xf numFmtId="0" fontId="19" fillId="2" borderId="0" xfId="2" applyFont="1" applyFill="1" applyBorder="1" applyAlignment="1" applyProtection="1">
      <alignment horizontal="left" vertical="center"/>
    </xf>
    <xf numFmtId="10" fontId="19" fillId="2" borderId="0" xfId="2" applyNumberFormat="1" applyFont="1" applyFill="1" applyBorder="1" applyAlignment="1" applyProtection="1">
      <alignment horizontal="left" vertical="center"/>
    </xf>
    <xf numFmtId="0" fontId="19" fillId="2" borderId="0" xfId="2" applyNumberFormat="1" applyFont="1" applyFill="1" applyBorder="1" applyAlignment="1" applyProtection="1">
      <alignment horizontal="left" vertical="center"/>
    </xf>
    <xf numFmtId="0" fontId="9" fillId="4" borderId="9" xfId="1" applyNumberFormat="1" applyFont="1" applyFill="1" applyBorder="1" applyAlignment="1" applyProtection="1">
      <alignment horizontal="center" vertical="center"/>
      <protection locked="0"/>
    </xf>
    <xf numFmtId="0" fontId="6" fillId="0" borderId="0" xfId="2" applyFont="1" applyBorder="1" applyAlignment="1" applyProtection="1">
      <alignment horizontal="left" vertical="center"/>
    </xf>
    <xf numFmtId="2" fontId="9" fillId="4" borderId="9" xfId="1" applyNumberFormat="1" applyFont="1" applyFill="1" applyBorder="1" applyAlignment="1" applyProtection="1">
      <alignment horizontal="center" vertical="center"/>
      <protection locked="0"/>
    </xf>
    <xf numFmtId="1" fontId="6" fillId="0" borderId="0" xfId="2" applyNumberFormat="1" applyFont="1" applyBorder="1" applyAlignment="1" applyProtection="1">
      <alignment horizontal="left" vertical="center"/>
    </xf>
    <xf numFmtId="1" fontId="3" fillId="0" borderId="0" xfId="0" applyNumberFormat="1" applyFont="1" applyAlignment="1" applyProtection="1">
      <alignment vertical="center"/>
    </xf>
    <xf numFmtId="0" fontId="20" fillId="0" borderId="0" xfId="2" applyFont="1" applyBorder="1" applyAlignment="1" applyProtection="1">
      <alignment horizontal="left" vertical="center"/>
    </xf>
    <xf numFmtId="0" fontId="8" fillId="0" borderId="0" xfId="0" applyFont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1" fontId="3" fillId="2" borderId="0" xfId="0" applyNumberFormat="1" applyFont="1" applyFill="1" applyAlignment="1" applyProtection="1">
      <alignment vertical="center"/>
    </xf>
    <xf numFmtId="2" fontId="3" fillId="2" borderId="0" xfId="0" applyNumberFormat="1" applyFont="1" applyFill="1" applyAlignment="1" applyProtection="1">
      <alignment vertical="center"/>
    </xf>
    <xf numFmtId="164" fontId="9" fillId="4" borderId="9" xfId="1" applyNumberFormat="1" applyFont="1" applyFill="1" applyBorder="1" applyAlignment="1" applyProtection="1">
      <alignment horizontal="center" vertical="center"/>
      <protection locked="0"/>
    </xf>
    <xf numFmtId="0" fontId="14" fillId="0" borderId="0" xfId="3" applyFont="1" applyBorder="1" applyAlignment="1" applyProtection="1">
      <alignment horizontal="left" vertical="center"/>
    </xf>
    <xf numFmtId="2" fontId="12" fillId="0" borderId="0" xfId="3" applyNumberFormat="1" applyFont="1" applyFill="1" applyBorder="1" applyAlignment="1" applyProtection="1">
      <alignment horizontal="center" vertical="center"/>
    </xf>
    <xf numFmtId="0" fontId="23" fillId="0" borderId="0" xfId="2" applyFont="1" applyBorder="1" applyAlignment="1" applyProtection="1">
      <alignment horizontal="center" vertical="center"/>
    </xf>
    <xf numFmtId="0" fontId="6" fillId="5" borderId="15" xfId="4" applyNumberFormat="1" applyFont="1" applyFill="1" applyBorder="1" applyAlignment="1" applyProtection="1">
      <alignment horizontal="center" vertical="center" wrapText="1"/>
    </xf>
    <xf numFmtId="0" fontId="14" fillId="0" borderId="0" xfId="2" applyFont="1" applyBorder="1" applyAlignment="1" applyProtection="1">
      <alignment horizontal="right" vertical="center" wrapText="1"/>
    </xf>
    <xf numFmtId="0" fontId="0" fillId="0" borderId="0" xfId="0" applyAlignment="1" applyProtection="1">
      <alignment vertical="center"/>
    </xf>
    <xf numFmtId="0" fontId="14" fillId="0" borderId="0" xfId="2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14" fillId="0" borderId="0" xfId="2" applyFont="1" applyBorder="1" applyAlignment="1" applyProtection="1">
      <alignment vertical="center" wrapText="1"/>
    </xf>
    <xf numFmtId="0" fontId="22" fillId="5" borderId="15" xfId="4" applyNumberFormat="1" applyFont="1" applyFill="1" applyBorder="1" applyAlignment="1" applyProtection="1">
      <alignment horizontal="center" vertical="center"/>
    </xf>
    <xf numFmtId="0" fontId="9" fillId="0" borderId="0" xfId="2" applyFont="1" applyBorder="1" applyAlignment="1" applyProtection="1">
      <alignment vertical="center"/>
    </xf>
    <xf numFmtId="0" fontId="0" fillId="0" borderId="0" xfId="0" applyProtection="1"/>
    <xf numFmtId="164" fontId="3" fillId="5" borderId="14" xfId="4" applyNumberFormat="1" applyFont="1" applyFill="1" applyBorder="1" applyAlignment="1" applyProtection="1">
      <alignment horizontal="center" vertical="center" wrapText="1"/>
    </xf>
    <xf numFmtId="1" fontId="9" fillId="4" borderId="9" xfId="3" applyNumberFormat="1" applyFont="1" applyFill="1" applyBorder="1" applyAlignment="1" applyProtection="1">
      <alignment horizontal="left" vertical="center"/>
      <protection locked="0"/>
    </xf>
    <xf numFmtId="0" fontId="6" fillId="0" borderId="0" xfId="2" applyFont="1" applyAlignment="1" applyProtection="1">
      <alignment horizontal="center" vertical="center"/>
    </xf>
    <xf numFmtId="0" fontId="7" fillId="0" borderId="0" xfId="2" applyFont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 vertical="center" wrapText="1"/>
    </xf>
    <xf numFmtId="0" fontId="6" fillId="3" borderId="0" xfId="2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center" vertical="center"/>
    </xf>
    <xf numFmtId="0" fontId="14" fillId="0" borderId="0" xfId="2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13" fillId="0" borderId="0" xfId="2" applyFont="1" applyBorder="1" applyAlignment="1" applyProtection="1">
      <alignment horizontal="left" vertical="center"/>
    </xf>
    <xf numFmtId="0" fontId="8" fillId="3" borderId="0" xfId="0" applyFont="1" applyFill="1" applyAlignment="1" applyProtection="1">
      <alignment horizontal="right" vertical="center"/>
    </xf>
    <xf numFmtId="0" fontId="8" fillId="3" borderId="0" xfId="0" applyFont="1" applyFill="1" applyAlignment="1" applyProtection="1">
      <alignment horizontal="left" vertical="center"/>
    </xf>
    <xf numFmtId="1" fontId="25" fillId="0" borderId="16" xfId="4" applyNumberFormat="1" applyFont="1" applyFill="1" applyBorder="1" applyAlignment="1" applyProtection="1">
      <alignment horizontal="center" vertical="center"/>
    </xf>
    <xf numFmtId="0" fontId="24" fillId="0" borderId="0" xfId="4" applyNumberFormat="1" applyFont="1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2" fontId="14" fillId="5" borderId="14" xfId="4" applyNumberFormat="1" applyFont="1" applyFill="1" applyBorder="1" applyAlignment="1" applyProtection="1">
      <alignment horizontal="center" vertical="center" wrapText="1"/>
    </xf>
    <xf numFmtId="0" fontId="14" fillId="0" borderId="0" xfId="4" applyNumberFormat="1" applyFont="1" applyFill="1" applyBorder="1" applyAlignment="1" applyProtection="1">
      <alignment horizontal="left" vertical="center"/>
    </xf>
    <xf numFmtId="2" fontId="14" fillId="5" borderId="14" xfId="4" applyNumberFormat="1" applyFont="1" applyFill="1" applyBorder="1" applyAlignment="1" applyProtection="1">
      <alignment horizontal="center" vertical="center"/>
    </xf>
    <xf numFmtId="0" fontId="6" fillId="5" borderId="15" xfId="4" applyNumberFormat="1" applyFont="1" applyFill="1" applyBorder="1" applyAlignment="1" applyProtection="1">
      <alignment horizontal="center" vertical="center"/>
    </xf>
    <xf numFmtId="164" fontId="9" fillId="0" borderId="0" xfId="3" applyNumberFormat="1" applyFont="1" applyFill="1" applyBorder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vertical="center"/>
    </xf>
    <xf numFmtId="0" fontId="3" fillId="3" borderId="0" xfId="0" applyFont="1" applyFill="1" applyAlignment="1" applyProtection="1">
      <alignment horizontal="center" vertic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 vertical="center" wrapText="1"/>
    </xf>
    <xf numFmtId="0" fontId="9" fillId="3" borderId="0" xfId="0" applyFont="1" applyFill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2" fontId="14" fillId="0" borderId="17" xfId="1" applyNumberFormat="1" applyFont="1" applyFill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vertical="center"/>
    </xf>
    <xf numFmtId="0" fontId="15" fillId="0" borderId="0" xfId="2" applyFont="1" applyBorder="1" applyAlignment="1" applyProtection="1">
      <alignment horizontal="right" vertical="center"/>
    </xf>
    <xf numFmtId="0" fontId="6" fillId="0" borderId="0" xfId="2" applyFont="1" applyBorder="1" applyAlignment="1" applyProtection="1">
      <alignment horizontal="right" vertical="center"/>
    </xf>
    <xf numFmtId="0" fontId="26" fillId="0" borderId="0" xfId="2" applyFont="1" applyBorder="1" applyAlignment="1" applyProtection="1">
      <alignment horizontal="left" vertical="center"/>
    </xf>
    <xf numFmtId="0" fontId="26" fillId="0" borderId="0" xfId="0" applyFont="1" applyAlignment="1" applyProtection="1">
      <alignment vertical="center"/>
    </xf>
    <xf numFmtId="164" fontId="14" fillId="0" borderId="16" xfId="2" applyNumberFormat="1" applyFont="1" applyBorder="1" applyAlignment="1" applyProtection="1">
      <alignment horizontal="center" vertical="center"/>
    </xf>
    <xf numFmtId="1" fontId="14" fillId="0" borderId="0" xfId="1" applyNumberFormat="1" applyFont="1" applyFill="1" applyBorder="1" applyAlignment="1" applyProtection="1">
      <alignment horizontal="center" vertical="center"/>
    </xf>
    <xf numFmtId="0" fontId="6" fillId="0" borderId="17" xfId="2" applyFont="1" applyBorder="1" applyAlignment="1" applyProtection="1">
      <alignment horizontal="center" vertical="center"/>
    </xf>
    <xf numFmtId="0" fontId="6" fillId="0" borderId="18" xfId="2" applyFont="1" applyBorder="1" applyAlignment="1" applyProtection="1">
      <alignment horizontal="center" vertical="center"/>
    </xf>
    <xf numFmtId="164" fontId="9" fillId="4" borderId="1" xfId="1" applyNumberFormat="1" applyFont="1" applyFill="1" applyBorder="1" applyAlignment="1" applyProtection="1">
      <alignment horizontal="center" vertical="center"/>
      <protection locked="0"/>
    </xf>
    <xf numFmtId="2" fontId="14" fillId="0" borderId="9" xfId="1" applyNumberFormat="1" applyFont="1" applyFill="1" applyBorder="1" applyAlignment="1" applyProtection="1">
      <alignment horizontal="left" vertical="center"/>
      <protection locked="0"/>
    </xf>
    <xf numFmtId="0" fontId="0" fillId="3" borderId="0" xfId="0" applyFill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10" fontId="26" fillId="0" borderId="0" xfId="1" applyNumberFormat="1" applyFont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vertical="center"/>
    </xf>
    <xf numFmtId="0" fontId="26" fillId="0" borderId="0" xfId="2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29" fillId="0" borderId="17" xfId="2" applyFont="1" applyBorder="1" applyAlignment="1" applyProtection="1">
      <alignment horizontal="center" vertical="center"/>
    </xf>
    <xf numFmtId="1" fontId="14" fillId="0" borderId="17" xfId="1" applyNumberFormat="1" applyFont="1" applyFill="1" applyBorder="1" applyAlignment="1" applyProtection="1">
      <alignment horizontal="center" vertical="center"/>
    </xf>
    <xf numFmtId="0" fontId="6" fillId="0" borderId="17" xfId="2" applyFont="1" applyFill="1" applyBorder="1" applyAlignment="1" applyProtection="1">
      <alignment horizontal="center" vertical="center"/>
    </xf>
    <xf numFmtId="0" fontId="6" fillId="2" borderId="17" xfId="2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14" fillId="2" borderId="17" xfId="0" applyFont="1" applyFill="1" applyBorder="1" applyAlignment="1" applyProtection="1">
      <alignment vertical="center"/>
    </xf>
    <xf numFmtId="0" fontId="0" fillId="3" borderId="0" xfId="0" applyFill="1" applyProtection="1"/>
    <xf numFmtId="1" fontId="32" fillId="0" borderId="22" xfId="1" applyNumberFormat="1" applyFont="1" applyFill="1" applyBorder="1" applyAlignment="1" applyProtection="1">
      <alignment horizontal="center" vertical="center"/>
    </xf>
    <xf numFmtId="1" fontId="32" fillId="0" borderId="23" xfId="1" applyNumberFormat="1" applyFont="1" applyFill="1" applyBorder="1" applyAlignment="1" applyProtection="1">
      <alignment horizontal="center" vertical="center"/>
    </xf>
    <xf numFmtId="1" fontId="32" fillId="0" borderId="25" xfId="1" applyNumberFormat="1" applyFont="1" applyFill="1" applyBorder="1" applyAlignment="1" applyProtection="1">
      <alignment horizontal="center" vertical="center"/>
    </xf>
    <xf numFmtId="1" fontId="32" fillId="0" borderId="21" xfId="1" applyNumberFormat="1" applyFont="1" applyFill="1" applyBorder="1" applyAlignment="1" applyProtection="1">
      <alignment horizontal="center" vertical="center"/>
    </xf>
    <xf numFmtId="1" fontId="32" fillId="0" borderId="9" xfId="1" applyNumberFormat="1" applyFont="1" applyFill="1" applyBorder="1" applyAlignment="1" applyProtection="1">
      <alignment horizontal="center" vertical="center"/>
    </xf>
    <xf numFmtId="1" fontId="32" fillId="0" borderId="24" xfId="1" applyNumberFormat="1" applyFont="1" applyFill="1" applyBorder="1" applyAlignment="1" applyProtection="1">
      <alignment horizontal="center" vertical="center"/>
    </xf>
    <xf numFmtId="10" fontId="14" fillId="0" borderId="17" xfId="1" applyNumberFormat="1" applyFont="1" applyBorder="1" applyAlignment="1" applyProtection="1">
      <alignment horizontal="center" vertical="center"/>
    </xf>
    <xf numFmtId="2" fontId="3" fillId="2" borderId="17" xfId="0" applyNumberFormat="1" applyFont="1" applyFill="1" applyBorder="1" applyAlignment="1" applyProtection="1">
      <alignment horizontal="center" vertic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2" fillId="0" borderId="27" xfId="1" applyNumberFormat="1" applyFont="1" applyFill="1" applyBorder="1" applyAlignment="1" applyProtection="1">
      <alignment horizontal="center" vertical="center"/>
    </xf>
    <xf numFmtId="1" fontId="32" fillId="0" borderId="28" xfId="1" applyNumberFormat="1" applyFont="1" applyFill="1" applyBorder="1" applyAlignment="1" applyProtection="1">
      <alignment horizontal="center" vertical="center"/>
    </xf>
    <xf numFmtId="0" fontId="27" fillId="0" borderId="17" xfId="0" applyFont="1" applyBorder="1" applyAlignment="1" applyProtection="1">
      <alignment horizontal="center" vertical="center"/>
    </xf>
    <xf numFmtId="0" fontId="14" fillId="3" borderId="0" xfId="0" applyFont="1" applyFill="1" applyProtection="1"/>
    <xf numFmtId="164" fontId="14" fillId="5" borderId="14" xfId="11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/>
    </xf>
    <xf numFmtId="0" fontId="3" fillId="2" borderId="17" xfId="0" applyFont="1" applyFill="1" applyBorder="1" applyAlignment="1" applyProtection="1">
      <alignment vertical="center"/>
    </xf>
    <xf numFmtId="0" fontId="3" fillId="2" borderId="17" xfId="0" applyFont="1" applyFill="1" applyBorder="1" applyAlignment="1" applyProtection="1">
      <alignment horizontal="center" vertical="center"/>
    </xf>
    <xf numFmtId="0" fontId="5" fillId="0" borderId="0" xfId="2" applyFont="1" applyAlignment="1" applyProtection="1">
      <alignment vertical="center"/>
    </xf>
    <xf numFmtId="2" fontId="28" fillId="0" borderId="0" xfId="1" applyNumberFormat="1" applyFont="1" applyFill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left" vertical="center" wrapText="1"/>
    </xf>
    <xf numFmtId="0" fontId="3" fillId="0" borderId="1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 wrapText="1"/>
    </xf>
    <xf numFmtId="0" fontId="27" fillId="0" borderId="13" xfId="0" applyFont="1" applyBorder="1" applyAlignment="1" applyProtection="1">
      <alignment horizontal="left" vertical="center"/>
    </xf>
    <xf numFmtId="0" fontId="3" fillId="3" borderId="0" xfId="0" applyFont="1" applyFill="1" applyAlignment="1" applyProtection="1">
      <alignment horizontal="left" vertical="center"/>
    </xf>
    <xf numFmtId="10" fontId="26" fillId="0" borderId="0" xfId="1" applyNumberFormat="1" applyFont="1" applyBorder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/>
    </xf>
    <xf numFmtId="0" fontId="6" fillId="3" borderId="0" xfId="2" applyFont="1" applyFill="1" applyBorder="1" applyAlignment="1" applyProtection="1">
      <alignment horizontal="left" vertical="center"/>
    </xf>
    <xf numFmtId="2" fontId="28" fillId="0" borderId="13" xfId="1" applyNumberFormat="1" applyFont="1" applyFill="1" applyBorder="1" applyAlignment="1" applyProtection="1">
      <alignment horizontal="left" vertical="center"/>
    </xf>
    <xf numFmtId="0" fontId="3" fillId="0" borderId="0" xfId="0" applyFont="1" applyBorder="1" applyAlignment="1" applyProtection="1">
      <alignment horizontal="left" vertical="center"/>
    </xf>
    <xf numFmtId="0" fontId="3" fillId="2" borderId="0" xfId="0" applyFont="1" applyFill="1" applyBorder="1" applyAlignment="1" applyProtection="1">
      <alignment vertical="center"/>
    </xf>
    <xf numFmtId="0" fontId="14" fillId="2" borderId="17" xfId="2" applyFont="1" applyFill="1" applyBorder="1" applyAlignment="1" applyProtection="1">
      <alignment horizontal="center" vertical="center"/>
    </xf>
    <xf numFmtId="0" fontId="35" fillId="2" borderId="0" xfId="0" applyFont="1" applyFill="1" applyBorder="1" applyAlignment="1" applyProtection="1">
      <alignment horizontal="right" vertical="center"/>
    </xf>
    <xf numFmtId="0" fontId="35" fillId="2" borderId="0" xfId="0" applyFont="1" applyFill="1" applyBorder="1" applyAlignment="1" applyProtection="1">
      <alignment horizontal="center" vertical="center"/>
    </xf>
    <xf numFmtId="0" fontId="36" fillId="2" borderId="0" xfId="2" applyFont="1" applyFill="1" applyBorder="1" applyAlignment="1" applyProtection="1">
      <alignment horizontal="left" vertical="center"/>
    </xf>
    <xf numFmtId="1" fontId="3" fillId="2" borderId="0" xfId="0" applyNumberFormat="1" applyFont="1" applyFill="1" applyBorder="1" applyAlignment="1" applyProtection="1">
      <alignment horizontal="left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right" vertical="center"/>
    </xf>
    <xf numFmtId="0" fontId="37" fillId="0" borderId="0" xfId="2" applyFont="1" applyAlignment="1" applyProtection="1">
      <alignment vertical="center"/>
    </xf>
    <xf numFmtId="0" fontId="37" fillId="0" borderId="0" xfId="3" applyFont="1" applyFill="1" applyBorder="1" applyAlignment="1" applyProtection="1">
      <alignment horizontal="centerContinuous" vertical="center"/>
    </xf>
    <xf numFmtId="0" fontId="6" fillId="0" borderId="0" xfId="2" applyFont="1" applyAlignment="1" applyProtection="1">
      <alignment horizontal="left" vertical="center"/>
    </xf>
    <xf numFmtId="1" fontId="24" fillId="0" borderId="9" xfId="4" applyNumberFormat="1" applyFont="1" applyBorder="1" applyAlignment="1" applyProtection="1">
      <alignment horizontal="center" vertical="center"/>
    </xf>
    <xf numFmtId="0" fontId="6" fillId="3" borderId="0" xfId="2" applyFont="1" applyFill="1" applyAlignment="1" applyProtection="1">
      <alignment vertical="center"/>
    </xf>
    <xf numFmtId="2" fontId="3" fillId="0" borderId="16" xfId="4" applyNumberFormat="1" applyFont="1" applyFill="1" applyBorder="1" applyAlignment="1" applyProtection="1">
      <alignment horizontal="center" vertical="center"/>
    </xf>
    <xf numFmtId="2" fontId="3" fillId="5" borderId="16" xfId="4" applyNumberFormat="1" applyFont="1" applyFill="1" applyBorder="1" applyAlignment="1" applyProtection="1">
      <alignment horizontal="center" vertical="center"/>
    </xf>
    <xf numFmtId="0" fontId="37" fillId="2" borderId="0" xfId="2" applyFont="1" applyFill="1" applyAlignment="1" applyProtection="1">
      <alignment vertical="center"/>
    </xf>
    <xf numFmtId="0" fontId="6" fillId="2" borderId="0" xfId="2" applyFont="1" applyFill="1" applyAlignment="1" applyProtection="1">
      <alignment vertical="center"/>
    </xf>
    <xf numFmtId="2" fontId="9" fillId="4" borderId="32" xfId="1" applyNumberFormat="1" applyFont="1" applyFill="1" applyBorder="1" applyAlignment="1" applyProtection="1">
      <alignment horizontal="center" vertical="center"/>
      <protection locked="0"/>
    </xf>
    <xf numFmtId="170" fontId="38" fillId="0" borderId="17" xfId="4" applyNumberFormat="1" applyFont="1" applyBorder="1" applyAlignment="1" applyProtection="1">
      <alignment horizontal="center" vertical="center"/>
    </xf>
    <xf numFmtId="170" fontId="38" fillId="0" borderId="33" xfId="4" applyNumberFormat="1" applyFont="1" applyBorder="1" applyAlignment="1" applyProtection="1">
      <alignment horizontal="center" vertical="center"/>
    </xf>
    <xf numFmtId="1" fontId="32" fillId="0" borderId="37" xfId="1" applyNumberFormat="1" applyFont="1" applyFill="1" applyBorder="1" applyAlignment="1" applyProtection="1">
      <alignment horizontal="center" vertical="center"/>
    </xf>
    <xf numFmtId="0" fontId="18" fillId="0" borderId="0" xfId="2" applyFont="1" applyBorder="1" applyAlignment="1" applyProtection="1">
      <alignment horizontal="left" vertical="center"/>
    </xf>
    <xf numFmtId="1" fontId="35" fillId="2" borderId="0" xfId="0" applyNumberFormat="1" applyFont="1" applyFill="1" applyBorder="1" applyAlignment="1" applyProtection="1">
      <alignment horizontal="center" vertical="center"/>
    </xf>
    <xf numFmtId="170" fontId="14" fillId="5" borderId="14" xfId="4" applyNumberFormat="1" applyFont="1" applyFill="1" applyBorder="1" applyAlignment="1" applyProtection="1">
      <alignment horizontal="center" vertical="center" wrapText="1"/>
    </xf>
    <xf numFmtId="10" fontId="32" fillId="0" borderId="29" xfId="1" applyNumberFormat="1" applyFont="1" applyFill="1" applyBorder="1" applyAlignment="1" applyProtection="1">
      <alignment horizontal="center" vertical="center"/>
    </xf>
    <xf numFmtId="10" fontId="32" fillId="0" borderId="30" xfId="1" applyNumberFormat="1" applyFont="1" applyFill="1" applyBorder="1" applyAlignment="1" applyProtection="1">
      <alignment horizontal="center" vertical="center"/>
    </xf>
    <xf numFmtId="10" fontId="32" fillId="0" borderId="27" xfId="1" applyNumberFormat="1" applyFont="1" applyFill="1" applyBorder="1" applyAlignment="1" applyProtection="1">
      <alignment horizontal="center" vertical="center"/>
    </xf>
    <xf numFmtId="10" fontId="32" fillId="0" borderId="23" xfId="1" applyNumberFormat="1" applyFont="1" applyFill="1" applyBorder="1" applyAlignment="1" applyProtection="1">
      <alignment horizontal="center" vertical="center"/>
    </xf>
    <xf numFmtId="10" fontId="32" fillId="0" borderId="28" xfId="1" applyNumberFormat="1" applyFont="1" applyFill="1" applyBorder="1" applyAlignment="1" applyProtection="1">
      <alignment horizontal="center" vertical="center"/>
    </xf>
    <xf numFmtId="10" fontId="32" fillId="0" borderId="25" xfId="1" applyNumberFormat="1" applyFont="1" applyFill="1" applyBorder="1" applyAlignment="1" applyProtection="1">
      <alignment horizontal="center" vertical="center"/>
    </xf>
    <xf numFmtId="4" fontId="19" fillId="2" borderId="0" xfId="2" applyNumberFormat="1" applyFont="1" applyFill="1" applyBorder="1" applyAlignment="1" applyProtection="1">
      <alignment horizontal="right" vertical="center"/>
    </xf>
    <xf numFmtId="172" fontId="19" fillId="2" borderId="0" xfId="2" applyNumberFormat="1" applyFont="1" applyFill="1" applyBorder="1" applyAlignment="1" applyProtection="1">
      <alignment horizontal="right" vertical="center"/>
    </xf>
    <xf numFmtId="10" fontId="3" fillId="0" borderId="38" xfId="4" applyNumberFormat="1" applyFont="1" applyFill="1" applyBorder="1" applyAlignment="1" applyProtection="1">
      <alignment horizontal="center" vertical="center"/>
    </xf>
    <xf numFmtId="0" fontId="24" fillId="0" borderId="15" xfId="4" applyNumberFormat="1" applyFont="1" applyFill="1" applyBorder="1" applyAlignment="1" applyProtection="1">
      <alignment horizontal="center" vertical="center"/>
    </xf>
    <xf numFmtId="1" fontId="14" fillId="0" borderId="0" xfId="4" applyNumberFormat="1" applyFont="1" applyFill="1" applyBorder="1" applyAlignment="1" applyProtection="1">
      <alignment vertical="center" wrapText="1"/>
    </xf>
    <xf numFmtId="2" fontId="26" fillId="0" borderId="0" xfId="4" applyNumberFormat="1" applyFont="1" applyFill="1" applyBorder="1" applyAlignment="1" applyProtection="1">
      <alignment horizontal="center" vertical="center"/>
    </xf>
    <xf numFmtId="0" fontId="3" fillId="2" borderId="17" xfId="0" applyFont="1" applyFill="1" applyBorder="1" applyAlignment="1" applyProtection="1">
      <alignment horizontal="right" vertical="center"/>
    </xf>
    <xf numFmtId="0" fontId="19" fillId="2" borderId="39" xfId="2" applyFont="1" applyFill="1" applyBorder="1" applyAlignment="1" applyProtection="1">
      <alignment horizontal="left" vertical="center"/>
    </xf>
    <xf numFmtId="0" fontId="19" fillId="2" borderId="39" xfId="2" applyFont="1" applyFill="1" applyBorder="1" applyAlignment="1" applyProtection="1">
      <alignment horizontal="right" vertical="center"/>
    </xf>
    <xf numFmtId="10" fontId="19" fillId="2" borderId="39" xfId="2" applyNumberFormat="1" applyFont="1" applyFill="1" applyBorder="1" applyAlignment="1" applyProtection="1">
      <alignment horizontal="right" vertical="center"/>
    </xf>
    <xf numFmtId="10" fontId="39" fillId="2" borderId="39" xfId="0" applyNumberFormat="1" applyFont="1" applyFill="1" applyBorder="1" applyAlignment="1" applyProtection="1">
      <alignment horizontal="right" vertical="center"/>
    </xf>
    <xf numFmtId="4" fontId="19" fillId="2" borderId="39" xfId="2" applyNumberFormat="1" applyFont="1" applyFill="1" applyBorder="1" applyAlignment="1" applyProtection="1">
      <alignment horizontal="right" vertical="center"/>
    </xf>
    <xf numFmtId="172" fontId="19" fillId="2" borderId="39" xfId="2" applyNumberFormat="1" applyFont="1" applyFill="1" applyBorder="1" applyAlignment="1" applyProtection="1">
      <alignment horizontal="right" vertical="center"/>
    </xf>
    <xf numFmtId="2" fontId="9" fillId="4" borderId="9" xfId="1" applyNumberFormat="1" applyFont="1" applyFill="1" applyBorder="1" applyAlignment="1" applyProtection="1">
      <alignment horizontal="center" vertical="center"/>
    </xf>
    <xf numFmtId="1" fontId="19" fillId="2" borderId="39" xfId="2" applyNumberFormat="1" applyFont="1" applyFill="1" applyBorder="1" applyAlignment="1" applyProtection="1">
      <alignment horizontal="left" vertical="center"/>
    </xf>
    <xf numFmtId="2" fontId="32" fillId="0" borderId="9" xfId="1" applyNumberFormat="1" applyFont="1" applyFill="1" applyBorder="1" applyAlignment="1" applyProtection="1">
      <alignment horizontal="center" vertical="center"/>
    </xf>
    <xf numFmtId="0" fontId="5" fillId="0" borderId="0" xfId="2" applyFont="1" applyAlignment="1" applyProtection="1">
      <alignment horizontal="center" vertical="center"/>
    </xf>
    <xf numFmtId="0" fontId="6" fillId="0" borderId="4" xfId="2" applyFont="1" applyBorder="1" applyAlignment="1" applyProtection="1">
      <alignment horizontal="center" vertical="center"/>
    </xf>
    <xf numFmtId="0" fontId="6" fillId="0" borderId="6" xfId="2" applyFont="1" applyBorder="1" applyAlignment="1" applyProtection="1">
      <alignment horizontal="center" vertical="center"/>
    </xf>
    <xf numFmtId="0" fontId="6" fillId="0" borderId="0" xfId="2" applyFont="1" applyBorder="1" applyAlignment="1" applyProtection="1">
      <alignment horizontal="center" vertical="center"/>
    </xf>
    <xf numFmtId="0" fontId="18" fillId="0" borderId="0" xfId="2" applyFont="1" applyBorder="1" applyAlignment="1" applyProtection="1">
      <alignment vertical="center"/>
    </xf>
    <xf numFmtId="0" fontId="3" fillId="0" borderId="17" xfId="0" applyFont="1" applyBorder="1" applyAlignment="1" applyProtection="1">
      <alignment horizontal="center" vertical="center"/>
    </xf>
    <xf numFmtId="0" fontId="26" fillId="0" borderId="0" xfId="2" applyFont="1" applyBorder="1" applyAlignment="1" applyProtection="1">
      <alignment horizontal="right" vertical="center"/>
    </xf>
    <xf numFmtId="0" fontId="3" fillId="2" borderId="0" xfId="0" applyFont="1" applyFill="1" applyProtection="1"/>
    <xf numFmtId="0" fontId="0" fillId="2" borderId="0" xfId="0" applyFill="1" applyAlignment="1" applyProtection="1">
      <alignment vertical="center"/>
    </xf>
    <xf numFmtId="167" fontId="3" fillId="0" borderId="17" xfId="0" applyNumberFormat="1" applyFont="1" applyBorder="1" applyAlignment="1" applyProtection="1">
      <alignment horizontal="left" vertical="center"/>
    </xf>
    <xf numFmtId="172" fontId="39" fillId="2" borderId="39" xfId="0" applyNumberFormat="1" applyFont="1" applyFill="1" applyBorder="1" applyAlignment="1" applyProtection="1">
      <alignment horizontal="right" vertical="center"/>
    </xf>
    <xf numFmtId="172" fontId="39" fillId="2" borderId="0" xfId="0" applyNumberFormat="1" applyFont="1" applyFill="1" applyAlignment="1" applyProtection="1">
      <alignment horizontal="right" vertical="center"/>
    </xf>
    <xf numFmtId="10" fontId="15" fillId="0" borderId="0" xfId="2" applyNumberFormat="1" applyFont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1" fontId="24" fillId="0" borderId="16" xfId="4" applyNumberFormat="1" applyFont="1" applyFill="1" applyBorder="1" applyAlignment="1" applyProtection="1">
      <alignment horizontal="center" vertical="center"/>
    </xf>
    <xf numFmtId="10" fontId="19" fillId="2" borderId="0" xfId="2" applyNumberFormat="1" applyFont="1" applyFill="1" applyBorder="1" applyAlignment="1" applyProtection="1">
      <alignment horizontal="left" vertical="center" wrapText="1"/>
    </xf>
    <xf numFmtId="164" fontId="24" fillId="5" borderId="14" xfId="4" applyNumberFormat="1" applyFont="1" applyFill="1" applyBorder="1" applyAlignment="1" applyProtection="1">
      <alignment horizontal="center" vertical="center"/>
    </xf>
    <xf numFmtId="0" fontId="40" fillId="0" borderId="0" xfId="2" applyFont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2" fontId="0" fillId="0" borderId="17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164" fontId="9" fillId="0" borderId="0" xfId="1" applyNumberFormat="1" applyFont="1" applyFill="1" applyBorder="1" applyAlignment="1" applyProtection="1">
      <alignment horizontal="center" vertical="center"/>
    </xf>
    <xf numFmtId="0" fontId="9" fillId="0" borderId="0" xfId="2" applyFont="1" applyAlignment="1" applyProtection="1">
      <alignment vertical="center"/>
    </xf>
    <xf numFmtId="0" fontId="14" fillId="3" borderId="0" xfId="2" applyFont="1" applyFill="1" applyBorder="1" applyAlignment="1" applyProtection="1">
      <alignment vertical="center"/>
    </xf>
    <xf numFmtId="0" fontId="14" fillId="3" borderId="0" xfId="2" applyFont="1" applyFill="1" applyBorder="1" applyAlignment="1" applyProtection="1">
      <alignment horizontal="left" vertical="center"/>
    </xf>
    <xf numFmtId="0" fontId="14" fillId="3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23" fillId="0" borderId="0" xfId="2" applyFont="1" applyBorder="1" applyAlignment="1" applyProtection="1">
      <alignment horizontal="left" vertical="center"/>
    </xf>
    <xf numFmtId="0" fontId="14" fillId="0" borderId="0" xfId="2" applyFont="1" applyBorder="1" applyAlignment="1" applyProtection="1">
      <alignment horizontal="left" vertical="center"/>
    </xf>
    <xf numFmtId="0" fontId="3" fillId="0" borderId="0" xfId="0" applyFont="1"/>
    <xf numFmtId="0" fontId="14" fillId="2" borderId="0" xfId="2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left" vertical="center" wrapText="1"/>
    </xf>
    <xf numFmtId="0" fontId="9" fillId="2" borderId="0" xfId="0" applyFont="1" applyFill="1" applyBorder="1" applyAlignment="1" applyProtection="1">
      <alignment horizontal="center" vertical="center" wrapText="1"/>
    </xf>
    <xf numFmtId="0" fontId="41" fillId="2" borderId="0" xfId="0" applyFont="1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center" vertical="center" wrapText="1"/>
    </xf>
    <xf numFmtId="0" fontId="14" fillId="2" borderId="0" xfId="2" applyFont="1" applyFill="1" applyBorder="1" applyAlignment="1" applyProtection="1">
      <alignment vertical="center"/>
    </xf>
    <xf numFmtId="0" fontId="14" fillId="2" borderId="0" xfId="2" applyFont="1" applyFill="1" applyBorder="1" applyAlignment="1" applyProtection="1">
      <alignment horizontal="left" vertical="center"/>
    </xf>
    <xf numFmtId="0" fontId="8" fillId="2" borderId="17" xfId="0" applyFont="1" applyFill="1" applyBorder="1" applyAlignment="1" applyProtection="1">
      <alignment vertical="center"/>
    </xf>
    <xf numFmtId="0" fontId="9" fillId="2" borderId="17" xfId="2" applyFont="1" applyFill="1" applyBorder="1" applyAlignment="1" applyProtection="1">
      <alignment horizontal="center" vertical="center"/>
    </xf>
    <xf numFmtId="1" fontId="8" fillId="2" borderId="17" xfId="0" applyNumberFormat="1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8" fillId="2" borderId="17" xfId="0" applyFont="1" applyFill="1" applyBorder="1" applyAlignment="1" applyProtection="1">
      <alignment horizontal="center" vertical="center"/>
    </xf>
    <xf numFmtId="0" fontId="0" fillId="0" borderId="13" xfId="0" applyFont="1" applyBorder="1" applyAlignment="1" applyProtection="1">
      <alignment horizontal="left" vertical="center"/>
    </xf>
    <xf numFmtId="0" fontId="29" fillId="0" borderId="18" xfId="2" applyFont="1" applyBorder="1" applyAlignment="1" applyProtection="1">
      <alignment horizontal="center" vertical="center"/>
    </xf>
    <xf numFmtId="2" fontId="29" fillId="0" borderId="17" xfId="1" applyNumberFormat="1" applyFont="1" applyFill="1" applyBorder="1" applyAlignment="1" applyProtection="1">
      <alignment horizontal="center" vertical="center"/>
    </xf>
    <xf numFmtId="170" fontId="6" fillId="2" borderId="0" xfId="0" applyNumberFormat="1" applyFont="1" applyFill="1" applyBorder="1" applyAlignment="1" applyProtection="1">
      <alignment horizontal="center" vertical="center"/>
    </xf>
    <xf numFmtId="0" fontId="14" fillId="0" borderId="0" xfId="2" applyFont="1" applyBorder="1" applyAlignment="1" applyProtection="1">
      <alignment horizontal="left" vertical="center" wrapText="1"/>
    </xf>
    <xf numFmtId="0" fontId="6" fillId="0" borderId="0" xfId="2" applyFont="1" applyBorder="1" applyAlignment="1" applyProtection="1">
      <alignment horizontal="center" vertical="center"/>
    </xf>
    <xf numFmtId="0" fontId="18" fillId="0" borderId="0" xfId="2" applyFont="1" applyBorder="1" applyAlignment="1" applyProtection="1">
      <alignment vertical="center"/>
    </xf>
    <xf numFmtId="0" fontId="14" fillId="0" borderId="0" xfId="2" applyFont="1" applyAlignment="1" applyProtection="1">
      <alignment horizontal="left" vertical="center" wrapText="1"/>
    </xf>
    <xf numFmtId="0" fontId="18" fillId="0" borderId="0" xfId="2" applyFont="1" applyBorder="1" applyAlignment="1" applyProtection="1">
      <alignment horizontal="left" vertical="center" wrapText="1"/>
    </xf>
    <xf numFmtId="0" fontId="27" fillId="3" borderId="0" xfId="0" applyFont="1" applyFill="1" applyProtection="1"/>
    <xf numFmtId="0" fontId="42" fillId="3" borderId="0" xfId="0" applyFont="1" applyFill="1" applyAlignment="1" applyProtection="1">
      <alignment horizontal="right" vertical="center"/>
    </xf>
    <xf numFmtId="1" fontId="42" fillId="3" borderId="0" xfId="0" applyNumberFormat="1" applyFont="1" applyFill="1" applyAlignment="1" applyProtection="1">
      <alignment horizontal="left" vertical="center"/>
    </xf>
    <xf numFmtId="0" fontId="27" fillId="3" borderId="0" xfId="0" applyFont="1" applyFill="1" applyAlignment="1" applyProtection="1">
      <alignment horizontal="left"/>
    </xf>
    <xf numFmtId="0" fontId="27" fillId="0" borderId="0" xfId="0" applyFont="1" applyProtection="1"/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/>
    </xf>
    <xf numFmtId="0" fontId="27" fillId="0" borderId="0" xfId="0" applyFont="1" applyAlignment="1" applyProtection="1"/>
    <xf numFmtId="0" fontId="6" fillId="0" borderId="17" xfId="0" applyNumberFormat="1" applyFont="1" applyBorder="1" applyAlignment="1" applyProtection="1">
      <alignment horizontal="center" vertical="center"/>
    </xf>
    <xf numFmtId="171" fontId="6" fillId="0" borderId="17" xfId="0" applyNumberFormat="1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left"/>
    </xf>
    <xf numFmtId="2" fontId="6" fillId="0" borderId="17" xfId="0" applyNumberFormat="1" applyFont="1" applyBorder="1" applyAlignment="1" applyProtection="1">
      <alignment horizontal="center" vertical="center"/>
    </xf>
    <xf numFmtId="0" fontId="27" fillId="0" borderId="0" xfId="0" applyFont="1" applyFill="1" applyAlignment="1" applyProtection="1"/>
    <xf numFmtId="0" fontId="27" fillId="0" borderId="0" xfId="0" applyFont="1" applyFill="1" applyAlignment="1" applyProtection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left"/>
    </xf>
    <xf numFmtId="0" fontId="42" fillId="6" borderId="17" xfId="0" applyFont="1" applyFill="1" applyBorder="1" applyAlignment="1" applyProtection="1">
      <alignment vertical="center"/>
    </xf>
    <xf numFmtId="0" fontId="20" fillId="6" borderId="17" xfId="2" applyFont="1" applyFill="1" applyBorder="1" applyAlignment="1" applyProtection="1">
      <alignment horizontal="center" vertical="center"/>
    </xf>
    <xf numFmtId="1" fontId="42" fillId="6" borderId="17" xfId="0" applyNumberFormat="1" applyFont="1" applyFill="1" applyBorder="1" applyAlignment="1" applyProtection="1">
      <alignment horizontal="center" vertical="center"/>
    </xf>
    <xf numFmtId="1" fontId="42" fillId="6" borderId="17" xfId="0" applyNumberFormat="1" applyFont="1" applyFill="1" applyBorder="1" applyAlignment="1" applyProtection="1">
      <alignment horizontal="left" vertical="center"/>
    </xf>
    <xf numFmtId="0" fontId="42" fillId="0" borderId="0" xfId="0" applyFont="1" applyAlignment="1" applyProtection="1">
      <alignment horizontal="center" vertical="center"/>
    </xf>
    <xf numFmtId="0" fontId="42" fillId="6" borderId="17" xfId="0" applyFont="1" applyFill="1" applyBorder="1" applyAlignment="1" applyProtection="1">
      <alignment horizontal="center" vertical="center"/>
    </xf>
    <xf numFmtId="0" fontId="6" fillId="0" borderId="16" xfId="2" applyFont="1" applyFill="1" applyBorder="1" applyAlignment="1" applyProtection="1">
      <alignment vertical="center"/>
    </xf>
    <xf numFmtId="2" fontId="6" fillId="0" borderId="19" xfId="2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center" vertical="center"/>
    </xf>
    <xf numFmtId="0" fontId="27" fillId="2" borderId="0" xfId="0" applyFont="1" applyFill="1" applyBorder="1" applyProtection="1"/>
    <xf numFmtId="0" fontId="6" fillId="2" borderId="0" xfId="0" applyFont="1" applyFill="1" applyBorder="1" applyAlignment="1" applyProtection="1">
      <alignment vertical="center"/>
    </xf>
    <xf numFmtId="0" fontId="6" fillId="2" borderId="0" xfId="2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27" fillId="2" borderId="0" xfId="0" applyFont="1" applyFill="1" applyProtection="1"/>
    <xf numFmtId="0" fontId="6" fillId="2" borderId="52" xfId="0" applyFont="1" applyFill="1" applyBorder="1" applyAlignment="1" applyProtection="1">
      <alignment vertical="center"/>
    </xf>
    <xf numFmtId="0" fontId="6" fillId="2" borderId="52" xfId="2" applyFont="1" applyFill="1" applyBorder="1" applyAlignment="1" applyProtection="1">
      <alignment horizontal="center" vertical="center"/>
    </xf>
    <xf numFmtId="2" fontId="43" fillId="2" borderId="52" xfId="0" applyNumberFormat="1" applyFont="1" applyFill="1" applyBorder="1" applyAlignment="1" applyProtection="1">
      <alignment horizontal="center" vertical="center"/>
    </xf>
    <xf numFmtId="2" fontId="6" fillId="2" borderId="52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6" fillId="0" borderId="31" xfId="0" applyFont="1" applyFill="1" applyBorder="1" applyAlignment="1" applyProtection="1">
      <alignment vertical="center"/>
    </xf>
    <xf numFmtId="0" fontId="6" fillId="0" borderId="20" xfId="2" applyFont="1" applyFill="1" applyBorder="1" applyAlignment="1" applyProtection="1">
      <alignment horizontal="center" vertical="center"/>
    </xf>
    <xf numFmtId="1" fontId="6" fillId="0" borderId="20" xfId="0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2" fontId="27" fillId="0" borderId="0" xfId="0" applyNumberFormat="1" applyFont="1" applyAlignment="1" applyProtection="1">
      <alignment vertical="center"/>
    </xf>
    <xf numFmtId="0" fontId="6" fillId="2" borderId="0" xfId="0" applyNumberFormat="1" applyFont="1" applyFill="1" applyBorder="1" applyAlignment="1" applyProtection="1">
      <alignment horizontal="center" vertical="center"/>
    </xf>
    <xf numFmtId="0" fontId="6" fillId="0" borderId="53" xfId="0" applyFont="1" applyFill="1" applyBorder="1" applyAlignment="1" applyProtection="1">
      <alignment vertical="center"/>
    </xf>
    <xf numFmtId="0" fontId="6" fillId="0" borderId="54" xfId="2" applyFont="1" applyFill="1" applyBorder="1" applyAlignment="1" applyProtection="1">
      <alignment horizontal="center" vertical="center"/>
    </xf>
    <xf numFmtId="1" fontId="6" fillId="0" borderId="54" xfId="0" applyNumberFormat="1" applyFont="1" applyBorder="1" applyAlignment="1" applyProtection="1">
      <alignment horizontal="center" vertical="center"/>
    </xf>
    <xf numFmtId="0" fontId="44" fillId="2" borderId="18" xfId="0" applyFont="1" applyFill="1" applyBorder="1" applyAlignment="1" applyProtection="1">
      <alignment horizontal="center" vertical="top"/>
    </xf>
    <xf numFmtId="0" fontId="6" fillId="2" borderId="4" xfId="0" applyFont="1" applyFill="1" applyBorder="1" applyAlignment="1" applyProtection="1">
      <alignment horizontal="left"/>
    </xf>
    <xf numFmtId="0" fontId="6" fillId="2" borderId="6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left"/>
    </xf>
    <xf numFmtId="0" fontId="44" fillId="2" borderId="31" xfId="0" applyFont="1" applyFill="1" applyBorder="1" applyAlignment="1" applyProtection="1">
      <alignment horizontal="center" vertical="top"/>
    </xf>
    <xf numFmtId="0" fontId="27" fillId="2" borderId="0" xfId="0" applyFont="1" applyFill="1" applyBorder="1" applyAlignment="1" applyProtection="1">
      <alignment horizontal="left" vertical="center"/>
    </xf>
    <xf numFmtId="0" fontId="6" fillId="2" borderId="7" xfId="0" applyFont="1" applyFill="1" applyBorder="1" applyAlignment="1" applyProtection="1">
      <alignment horizontal="left"/>
    </xf>
    <xf numFmtId="0" fontId="6" fillId="2" borderId="8" xfId="0" applyFont="1" applyFill="1" applyBorder="1" applyAlignment="1" applyProtection="1">
      <alignment horizontal="left"/>
    </xf>
    <xf numFmtId="0" fontId="44" fillId="2" borderId="20" xfId="0" applyFont="1" applyFill="1" applyBorder="1" applyAlignment="1" applyProtection="1">
      <alignment horizontal="center" vertical="top"/>
    </xf>
    <xf numFmtId="0" fontId="6" fillId="2" borderId="11" xfId="0" applyFont="1" applyFill="1" applyBorder="1" applyAlignment="1" applyProtection="1">
      <alignment horizontal="left" vertical="center"/>
    </xf>
    <xf numFmtId="2" fontId="6" fillId="2" borderId="10" xfId="0" applyNumberFormat="1" applyFont="1" applyFill="1" applyBorder="1" applyAlignment="1" applyProtection="1">
      <alignment horizontal="left"/>
    </xf>
    <xf numFmtId="2" fontId="6" fillId="2" borderId="12" xfId="0" applyNumberFormat="1" applyFont="1" applyFill="1" applyBorder="1" applyAlignment="1" applyProtection="1">
      <alignment horizontal="left"/>
    </xf>
    <xf numFmtId="0" fontId="42" fillId="2" borderId="0" xfId="0" applyFont="1" applyFill="1" applyAlignment="1" applyProtection="1">
      <alignment horizontal="right" vertical="center"/>
    </xf>
    <xf numFmtId="0" fontId="27" fillId="2" borderId="0" xfId="0" applyFont="1" applyFill="1" applyAlignment="1" applyProtection="1">
      <alignment vertical="center"/>
    </xf>
    <xf numFmtId="0" fontId="27" fillId="2" borderId="0" xfId="0" applyFont="1" applyFill="1" applyAlignment="1" applyProtection="1">
      <alignment horizontal="left" vertical="center"/>
    </xf>
    <xf numFmtId="0" fontId="27" fillId="2" borderId="17" xfId="0" applyFont="1" applyFill="1" applyBorder="1" applyAlignment="1" applyProtection="1">
      <alignment horizontal="center" vertical="center"/>
    </xf>
    <xf numFmtId="0" fontId="27" fillId="2" borderId="17" xfId="11" applyNumberFormat="1" applyFont="1" applyFill="1" applyBorder="1" applyAlignment="1" applyProtection="1">
      <alignment vertical="center"/>
    </xf>
    <xf numFmtId="0" fontId="6" fillId="2" borderId="17" xfId="0" applyFont="1" applyFill="1" applyBorder="1" applyAlignment="1" applyProtection="1">
      <alignment vertical="center"/>
    </xf>
    <xf numFmtId="0" fontId="27" fillId="2" borderId="17" xfId="11" applyNumberFormat="1" applyFont="1" applyFill="1" applyBorder="1" applyAlignment="1" applyProtection="1">
      <alignment horizontal="center" vertical="center"/>
    </xf>
    <xf numFmtId="0" fontId="27" fillId="2" borderId="0" xfId="0" applyFont="1" applyFill="1" applyAlignment="1" applyProtection="1">
      <alignment horizontal="center" vertical="center"/>
    </xf>
    <xf numFmtId="0" fontId="27" fillId="2" borderId="0" xfId="0" applyFont="1" applyFill="1" applyAlignment="1" applyProtection="1">
      <alignment horizontal="center"/>
    </xf>
    <xf numFmtId="174" fontId="27" fillId="2" borderId="0" xfId="11" applyNumberFormat="1" applyFont="1" applyFill="1" applyProtection="1"/>
    <xf numFmtId="174" fontId="27" fillId="2" borderId="17" xfId="11" applyNumberFormat="1" applyFont="1" applyFill="1" applyBorder="1" applyAlignment="1" applyProtection="1">
      <alignment vertical="center"/>
    </xf>
    <xf numFmtId="2" fontId="27" fillId="2" borderId="0" xfId="0" applyNumberFormat="1" applyFont="1" applyFill="1" applyBorder="1" applyAlignment="1" applyProtection="1">
      <alignment horizontal="center" vertical="center"/>
    </xf>
    <xf numFmtId="174" fontId="27" fillId="2" borderId="0" xfId="11" applyNumberFormat="1" applyFont="1" applyFill="1" applyAlignment="1" applyProtection="1">
      <alignment horizontal="left"/>
    </xf>
    <xf numFmtId="0" fontId="6" fillId="2" borderId="16" xfId="2" applyFont="1" applyFill="1" applyBorder="1" applyAlignment="1" applyProtection="1">
      <alignment vertical="center"/>
    </xf>
    <xf numFmtId="0" fontId="6" fillId="2" borderId="16" xfId="4" applyNumberFormat="1" applyFont="1" applyFill="1" applyBorder="1" applyAlignment="1" applyProtection="1">
      <alignment horizontal="center" vertical="center"/>
    </xf>
    <xf numFmtId="0" fontId="6" fillId="2" borderId="17" xfId="11" applyNumberFormat="1" applyFont="1" applyFill="1" applyBorder="1" applyAlignment="1" applyProtection="1">
      <alignment horizontal="center" vertical="center"/>
    </xf>
    <xf numFmtId="11" fontId="6" fillId="2" borderId="17" xfId="11" applyNumberFormat="1" applyFont="1" applyFill="1" applyBorder="1" applyAlignment="1" applyProtection="1">
      <alignment horizontal="center" vertical="center"/>
    </xf>
    <xf numFmtId="0" fontId="6" fillId="0" borderId="0" xfId="2" applyFont="1" applyFill="1" applyBorder="1" applyAlignment="1" applyProtection="1">
      <alignment vertical="center"/>
    </xf>
    <xf numFmtId="0" fontId="6" fillId="0" borderId="0" xfId="4" applyNumberFormat="1" applyFont="1" applyFill="1" applyBorder="1" applyAlignment="1" applyProtection="1">
      <alignment horizontal="center" vertical="center"/>
    </xf>
    <xf numFmtId="2" fontId="6" fillId="0" borderId="0" xfId="2" applyNumberFormat="1" applyFont="1" applyFill="1" applyBorder="1" applyAlignment="1" applyProtection="1">
      <alignment horizontal="center" vertical="center" wrapText="1"/>
    </xf>
    <xf numFmtId="0" fontId="45" fillId="3" borderId="0" xfId="0" applyFont="1" applyFill="1" applyAlignment="1" applyProtection="1">
      <alignment horizontal="left"/>
    </xf>
    <xf numFmtId="0" fontId="6" fillId="0" borderId="16" xfId="4" applyNumberFormat="1" applyFont="1" applyFill="1" applyBorder="1" applyAlignment="1" applyProtection="1">
      <alignment horizontal="center" vertical="center"/>
    </xf>
    <xf numFmtId="0" fontId="6" fillId="7" borderId="16" xfId="2" applyFont="1" applyFill="1" applyBorder="1" applyAlignment="1" applyProtection="1">
      <alignment vertical="center"/>
    </xf>
    <xf numFmtId="0" fontId="6" fillId="7" borderId="16" xfId="4" applyNumberFormat="1" applyFont="1" applyFill="1" applyBorder="1" applyAlignment="1" applyProtection="1">
      <alignment horizontal="center" vertical="center"/>
    </xf>
    <xf numFmtId="2" fontId="6" fillId="7" borderId="19" xfId="2" applyNumberFormat="1" applyFont="1" applyFill="1" applyBorder="1" applyAlignment="1" applyProtection="1">
      <alignment horizontal="center" vertical="center" wrapText="1"/>
    </xf>
    <xf numFmtId="164" fontId="6" fillId="0" borderId="17" xfId="0" applyNumberFormat="1" applyFont="1" applyBorder="1" applyAlignment="1" applyProtection="1">
      <alignment horizontal="center" vertical="center"/>
    </xf>
    <xf numFmtId="0" fontId="3" fillId="0" borderId="18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18" fillId="0" borderId="0" xfId="2" applyFont="1" applyFill="1" applyBorder="1" applyAlignment="1" applyProtection="1"/>
    <xf numFmtId="0" fontId="18" fillId="0" borderId="0" xfId="2" applyFont="1" applyBorder="1" applyAlignment="1" applyProtection="1">
      <alignment horizontal="center" wrapText="1"/>
    </xf>
    <xf numFmtId="0" fontId="18" fillId="0" borderId="0" xfId="2" applyFont="1" applyFill="1" applyBorder="1" applyAlignment="1" applyProtection="1">
      <alignment horizontal="center"/>
    </xf>
    <xf numFmtId="0" fontId="18" fillId="0" borderId="0" xfId="2" applyFont="1" applyFill="1" applyBorder="1" applyAlignment="1" applyProtection="1">
      <alignment horizontal="center" wrapText="1"/>
    </xf>
    <xf numFmtId="0" fontId="0" fillId="0" borderId="0" xfId="0" applyAlignment="1" applyProtection="1"/>
    <xf numFmtId="0" fontId="18" fillId="0" borderId="0" xfId="2" applyFont="1" applyBorder="1" applyAlignment="1" applyProtection="1"/>
    <xf numFmtId="0" fontId="3" fillId="0" borderId="0" xfId="0" applyFont="1" applyBorder="1" applyAlignment="1" applyProtection="1">
      <alignment horizontal="center"/>
    </xf>
    <xf numFmtId="4" fontId="19" fillId="2" borderId="0" xfId="2" applyNumberFormat="1" applyFont="1" applyFill="1" applyBorder="1" applyAlignment="1" applyProtection="1">
      <alignment horizontal="right"/>
    </xf>
    <xf numFmtId="172" fontId="19" fillId="2" borderId="0" xfId="2" applyNumberFormat="1" applyFont="1" applyFill="1" applyBorder="1" applyAlignment="1" applyProtection="1">
      <alignment horizontal="right"/>
    </xf>
    <xf numFmtId="172" fontId="39" fillId="2" borderId="0" xfId="0" applyNumberFormat="1" applyFont="1" applyFill="1" applyAlignment="1" applyProtection="1">
      <alignment horizontal="right"/>
    </xf>
    <xf numFmtId="177" fontId="15" fillId="0" borderId="0" xfId="2" applyNumberFormat="1" applyFont="1" applyBorder="1" applyAlignment="1" applyProtection="1">
      <alignment horizontal="left" vertical="center"/>
    </xf>
    <xf numFmtId="0" fontId="26" fillId="0" borderId="0" xfId="2" applyFont="1" applyBorder="1" applyAlignment="1" applyProtection="1">
      <alignment horizontal="center" vertical="center"/>
    </xf>
    <xf numFmtId="0" fontId="14" fillId="0" borderId="0" xfId="2" applyFont="1" applyAlignment="1" applyProtection="1">
      <alignment vertical="center"/>
    </xf>
    <xf numFmtId="0" fontId="46" fillId="0" borderId="0" xfId="2" applyFont="1" applyBorder="1" applyAlignment="1" applyProtection="1">
      <alignment horizontal="left" vertical="center"/>
    </xf>
    <xf numFmtId="0" fontId="14" fillId="0" borderId="0" xfId="2" applyFont="1" applyBorder="1" applyAlignment="1" applyProtection="1">
      <alignment horizontal="center" vertical="center"/>
    </xf>
    <xf numFmtId="0" fontId="27" fillId="0" borderId="0" xfId="0" applyFont="1" applyAlignment="1" applyProtection="1">
      <alignment horizontal="left" vertical="center" wrapText="1"/>
    </xf>
    <xf numFmtId="0" fontId="42" fillId="3" borderId="0" xfId="0" applyFont="1" applyFill="1" applyAlignment="1" applyProtection="1">
      <alignment vertical="center"/>
    </xf>
    <xf numFmtId="0" fontId="27" fillId="0" borderId="0" xfId="0" applyFont="1" applyBorder="1" applyAlignment="1" applyProtection="1">
      <alignment horizontal="center" vertical="center"/>
    </xf>
    <xf numFmtId="1" fontId="27" fillId="0" borderId="0" xfId="0" applyNumberFormat="1" applyFont="1" applyAlignme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170" fontId="9" fillId="4" borderId="1" xfId="1" applyNumberFormat="1" applyFont="1" applyFill="1" applyBorder="1" applyAlignment="1" applyProtection="1">
      <alignment horizontal="center" vertical="center"/>
      <protection locked="0"/>
    </xf>
    <xf numFmtId="43" fontId="27" fillId="0" borderId="0" xfId="11" applyFont="1" applyProtection="1"/>
    <xf numFmtId="43" fontId="6" fillId="0" borderId="19" xfId="11" applyFont="1" applyFill="1" applyBorder="1" applyAlignment="1" applyProtection="1">
      <alignment horizontal="center" vertical="center" wrapText="1"/>
    </xf>
    <xf numFmtId="2" fontId="26" fillId="0" borderId="0" xfId="0" applyNumberFormat="1" applyFont="1" applyBorder="1" applyAlignment="1" applyProtection="1">
      <alignment horizontal="right" vertical="center"/>
    </xf>
    <xf numFmtId="2" fontId="27" fillId="0" borderId="0" xfId="11" applyNumberFormat="1" applyFont="1" applyProtection="1"/>
    <xf numFmtId="10" fontId="27" fillId="2" borderId="0" xfId="0" applyNumberFormat="1" applyFont="1" applyFill="1" applyAlignment="1" applyProtection="1">
      <alignment horizontal="center" vertical="center"/>
    </xf>
    <xf numFmtId="10" fontId="3" fillId="2" borderId="0" xfId="0" applyNumberFormat="1" applyFont="1" applyFill="1" applyBorder="1" applyAlignment="1" applyProtection="1">
      <alignment horizontal="left" vertical="center"/>
    </xf>
    <xf numFmtId="0" fontId="29" fillId="0" borderId="13" xfId="2" applyFont="1" applyBorder="1" applyAlignment="1" applyProtection="1">
      <alignment horizontal="left" vertical="center"/>
    </xf>
    <xf numFmtId="10" fontId="27" fillId="2" borderId="0" xfId="0" applyNumberFormat="1" applyFont="1" applyFill="1" applyProtection="1"/>
    <xf numFmtId="1" fontId="9" fillId="4" borderId="9" xfId="1" applyNumberFormat="1" applyFont="1" applyFill="1" applyBorder="1" applyAlignment="1" applyProtection="1">
      <alignment horizontal="center" vertical="center"/>
      <protection locked="0"/>
    </xf>
    <xf numFmtId="170" fontId="9" fillId="4" borderId="9" xfId="1" applyNumberFormat="1" applyFont="1" applyFill="1" applyBorder="1" applyAlignment="1" applyProtection="1">
      <alignment horizontal="center" vertical="center"/>
      <protection locked="0"/>
    </xf>
    <xf numFmtId="0" fontId="27" fillId="3" borderId="0" xfId="0" applyFont="1" applyFill="1" applyAlignment="1" applyProtection="1"/>
    <xf numFmtId="0" fontId="27" fillId="3" borderId="0" xfId="0" applyFont="1" applyFill="1" applyAlignment="1" applyProtection="1">
      <alignment horizontal="right" vertical="center"/>
    </xf>
    <xf numFmtId="0" fontId="5" fillId="0" borderId="0" xfId="3" applyFont="1" applyFill="1" applyBorder="1" applyAlignment="1" applyProtection="1">
      <alignment vertical="top" wrapText="1"/>
    </xf>
    <xf numFmtId="0" fontId="27" fillId="2" borderId="0" xfId="0" applyFont="1" applyFill="1" applyBorder="1" applyAlignment="1" applyProtection="1">
      <alignment vertical="center"/>
    </xf>
    <xf numFmtId="0" fontId="27" fillId="2" borderId="0" xfId="0" applyFont="1" applyFill="1" applyBorder="1" applyAlignment="1" applyProtection="1">
      <alignment horizontal="center" vertical="center"/>
    </xf>
    <xf numFmtId="0" fontId="27" fillId="2" borderId="17" xfId="0" applyFont="1" applyFill="1" applyBorder="1" applyAlignment="1" applyProtection="1">
      <alignment vertical="center"/>
    </xf>
    <xf numFmtId="0" fontId="27" fillId="2" borderId="17" xfId="0" applyFont="1" applyFill="1" applyBorder="1" applyAlignment="1" applyProtection="1">
      <alignment horizontal="left" vertical="center"/>
    </xf>
    <xf numFmtId="1" fontId="27" fillId="2" borderId="17" xfId="0" applyNumberFormat="1" applyFont="1" applyFill="1" applyBorder="1" applyAlignment="1" applyProtection="1">
      <alignment horizontal="center" vertical="center"/>
    </xf>
    <xf numFmtId="0" fontId="47" fillId="2" borderId="0" xfId="0" applyFont="1" applyFill="1" applyBorder="1" applyAlignment="1" applyProtection="1">
      <alignment horizontal="right" vertical="center"/>
    </xf>
    <xf numFmtId="0" fontId="47" fillId="2" borderId="0" xfId="0" applyFont="1" applyFill="1" applyBorder="1" applyAlignment="1" applyProtection="1">
      <alignment horizontal="center" vertical="center"/>
    </xf>
    <xf numFmtId="0" fontId="48" fillId="2" borderId="0" xfId="2" applyFont="1" applyFill="1" applyBorder="1" applyAlignment="1" applyProtection="1">
      <alignment horizontal="left" vertical="center"/>
    </xf>
    <xf numFmtId="1" fontId="47" fillId="2" borderId="0" xfId="0" applyNumberFormat="1" applyFont="1" applyFill="1" applyBorder="1" applyAlignment="1" applyProtection="1">
      <alignment horizontal="center" vertical="center"/>
    </xf>
    <xf numFmtId="1" fontId="27" fillId="2" borderId="0" xfId="0" applyNumberFormat="1" applyFont="1" applyFill="1" applyBorder="1" applyAlignment="1" applyProtection="1">
      <alignment horizontal="center" vertical="center"/>
    </xf>
    <xf numFmtId="1" fontId="27" fillId="2" borderId="0" xfId="0" applyNumberFormat="1" applyFont="1" applyFill="1" applyBorder="1" applyAlignment="1" applyProtection="1">
      <alignment horizontal="left" vertical="center"/>
    </xf>
    <xf numFmtId="2" fontId="6" fillId="2" borderId="17" xfId="0" applyNumberFormat="1" applyFont="1" applyFill="1" applyBorder="1" applyAlignment="1" applyProtection="1">
      <alignment horizontal="center" vertical="center"/>
    </xf>
    <xf numFmtId="165" fontId="6" fillId="2" borderId="17" xfId="0" applyNumberFormat="1" applyFont="1" applyFill="1" applyBorder="1" applyAlignment="1" applyProtection="1">
      <alignment horizontal="left" vertical="center"/>
    </xf>
    <xf numFmtId="165" fontId="6" fillId="2" borderId="17" xfId="0" applyNumberFormat="1" applyFont="1" applyFill="1" applyBorder="1" applyAlignment="1" applyProtection="1">
      <alignment horizontal="center" vertical="center"/>
    </xf>
    <xf numFmtId="1" fontId="6" fillId="2" borderId="17" xfId="0" applyNumberFormat="1" applyFont="1" applyFill="1" applyBorder="1" applyAlignment="1" applyProtection="1">
      <alignment horizontal="left" vertical="center"/>
    </xf>
    <xf numFmtId="1" fontId="6" fillId="2" borderId="17" xfId="0" applyNumberFormat="1" applyFont="1" applyFill="1" applyBorder="1" applyAlignment="1" applyProtection="1">
      <alignment horizontal="center" vertical="center"/>
    </xf>
    <xf numFmtId="164" fontId="6" fillId="2" borderId="17" xfId="0" applyNumberFormat="1" applyFont="1" applyFill="1" applyBorder="1" applyAlignment="1" applyProtection="1">
      <alignment horizontal="left" vertical="center"/>
    </xf>
    <xf numFmtId="164" fontId="6" fillId="2" borderId="17" xfId="0" applyNumberFormat="1" applyFont="1" applyFill="1" applyBorder="1" applyAlignment="1" applyProtection="1">
      <alignment horizontal="center" vertical="center"/>
    </xf>
    <xf numFmtId="0" fontId="39" fillId="2" borderId="0" xfId="0" applyFont="1" applyFill="1" applyAlignment="1" applyProtection="1">
      <alignment horizontal="left" vertical="center"/>
    </xf>
    <xf numFmtId="0" fontId="39" fillId="2" borderId="0" xfId="0" applyFont="1" applyFill="1" applyAlignment="1" applyProtection="1">
      <alignment vertical="center"/>
    </xf>
    <xf numFmtId="0" fontId="39" fillId="2" borderId="0" xfId="0" applyFont="1" applyFill="1" applyBorder="1" applyAlignment="1" applyProtection="1">
      <alignment horizontal="left" vertical="center"/>
    </xf>
    <xf numFmtId="0" fontId="39" fillId="2" borderId="0" xfId="0" applyFont="1" applyFill="1" applyBorder="1" applyAlignment="1" applyProtection="1">
      <alignment vertical="center"/>
    </xf>
    <xf numFmtId="0" fontId="39" fillId="2" borderId="0" xfId="0" applyFont="1" applyFill="1" applyAlignment="1" applyProtection="1"/>
    <xf numFmtId="0" fontId="39" fillId="2" borderId="0" xfId="0" applyFont="1" applyFill="1" applyAlignment="1" applyProtection="1">
      <alignment horizontal="left"/>
    </xf>
    <xf numFmtId="170" fontId="39" fillId="2" borderId="0" xfId="0" applyNumberFormat="1" applyFont="1" applyFill="1" applyAlignment="1" applyProtection="1">
      <alignment horizontal="left" vertical="center"/>
    </xf>
    <xf numFmtId="0" fontId="39" fillId="2" borderId="0" xfId="0" applyNumberFormat="1" applyFont="1" applyFill="1" applyAlignment="1" applyProtection="1">
      <alignment horizontal="left" vertical="center"/>
    </xf>
    <xf numFmtId="0" fontId="39" fillId="2" borderId="39" xfId="0" applyFont="1" applyFill="1" applyBorder="1" applyAlignment="1" applyProtection="1">
      <alignment horizontal="left" vertical="center"/>
    </xf>
    <xf numFmtId="164" fontId="39" fillId="2" borderId="39" xfId="0" applyNumberFormat="1" applyFont="1" applyFill="1" applyBorder="1" applyAlignment="1" applyProtection="1">
      <alignment vertical="center"/>
    </xf>
    <xf numFmtId="175" fontId="39" fillId="2" borderId="39" xfId="11" applyNumberFormat="1" applyFont="1" applyFill="1" applyBorder="1" applyAlignment="1" applyProtection="1">
      <alignment vertical="center"/>
    </xf>
    <xf numFmtId="1" fontId="39" fillId="2" borderId="39" xfId="0" applyNumberFormat="1" applyFont="1" applyFill="1" applyBorder="1" applyAlignment="1" applyProtection="1">
      <alignment vertical="center"/>
    </xf>
    <xf numFmtId="2" fontId="39" fillId="2" borderId="39" xfId="0" applyNumberFormat="1" applyFont="1" applyFill="1" applyBorder="1" applyAlignment="1" applyProtection="1">
      <alignment vertical="center"/>
    </xf>
    <xf numFmtId="0" fontId="39" fillId="2" borderId="39" xfId="0" applyFont="1" applyFill="1" applyBorder="1" applyAlignment="1" applyProtection="1">
      <alignment vertical="center"/>
    </xf>
    <xf numFmtId="0" fontId="39" fillId="2" borderId="0" xfId="0" applyFont="1" applyFill="1" applyProtection="1"/>
    <xf numFmtId="0" fontId="39" fillId="2" borderId="48" xfId="0" applyFont="1" applyFill="1" applyBorder="1" applyAlignment="1" applyProtection="1">
      <alignment vertical="center"/>
    </xf>
    <xf numFmtId="0" fontId="39" fillId="2" borderId="49" xfId="0" applyFont="1" applyFill="1" applyBorder="1" applyAlignment="1" applyProtection="1">
      <alignment vertical="center"/>
    </xf>
    <xf numFmtId="0" fontId="39" fillId="2" borderId="50" xfId="0" applyFont="1" applyFill="1" applyBorder="1" applyAlignment="1" applyProtection="1">
      <alignment vertical="center"/>
    </xf>
    <xf numFmtId="0" fontId="50" fillId="2" borderId="0" xfId="0" applyFont="1" applyFill="1" applyAlignment="1" applyProtection="1">
      <alignment horizontal="left" vertical="center"/>
    </xf>
    <xf numFmtId="176" fontId="39" fillId="2" borderId="0" xfId="0" applyNumberFormat="1" applyFont="1" applyFill="1" applyAlignment="1" applyProtection="1">
      <alignment horizontal="left" vertical="center"/>
    </xf>
    <xf numFmtId="1" fontId="19" fillId="3" borderId="17" xfId="2" applyNumberFormat="1" applyFont="1" applyFill="1" applyBorder="1" applyAlignment="1" applyProtection="1">
      <alignment horizontal="center" vertical="center"/>
    </xf>
    <xf numFmtId="1" fontId="19" fillId="2" borderId="17" xfId="2" applyNumberFormat="1" applyFont="1" applyFill="1" applyBorder="1" applyAlignment="1" applyProtection="1">
      <alignment horizontal="center" vertical="center"/>
    </xf>
    <xf numFmtId="2" fontId="19" fillId="2" borderId="0" xfId="2" applyNumberFormat="1" applyFont="1" applyFill="1" applyBorder="1" applyAlignment="1" applyProtection="1">
      <alignment horizontal="center" vertical="center"/>
    </xf>
    <xf numFmtId="164" fontId="16" fillId="2" borderId="17" xfId="2" applyNumberFormat="1" applyFont="1" applyFill="1" applyBorder="1" applyAlignment="1" applyProtection="1">
      <alignment horizontal="center" vertical="center"/>
    </xf>
    <xf numFmtId="164" fontId="51" fillId="2" borderId="0" xfId="2" applyNumberFormat="1" applyFont="1" applyFill="1" applyBorder="1" applyAlignment="1" applyProtection="1">
      <alignment horizontal="center" vertical="center"/>
    </xf>
    <xf numFmtId="11" fontId="51" fillId="2" borderId="0" xfId="2" applyNumberFormat="1" applyFont="1" applyFill="1" applyBorder="1" applyAlignment="1" applyProtection="1">
      <alignment horizontal="center" vertical="center"/>
    </xf>
    <xf numFmtId="0" fontId="19" fillId="2" borderId="17" xfId="2" applyNumberFormat="1" applyFont="1" applyFill="1" applyBorder="1" applyAlignment="1" applyProtection="1">
      <alignment horizontal="center" vertical="center"/>
    </xf>
    <xf numFmtId="0" fontId="19" fillId="2" borderId="17" xfId="0" applyFont="1" applyFill="1" applyBorder="1" applyAlignment="1" applyProtection="1">
      <alignment vertical="center"/>
    </xf>
    <xf numFmtId="164" fontId="19" fillId="2" borderId="0" xfId="2" applyNumberFormat="1" applyFont="1" applyFill="1" applyBorder="1" applyAlignment="1" applyProtection="1">
      <alignment horizontal="center" vertical="center"/>
    </xf>
    <xf numFmtId="2" fontId="19" fillId="2" borderId="51" xfId="2" applyNumberFormat="1" applyFont="1" applyFill="1" applyBorder="1" applyAlignment="1" applyProtection="1">
      <alignment horizontal="center" vertical="center"/>
    </xf>
    <xf numFmtId="10" fontId="19" fillId="2" borderId="17" xfId="2" applyNumberFormat="1" applyFont="1" applyFill="1" applyBorder="1" applyAlignment="1" applyProtection="1">
      <alignment horizontal="center" vertical="center"/>
    </xf>
    <xf numFmtId="10" fontId="19" fillId="2" borderId="0" xfId="2" applyNumberFormat="1" applyFont="1" applyFill="1" applyBorder="1" applyAlignment="1" applyProtection="1">
      <alignment horizontal="center" vertical="center"/>
    </xf>
    <xf numFmtId="170" fontId="19" fillId="2" borderId="17" xfId="2" applyNumberFormat="1" applyFont="1" applyFill="1" applyBorder="1" applyAlignment="1" applyProtection="1">
      <alignment horizontal="center" vertical="center"/>
    </xf>
    <xf numFmtId="10" fontId="39" fillId="2" borderId="17" xfId="0" applyNumberFormat="1" applyFont="1" applyFill="1" applyBorder="1" applyAlignment="1" applyProtection="1">
      <alignment vertical="center"/>
    </xf>
    <xf numFmtId="170" fontId="39" fillId="2" borderId="0" xfId="0" applyNumberFormat="1" applyFont="1" applyFill="1" applyAlignment="1" applyProtection="1">
      <alignment vertical="center"/>
    </xf>
    <xf numFmtId="2" fontId="39" fillId="2" borderId="17" xfId="11" applyNumberFormat="1" applyFont="1" applyFill="1" applyBorder="1" applyAlignment="1" applyProtection="1">
      <alignment vertical="center"/>
    </xf>
    <xf numFmtId="0" fontId="39" fillId="2" borderId="0" xfId="0" applyFont="1" applyFill="1" applyAlignment="1" applyProtection="1">
      <alignment horizontal="center" vertical="center"/>
    </xf>
    <xf numFmtId="1" fontId="19" fillId="2" borderId="0" xfId="2" applyNumberFormat="1" applyFont="1" applyFill="1" applyAlignment="1" applyProtection="1">
      <alignment horizontal="center" vertical="center"/>
    </xf>
    <xf numFmtId="0" fontId="39" fillId="2" borderId="0" xfId="0" applyFont="1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horizontal="center" vertical="center"/>
    </xf>
    <xf numFmtId="0" fontId="39" fillId="3" borderId="0" xfId="0" applyFont="1" applyFill="1" applyAlignment="1" applyProtection="1">
      <alignment horizontal="left" vertical="center"/>
    </xf>
    <xf numFmtId="1" fontId="19" fillId="3" borderId="0" xfId="2" applyNumberFormat="1" applyFont="1" applyFill="1" applyBorder="1" applyAlignment="1" applyProtection="1">
      <alignment horizontal="center" vertical="center"/>
    </xf>
    <xf numFmtId="0" fontId="50" fillId="0" borderId="0" xfId="0" applyFont="1" applyAlignment="1" applyProtection="1">
      <alignment vertical="center"/>
    </xf>
    <xf numFmtId="0" fontId="52" fillId="2" borderId="0" xfId="0" applyFont="1" applyFill="1" applyAlignment="1" applyProtection="1">
      <alignment vertical="center"/>
    </xf>
    <xf numFmtId="0" fontId="52" fillId="3" borderId="0" xfId="0" applyFont="1" applyFill="1" applyAlignment="1" applyProtection="1">
      <alignment vertical="center"/>
    </xf>
    <xf numFmtId="0" fontId="39" fillId="3" borderId="0" xfId="0" applyFont="1" applyFill="1" applyAlignment="1" applyProtection="1">
      <alignment vertical="center"/>
    </xf>
    <xf numFmtId="0" fontId="52" fillId="3" borderId="0" xfId="0" applyFont="1" applyFill="1" applyBorder="1" applyAlignment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50" fillId="2" borderId="0" xfId="0" applyFont="1" applyFill="1" applyBorder="1" applyAlignment="1" applyProtection="1">
      <alignment vertical="center"/>
    </xf>
    <xf numFmtId="0" fontId="19" fillId="2" borderId="0" xfId="0" applyFont="1" applyFill="1" applyBorder="1" applyAlignment="1" applyProtection="1">
      <alignment vertical="center"/>
    </xf>
    <xf numFmtId="164" fontId="16" fillId="2" borderId="0" xfId="2" applyNumberFormat="1" applyFont="1" applyFill="1" applyBorder="1" applyAlignment="1" applyProtection="1">
      <alignment horizontal="center" vertical="center"/>
    </xf>
    <xf numFmtId="0" fontId="39" fillId="2" borderId="51" xfId="0" applyFont="1" applyFill="1" applyBorder="1" applyAlignment="1" applyProtection="1">
      <alignment horizontal="center" vertical="center"/>
    </xf>
    <xf numFmtId="0" fontId="19" fillId="2" borderId="51" xfId="2" applyFont="1" applyFill="1" applyBorder="1" applyAlignment="1" applyProtection="1">
      <alignment horizontal="center" vertical="center"/>
    </xf>
    <xf numFmtId="0" fontId="39" fillId="2" borderId="51" xfId="0" applyFont="1" applyFill="1" applyBorder="1"/>
    <xf numFmtId="0" fontId="39" fillId="2" borderId="51" xfId="0" applyFont="1" applyFill="1" applyBorder="1" applyAlignment="1" applyProtection="1">
      <alignment vertical="center"/>
    </xf>
    <xf numFmtId="0" fontId="39" fillId="2" borderId="0" xfId="0" applyFont="1" applyFill="1"/>
    <xf numFmtId="10" fontId="39" fillId="2" borderId="0" xfId="0" applyNumberFormat="1" applyFont="1" applyFill="1" applyAlignment="1" applyProtection="1">
      <alignment vertical="center"/>
    </xf>
    <xf numFmtId="170" fontId="53" fillId="2" borderId="17" xfId="2" applyNumberFormat="1" applyFont="1" applyFill="1" applyBorder="1" applyAlignment="1" applyProtection="1">
      <alignment horizontal="center" vertical="center"/>
    </xf>
    <xf numFmtId="1" fontId="39" fillId="2" borderId="0" xfId="0" applyNumberFormat="1" applyFont="1" applyFill="1" applyAlignment="1" applyProtection="1">
      <alignment horizontal="center" vertical="center"/>
    </xf>
    <xf numFmtId="170" fontId="39" fillId="2" borderId="0" xfId="0" applyNumberFormat="1" applyFont="1" applyFill="1" applyAlignment="1" applyProtection="1">
      <alignment horizontal="center" vertical="center"/>
    </xf>
    <xf numFmtId="0" fontId="9" fillId="4" borderId="9" xfId="11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24" fillId="0" borderId="14" xfId="4" applyNumberFormat="1" applyFont="1" applyFill="1" applyBorder="1" applyAlignment="1" applyProtection="1">
      <alignment horizontal="center" vertical="center"/>
    </xf>
    <xf numFmtId="0" fontId="22" fillId="0" borderId="15" xfId="4" applyNumberFormat="1" applyFont="1" applyFill="1" applyBorder="1" applyAlignment="1" applyProtection="1">
      <alignment horizontal="center" vertical="center"/>
    </xf>
    <xf numFmtId="43" fontId="27" fillId="0" borderId="0" xfId="0" applyNumberFormat="1" applyFont="1" applyProtection="1"/>
    <xf numFmtId="174" fontId="39" fillId="2" borderId="39" xfId="11" applyNumberFormat="1" applyFont="1" applyFill="1" applyBorder="1" applyAlignment="1" applyProtection="1">
      <alignment vertical="center"/>
    </xf>
    <xf numFmtId="2" fontId="26" fillId="0" borderId="0" xfId="1" applyNumberFormat="1" applyFont="1" applyFill="1" applyBorder="1" applyAlignment="1" applyProtection="1">
      <alignment horizontal="center" vertical="center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14" fillId="3" borderId="0" xfId="0" applyFont="1" applyFill="1" applyProtection="1"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9" fillId="3" borderId="0" xfId="0" applyFont="1" applyFill="1" applyBorder="1" applyAlignment="1" applyProtection="1">
      <alignment horizontal="left" vertical="center" wrapText="1"/>
      <protection hidden="1"/>
    </xf>
    <xf numFmtId="0" fontId="9" fillId="3" borderId="0" xfId="0" applyFont="1" applyFill="1" applyBorder="1" applyAlignment="1" applyProtection="1">
      <alignment horizontal="center" vertical="center" wrapText="1"/>
      <protection hidden="1"/>
    </xf>
    <xf numFmtId="0" fontId="10" fillId="3" borderId="0" xfId="0" applyFont="1" applyFill="1" applyBorder="1" applyAlignment="1" applyProtection="1">
      <alignment horizontal="center" vertical="center" wrapText="1"/>
      <protection hidden="1"/>
    </xf>
    <xf numFmtId="0" fontId="14" fillId="3" borderId="0" xfId="2" applyFont="1" applyFill="1" applyBorder="1" applyAlignment="1" applyProtection="1">
      <alignment vertical="center"/>
      <protection hidden="1"/>
    </xf>
    <xf numFmtId="0" fontId="14" fillId="3" borderId="0" xfId="2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 vertical="center"/>
      <protection hidden="1"/>
    </xf>
    <xf numFmtId="0" fontId="3" fillId="2" borderId="0" xfId="0" applyFont="1" applyFill="1" applyProtection="1"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vertical="center"/>
      <protection hidden="1"/>
    </xf>
    <xf numFmtId="0" fontId="3" fillId="2" borderId="17" xfId="0" applyFont="1" applyFill="1" applyBorder="1" applyAlignment="1" applyProtection="1">
      <alignment horizontal="right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14" fillId="2" borderId="17" xfId="2" applyFont="1" applyFill="1" applyBorder="1" applyAlignment="1" applyProtection="1">
      <alignment horizontal="center" vertical="center"/>
      <protection hidden="1"/>
    </xf>
    <xf numFmtId="1" fontId="3" fillId="2" borderId="17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Border="1" applyAlignment="1" applyProtection="1">
      <alignment horizontal="right" vertical="center"/>
      <protection hidden="1"/>
    </xf>
    <xf numFmtId="0" fontId="35" fillId="2" borderId="0" xfId="0" applyFont="1" applyFill="1" applyBorder="1" applyAlignment="1" applyProtection="1">
      <alignment horizontal="center" vertical="center"/>
      <protection hidden="1"/>
    </xf>
    <xf numFmtId="0" fontId="36" fillId="2" borderId="0" xfId="2" applyFont="1" applyFill="1" applyBorder="1" applyAlignment="1" applyProtection="1">
      <alignment horizontal="left" vertical="center"/>
      <protection hidden="1"/>
    </xf>
    <xf numFmtId="1" fontId="35" fillId="2" borderId="0" xfId="0" applyNumberFormat="1" applyFont="1" applyFill="1" applyBorder="1" applyAlignment="1" applyProtection="1">
      <alignment horizontal="center" vertical="center"/>
      <protection hidden="1"/>
    </xf>
    <xf numFmtId="1" fontId="3" fillId="2" borderId="0" xfId="0" applyNumberFormat="1" applyFont="1" applyFill="1" applyBorder="1" applyAlignment="1" applyProtection="1">
      <alignment horizontal="center" vertical="center"/>
      <protection hidden="1"/>
    </xf>
    <xf numFmtId="1" fontId="3" fillId="2" borderId="0" xfId="0" applyNumberFormat="1" applyFont="1" applyFill="1" applyBorder="1" applyAlignment="1" applyProtection="1">
      <alignment horizontal="left" vertical="center"/>
      <protection hidden="1"/>
    </xf>
    <xf numFmtId="10" fontId="3" fillId="2" borderId="0" xfId="0" applyNumberFormat="1" applyFont="1" applyFill="1" applyBorder="1" applyAlignment="1" applyProtection="1">
      <alignment horizontal="left" vertical="center"/>
      <protection hidden="1"/>
    </xf>
    <xf numFmtId="0" fontId="14" fillId="2" borderId="0" xfId="2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9" fillId="2" borderId="0" xfId="0" applyFont="1" applyFill="1" applyBorder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horizontal="center" vertical="center" wrapText="1"/>
      <protection hidden="1"/>
    </xf>
    <xf numFmtId="0" fontId="14" fillId="2" borderId="0" xfId="2" applyFont="1" applyFill="1" applyBorder="1" applyAlignment="1" applyProtection="1">
      <alignment vertical="center"/>
      <protection hidden="1"/>
    </xf>
    <xf numFmtId="0" fontId="14" fillId="2" borderId="0" xfId="2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0" fontId="8" fillId="2" borderId="17" xfId="0" applyFont="1" applyFill="1" applyBorder="1" applyAlignment="1" applyProtection="1">
      <alignment vertical="center"/>
      <protection hidden="1"/>
    </xf>
    <xf numFmtId="0" fontId="9" fillId="2" borderId="17" xfId="2" applyFont="1" applyFill="1" applyBorder="1" applyAlignment="1" applyProtection="1">
      <alignment horizontal="center" vertical="center"/>
      <protection hidden="1"/>
    </xf>
    <xf numFmtId="1" fontId="8" fillId="2" borderId="17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8" fillId="2" borderId="17" xfId="0" applyFont="1" applyFill="1" applyBorder="1" applyAlignment="1" applyProtection="1">
      <alignment horizontal="center" vertical="center"/>
      <protection hidden="1"/>
    </xf>
    <xf numFmtId="0" fontId="14" fillId="2" borderId="17" xfId="0" applyFont="1" applyFill="1" applyBorder="1" applyAlignment="1" applyProtection="1">
      <alignment vertical="center"/>
      <protection hidden="1"/>
    </xf>
    <xf numFmtId="2" fontId="3" fillId="2" borderId="17" xfId="0" applyNumberFormat="1" applyFont="1" applyFill="1" applyBorder="1" applyAlignment="1" applyProtection="1">
      <alignment horizontal="center" vertical="center"/>
      <protection hidden="1"/>
    </xf>
    <xf numFmtId="0" fontId="27" fillId="3" borderId="0" xfId="0" applyFont="1" applyFill="1" applyProtection="1">
      <protection hidden="1"/>
    </xf>
    <xf numFmtId="0" fontId="42" fillId="3" borderId="0" xfId="0" applyFont="1" applyFill="1" applyAlignment="1" applyProtection="1">
      <alignment horizontal="right" vertical="center"/>
      <protection hidden="1"/>
    </xf>
    <xf numFmtId="1" fontId="42" fillId="3" borderId="0" xfId="0" applyNumberFormat="1" applyFont="1" applyFill="1" applyAlignment="1" applyProtection="1">
      <alignment horizontal="left" vertical="center"/>
      <protection hidden="1"/>
    </xf>
    <xf numFmtId="0" fontId="27" fillId="3" borderId="0" xfId="0" applyFont="1" applyFill="1" applyAlignment="1" applyProtection="1">
      <alignment horizontal="left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protection hidden="1"/>
    </xf>
    <xf numFmtId="0" fontId="6" fillId="0" borderId="17" xfId="0" applyNumberFormat="1" applyFont="1" applyBorder="1" applyAlignment="1" applyProtection="1">
      <alignment horizontal="center" vertical="center"/>
      <protection hidden="1"/>
    </xf>
    <xf numFmtId="171" fontId="6" fillId="0" borderId="17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/>
      <protection hidden="1"/>
    </xf>
    <xf numFmtId="2" fontId="6" fillId="0" borderId="17" xfId="0" applyNumberFormat="1" applyFont="1" applyBorder="1" applyAlignment="1" applyProtection="1">
      <alignment horizontal="center" vertical="center"/>
      <protection hidden="1"/>
    </xf>
    <xf numFmtId="43" fontId="27" fillId="0" borderId="0" xfId="0" applyNumberFormat="1" applyFont="1" applyProtection="1">
      <protection hidden="1"/>
    </xf>
    <xf numFmtId="0" fontId="27" fillId="0" borderId="0" xfId="0" applyFont="1" applyFill="1" applyAlignment="1" applyProtection="1">
      <protection hidden="1"/>
    </xf>
    <xf numFmtId="0" fontId="27" fillId="0" borderId="0" xfId="0" applyFont="1" applyFill="1" applyAlignment="1" applyProtection="1">
      <alignment horizontal="center" vertical="center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Alignment="1" applyProtection="1">
      <alignment horizontal="left"/>
      <protection hidden="1"/>
    </xf>
    <xf numFmtId="0" fontId="27" fillId="3" borderId="0" xfId="0" applyFont="1" applyFill="1" applyAlignment="1" applyProtection="1">
      <protection hidden="1"/>
    </xf>
    <xf numFmtId="0" fontId="27" fillId="3" borderId="0" xfId="0" applyFont="1" applyFill="1" applyAlignment="1" applyProtection="1">
      <alignment horizontal="right" vertical="center"/>
      <protection hidden="1"/>
    </xf>
    <xf numFmtId="0" fontId="42" fillId="6" borderId="17" xfId="0" applyFont="1" applyFill="1" applyBorder="1" applyAlignment="1" applyProtection="1">
      <alignment vertical="center"/>
      <protection hidden="1"/>
    </xf>
    <xf numFmtId="0" fontId="20" fillId="6" borderId="17" xfId="2" applyFont="1" applyFill="1" applyBorder="1" applyAlignment="1" applyProtection="1">
      <alignment horizontal="center" vertical="center"/>
      <protection hidden="1"/>
    </xf>
    <xf numFmtId="1" fontId="42" fillId="6" borderId="17" xfId="0" applyNumberFormat="1" applyFont="1" applyFill="1" applyBorder="1" applyAlignment="1" applyProtection="1">
      <alignment horizontal="center" vertical="center"/>
      <protection hidden="1"/>
    </xf>
    <xf numFmtId="1" fontId="42" fillId="6" borderId="17" xfId="0" applyNumberFormat="1" applyFont="1" applyFill="1" applyBorder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42" fillId="6" borderId="17" xfId="0" applyFont="1" applyFill="1" applyBorder="1" applyAlignment="1" applyProtection="1">
      <alignment horizontal="center" vertical="center"/>
      <protection hidden="1"/>
    </xf>
    <xf numFmtId="0" fontId="6" fillId="0" borderId="16" xfId="2" applyFont="1" applyFill="1" applyBorder="1" applyAlignment="1" applyProtection="1">
      <alignment vertical="center"/>
      <protection hidden="1"/>
    </xf>
    <xf numFmtId="0" fontId="6" fillId="0" borderId="17" xfId="2" applyFont="1" applyFill="1" applyBorder="1" applyAlignment="1" applyProtection="1">
      <alignment horizontal="center" vertical="center"/>
      <protection hidden="1"/>
    </xf>
    <xf numFmtId="2" fontId="6" fillId="0" borderId="19" xfId="2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27" fillId="2" borderId="0" xfId="0" applyFont="1" applyFill="1" applyBorder="1" applyProtection="1">
      <protection hidden="1"/>
    </xf>
    <xf numFmtId="0" fontId="6" fillId="2" borderId="0" xfId="0" applyFont="1" applyFill="1" applyBorder="1" applyAlignment="1" applyProtection="1">
      <alignment vertical="center"/>
      <protection hidden="1"/>
    </xf>
    <xf numFmtId="0" fontId="6" fillId="2" borderId="0" xfId="2" applyFont="1" applyFill="1" applyBorder="1" applyAlignment="1" applyProtection="1">
      <alignment horizontal="center" vertical="center"/>
      <protection hidden="1"/>
    </xf>
    <xf numFmtId="2" fontId="6" fillId="2" borderId="0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Protection="1">
      <protection hidden="1"/>
    </xf>
    <xf numFmtId="0" fontId="6" fillId="2" borderId="52" xfId="0" applyFont="1" applyFill="1" applyBorder="1" applyAlignment="1" applyProtection="1">
      <alignment vertical="center"/>
      <protection hidden="1"/>
    </xf>
    <xf numFmtId="0" fontId="6" fillId="2" borderId="52" xfId="2" applyFont="1" applyFill="1" applyBorder="1" applyAlignment="1" applyProtection="1">
      <alignment horizontal="center" vertical="center"/>
      <protection hidden="1"/>
    </xf>
    <xf numFmtId="2" fontId="43" fillId="2" borderId="52" xfId="0" applyNumberFormat="1" applyFont="1" applyFill="1" applyBorder="1" applyAlignment="1" applyProtection="1">
      <alignment horizontal="center" vertical="center"/>
      <protection hidden="1"/>
    </xf>
    <xf numFmtId="2" fontId="6" fillId="2" borderId="52" xfId="0" applyNumberFormat="1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0" borderId="31" xfId="0" applyFont="1" applyFill="1" applyBorder="1" applyAlignment="1" applyProtection="1">
      <alignment vertical="center"/>
      <protection hidden="1"/>
    </xf>
    <xf numFmtId="0" fontId="6" fillId="0" borderId="20" xfId="2" applyFont="1" applyFill="1" applyBorder="1" applyAlignment="1" applyProtection="1">
      <alignment horizontal="center" vertical="center"/>
      <protection hidden="1"/>
    </xf>
    <xf numFmtId="1" fontId="6" fillId="0" borderId="20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43" fontId="6" fillId="0" borderId="19" xfId="11" applyFont="1" applyFill="1" applyBorder="1" applyAlignment="1" applyProtection="1">
      <alignment horizontal="center" vertical="center" wrapText="1"/>
      <protection hidden="1"/>
    </xf>
    <xf numFmtId="2" fontId="27" fillId="0" borderId="0" xfId="0" applyNumberFormat="1" applyFont="1" applyAlignment="1" applyProtection="1">
      <alignment vertical="center"/>
      <protection hidden="1"/>
    </xf>
    <xf numFmtId="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53" xfId="0" applyFont="1" applyFill="1" applyBorder="1" applyAlignment="1" applyProtection="1">
      <alignment vertical="center"/>
      <protection hidden="1"/>
    </xf>
    <xf numFmtId="0" fontId="6" fillId="0" borderId="54" xfId="2" applyFont="1" applyFill="1" applyBorder="1" applyAlignment="1" applyProtection="1">
      <alignment horizontal="center" vertical="center"/>
      <protection hidden="1"/>
    </xf>
    <xf numFmtId="1" fontId="6" fillId="0" borderId="54" xfId="0" applyNumberFormat="1" applyFont="1" applyBorder="1" applyAlignment="1" applyProtection="1">
      <alignment horizontal="center" vertical="center"/>
      <protection hidden="1"/>
    </xf>
    <xf numFmtId="170" fontId="6" fillId="2" borderId="0" xfId="0" applyNumberFormat="1" applyFont="1" applyFill="1" applyBorder="1" applyAlignment="1" applyProtection="1">
      <alignment horizontal="center" vertical="center"/>
      <protection hidden="1"/>
    </xf>
    <xf numFmtId="0" fontId="44" fillId="2" borderId="18" xfId="0" applyFont="1" applyFill="1" applyBorder="1" applyAlignment="1" applyProtection="1">
      <alignment horizontal="center" vertical="top"/>
      <protection hidden="1"/>
    </xf>
    <xf numFmtId="0" fontId="6" fillId="2" borderId="4" xfId="0" applyFont="1" applyFill="1" applyBorder="1" applyAlignment="1" applyProtection="1">
      <alignment horizontal="left"/>
      <protection hidden="1"/>
    </xf>
    <xf numFmtId="0" fontId="6" fillId="2" borderId="6" xfId="0" applyFont="1" applyFill="1" applyBorder="1" applyAlignment="1" applyProtection="1">
      <alignment horizontal="left"/>
      <protection hidden="1"/>
    </xf>
    <xf numFmtId="0" fontId="6" fillId="2" borderId="0" xfId="0" applyFont="1" applyFill="1" applyBorder="1" applyAlignment="1" applyProtection="1">
      <alignment horizontal="left"/>
      <protection hidden="1"/>
    </xf>
    <xf numFmtId="0" fontId="44" fillId="2" borderId="31" xfId="0" applyFont="1" applyFill="1" applyBorder="1" applyAlignment="1" applyProtection="1">
      <alignment horizontal="center" vertical="top"/>
      <protection hidden="1"/>
    </xf>
    <xf numFmtId="0" fontId="27" fillId="2" borderId="0" xfId="0" applyFont="1" applyFill="1" applyBorder="1" applyAlignment="1" applyProtection="1">
      <alignment horizontal="left" vertical="center"/>
      <protection hidden="1"/>
    </xf>
    <xf numFmtId="0" fontId="6" fillId="2" borderId="7" xfId="0" applyFont="1" applyFill="1" applyBorder="1" applyAlignment="1" applyProtection="1">
      <alignment horizontal="left"/>
      <protection hidden="1"/>
    </xf>
    <xf numFmtId="0" fontId="6" fillId="2" borderId="8" xfId="0" applyFont="1" applyFill="1" applyBorder="1" applyAlignment="1" applyProtection="1">
      <alignment horizontal="left"/>
      <protection hidden="1"/>
    </xf>
    <xf numFmtId="0" fontId="44" fillId="2" borderId="20" xfId="0" applyFont="1" applyFill="1" applyBorder="1" applyAlignment="1" applyProtection="1">
      <alignment horizontal="center" vertical="top"/>
      <protection hidden="1"/>
    </xf>
    <xf numFmtId="0" fontId="6" fillId="2" borderId="11" xfId="0" applyFont="1" applyFill="1" applyBorder="1" applyAlignment="1" applyProtection="1">
      <alignment horizontal="left" vertical="center"/>
      <protection hidden="1"/>
    </xf>
    <xf numFmtId="2" fontId="6" fillId="2" borderId="10" xfId="0" applyNumberFormat="1" applyFont="1" applyFill="1" applyBorder="1" applyAlignment="1" applyProtection="1">
      <alignment horizontal="left"/>
      <protection hidden="1"/>
    </xf>
    <xf numFmtId="2" fontId="6" fillId="2" borderId="12" xfId="0" applyNumberFormat="1" applyFont="1" applyFill="1" applyBorder="1" applyAlignment="1" applyProtection="1">
      <alignment horizontal="left"/>
      <protection hidden="1"/>
    </xf>
    <xf numFmtId="0" fontId="42" fillId="2" borderId="0" xfId="0" applyFont="1" applyFill="1" applyAlignment="1" applyProtection="1">
      <alignment horizontal="right" vertical="center"/>
      <protection hidden="1"/>
    </xf>
    <xf numFmtId="0" fontId="27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27" fillId="2" borderId="0" xfId="0" applyFont="1" applyFill="1" applyAlignment="1" applyProtection="1">
      <alignment horizontal="center"/>
      <protection hidden="1"/>
    </xf>
    <xf numFmtId="0" fontId="27" fillId="2" borderId="17" xfId="0" applyFont="1" applyFill="1" applyBorder="1" applyAlignment="1" applyProtection="1">
      <alignment horizontal="center" vertical="center"/>
      <protection hidden="1"/>
    </xf>
    <xf numFmtId="0" fontId="27" fillId="2" borderId="17" xfId="11" applyNumberFormat="1" applyFont="1" applyFill="1" applyBorder="1" applyAlignment="1" applyProtection="1">
      <alignment horizontal="center" vertical="center"/>
      <protection hidden="1"/>
    </xf>
    <xf numFmtId="0" fontId="27" fillId="2" borderId="0" xfId="0" applyFont="1" applyFill="1" applyAlignment="1" applyProtection="1">
      <alignment horizontal="center" vertical="center"/>
      <protection hidden="1"/>
    </xf>
    <xf numFmtId="0" fontId="6" fillId="2" borderId="17" xfId="0" applyFont="1" applyFill="1" applyBorder="1" applyAlignment="1" applyProtection="1">
      <alignment vertical="center"/>
      <protection hidden="1"/>
    </xf>
    <xf numFmtId="0" fontId="6" fillId="2" borderId="17" xfId="2" applyFont="1" applyFill="1" applyBorder="1" applyAlignment="1" applyProtection="1">
      <alignment horizontal="center" vertical="center"/>
      <protection hidden="1"/>
    </xf>
    <xf numFmtId="174" fontId="27" fillId="2" borderId="0" xfId="11" applyNumberFormat="1" applyFont="1" applyFill="1" applyProtection="1">
      <protection hidden="1"/>
    </xf>
    <xf numFmtId="174" fontId="27" fillId="2" borderId="17" xfId="11" applyNumberFormat="1" applyFont="1" applyFill="1" applyBorder="1" applyAlignment="1" applyProtection="1">
      <alignment vertical="center"/>
      <protection hidden="1"/>
    </xf>
    <xf numFmtId="0" fontId="27" fillId="2" borderId="17" xfId="11" applyNumberFormat="1" applyFont="1" applyFill="1" applyBorder="1" applyAlignment="1" applyProtection="1">
      <alignment vertical="center"/>
      <protection hidden="1"/>
    </xf>
    <xf numFmtId="2" fontId="27" fillId="2" borderId="0" xfId="0" applyNumberFormat="1" applyFont="1" applyFill="1" applyBorder="1" applyAlignment="1" applyProtection="1">
      <alignment horizontal="center" vertical="center"/>
      <protection hidden="1"/>
    </xf>
    <xf numFmtId="174" fontId="27" fillId="2" borderId="0" xfId="11" applyNumberFormat="1" applyFont="1" applyFill="1" applyAlignment="1" applyProtection="1">
      <alignment horizontal="left"/>
      <protection hidden="1"/>
    </xf>
    <xf numFmtId="0" fontId="6" fillId="2" borderId="16" xfId="2" applyFont="1" applyFill="1" applyBorder="1" applyAlignment="1" applyProtection="1">
      <alignment vertical="center"/>
      <protection hidden="1"/>
    </xf>
    <xf numFmtId="0" fontId="6" fillId="2" borderId="16" xfId="4" applyNumberFormat="1" applyFont="1" applyFill="1" applyBorder="1" applyAlignment="1" applyProtection="1">
      <alignment horizontal="center" vertical="center"/>
      <protection hidden="1"/>
    </xf>
    <xf numFmtId="0" fontId="6" fillId="2" borderId="17" xfId="11" applyNumberFormat="1" applyFont="1" applyFill="1" applyBorder="1" applyAlignment="1" applyProtection="1">
      <alignment horizontal="center" vertical="center"/>
      <protection hidden="1"/>
    </xf>
    <xf numFmtId="11" fontId="6" fillId="2" borderId="17" xfId="11" applyNumberFormat="1" applyFont="1" applyFill="1" applyBorder="1" applyAlignment="1" applyProtection="1">
      <alignment horizontal="center" vertical="center"/>
      <protection hidden="1"/>
    </xf>
    <xf numFmtId="0" fontId="6" fillId="0" borderId="0" xfId="2" applyFont="1" applyFill="1" applyBorder="1" applyAlignment="1" applyProtection="1">
      <alignment vertical="center"/>
      <protection hidden="1"/>
    </xf>
    <xf numFmtId="0" fontId="6" fillId="0" borderId="0" xfId="4" applyNumberFormat="1" applyFont="1" applyFill="1" applyBorder="1" applyAlignment="1" applyProtection="1">
      <alignment horizontal="center" vertical="center"/>
      <protection hidden="1"/>
    </xf>
    <xf numFmtId="2" fontId="6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45" fillId="3" borderId="0" xfId="0" applyFont="1" applyFill="1" applyAlignment="1" applyProtection="1">
      <alignment horizontal="left"/>
      <protection hidden="1"/>
    </xf>
    <xf numFmtId="43" fontId="27" fillId="0" borderId="0" xfId="11" applyFont="1" applyProtection="1">
      <protection hidden="1"/>
    </xf>
    <xf numFmtId="0" fontId="6" fillId="0" borderId="16" xfId="4" applyNumberFormat="1" applyFont="1" applyFill="1" applyBorder="1" applyAlignment="1" applyProtection="1">
      <alignment horizontal="center" vertical="center"/>
      <protection hidden="1"/>
    </xf>
    <xf numFmtId="0" fontId="6" fillId="7" borderId="16" xfId="2" applyFont="1" applyFill="1" applyBorder="1" applyAlignment="1" applyProtection="1">
      <alignment vertical="center"/>
      <protection hidden="1"/>
    </xf>
    <xf numFmtId="0" fontId="6" fillId="7" borderId="16" xfId="4" applyNumberFormat="1" applyFont="1" applyFill="1" applyBorder="1" applyAlignment="1" applyProtection="1">
      <alignment horizontal="center" vertical="center"/>
      <protection hidden="1"/>
    </xf>
    <xf numFmtId="2" fontId="6" fillId="7" borderId="19" xfId="2" applyNumberFormat="1" applyFont="1" applyFill="1" applyBorder="1" applyAlignment="1" applyProtection="1">
      <alignment horizontal="center" vertical="center" wrapText="1"/>
      <protection hidden="1"/>
    </xf>
    <xf numFmtId="10" fontId="27" fillId="2" borderId="0" xfId="0" applyNumberFormat="1" applyFont="1" applyFill="1" applyProtection="1">
      <protection hidden="1"/>
    </xf>
    <xf numFmtId="10" fontId="27" fillId="2" borderId="0" xfId="0" applyNumberFormat="1" applyFont="1" applyFill="1" applyAlignment="1" applyProtection="1">
      <alignment horizontal="center" vertical="center"/>
      <protection hidden="1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2" fontId="27" fillId="0" borderId="0" xfId="11" applyNumberFormat="1" applyFont="1" applyProtection="1">
      <protection hidden="1"/>
    </xf>
    <xf numFmtId="178" fontId="39" fillId="2" borderId="0" xfId="0" applyNumberFormat="1" applyFont="1" applyFill="1" applyAlignment="1" applyProtection="1">
      <alignment vertical="center"/>
    </xf>
    <xf numFmtId="10" fontId="43" fillId="2" borderId="0" xfId="0" applyNumberFormat="1" applyFont="1" applyFill="1" applyBorder="1" applyAlignment="1" applyProtection="1">
      <alignment horizontal="center" vertical="center"/>
    </xf>
    <xf numFmtId="169" fontId="6" fillId="2" borderId="0" xfId="0" applyNumberFormat="1" applyFont="1" applyFill="1" applyBorder="1" applyAlignment="1" applyProtection="1">
      <alignment horizontal="center" vertical="center"/>
    </xf>
    <xf numFmtId="171" fontId="27" fillId="2" borderId="0" xfId="0" applyNumberFormat="1" applyFont="1" applyFill="1" applyProtection="1">
      <protection hidden="1"/>
    </xf>
    <xf numFmtId="180" fontId="39" fillId="2" borderId="0" xfId="0" applyNumberFormat="1" applyFont="1" applyFill="1" applyAlignment="1" applyProtection="1">
      <alignment vertical="center"/>
    </xf>
    <xf numFmtId="180" fontId="54" fillId="2" borderId="0" xfId="0" applyNumberFormat="1" applyFont="1" applyFill="1" applyAlignment="1" applyProtection="1">
      <alignment vertical="center"/>
    </xf>
    <xf numFmtId="0" fontId="5" fillId="2" borderId="0" xfId="2" applyFont="1" applyFill="1" applyAlignment="1" applyProtection="1">
      <alignment vertical="center"/>
      <protection hidden="1"/>
    </xf>
    <xf numFmtId="0" fontId="9" fillId="2" borderId="0" xfId="2" applyFont="1" applyFill="1" applyAlignment="1" applyProtection="1">
      <alignment vertical="center"/>
      <protection hidden="1"/>
    </xf>
    <xf numFmtId="0" fontId="12" fillId="2" borderId="0" xfId="3" applyNumberFormat="1" applyFont="1" applyFill="1" applyBorder="1" applyAlignment="1" applyProtection="1">
      <alignment horizontal="center" vertical="center"/>
      <protection hidden="1"/>
    </xf>
    <xf numFmtId="0" fontId="23" fillId="2" borderId="0" xfId="2" applyFont="1" applyFill="1" applyBorder="1" applyAlignment="1" applyProtection="1">
      <alignment horizontal="left" vertical="center"/>
      <protection hidden="1"/>
    </xf>
    <xf numFmtId="2" fontId="12" fillId="2" borderId="0" xfId="3" applyNumberFormat="1" applyFont="1" applyFill="1" applyBorder="1" applyAlignment="1" applyProtection="1">
      <alignment horizontal="center" vertical="center"/>
      <protection hidden="1"/>
    </xf>
    <xf numFmtId="0" fontId="23" fillId="2" borderId="0" xfId="2" applyFont="1" applyFill="1" applyBorder="1" applyAlignment="1" applyProtection="1">
      <alignment horizontal="center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vertical="center" wrapText="1"/>
      <protection hidden="1"/>
    </xf>
    <xf numFmtId="0" fontId="3" fillId="2" borderId="13" xfId="0" applyFont="1" applyFill="1" applyBorder="1" applyAlignment="1" applyProtection="1">
      <alignment horizontal="left" vertical="center" wrapText="1"/>
      <protection hidden="1"/>
    </xf>
    <xf numFmtId="0" fontId="26" fillId="2" borderId="0" xfId="2" applyFont="1" applyFill="1" applyBorder="1" applyAlignment="1" applyProtection="1">
      <alignment horizontal="right" vertical="center"/>
      <protection hidden="1"/>
    </xf>
    <xf numFmtId="0" fontId="0" fillId="2" borderId="13" xfId="0" applyFont="1" applyFill="1" applyBorder="1" applyAlignment="1" applyProtection="1">
      <alignment horizontal="left" vertical="center"/>
      <protection hidden="1"/>
    </xf>
    <xf numFmtId="0" fontId="26" fillId="2" borderId="0" xfId="2" applyFont="1" applyFill="1" applyBorder="1" applyAlignment="1" applyProtection="1">
      <alignment vertical="center"/>
      <protection hidden="1"/>
    </xf>
    <xf numFmtId="2" fontId="3" fillId="2" borderId="0" xfId="0" applyNumberFormat="1" applyFont="1" applyFill="1" applyAlignment="1" applyProtection="1">
      <alignment vertical="center"/>
      <protection hidden="1"/>
    </xf>
    <xf numFmtId="0" fontId="26" fillId="2" borderId="0" xfId="0" applyFont="1" applyFill="1" applyAlignment="1" applyProtection="1">
      <alignment vertical="center"/>
      <protection hidden="1"/>
    </xf>
    <xf numFmtId="0" fontId="26" fillId="2" borderId="0" xfId="2" applyFont="1" applyFill="1" applyBorder="1" applyAlignment="1" applyProtection="1">
      <alignment horizontal="left" vertical="center"/>
      <protection hidden="1"/>
    </xf>
    <xf numFmtId="2" fontId="3" fillId="2" borderId="0" xfId="0" applyNumberFormat="1" applyFont="1" applyFill="1" applyProtection="1">
      <protection hidden="1"/>
    </xf>
    <xf numFmtId="2" fontId="14" fillId="2" borderId="0" xfId="2" applyNumberFormat="1" applyFont="1" applyFill="1" applyBorder="1" applyAlignment="1" applyProtection="1">
      <alignment vertical="center"/>
      <protection hidden="1"/>
    </xf>
    <xf numFmtId="0" fontId="29" fillId="2" borderId="13" xfId="2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 applyProtection="1">
      <alignment horizontal="left" vertical="center" wrapText="1"/>
      <protection hidden="1"/>
    </xf>
    <xf numFmtId="0" fontId="3" fillId="2" borderId="0" xfId="0" applyFont="1" applyFill="1" applyBorder="1" applyAlignment="1" applyProtection="1">
      <alignment horizontal="right" vertical="center"/>
      <protection hidden="1"/>
    </xf>
    <xf numFmtId="0" fontId="3" fillId="2" borderId="18" xfId="0" applyFont="1" applyFill="1" applyBorder="1" applyAlignment="1" applyProtection="1">
      <alignment horizontal="center" vertical="center" wrapText="1"/>
      <protection hidden="1"/>
    </xf>
    <xf numFmtId="0" fontId="3" fillId="2" borderId="20" xfId="0" applyFont="1" applyFill="1" applyBorder="1" applyAlignment="1" applyProtection="1">
      <alignment horizontal="center" vertical="center" wrapText="1"/>
      <protection hidden="1"/>
    </xf>
    <xf numFmtId="0" fontId="29" fillId="2" borderId="18" xfId="2" applyFont="1" applyFill="1" applyBorder="1" applyAlignment="1" applyProtection="1">
      <alignment horizontal="center" vertical="center"/>
      <protection hidden="1"/>
    </xf>
    <xf numFmtId="0" fontId="29" fillId="2" borderId="17" xfId="2" applyFont="1" applyFill="1" applyBorder="1" applyAlignment="1" applyProtection="1">
      <alignment horizontal="center" vertical="center"/>
      <protection hidden="1"/>
    </xf>
    <xf numFmtId="2" fontId="29" fillId="2" borderId="17" xfId="1" applyNumberFormat="1" applyFont="1" applyFill="1" applyBorder="1" applyAlignment="1" applyProtection="1">
      <alignment horizontal="center" vertical="center"/>
      <protection hidden="1"/>
    </xf>
    <xf numFmtId="2" fontId="26" fillId="2" borderId="0" xfId="0" applyNumberFormat="1" applyFont="1" applyFill="1" applyBorder="1" applyAlignment="1" applyProtection="1">
      <alignment horizontal="right" vertical="center"/>
      <protection hidden="1"/>
    </xf>
    <xf numFmtId="2" fontId="38" fillId="2" borderId="17" xfId="4" applyNumberFormat="1" applyFont="1" applyFill="1" applyBorder="1" applyAlignment="1" applyProtection="1">
      <alignment horizontal="center" vertical="center"/>
      <protection hidden="1"/>
    </xf>
    <xf numFmtId="170" fontId="38" fillId="2" borderId="17" xfId="4" applyNumberFormat="1" applyFont="1" applyFill="1" applyBorder="1" applyAlignment="1" applyProtection="1">
      <alignment horizontal="center" vertical="center"/>
      <protection hidden="1"/>
    </xf>
    <xf numFmtId="170" fontId="23" fillId="2" borderId="17" xfId="4" applyNumberFormat="1" applyFont="1" applyFill="1" applyBorder="1" applyAlignment="1" applyProtection="1">
      <alignment horizontal="center" vertical="center"/>
      <protection hidden="1"/>
    </xf>
    <xf numFmtId="178" fontId="14" fillId="2" borderId="17" xfId="4" applyNumberFormat="1" applyFont="1" applyFill="1" applyBorder="1" applyAlignment="1" applyProtection="1">
      <alignment horizontal="center" vertical="center"/>
      <protection hidden="1"/>
    </xf>
    <xf numFmtId="170" fontId="14" fillId="2" borderId="17" xfId="4" applyNumberFormat="1" applyFont="1" applyFill="1" applyBorder="1" applyAlignment="1" applyProtection="1">
      <alignment horizontal="center" vertical="center"/>
      <protection hidden="1"/>
    </xf>
    <xf numFmtId="10" fontId="43" fillId="2" borderId="0" xfId="0" applyNumberFormat="1" applyFont="1" applyFill="1" applyBorder="1" applyAlignment="1" applyProtection="1">
      <alignment horizontal="center" vertical="center"/>
      <protection hidden="1"/>
    </xf>
    <xf numFmtId="169" fontId="6" fillId="2" borderId="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 wrapText="1"/>
      <protection hidden="1"/>
    </xf>
    <xf numFmtId="0" fontId="3" fillId="3" borderId="0" xfId="0" applyFont="1" applyFill="1" applyAlignment="1" applyProtection="1">
      <alignment horizontal="right" vertical="center"/>
      <protection hidden="1"/>
    </xf>
    <xf numFmtId="178" fontId="6" fillId="0" borderId="19" xfId="2" applyNumberFormat="1" applyFont="1" applyFill="1" applyBorder="1" applyAlignment="1" applyProtection="1">
      <alignment horizontal="center" vertical="center" wrapText="1"/>
      <protection hidden="1"/>
    </xf>
    <xf numFmtId="178" fontId="6" fillId="2" borderId="0" xfId="0" applyNumberFormat="1" applyFont="1" applyFill="1" applyBorder="1" applyAlignment="1" applyProtection="1">
      <alignment horizontal="center" vertical="center"/>
      <protection hidden="1"/>
    </xf>
    <xf numFmtId="178" fontId="43" fillId="2" borderId="52" xfId="0" applyNumberFormat="1" applyFont="1" applyFill="1" applyBorder="1" applyAlignment="1" applyProtection="1">
      <alignment horizontal="center" vertical="center"/>
      <protection hidden="1"/>
    </xf>
    <xf numFmtId="178" fontId="6" fillId="0" borderId="20" xfId="0" applyNumberFormat="1" applyFont="1" applyBorder="1" applyAlignment="1" applyProtection="1">
      <alignment horizontal="center" vertical="center"/>
      <protection hidden="1"/>
    </xf>
    <xf numFmtId="10" fontId="54" fillId="2" borderId="17" xfId="0" applyNumberFormat="1" applyFont="1" applyFill="1" applyBorder="1" applyAlignment="1" applyProtection="1">
      <alignment vertical="center"/>
    </xf>
    <xf numFmtId="179" fontId="39" fillId="2" borderId="17" xfId="0" applyNumberFormat="1" applyFont="1" applyFill="1" applyBorder="1" applyAlignment="1" applyProtection="1">
      <alignment vertical="center"/>
    </xf>
    <xf numFmtId="10" fontId="3" fillId="0" borderId="0" xfId="0" applyNumberFormat="1" applyFont="1" applyProtection="1"/>
    <xf numFmtId="173" fontId="19" fillId="2" borderId="39" xfId="1" applyNumberFormat="1" applyFont="1" applyFill="1" applyBorder="1" applyAlignment="1" applyProtection="1">
      <alignment horizontal="left" vertical="center"/>
      <protection locked="0"/>
    </xf>
    <xf numFmtId="0" fontId="39" fillId="2" borderId="40" xfId="0" applyFont="1" applyFill="1" applyBorder="1" applyAlignment="1" applyProtection="1">
      <alignment horizontal="left" vertical="center"/>
      <protection locked="0"/>
    </xf>
    <xf numFmtId="0" fontId="39" fillId="2" borderId="41" xfId="0" applyFont="1" applyFill="1" applyBorder="1" applyAlignment="1" applyProtection="1">
      <alignment horizontal="left" vertical="center"/>
      <protection locked="0"/>
    </xf>
    <xf numFmtId="0" fontId="49" fillId="2" borderId="40" xfId="0" applyFont="1" applyFill="1" applyBorder="1" applyAlignment="1" applyProtection="1">
      <alignment horizontal="right" vertical="center"/>
      <protection locked="0"/>
    </xf>
    <xf numFmtId="0" fontId="39" fillId="2" borderId="42" xfId="0" applyFont="1" applyFill="1" applyBorder="1" applyAlignment="1" applyProtection="1">
      <alignment horizontal="left" vertical="center"/>
      <protection locked="0"/>
    </xf>
    <xf numFmtId="0" fontId="39" fillId="2" borderId="43" xfId="0" applyFont="1" applyFill="1" applyBorder="1" applyAlignment="1" applyProtection="1">
      <alignment horizontal="left" vertical="center"/>
      <protection locked="0"/>
    </xf>
    <xf numFmtId="0" fontId="39" fillId="2" borderId="0" xfId="0" applyFont="1" applyFill="1" applyBorder="1" applyAlignment="1" applyProtection="1">
      <alignment horizontal="left" vertical="center"/>
      <protection locked="0"/>
    </xf>
    <xf numFmtId="0" fontId="49" fillId="2" borderId="43" xfId="0" applyFont="1" applyFill="1" applyBorder="1" applyAlignment="1" applyProtection="1">
      <alignment horizontal="right" vertical="center"/>
      <protection locked="0"/>
    </xf>
    <xf numFmtId="0" fontId="39" fillId="2" borderId="44" xfId="0" applyFont="1" applyFill="1" applyBorder="1" applyAlignment="1" applyProtection="1">
      <alignment vertical="center"/>
      <protection locked="0"/>
    </xf>
    <xf numFmtId="0" fontId="39" fillId="2" borderId="44" xfId="0" applyFont="1" applyFill="1" applyBorder="1" applyAlignment="1" applyProtection="1">
      <alignment horizontal="left" vertical="center"/>
      <protection locked="0"/>
    </xf>
    <xf numFmtId="0" fontId="39" fillId="2" borderId="0" xfId="0" applyFont="1" applyFill="1" applyBorder="1" applyAlignment="1" applyProtection="1">
      <alignment vertical="center"/>
      <protection locked="0"/>
    </xf>
    <xf numFmtId="0" fontId="39" fillId="2" borderId="45" xfId="0" applyFont="1" applyFill="1" applyBorder="1" applyAlignment="1" applyProtection="1">
      <alignment horizontal="left" vertical="center"/>
      <protection locked="0"/>
    </xf>
    <xf numFmtId="0" fontId="39" fillId="2" borderId="46" xfId="0" applyFont="1" applyFill="1" applyBorder="1" applyAlignment="1" applyProtection="1">
      <alignment horizontal="left" vertical="center"/>
      <protection locked="0"/>
    </xf>
    <xf numFmtId="0" fontId="49" fillId="2" borderId="45" xfId="0" applyFont="1" applyFill="1" applyBorder="1" applyAlignment="1" applyProtection="1">
      <alignment horizontal="right" vertical="center"/>
      <protection locked="0"/>
    </xf>
    <xf numFmtId="0" fontId="39" fillId="2" borderId="47" xfId="0" applyFont="1" applyFill="1" applyBorder="1" applyAlignment="1" applyProtection="1">
      <alignment vertical="center"/>
      <protection locked="0"/>
    </xf>
    <xf numFmtId="0" fontId="39" fillId="2" borderId="47" xfId="0" applyFont="1" applyFill="1" applyBorder="1" applyAlignment="1" applyProtection="1">
      <alignment horizontal="left" vertical="center"/>
      <protection locked="0"/>
    </xf>
    <xf numFmtId="0" fontId="39" fillId="2" borderId="0" xfId="0" applyFont="1" applyFill="1" applyAlignment="1" applyProtection="1">
      <alignment horizontal="left" vertical="center"/>
      <protection locked="0"/>
    </xf>
    <xf numFmtId="0" fontId="19" fillId="2" borderId="0" xfId="2" applyFont="1" applyFill="1" applyBorder="1" applyAlignment="1" applyProtection="1">
      <alignment horizontal="left" vertical="center"/>
      <protection locked="0"/>
    </xf>
    <xf numFmtId="0" fontId="39" fillId="2" borderId="39" xfId="0" applyFont="1" applyFill="1" applyBorder="1" applyAlignment="1" applyProtection="1">
      <alignment horizontal="left" vertical="center"/>
      <protection locked="0"/>
    </xf>
    <xf numFmtId="0" fontId="19" fillId="2" borderId="39" xfId="2" applyFont="1" applyFill="1" applyBorder="1" applyAlignment="1" applyProtection="1">
      <alignment horizontal="left" vertical="center"/>
      <protection locked="0"/>
    </xf>
    <xf numFmtId="0" fontId="16" fillId="2" borderId="0" xfId="2" quotePrefix="1" applyFont="1" applyFill="1" applyBorder="1" applyAlignment="1" applyProtection="1">
      <alignment horizontal="left" vertical="center"/>
      <protection locked="0"/>
    </xf>
    <xf numFmtId="1" fontId="14" fillId="0" borderId="9" xfId="1" applyNumberFormat="1" applyFont="1" applyFill="1" applyBorder="1" applyAlignment="1" applyProtection="1">
      <alignment horizontal="center" vertical="center"/>
      <protection locked="0"/>
    </xf>
    <xf numFmtId="1" fontId="9" fillId="0" borderId="9" xfId="1" applyNumberFormat="1" applyFont="1" applyFill="1" applyBorder="1" applyAlignment="1" applyProtection="1">
      <alignment horizontal="center" vertical="center"/>
      <protection locked="0"/>
    </xf>
    <xf numFmtId="0" fontId="14" fillId="0" borderId="9" xfId="1" applyNumberFormat="1" applyFont="1" applyFill="1" applyBorder="1" applyAlignment="1" applyProtection="1">
      <alignment horizontal="left" vertical="center" wrapText="1"/>
      <protection locked="0"/>
    </xf>
    <xf numFmtId="0" fontId="39" fillId="3" borderId="0" xfId="0" applyFont="1" applyFill="1" applyProtection="1"/>
    <xf numFmtId="0" fontId="19" fillId="3" borderId="0" xfId="2" applyFont="1" applyFill="1" applyBorder="1" applyAlignment="1" applyProtection="1">
      <alignment horizontal="center" vertical="center"/>
    </xf>
    <xf numFmtId="1" fontId="39" fillId="3" borderId="0" xfId="0" applyNumberFormat="1" applyFont="1" applyFill="1" applyBorder="1" applyAlignment="1" applyProtection="1">
      <alignment horizontal="center" vertical="center"/>
    </xf>
    <xf numFmtId="0" fontId="39" fillId="3" borderId="0" xfId="0" applyFont="1" applyFill="1" applyBorder="1" applyAlignment="1" applyProtection="1">
      <alignment horizontal="left" vertical="center"/>
    </xf>
    <xf numFmtId="1" fontId="39" fillId="3" borderId="0" xfId="0" applyNumberFormat="1" applyFont="1" applyFill="1" applyBorder="1" applyAlignment="1" applyProtection="1">
      <alignment horizontal="left" vertical="center"/>
    </xf>
    <xf numFmtId="0" fontId="39" fillId="3" borderId="0" xfId="0" applyFont="1" applyFill="1" applyAlignment="1" applyProtection="1">
      <alignment horizontal="center" vertical="center"/>
    </xf>
    <xf numFmtId="0" fontId="39" fillId="3" borderId="0" xfId="0" applyFont="1" applyFill="1" applyBorder="1" applyAlignment="1" applyProtection="1">
      <alignment horizontal="center" vertical="center"/>
    </xf>
    <xf numFmtId="0" fontId="39" fillId="0" borderId="0" xfId="0" applyFont="1" applyProtection="1"/>
    <xf numFmtId="0" fontId="3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39" fillId="3" borderId="0" xfId="0" applyFont="1" applyFill="1" applyAlignment="1" applyProtection="1">
      <alignment horizontal="right" vertical="center"/>
    </xf>
    <xf numFmtId="0" fontId="50" fillId="3" borderId="0" xfId="0" applyFont="1" applyFill="1" applyAlignment="1" applyProtection="1">
      <alignment horizontal="right" vertical="center"/>
    </xf>
    <xf numFmtId="0" fontId="39" fillId="0" borderId="0" xfId="0" applyFont="1" applyFill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55" fillId="0" borderId="0" xfId="0" applyFont="1" applyFill="1" applyBorder="1" applyAlignment="1" applyProtection="1">
      <alignment horizontal="center" vertical="center" wrapText="1"/>
    </xf>
    <xf numFmtId="0" fontId="19" fillId="0" borderId="0" xfId="2" applyFont="1" applyFill="1" applyBorder="1" applyAlignment="1" applyProtection="1">
      <alignment vertical="center"/>
    </xf>
    <xf numFmtId="0" fontId="19" fillId="0" borderId="0" xfId="2" applyFont="1" applyFill="1" applyBorder="1" applyAlignment="1" applyProtection="1">
      <alignment horizontal="left" vertical="center"/>
    </xf>
    <xf numFmtId="0" fontId="39" fillId="0" borderId="0" xfId="0" applyFont="1" applyFill="1" applyAlignment="1" applyProtection="1">
      <alignment vertical="center"/>
    </xf>
    <xf numFmtId="0" fontId="39" fillId="0" borderId="0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19" fillId="0" borderId="17" xfId="2" applyFont="1" applyBorder="1" applyAlignment="1" applyProtection="1">
      <alignment horizontal="center" vertical="center"/>
    </xf>
    <xf numFmtId="2" fontId="19" fillId="0" borderId="17" xfId="0" applyNumberFormat="1" applyFont="1" applyBorder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0" fontId="50" fillId="6" borderId="17" xfId="0" applyFont="1" applyFill="1" applyBorder="1" applyAlignment="1" applyProtection="1">
      <alignment vertical="center"/>
    </xf>
    <xf numFmtId="0" fontId="16" fillId="6" borderId="17" xfId="2" applyFont="1" applyFill="1" applyBorder="1" applyAlignment="1" applyProtection="1">
      <alignment horizontal="center" vertical="center"/>
    </xf>
    <xf numFmtId="1" fontId="50" fillId="6" borderId="17" xfId="0" applyNumberFormat="1" applyFont="1" applyFill="1" applyBorder="1" applyAlignment="1" applyProtection="1">
      <alignment horizontal="center" vertical="center"/>
    </xf>
    <xf numFmtId="1" fontId="50" fillId="6" borderId="17" xfId="0" applyNumberFormat="1" applyFont="1" applyFill="1" applyBorder="1" applyAlignment="1" applyProtection="1">
      <alignment horizontal="left" vertical="center"/>
    </xf>
    <xf numFmtId="0" fontId="50" fillId="0" borderId="0" xfId="0" applyFont="1" applyAlignment="1" applyProtection="1">
      <alignment horizontal="center" vertical="center"/>
    </xf>
    <xf numFmtId="0" fontId="50" fillId="6" borderId="17" xfId="0" applyFont="1" applyFill="1" applyBorder="1" applyAlignment="1" applyProtection="1">
      <alignment horizontal="center" vertical="center"/>
    </xf>
    <xf numFmtId="0" fontId="39" fillId="0" borderId="17" xfId="0" applyFont="1" applyFill="1" applyBorder="1" applyAlignment="1" applyProtection="1">
      <alignment vertical="center"/>
    </xf>
    <xf numFmtId="164" fontId="39" fillId="0" borderId="17" xfId="0" applyNumberFormat="1" applyFont="1" applyBorder="1" applyAlignment="1" applyProtection="1">
      <alignment horizontal="center" vertical="center"/>
    </xf>
    <xf numFmtId="164" fontId="39" fillId="0" borderId="17" xfId="0" applyNumberFormat="1" applyFont="1" applyBorder="1" applyAlignment="1" applyProtection="1">
      <alignment horizontal="left" vertical="center"/>
    </xf>
    <xf numFmtId="0" fontId="39" fillId="0" borderId="0" xfId="0" applyFont="1" applyAlignment="1" applyProtection="1">
      <alignment horizontal="center" vertical="center"/>
    </xf>
    <xf numFmtId="0" fontId="39" fillId="0" borderId="17" xfId="0" applyFont="1" applyFill="1" applyBorder="1" applyAlignment="1" applyProtection="1">
      <alignment horizontal="center" vertical="center"/>
    </xf>
    <xf numFmtId="0" fontId="19" fillId="2" borderId="16" xfId="2" applyFont="1" applyFill="1" applyBorder="1" applyAlignment="1" applyProtection="1">
      <alignment vertical="center"/>
    </xf>
    <xf numFmtId="0" fontId="19" fillId="2" borderId="16" xfId="4" applyNumberFormat="1" applyFont="1" applyFill="1" applyBorder="1" applyAlignment="1" applyProtection="1">
      <alignment horizontal="center" vertical="center"/>
    </xf>
    <xf numFmtId="2" fontId="19" fillId="2" borderId="19" xfId="2" applyNumberFormat="1" applyFont="1" applyFill="1" applyBorder="1" applyAlignment="1" applyProtection="1">
      <alignment horizontal="center" vertical="center" wrapText="1"/>
    </xf>
    <xf numFmtId="2" fontId="19" fillId="2" borderId="19" xfId="2" applyNumberFormat="1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center" vertical="center"/>
    </xf>
    <xf numFmtId="2" fontId="19" fillId="2" borderId="6" xfId="2" applyNumberFormat="1" applyFont="1" applyFill="1" applyBorder="1" applyAlignment="1" applyProtection="1">
      <alignment horizontal="center" vertical="center" wrapText="1"/>
    </xf>
    <xf numFmtId="2" fontId="19" fillId="2" borderId="6" xfId="2" applyNumberFormat="1" applyFont="1" applyFill="1" applyBorder="1" applyAlignment="1" applyProtection="1">
      <alignment horizontal="left" vertical="center" wrapText="1"/>
    </xf>
    <xf numFmtId="0" fontId="19" fillId="0" borderId="16" xfId="2" applyFont="1" applyFill="1" applyBorder="1" applyAlignment="1" applyProtection="1">
      <alignment vertical="center"/>
    </xf>
    <xf numFmtId="0" fontId="19" fillId="0" borderId="16" xfId="4" applyNumberFormat="1" applyFont="1" applyFill="1" applyBorder="1" applyAlignment="1" applyProtection="1">
      <alignment horizontal="center" vertical="center"/>
    </xf>
    <xf numFmtId="166" fontId="19" fillId="0" borderId="17" xfId="0" applyNumberFormat="1" applyFont="1" applyFill="1" applyBorder="1" applyAlignment="1" applyProtection="1">
      <alignment vertical="center"/>
    </xf>
    <xf numFmtId="166" fontId="19" fillId="0" borderId="17" xfId="0" applyNumberFormat="1" applyFont="1" applyFill="1" applyBorder="1" applyAlignment="1" applyProtection="1">
      <alignment horizontal="left" vertical="center"/>
    </xf>
    <xf numFmtId="0" fontId="19" fillId="0" borderId="0" xfId="0" applyFont="1" applyFill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" fontId="39" fillId="0" borderId="17" xfId="0" applyNumberFormat="1" applyFont="1" applyBorder="1" applyAlignment="1" applyProtection="1">
      <alignment vertical="center"/>
    </xf>
    <xf numFmtId="0" fontId="39" fillId="0" borderId="17" xfId="0" applyFont="1" applyBorder="1" applyAlignment="1" applyProtection="1">
      <alignment horizontal="center" vertical="center"/>
    </xf>
    <xf numFmtId="0" fontId="39" fillId="0" borderId="17" xfId="0" applyFont="1" applyBorder="1" applyAlignment="1" applyProtection="1">
      <alignment horizontal="left" vertical="center"/>
    </xf>
    <xf numFmtId="0" fontId="19" fillId="7" borderId="16" xfId="2" applyFont="1" applyFill="1" applyBorder="1" applyAlignment="1" applyProtection="1">
      <alignment vertical="center"/>
    </xf>
    <xf numFmtId="0" fontId="19" fillId="7" borderId="16" xfId="4" applyNumberFormat="1" applyFont="1" applyFill="1" applyBorder="1" applyAlignment="1" applyProtection="1">
      <alignment horizontal="center" vertical="center"/>
    </xf>
    <xf numFmtId="0" fontId="19" fillId="0" borderId="0" xfId="0" applyFont="1" applyFill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0" fontId="19" fillId="2" borderId="0" xfId="2" applyFont="1" applyFill="1" applyBorder="1" applyAlignment="1" applyProtection="1">
      <alignment vertical="center"/>
    </xf>
    <xf numFmtId="0" fontId="19" fillId="2" borderId="0" xfId="4" applyNumberFormat="1" applyFont="1" applyFill="1" applyBorder="1" applyAlignment="1" applyProtection="1">
      <alignment horizontal="center" vertical="center"/>
    </xf>
    <xf numFmtId="166" fontId="19" fillId="2" borderId="0" xfId="0" applyNumberFormat="1" applyFont="1" applyFill="1" applyBorder="1" applyAlignment="1" applyProtection="1">
      <alignment horizontal="center" vertical="center"/>
    </xf>
    <xf numFmtId="166" fontId="19" fillId="2" borderId="0" xfId="0" applyNumberFormat="1" applyFont="1" applyFill="1" applyBorder="1" applyAlignment="1" applyProtection="1">
      <alignment horizontal="left" vertical="center"/>
    </xf>
    <xf numFmtId="0" fontId="19" fillId="2" borderId="0" xfId="0" applyFont="1" applyFill="1" applyBorder="1" applyAlignment="1" applyProtection="1">
      <alignment horizontal="center" vertical="center"/>
    </xf>
    <xf numFmtId="0" fontId="50" fillId="2" borderId="0" xfId="0" applyFont="1" applyFill="1" applyAlignment="1" applyProtection="1">
      <alignment vertical="center"/>
    </xf>
    <xf numFmtId="0" fontId="16" fillId="2" borderId="0" xfId="0" applyFont="1" applyFill="1" applyBorder="1" applyAlignment="1" applyProtection="1">
      <alignment horizontal="left" vertical="center" wrapText="1"/>
    </xf>
    <xf numFmtId="0" fontId="16" fillId="2" borderId="0" xfId="0" applyFont="1" applyFill="1" applyBorder="1" applyAlignment="1" applyProtection="1">
      <alignment horizontal="center" vertical="center" wrapText="1"/>
    </xf>
    <xf numFmtId="0" fontId="50" fillId="2" borderId="17" xfId="0" applyFont="1" applyFill="1" applyBorder="1" applyAlignment="1" applyProtection="1">
      <alignment vertical="center"/>
    </xf>
    <xf numFmtId="0" fontId="16" fillId="2" borderId="17" xfId="2" applyFont="1" applyFill="1" applyBorder="1" applyAlignment="1" applyProtection="1">
      <alignment horizontal="center" vertical="center"/>
    </xf>
    <xf numFmtId="1" fontId="50" fillId="2" borderId="17" xfId="0" applyNumberFormat="1" applyFont="1" applyFill="1" applyBorder="1" applyAlignment="1" applyProtection="1">
      <alignment horizontal="center" vertical="center"/>
    </xf>
    <xf numFmtId="1" fontId="50" fillId="2" borderId="17" xfId="0" applyNumberFormat="1" applyFont="1" applyFill="1" applyBorder="1" applyAlignment="1" applyProtection="1">
      <alignment horizontal="left" vertical="center"/>
    </xf>
    <xf numFmtId="0" fontId="50" fillId="2" borderId="0" xfId="0" applyFont="1" applyFill="1" applyAlignment="1" applyProtection="1">
      <alignment horizontal="center" vertical="center"/>
    </xf>
    <xf numFmtId="0" fontId="50" fillId="2" borderId="17" xfId="0" applyFont="1" applyFill="1" applyBorder="1" applyAlignment="1" applyProtection="1">
      <alignment horizontal="center" vertical="center"/>
    </xf>
    <xf numFmtId="0" fontId="39" fillId="2" borderId="17" xfId="0" applyFont="1" applyFill="1" applyBorder="1" applyAlignment="1" applyProtection="1">
      <alignment vertical="center"/>
    </xf>
    <xf numFmtId="0" fontId="19" fillId="2" borderId="17" xfId="2" applyFont="1" applyFill="1" applyBorder="1" applyAlignment="1" applyProtection="1">
      <alignment horizontal="center" vertical="center"/>
    </xf>
    <xf numFmtId="1" fontId="54" fillId="2" borderId="17" xfId="0" applyNumberFormat="1" applyFont="1" applyFill="1" applyBorder="1" applyAlignment="1" applyProtection="1">
      <alignment horizontal="center" vertical="center"/>
    </xf>
    <xf numFmtId="0" fontId="39" fillId="2" borderId="17" xfId="0" applyFont="1" applyFill="1" applyBorder="1" applyAlignment="1" applyProtection="1">
      <alignment horizontal="left" vertical="center"/>
    </xf>
    <xf numFmtId="0" fontId="39" fillId="2" borderId="17" xfId="0" applyFont="1" applyFill="1" applyBorder="1" applyAlignment="1" applyProtection="1">
      <alignment horizontal="center" vertical="center"/>
    </xf>
    <xf numFmtId="0" fontId="55" fillId="2" borderId="0" xfId="0" applyFont="1" applyFill="1" applyBorder="1" applyAlignment="1" applyProtection="1">
      <alignment horizontal="center" vertical="center" wrapText="1"/>
    </xf>
    <xf numFmtId="1" fontId="39" fillId="2" borderId="17" xfId="0" applyNumberFormat="1" applyFont="1" applyFill="1" applyBorder="1" applyAlignment="1" applyProtection="1">
      <alignment horizontal="center" vertical="center"/>
    </xf>
    <xf numFmtId="1" fontId="39" fillId="2" borderId="17" xfId="0" applyNumberFormat="1" applyFont="1" applyFill="1" applyBorder="1" applyAlignment="1" applyProtection="1">
      <alignment horizontal="left" vertical="center"/>
    </xf>
    <xf numFmtId="168" fontId="19" fillId="2" borderId="17" xfId="0" applyNumberFormat="1" applyFont="1" applyFill="1" applyBorder="1" applyAlignment="1" applyProtection="1">
      <alignment horizontal="center" vertical="center"/>
    </xf>
    <xf numFmtId="2" fontId="19" fillId="2" borderId="17" xfId="0" applyNumberFormat="1" applyFont="1" applyFill="1" applyBorder="1" applyAlignment="1" applyProtection="1">
      <alignment horizontal="center" vertical="center"/>
    </xf>
    <xf numFmtId="2" fontId="19" fillId="2" borderId="17" xfId="0" applyNumberFormat="1" applyFont="1" applyFill="1" applyBorder="1" applyAlignment="1" applyProtection="1">
      <alignment horizontal="left" vertical="center"/>
    </xf>
    <xf numFmtId="0" fontId="50" fillId="3" borderId="0" xfId="0" applyFont="1" applyFill="1" applyAlignment="1" applyProtection="1">
      <alignment horizontal="left" vertical="center"/>
    </xf>
    <xf numFmtId="0" fontId="39" fillId="3" borderId="0" xfId="0" applyFont="1" applyFill="1" applyAlignment="1" applyProtection="1">
      <alignment horizontal="left"/>
    </xf>
    <xf numFmtId="0" fontId="39" fillId="0" borderId="0" xfId="0" applyFont="1" applyAlignment="1" applyProtection="1"/>
    <xf numFmtId="169" fontId="52" fillId="0" borderId="9" xfId="1" applyNumberFormat="1" applyFont="1" applyFill="1" applyBorder="1" applyAlignment="1" applyProtection="1">
      <alignment horizontal="center" vertical="center"/>
    </xf>
    <xf numFmtId="0" fontId="19" fillId="0" borderId="0" xfId="2" applyFont="1" applyBorder="1" applyAlignment="1" applyProtection="1">
      <alignment horizontal="left"/>
    </xf>
    <xf numFmtId="0" fontId="39" fillId="0" borderId="0" xfId="0" applyFont="1" applyAlignment="1" applyProtection="1">
      <alignment horizontal="left"/>
    </xf>
    <xf numFmtId="10" fontId="19" fillId="0" borderId="17" xfId="1" applyNumberFormat="1" applyFont="1" applyFill="1" applyBorder="1" applyAlignment="1" applyProtection="1">
      <alignment horizontal="center" vertical="center"/>
    </xf>
    <xf numFmtId="0" fontId="39" fillId="0" borderId="0" xfId="0" applyFont="1" applyFill="1" applyAlignment="1" applyProtection="1"/>
    <xf numFmtId="0" fontId="39" fillId="0" borderId="0" xfId="0" applyFont="1" applyFill="1" applyProtection="1"/>
    <xf numFmtId="0" fontId="39" fillId="0" borderId="0" xfId="0" applyFont="1" applyFill="1" applyAlignment="1" applyProtection="1">
      <alignment horizontal="left"/>
    </xf>
    <xf numFmtId="0" fontId="19" fillId="0" borderId="18" xfId="0" applyFont="1" applyFill="1" applyBorder="1" applyAlignment="1" applyProtection="1">
      <alignment vertical="center"/>
    </xf>
    <xf numFmtId="0" fontId="19" fillId="0" borderId="17" xfId="2" applyFont="1" applyFill="1" applyBorder="1" applyAlignment="1" applyProtection="1">
      <alignment horizontal="center" vertical="center"/>
    </xf>
    <xf numFmtId="0" fontId="53" fillId="0" borderId="17" xfId="0" applyNumberFormat="1" applyFont="1" applyBorder="1" applyAlignment="1" applyProtection="1">
      <alignment horizontal="center" vertical="center"/>
    </xf>
    <xf numFmtId="0" fontId="19" fillId="0" borderId="17" xfId="0" applyFont="1" applyBorder="1" applyAlignment="1" applyProtection="1">
      <alignment horizontal="left" vertical="center"/>
    </xf>
    <xf numFmtId="0" fontId="19" fillId="0" borderId="17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59" fillId="0" borderId="20" xfId="0" applyFont="1" applyFill="1" applyBorder="1" applyAlignment="1" applyProtection="1">
      <alignment vertical="center"/>
    </xf>
    <xf numFmtId="10" fontId="19" fillId="0" borderId="17" xfId="0" applyNumberFormat="1" applyFont="1" applyFill="1" applyBorder="1" applyAlignment="1" applyProtection="1">
      <alignment horizontal="center" vertical="center"/>
    </xf>
    <xf numFmtId="10" fontId="19" fillId="0" borderId="17" xfId="0" applyNumberFormat="1" applyFont="1" applyFill="1" applyBorder="1" applyAlignment="1" applyProtection="1">
      <alignment horizontal="left" vertical="center"/>
    </xf>
    <xf numFmtId="0" fontId="19" fillId="0" borderId="17" xfId="0" applyFont="1" applyFill="1" applyBorder="1" applyAlignment="1" applyProtection="1">
      <alignment vertical="center"/>
    </xf>
    <xf numFmtId="2" fontId="19" fillId="0" borderId="17" xfId="0" applyNumberFormat="1" applyFont="1" applyFill="1" applyBorder="1" applyAlignment="1" applyProtection="1">
      <alignment horizontal="center" vertical="center"/>
    </xf>
    <xf numFmtId="2" fontId="19" fillId="0" borderId="17" xfId="0" applyNumberFormat="1" applyFont="1" applyFill="1" applyBorder="1" applyAlignment="1" applyProtection="1">
      <alignment horizontal="left" vertical="center"/>
    </xf>
    <xf numFmtId="0" fontId="53" fillId="0" borderId="17" xfId="0" applyFont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left" vertical="center"/>
    </xf>
    <xf numFmtId="0" fontId="19" fillId="0" borderId="17" xfId="0" applyFont="1" applyFill="1" applyBorder="1" applyAlignment="1" applyProtection="1">
      <alignment horizontal="center" vertical="center"/>
    </xf>
    <xf numFmtId="0" fontId="59" fillId="0" borderId="0" xfId="0" applyFont="1" applyFill="1" applyAlignment="1" applyProtection="1">
      <alignment horizontal="center" vertical="center"/>
    </xf>
    <xf numFmtId="0" fontId="19" fillId="0" borderId="17" xfId="0" applyNumberFormat="1" applyFont="1" applyBorder="1" applyAlignment="1" applyProtection="1">
      <alignment horizontal="center" vertical="center"/>
    </xf>
    <xf numFmtId="0" fontId="19" fillId="0" borderId="17" xfId="0" applyNumberFormat="1" applyFont="1" applyBorder="1" applyAlignment="1" applyProtection="1">
      <alignment horizontal="left" vertical="center"/>
    </xf>
    <xf numFmtId="0" fontId="19" fillId="0" borderId="17" xfId="0" applyFont="1" applyBorder="1" applyAlignment="1" applyProtection="1">
      <alignment vertical="center"/>
    </xf>
    <xf numFmtId="0" fontId="59" fillId="0" borderId="0" xfId="0" applyFont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left" vertical="center"/>
    </xf>
    <xf numFmtId="10" fontId="19" fillId="2" borderId="17" xfId="0" applyNumberFormat="1" applyFont="1" applyFill="1" applyBorder="1" applyAlignment="1" applyProtection="1">
      <alignment horizontal="center" vertical="center"/>
    </xf>
    <xf numFmtId="10" fontId="19" fillId="2" borderId="17" xfId="0" applyNumberFormat="1" applyFont="1" applyFill="1" applyBorder="1" applyAlignment="1" applyProtection="1">
      <alignment horizontal="left" vertical="center"/>
    </xf>
    <xf numFmtId="0" fontId="19" fillId="2" borderId="18" xfId="0" applyFont="1" applyFill="1" applyBorder="1" applyAlignment="1" applyProtection="1">
      <alignment vertical="center"/>
    </xf>
    <xf numFmtId="0" fontId="53" fillId="2" borderId="17" xfId="0" applyNumberFormat="1" applyFont="1" applyFill="1" applyBorder="1" applyAlignment="1" applyProtection="1">
      <alignment horizontal="center" vertical="center"/>
    </xf>
    <xf numFmtId="0" fontId="59" fillId="2" borderId="0" xfId="0" applyFont="1" applyFill="1" applyAlignment="1" applyProtection="1">
      <alignment horizontal="center" vertical="center"/>
    </xf>
    <xf numFmtId="0" fontId="19" fillId="0" borderId="19" xfId="2" applyNumberFormat="1" applyFont="1" applyFill="1" applyBorder="1" applyAlignment="1" applyProtection="1">
      <alignment horizontal="center" vertical="center"/>
    </xf>
    <xf numFmtId="0" fontId="53" fillId="0" borderId="17" xfId="0" applyNumberFormat="1" applyFont="1" applyFill="1" applyBorder="1" applyAlignment="1" applyProtection="1">
      <alignment horizontal="center" vertical="center"/>
    </xf>
    <xf numFmtId="0" fontId="39" fillId="0" borderId="17" xfId="0" applyNumberFormat="1" applyFont="1" applyFill="1" applyBorder="1" applyAlignment="1" applyProtection="1">
      <alignment horizontal="left"/>
    </xf>
    <xf numFmtId="0" fontId="39" fillId="0" borderId="17" xfId="0" applyNumberFormat="1" applyFont="1" applyFill="1" applyBorder="1" applyProtection="1"/>
    <xf numFmtId="0" fontId="19" fillId="0" borderId="19" xfId="2" applyFont="1" applyFill="1" applyBorder="1" applyAlignment="1" applyProtection="1">
      <alignment horizontal="center" vertical="center"/>
    </xf>
    <xf numFmtId="0" fontId="19" fillId="0" borderId="20" xfId="0" applyFont="1" applyBorder="1" applyAlignment="1" applyProtection="1">
      <alignment vertical="center"/>
    </xf>
    <xf numFmtId="2" fontId="53" fillId="2" borderId="17" xfId="0" applyNumberFormat="1" applyFont="1" applyFill="1" applyBorder="1" applyAlignment="1" applyProtection="1">
      <alignment horizontal="center" vertical="center"/>
    </xf>
    <xf numFmtId="0" fontId="19" fillId="0" borderId="17" xfId="2" applyNumberFormat="1" applyFont="1" applyBorder="1" applyAlignment="1" applyProtection="1">
      <alignment horizontal="center" vertical="center"/>
    </xf>
    <xf numFmtId="2" fontId="19" fillId="0" borderId="17" xfId="0" applyNumberFormat="1" applyFont="1" applyBorder="1" applyAlignment="1" applyProtection="1">
      <alignment horizontal="left" vertical="center"/>
    </xf>
    <xf numFmtId="2" fontId="19" fillId="0" borderId="17" xfId="0" applyNumberFormat="1" applyFont="1" applyBorder="1" applyAlignment="1" applyProtection="1">
      <alignment horizontal="center" vertical="center"/>
    </xf>
    <xf numFmtId="0" fontId="19" fillId="0" borderId="20" xfId="0" applyFont="1" applyFill="1" applyBorder="1" applyAlignment="1" applyProtection="1">
      <alignment vertical="center"/>
    </xf>
    <xf numFmtId="2" fontId="53" fillId="0" borderId="17" xfId="0" applyNumberFormat="1" applyFont="1" applyBorder="1" applyAlignment="1" applyProtection="1">
      <alignment horizontal="center" vertical="center"/>
    </xf>
    <xf numFmtId="2" fontId="53" fillId="0" borderId="17" xfId="0" applyNumberFormat="1" applyFont="1" applyFill="1" applyBorder="1" applyAlignment="1" applyProtection="1">
      <alignment horizontal="center" vertical="center"/>
    </xf>
    <xf numFmtId="0" fontId="19" fillId="2" borderId="18" xfId="0" applyFont="1" applyFill="1" applyBorder="1" applyAlignment="1" applyProtection="1">
      <alignment horizontal="left" vertical="center"/>
    </xf>
    <xf numFmtId="10" fontId="59" fillId="2" borderId="17" xfId="0" applyNumberFormat="1" applyFont="1" applyFill="1" applyBorder="1" applyAlignment="1" applyProtection="1">
      <alignment horizontal="center" vertical="center"/>
    </xf>
    <xf numFmtId="10" fontId="59" fillId="2" borderId="17" xfId="0" applyNumberFormat="1" applyFont="1" applyFill="1" applyBorder="1" applyAlignment="1" applyProtection="1">
      <alignment horizontal="left" vertical="center"/>
    </xf>
    <xf numFmtId="0" fontId="60" fillId="0" borderId="0" xfId="0" applyFont="1" applyFill="1" applyBorder="1" applyAlignment="1" applyProtection="1">
      <alignment vertical="center"/>
    </xf>
    <xf numFmtId="0" fontId="59" fillId="0" borderId="0" xfId="2" applyFont="1" applyFill="1" applyBorder="1" applyAlignment="1" applyProtection="1">
      <alignment horizontal="center" vertical="center"/>
    </xf>
    <xf numFmtId="2" fontId="59" fillId="0" borderId="0" xfId="0" applyNumberFormat="1" applyFont="1" applyFill="1" applyBorder="1" applyAlignment="1" applyProtection="1">
      <alignment horizontal="center" vertical="center"/>
    </xf>
    <xf numFmtId="0" fontId="59" fillId="0" borderId="0" xfId="0" applyNumberFormat="1" applyFont="1" applyFill="1" applyBorder="1" applyAlignment="1" applyProtection="1">
      <alignment horizontal="left" vertical="center"/>
    </xf>
    <xf numFmtId="0" fontId="59" fillId="0" borderId="0" xfId="0" applyNumberFormat="1" applyFont="1" applyFill="1" applyBorder="1" applyAlignment="1" applyProtection="1">
      <alignment horizontal="center" vertical="center"/>
    </xf>
    <xf numFmtId="2" fontId="39" fillId="0" borderId="17" xfId="0" applyNumberFormat="1" applyFont="1" applyFill="1" applyBorder="1" applyAlignment="1" applyProtection="1">
      <alignment horizontal="center" vertical="center"/>
    </xf>
    <xf numFmtId="2" fontId="39" fillId="0" borderId="17" xfId="0" applyNumberFormat="1" applyFont="1" applyFill="1" applyBorder="1" applyAlignment="1" applyProtection="1">
      <alignment horizontal="left" vertical="center"/>
    </xf>
    <xf numFmtId="0" fontId="39" fillId="7" borderId="26" xfId="0" applyFont="1" applyFill="1" applyBorder="1" applyAlignment="1" applyProtection="1">
      <alignment vertical="center"/>
    </xf>
    <xf numFmtId="0" fontId="19" fillId="7" borderId="26" xfId="2" applyFont="1" applyFill="1" applyBorder="1" applyAlignment="1" applyProtection="1">
      <alignment horizontal="center" vertical="center"/>
    </xf>
    <xf numFmtId="2" fontId="39" fillId="7" borderId="6" xfId="0" applyNumberFormat="1" applyFont="1" applyFill="1" applyBorder="1" applyAlignment="1" applyProtection="1">
      <alignment horizontal="center" vertical="center"/>
    </xf>
    <xf numFmtId="2" fontId="39" fillId="7" borderId="6" xfId="0" applyNumberFormat="1" applyFont="1" applyFill="1" applyBorder="1" applyAlignment="1" applyProtection="1">
      <alignment horizontal="left" vertical="center"/>
    </xf>
    <xf numFmtId="0" fontId="39" fillId="7" borderId="0" xfId="0" applyFont="1" applyFill="1" applyAlignment="1" applyProtection="1">
      <alignment horizontal="center" vertical="center"/>
    </xf>
    <xf numFmtId="2" fontId="39" fillId="2" borderId="17" xfId="0" applyNumberFormat="1" applyFont="1" applyFill="1" applyBorder="1" applyAlignment="1" applyProtection="1">
      <alignment horizontal="center" vertical="center"/>
    </xf>
    <xf numFmtId="165" fontId="39" fillId="2" borderId="17" xfId="0" applyNumberFormat="1" applyFont="1" applyFill="1" applyBorder="1" applyAlignment="1" applyProtection="1">
      <alignment horizontal="left" vertical="center"/>
    </xf>
    <xf numFmtId="165" fontId="39" fillId="2" borderId="17" xfId="0" applyNumberFormat="1" applyFont="1" applyFill="1" applyBorder="1" applyAlignment="1" applyProtection="1">
      <alignment horizontal="center" vertical="center"/>
    </xf>
    <xf numFmtId="164" fontId="39" fillId="2" borderId="17" xfId="0" applyNumberFormat="1" applyFont="1" applyFill="1" applyBorder="1" applyAlignment="1" applyProtection="1">
      <alignment horizontal="left" vertical="center"/>
    </xf>
    <xf numFmtId="164" fontId="39" fillId="2" borderId="17" xfId="0" applyNumberFormat="1" applyFont="1" applyFill="1" applyBorder="1" applyAlignment="1" applyProtection="1">
      <alignment horizontal="center" vertical="center"/>
    </xf>
    <xf numFmtId="2" fontId="39" fillId="0" borderId="0" xfId="0" applyNumberFormat="1" applyFont="1" applyAlignment="1" applyProtection="1">
      <alignment horizontal="center" vertical="center"/>
    </xf>
    <xf numFmtId="0" fontId="16" fillId="3" borderId="0" xfId="0" applyFont="1" applyFill="1" applyAlignment="1" applyProtection="1">
      <alignment horizontal="right" vertical="center"/>
    </xf>
    <xf numFmtId="0" fontId="16" fillId="3" borderId="0" xfId="0" applyFont="1" applyFill="1" applyAlignment="1" applyProtection="1">
      <alignment horizontal="left" vertical="center"/>
    </xf>
    <xf numFmtId="0" fontId="19" fillId="3" borderId="0" xfId="0" applyFont="1" applyFill="1" applyProtection="1"/>
    <xf numFmtId="0" fontId="19" fillId="3" borderId="0" xfId="0" applyFont="1" applyFill="1" applyAlignment="1" applyProtection="1">
      <alignment horizontal="left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9" fillId="0" borderId="0" xfId="0" applyFont="1" applyProtection="1"/>
    <xf numFmtId="0" fontId="19" fillId="0" borderId="0" xfId="0" applyFont="1" applyFill="1" applyAlignment="1" applyProtection="1"/>
    <xf numFmtId="0" fontId="19" fillId="0" borderId="0" xfId="0" applyFont="1" applyFill="1" applyProtection="1"/>
    <xf numFmtId="0" fontId="19" fillId="0" borderId="0" xfId="0" applyFont="1" applyFill="1" applyAlignment="1" applyProtection="1">
      <alignment horizontal="left"/>
    </xf>
    <xf numFmtId="0" fontId="19" fillId="3" borderId="0" xfId="0" applyFont="1" applyFill="1" applyAlignment="1" applyProtection="1">
      <alignment horizontal="center" vertical="center"/>
    </xf>
    <xf numFmtId="0" fontId="16" fillId="6" borderId="17" xfId="0" applyFont="1" applyFill="1" applyBorder="1" applyAlignment="1" applyProtection="1">
      <alignment vertical="center"/>
    </xf>
    <xf numFmtId="1" fontId="16" fillId="6" borderId="17" xfId="0" applyNumberFormat="1" applyFont="1" applyFill="1" applyBorder="1" applyAlignment="1" applyProtection="1">
      <alignment horizontal="center" vertical="center"/>
    </xf>
    <xf numFmtId="1" fontId="16" fillId="6" borderId="17" xfId="0" applyNumberFormat="1" applyFont="1" applyFill="1" applyBorder="1" applyAlignment="1" applyProtection="1">
      <alignment horizontal="left" vertical="center"/>
    </xf>
    <xf numFmtId="0" fontId="16" fillId="0" borderId="0" xfId="0" applyFont="1" applyAlignment="1" applyProtection="1">
      <alignment horizontal="center" vertical="center"/>
    </xf>
    <xf numFmtId="0" fontId="16" fillId="6" borderId="17" xfId="0" applyFont="1" applyFill="1" applyBorder="1" applyAlignment="1" applyProtection="1">
      <alignment horizontal="center" vertical="center"/>
    </xf>
    <xf numFmtId="0" fontId="59" fillId="0" borderId="0" xfId="0" applyFont="1" applyProtection="1"/>
    <xf numFmtId="0" fontId="59" fillId="0" borderId="0" xfId="0" applyFont="1" applyAlignment="1" applyProtection="1">
      <alignment horizontal="left"/>
    </xf>
    <xf numFmtId="0" fontId="19" fillId="0" borderId="17" xfId="0" applyNumberFormat="1" applyFont="1" applyFill="1" applyBorder="1" applyAlignment="1" applyProtection="1">
      <alignment horizontal="left"/>
    </xf>
    <xf numFmtId="0" fontId="19" fillId="0" borderId="17" xfId="0" applyNumberFormat="1" applyFont="1" applyFill="1" applyBorder="1" applyProtection="1"/>
    <xf numFmtId="0" fontId="19" fillId="2" borderId="0" xfId="0" applyFont="1" applyFill="1" applyProtection="1"/>
    <xf numFmtId="0" fontId="59" fillId="2" borderId="0" xfId="0" applyFont="1" applyFill="1" applyProtection="1"/>
    <xf numFmtId="0" fontId="59" fillId="2" borderId="0" xfId="0" applyFont="1" applyFill="1" applyAlignment="1" applyProtection="1">
      <alignment horizontal="left"/>
    </xf>
    <xf numFmtId="0" fontId="16" fillId="0" borderId="0" xfId="0" applyFont="1" applyFill="1" applyBorder="1" applyAlignment="1" applyProtection="1">
      <alignment vertical="center"/>
    </xf>
    <xf numFmtId="0" fontId="19" fillId="0" borderId="0" xfId="2" applyFont="1" applyFill="1" applyBorder="1" applyAlignment="1" applyProtection="1">
      <alignment horizontal="center" vertical="center"/>
    </xf>
    <xf numFmtId="0" fontId="19" fillId="7" borderId="26" xfId="0" applyFont="1" applyFill="1" applyBorder="1" applyAlignment="1" applyProtection="1">
      <alignment vertical="center"/>
    </xf>
    <xf numFmtId="2" fontId="19" fillId="7" borderId="6" xfId="0" applyNumberFormat="1" applyFont="1" applyFill="1" applyBorder="1" applyAlignment="1" applyProtection="1">
      <alignment horizontal="center" vertical="center"/>
    </xf>
    <xf numFmtId="2" fontId="19" fillId="7" borderId="6" xfId="0" applyNumberFormat="1" applyFont="1" applyFill="1" applyBorder="1" applyAlignment="1" applyProtection="1">
      <alignment horizontal="left" vertical="center"/>
    </xf>
    <xf numFmtId="0" fontId="19" fillId="7" borderId="0" xfId="0" applyFont="1" applyFill="1" applyAlignment="1" applyProtection="1">
      <alignment horizontal="center" vertical="center"/>
    </xf>
    <xf numFmtId="165" fontId="19" fillId="2" borderId="17" xfId="0" applyNumberFormat="1" applyFont="1" applyFill="1" applyBorder="1" applyAlignment="1" applyProtection="1">
      <alignment horizontal="left" vertical="center"/>
    </xf>
    <xf numFmtId="165" fontId="19" fillId="2" borderId="17" xfId="0" applyNumberFormat="1" applyFont="1" applyFill="1" applyBorder="1" applyAlignment="1" applyProtection="1">
      <alignment horizontal="center" vertical="center"/>
    </xf>
    <xf numFmtId="1" fontId="19" fillId="2" borderId="17" xfId="0" applyNumberFormat="1" applyFont="1" applyFill="1" applyBorder="1" applyAlignment="1" applyProtection="1">
      <alignment horizontal="left" vertical="center"/>
    </xf>
    <xf numFmtId="1" fontId="19" fillId="2" borderId="17" xfId="0" applyNumberFormat="1" applyFont="1" applyFill="1" applyBorder="1" applyAlignment="1" applyProtection="1">
      <alignment horizontal="center" vertical="center"/>
    </xf>
    <xf numFmtId="164" fontId="19" fillId="2" borderId="17" xfId="0" applyNumberFormat="1" applyFont="1" applyFill="1" applyBorder="1" applyAlignment="1" applyProtection="1">
      <alignment horizontal="left" vertical="center"/>
    </xf>
    <xf numFmtId="164" fontId="19" fillId="2" borderId="17" xfId="0" applyNumberFormat="1" applyFont="1" applyFill="1" applyBorder="1" applyAlignment="1" applyProtection="1">
      <alignment horizontal="center" vertical="center"/>
    </xf>
    <xf numFmtId="2" fontId="19" fillId="7" borderId="17" xfId="0" applyNumberFormat="1" applyFont="1" applyFill="1" applyBorder="1" applyAlignment="1" applyProtection="1">
      <alignment horizontal="center" vertical="center"/>
    </xf>
    <xf numFmtId="2" fontId="19" fillId="7" borderId="17" xfId="0" applyNumberFormat="1" applyFont="1" applyFill="1" applyBorder="1" applyAlignment="1" applyProtection="1">
      <alignment horizontal="left" vertical="center"/>
    </xf>
    <xf numFmtId="0" fontId="5" fillId="0" borderId="0" xfId="3" applyFont="1" applyFill="1" applyBorder="1" applyAlignment="1" applyProtection="1">
      <alignment horizontal="center" vertical="top" wrapText="1"/>
    </xf>
    <xf numFmtId="0" fontId="18" fillId="0" borderId="0" xfId="2" applyFont="1" applyBorder="1" applyAlignment="1" applyProtection="1">
      <alignment vertical="center"/>
    </xf>
    <xf numFmtId="0" fontId="43" fillId="0" borderId="0" xfId="2" applyFont="1" applyBorder="1" applyAlignment="1" applyProtection="1">
      <alignment vertical="center"/>
    </xf>
    <xf numFmtId="0" fontId="5" fillId="0" borderId="0" xfId="2" applyFont="1" applyAlignment="1" applyProtection="1">
      <alignment horizontal="center" vertical="center"/>
    </xf>
    <xf numFmtId="1" fontId="14" fillId="0" borderId="1" xfId="3" applyNumberFormat="1" applyFont="1" applyFill="1" applyBorder="1" applyAlignment="1" applyProtection="1">
      <alignment horizontal="left" vertical="center"/>
      <protection locked="0"/>
    </xf>
    <xf numFmtId="1" fontId="14" fillId="0" borderId="2" xfId="3" applyNumberFormat="1" applyFont="1" applyFill="1" applyBorder="1" applyAlignment="1" applyProtection="1">
      <alignment horizontal="left" vertical="center"/>
      <protection locked="0"/>
    </xf>
    <xf numFmtId="1" fontId="14" fillId="0" borderId="3" xfId="3" applyNumberFormat="1" applyFont="1" applyFill="1" applyBorder="1" applyAlignment="1" applyProtection="1">
      <alignment horizontal="left" vertical="center"/>
      <protection locked="0"/>
    </xf>
    <xf numFmtId="0" fontId="14" fillId="0" borderId="4" xfId="2" applyFont="1" applyBorder="1" applyAlignment="1" applyProtection="1">
      <alignment horizontal="center" vertical="center"/>
    </xf>
    <xf numFmtId="0" fontId="14" fillId="0" borderId="5" xfId="2" applyFont="1" applyBorder="1" applyAlignment="1" applyProtection="1">
      <alignment horizontal="center" vertical="center"/>
    </xf>
    <xf numFmtId="0" fontId="14" fillId="0" borderId="6" xfId="2" applyFont="1" applyBorder="1" applyAlignment="1" applyProtection="1">
      <alignment horizontal="center" vertical="center"/>
    </xf>
    <xf numFmtId="0" fontId="14" fillId="0" borderId="7" xfId="2" applyFont="1" applyBorder="1" applyAlignment="1" applyProtection="1">
      <alignment horizontal="center" vertical="center"/>
    </xf>
    <xf numFmtId="0" fontId="14" fillId="0" borderId="0" xfId="2" applyFont="1" applyBorder="1" applyAlignment="1" applyProtection="1">
      <alignment horizontal="center" vertical="center"/>
    </xf>
    <xf numFmtId="0" fontId="14" fillId="0" borderId="8" xfId="2" applyFont="1" applyBorder="1" applyAlignment="1" applyProtection="1">
      <alignment horizontal="center" vertical="center"/>
    </xf>
    <xf numFmtId="0" fontId="14" fillId="0" borderId="10" xfId="2" applyFont="1" applyBorder="1" applyAlignment="1" applyProtection="1">
      <alignment horizontal="center" vertical="center"/>
    </xf>
    <xf numFmtId="0" fontId="14" fillId="0" borderId="11" xfId="2" applyFont="1" applyBorder="1" applyAlignment="1" applyProtection="1">
      <alignment horizontal="center" vertical="center"/>
    </xf>
    <xf numFmtId="0" fontId="14" fillId="0" borderId="12" xfId="2" applyFont="1" applyBorder="1" applyAlignment="1" applyProtection="1">
      <alignment horizontal="center" vertical="center"/>
    </xf>
    <xf numFmtId="0" fontId="18" fillId="0" borderId="0" xfId="2" applyFont="1" applyBorder="1" applyAlignment="1" applyProtection="1">
      <alignment horizontal="left" vertical="center" wrapText="1"/>
    </xf>
    <xf numFmtId="2" fontId="6" fillId="0" borderId="56" xfId="4" applyNumberFormat="1" applyFont="1" applyFill="1" applyBorder="1" applyAlignment="1" applyProtection="1">
      <alignment horizontal="center" vertical="center" wrapText="1"/>
    </xf>
    <xf numFmtId="2" fontId="6" fillId="0" borderId="58" xfId="4" applyNumberFormat="1" applyFont="1" applyFill="1" applyBorder="1" applyAlignment="1" applyProtection="1">
      <alignment horizontal="center" vertical="center" wrapText="1"/>
    </xf>
    <xf numFmtId="10" fontId="27" fillId="0" borderId="55" xfId="4" applyNumberFormat="1" applyFont="1" applyFill="1" applyBorder="1" applyAlignment="1" applyProtection="1">
      <alignment horizontal="center" vertical="center" wrapText="1"/>
    </xf>
    <xf numFmtId="10" fontId="27" fillId="0" borderId="57" xfId="4" applyNumberFormat="1" applyFont="1" applyFill="1" applyBorder="1" applyAlignment="1" applyProtection="1">
      <alignment horizontal="center" vertical="center" wrapText="1"/>
    </xf>
    <xf numFmtId="0" fontId="14" fillId="0" borderId="0" xfId="2" applyFont="1" applyBorder="1" applyAlignment="1" applyProtection="1">
      <alignment horizontal="left" vertical="center" wrapText="1"/>
    </xf>
    <xf numFmtId="0" fontId="14" fillId="0" borderId="0" xfId="2" applyFont="1" applyAlignment="1" applyProtection="1">
      <alignment horizontal="left" vertical="center" wrapText="1"/>
    </xf>
    <xf numFmtId="0" fontId="14" fillId="0" borderId="13" xfId="2" applyFont="1" applyBorder="1" applyAlignment="1" applyProtection="1">
      <alignment horizontal="left" vertical="center" wrapText="1"/>
    </xf>
    <xf numFmtId="0" fontId="6" fillId="2" borderId="18" xfId="0" applyFont="1" applyFill="1" applyBorder="1" applyAlignment="1" applyProtection="1">
      <alignment vertical="center" wrapText="1"/>
    </xf>
    <xf numFmtId="0" fontId="6" fillId="2" borderId="31" xfId="0" applyFont="1" applyFill="1" applyBorder="1" applyAlignment="1" applyProtection="1">
      <alignment vertical="center" wrapText="1"/>
    </xf>
    <xf numFmtId="0" fontId="6" fillId="2" borderId="20" xfId="0" applyFont="1" applyFill="1" applyBorder="1" applyAlignment="1" applyProtection="1">
      <alignment vertical="center" wrapText="1"/>
    </xf>
    <xf numFmtId="0" fontId="19" fillId="2" borderId="18" xfId="0" applyFont="1" applyFill="1" applyBorder="1" applyAlignment="1" applyProtection="1">
      <alignment vertical="center" wrapText="1"/>
    </xf>
    <xf numFmtId="0" fontId="19" fillId="2" borderId="31" xfId="0" applyFont="1" applyFill="1" applyBorder="1" applyAlignment="1" applyProtection="1">
      <alignment vertical="center" wrapText="1"/>
    </xf>
    <xf numFmtId="0" fontId="19" fillId="2" borderId="20" xfId="0" applyFont="1" applyFill="1" applyBorder="1" applyAlignment="1" applyProtection="1">
      <alignment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39" fillId="2" borderId="18" xfId="0" applyFont="1" applyFill="1" applyBorder="1" applyAlignment="1" applyProtection="1">
      <alignment vertical="center" wrapText="1"/>
    </xf>
    <xf numFmtId="0" fontId="39" fillId="2" borderId="31" xfId="0" applyFont="1" applyFill="1" applyBorder="1" applyAlignment="1" applyProtection="1">
      <alignment vertical="center" wrapText="1"/>
    </xf>
    <xf numFmtId="0" fontId="39" fillId="2" borderId="20" xfId="0" applyFont="1" applyFill="1" applyBorder="1" applyAlignment="1" applyProtection="1">
      <alignment vertical="center" wrapText="1"/>
    </xf>
    <xf numFmtId="0" fontId="3" fillId="0" borderId="17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 wrapText="1"/>
    </xf>
    <xf numFmtId="0" fontId="3" fillId="0" borderId="18" xfId="0" applyFont="1" applyBorder="1" applyAlignment="1" applyProtection="1">
      <alignment horizontal="center" vertical="center"/>
    </xf>
    <xf numFmtId="2" fontId="3" fillId="0" borderId="18" xfId="0" applyNumberFormat="1" applyFont="1" applyBorder="1" applyAlignment="1" applyProtection="1">
      <alignment horizontal="center" vertical="center"/>
    </xf>
    <xf numFmtId="2" fontId="3" fillId="0" borderId="31" xfId="0" applyNumberFormat="1" applyFont="1" applyBorder="1" applyAlignment="1" applyProtection="1">
      <alignment horizontal="center" vertical="center"/>
    </xf>
    <xf numFmtId="2" fontId="3" fillId="0" borderId="20" xfId="0" applyNumberFormat="1" applyFont="1" applyBorder="1" applyAlignment="1" applyProtection="1">
      <alignment horizontal="center" vertical="center"/>
    </xf>
    <xf numFmtId="170" fontId="38" fillId="0" borderId="18" xfId="4" applyNumberFormat="1" applyFont="1" applyBorder="1" applyAlignment="1" applyProtection="1">
      <alignment horizontal="center" vertical="center"/>
    </xf>
    <xf numFmtId="170" fontId="38" fillId="0" borderId="31" xfId="4" applyNumberFormat="1" applyFont="1" applyBorder="1" applyAlignment="1" applyProtection="1">
      <alignment horizontal="center" vertical="center"/>
    </xf>
    <xf numFmtId="170" fontId="38" fillId="0" borderId="20" xfId="4" applyNumberFormat="1" applyFont="1" applyBorder="1" applyAlignment="1" applyProtection="1">
      <alignment horizontal="center" vertical="center"/>
    </xf>
    <xf numFmtId="2" fontId="3" fillId="0" borderId="34" xfId="0" applyNumberFormat="1" applyFont="1" applyBorder="1" applyAlignment="1" applyProtection="1">
      <alignment horizontal="center" vertical="center"/>
    </xf>
    <xf numFmtId="2" fontId="3" fillId="0" borderId="35" xfId="0" applyNumberFormat="1" applyFont="1" applyBorder="1" applyAlignment="1" applyProtection="1">
      <alignment horizontal="center" vertical="center"/>
    </xf>
    <xf numFmtId="2" fontId="3" fillId="0" borderId="36" xfId="0" applyNumberFormat="1" applyFont="1" applyBorder="1" applyAlignment="1" applyProtection="1">
      <alignment horizontal="center" vertical="center"/>
    </xf>
    <xf numFmtId="43" fontId="14" fillId="0" borderId="18" xfId="11" applyFont="1" applyFill="1" applyBorder="1" applyAlignment="1" applyProtection="1">
      <alignment horizontal="center" vertical="center"/>
    </xf>
    <xf numFmtId="43" fontId="14" fillId="0" borderId="20" xfId="11" applyFont="1" applyFill="1" applyBorder="1" applyAlignment="1" applyProtection="1">
      <alignment horizontal="center" vertical="center"/>
    </xf>
    <xf numFmtId="0" fontId="27" fillId="2" borderId="5" xfId="0" applyFont="1" applyFill="1" applyBorder="1" applyAlignment="1" applyProtection="1">
      <alignment horizontal="left" vertical="center"/>
    </xf>
    <xf numFmtId="0" fontId="3" fillId="0" borderId="18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2" fontId="14" fillId="0" borderId="18" xfId="1" applyNumberFormat="1" applyFont="1" applyFill="1" applyBorder="1" applyAlignment="1" applyProtection="1">
      <alignment horizontal="center" vertical="center"/>
    </xf>
    <xf numFmtId="2" fontId="14" fillId="0" borderId="20" xfId="1" applyNumberFormat="1" applyFont="1" applyFill="1" applyBorder="1" applyAlignment="1" applyProtection="1">
      <alignment horizontal="center" vertical="center"/>
    </xf>
    <xf numFmtId="43" fontId="23" fillId="2" borderId="18" xfId="11" applyFont="1" applyFill="1" applyBorder="1" applyAlignment="1" applyProtection="1">
      <alignment horizontal="center" vertical="center"/>
      <protection hidden="1"/>
    </xf>
    <xf numFmtId="43" fontId="23" fillId="2" borderId="20" xfId="11" applyFont="1" applyFill="1" applyBorder="1" applyAlignment="1" applyProtection="1">
      <alignment horizontal="center" vertical="center"/>
      <protection hidden="1"/>
    </xf>
    <xf numFmtId="2" fontId="23" fillId="2" borderId="18" xfId="1" applyNumberFormat="1" applyFont="1" applyFill="1" applyBorder="1" applyAlignment="1" applyProtection="1">
      <alignment horizontal="center" vertical="center"/>
      <protection hidden="1"/>
    </xf>
    <xf numFmtId="2" fontId="23" fillId="2" borderId="20" xfId="1" applyNumberFormat="1" applyFont="1" applyFill="1" applyBorder="1" applyAlignment="1" applyProtection="1">
      <alignment horizontal="center" vertical="center"/>
      <protection hidden="1"/>
    </xf>
    <xf numFmtId="0" fontId="5" fillId="2" borderId="0" xfId="2" applyFont="1" applyFill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 wrapText="1"/>
      <protection hidden="1"/>
    </xf>
    <xf numFmtId="0" fontId="3" fillId="2" borderId="18" xfId="0" applyFont="1" applyFill="1" applyBorder="1" applyAlignment="1" applyProtection="1">
      <alignment horizontal="center" vertical="center" wrapText="1"/>
      <protection hidden="1"/>
    </xf>
    <xf numFmtId="0" fontId="3" fillId="2" borderId="20" xfId="0" applyFont="1" applyFill="1" applyBorder="1" applyAlignment="1" applyProtection="1">
      <alignment horizontal="center" vertical="center" wrapText="1"/>
      <protection hidden="1"/>
    </xf>
    <xf numFmtId="0" fontId="27" fillId="2" borderId="5" xfId="0" applyFont="1" applyFill="1" applyBorder="1" applyAlignment="1" applyProtection="1">
      <alignment horizontal="left" vertical="center"/>
      <protection hidden="1"/>
    </xf>
  </cellXfs>
  <cellStyles count="63">
    <cellStyle name="Lien hypertexte" xfId="5" builtinId="8" hidden="1"/>
    <cellStyle name="Lien hypertexte" xfId="7" builtinId="8" hidden="1"/>
    <cellStyle name="Lien hypertexte" xfId="9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Milliers" xfId="11" builtinId="3"/>
    <cellStyle name="Normal" xfId="0" builtinId="0"/>
    <cellStyle name="Normal 2" xfId="2"/>
    <cellStyle name="Pourcentage" xfId="1" builtinId="5"/>
    <cellStyle name="Standard_Heizlast Diplomarbeit" xfId="12"/>
    <cellStyle name="Standard_HWB Kurzverf. Formular" xfId="4"/>
    <cellStyle name="Standard_HWB Kurzverf. Formular (2)" xfId="3"/>
  </cellStyles>
  <dxfs count="0"/>
  <tableStyles count="0" defaultTableStyle="TableStyleMedium9" defaultPivotStyle="PivotStyleMedium7"/>
  <colors>
    <mruColors>
      <color rgb="FF993366"/>
      <color rgb="FFC05A0A"/>
      <color rgb="FF945200"/>
      <color rgb="FFFF9300"/>
      <color rgb="FF0432FF"/>
      <color rgb="FFFF2F92"/>
      <color rgb="FF73FDD6"/>
      <color rgb="FFFF8AD8"/>
      <color rgb="FF7A81FF"/>
      <color rgb="FF0A953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r>
              <a:rPr lang="fr-FR" sz="2000">
                <a:solidFill>
                  <a:schemeClr val="tx1"/>
                </a:solidFill>
              </a:rPr>
              <a:t>COURBE DE CONSOMMATION/PRODUCTION D'ENERGIE DU BATIMENT</a:t>
            </a:r>
          </a:p>
        </c:rich>
      </c:tx>
      <c:layout>
        <c:manualLayout>
          <c:xMode val="edge"/>
          <c:yMode val="edge"/>
          <c:x val="0.161835574502428"/>
          <c:y val="0.02137474010390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0963109195402298"/>
          <c:y val="0.0833813491700875"/>
          <c:w val="0.86487261788165"/>
          <c:h val="0.791147747730785"/>
        </c:manualLayout>
      </c:layout>
      <c:lineChart>
        <c:grouping val="standard"/>
        <c:varyColors val="0"/>
        <c:ser>
          <c:idx val="3"/>
          <c:order val="0"/>
          <c:tx>
            <c:strRef>
              <c:f>Vérification!$A$159</c:f>
              <c:strCache>
                <c:ptCount val="1"/>
                <c:pt idx="0">
                  <c:v>Consommation finale d'énergie - Scénario *PEB+ZE*</c:v>
                </c:pt>
              </c:strCache>
            </c:strRef>
          </c:tx>
          <c:spPr>
            <a:ln w="38100" cap="rnd">
              <a:solidFill>
                <a:srgbClr val="FF2F92"/>
              </a:solidFill>
              <a:round/>
            </a:ln>
            <a:effectLst/>
          </c:spPr>
          <c:marker>
            <c:symbol val="none"/>
          </c:marker>
          <c:cat>
            <c:strRef>
              <c:f>Vérification!$C$152:$AQ$152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Vérification!$C$159:$AQ$159</c:f>
              <c:numCache>
                <c:formatCode>0.000</c:formatCode>
                <c:ptCount val="41"/>
                <c:pt idx="0">
                  <c:v>4.33725039300188E10</c:v>
                </c:pt>
                <c:pt idx="1">
                  <c:v>4.27397995318414E10</c:v>
                </c:pt>
                <c:pt idx="2">
                  <c:v>4.21356986872112E10</c:v>
                </c:pt>
                <c:pt idx="3">
                  <c:v>4.15589066380613E10</c:v>
                </c:pt>
                <c:pt idx="4">
                  <c:v>4.1008185763184E10</c:v>
                </c:pt>
                <c:pt idx="5">
                  <c:v>4.04823614436161E10</c:v>
                </c:pt>
                <c:pt idx="6">
                  <c:v>3.99803013533752E10</c:v>
                </c:pt>
                <c:pt idx="7">
                  <c:v>3.95009413531615E10</c:v>
                </c:pt>
                <c:pt idx="8">
                  <c:v>3.90432448902363E10</c:v>
                </c:pt>
                <c:pt idx="9">
                  <c:v>3.86062422614969E10</c:v>
                </c:pt>
                <c:pt idx="10">
                  <c:v>3.81889900744791E10</c:v>
                </c:pt>
                <c:pt idx="11">
                  <c:v>3.77906039161031E10</c:v>
                </c:pt>
                <c:pt idx="12">
                  <c:v>3.74102245219999E10</c:v>
                </c:pt>
                <c:pt idx="13">
                  <c:v>3.70470371930557E10</c:v>
                </c:pt>
                <c:pt idx="14">
                  <c:v>3.67002646260689E10</c:v>
                </c:pt>
                <c:pt idx="15">
                  <c:v>3.63691730733481E10</c:v>
                </c:pt>
                <c:pt idx="16">
                  <c:v>3.60530452615505E10</c:v>
                </c:pt>
                <c:pt idx="17">
                  <c:v>3.57512065533116E10</c:v>
                </c:pt>
                <c:pt idx="18">
                  <c:v>3.54630112134412E10</c:v>
                </c:pt>
                <c:pt idx="19">
                  <c:v>3.51878420000282E10</c:v>
                </c:pt>
                <c:pt idx="20">
                  <c:v>3.49251097742391E10</c:v>
                </c:pt>
                <c:pt idx="21">
                  <c:v>3.46742531279545E10</c:v>
                </c:pt>
                <c:pt idx="22">
                  <c:v>3.4434738028429E10</c:v>
                </c:pt>
                <c:pt idx="23">
                  <c:v>3.42060508265355E10</c:v>
                </c:pt>
                <c:pt idx="24">
                  <c:v>3.39876979331721E10</c:v>
                </c:pt>
                <c:pt idx="25">
                  <c:v>3.37792188157823E10</c:v>
                </c:pt>
                <c:pt idx="26">
                  <c:v>3.35801590930323E10</c:v>
                </c:pt>
                <c:pt idx="27">
                  <c:v>3.33900968642404E10</c:v>
                </c:pt>
                <c:pt idx="28">
                  <c:v>3.32086291357018E10</c:v>
                </c:pt>
                <c:pt idx="29">
                  <c:v>3.30353649119419E10</c:v>
                </c:pt>
                <c:pt idx="30">
                  <c:v>3.28699316039969E10</c:v>
                </c:pt>
                <c:pt idx="31">
                  <c:v>3.27119747962067E10</c:v>
                </c:pt>
                <c:pt idx="32">
                  <c:v>3.25611580236686E10</c:v>
                </c:pt>
                <c:pt idx="33">
                  <c:v>3.25611580236686E10</c:v>
                </c:pt>
                <c:pt idx="34">
                  <c:v>3.25611580236686E10</c:v>
                </c:pt>
                <c:pt idx="35">
                  <c:v>3.25611580236686E10</c:v>
                </c:pt>
                <c:pt idx="36">
                  <c:v>3.25611580236686E10</c:v>
                </c:pt>
                <c:pt idx="37">
                  <c:v>3.25611580236686E10</c:v>
                </c:pt>
                <c:pt idx="38">
                  <c:v>3.25611580236686E10</c:v>
                </c:pt>
                <c:pt idx="39">
                  <c:v>3.25611580236686E10</c:v>
                </c:pt>
                <c:pt idx="40">
                  <c:v>3.25611580236686E10</c:v>
                </c:pt>
              </c:numCache>
            </c:numRef>
          </c:val>
          <c:smooth val="0"/>
        </c:ser>
        <c:ser>
          <c:idx val="0"/>
          <c:order val="1"/>
          <c:tx>
            <c:v>projection1</c:v>
          </c:tx>
          <c:spPr>
            <a:ln w="41275" cap="sq">
              <a:solidFill>
                <a:schemeClr val="bg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Vérification!$C$160:$AQ$160</c:f>
              <c:numCache>
                <c:formatCode>0.00E+00</c:formatCode>
                <c:ptCount val="41"/>
                <c:pt idx="0">
                  <c:v>1.0E24</c:v>
                </c:pt>
                <c:pt idx="1">
                  <c:v>1.0E24</c:v>
                </c:pt>
                <c:pt idx="2">
                  <c:v>1.0E24</c:v>
                </c:pt>
                <c:pt idx="3">
                  <c:v>1.0E24</c:v>
                </c:pt>
                <c:pt idx="4">
                  <c:v>1.0E24</c:v>
                </c:pt>
                <c:pt idx="5">
                  <c:v>1.0E24</c:v>
                </c:pt>
                <c:pt idx="6">
                  <c:v>1.0E24</c:v>
                </c:pt>
                <c:pt idx="7">
                  <c:v>1.0E24</c:v>
                </c:pt>
                <c:pt idx="8">
                  <c:v>1.0E24</c:v>
                </c:pt>
                <c:pt idx="9">
                  <c:v>1.0E24</c:v>
                </c:pt>
                <c:pt idx="10">
                  <c:v>1.0E24</c:v>
                </c:pt>
                <c:pt idx="11">
                  <c:v>1.0E24</c:v>
                </c:pt>
                <c:pt idx="12">
                  <c:v>1.0E24</c:v>
                </c:pt>
                <c:pt idx="13">
                  <c:v>1.0E24</c:v>
                </c:pt>
                <c:pt idx="14">
                  <c:v>1.0E24</c:v>
                </c:pt>
                <c:pt idx="15">
                  <c:v>1.0E24</c:v>
                </c:pt>
                <c:pt idx="16">
                  <c:v>1.0E24</c:v>
                </c:pt>
                <c:pt idx="17">
                  <c:v>1.0E24</c:v>
                </c:pt>
                <c:pt idx="18">
                  <c:v>1.0E24</c:v>
                </c:pt>
                <c:pt idx="19">
                  <c:v>1.0E24</c:v>
                </c:pt>
                <c:pt idx="20">
                  <c:v>1.0E24</c:v>
                </c:pt>
                <c:pt idx="21">
                  <c:v>1.0E24</c:v>
                </c:pt>
                <c:pt idx="22">
                  <c:v>1.0E24</c:v>
                </c:pt>
                <c:pt idx="23">
                  <c:v>1.0E24</c:v>
                </c:pt>
                <c:pt idx="24">
                  <c:v>1.0E24</c:v>
                </c:pt>
                <c:pt idx="25">
                  <c:v>1.0E24</c:v>
                </c:pt>
                <c:pt idx="26">
                  <c:v>1.0E24</c:v>
                </c:pt>
                <c:pt idx="27">
                  <c:v>1.0E24</c:v>
                </c:pt>
                <c:pt idx="28">
                  <c:v>1.0E24</c:v>
                </c:pt>
                <c:pt idx="29">
                  <c:v>1.0E24</c:v>
                </c:pt>
                <c:pt idx="30">
                  <c:v>1.0E24</c:v>
                </c:pt>
                <c:pt idx="31">
                  <c:v>1.0E24</c:v>
                </c:pt>
                <c:pt idx="32">
                  <c:v>3.25611580236686E10</c:v>
                </c:pt>
                <c:pt idx="33">
                  <c:v>3.25611580236686E10</c:v>
                </c:pt>
                <c:pt idx="34">
                  <c:v>3.25611580236686E10</c:v>
                </c:pt>
                <c:pt idx="35">
                  <c:v>3.25611580236686E10</c:v>
                </c:pt>
                <c:pt idx="36">
                  <c:v>3.25611580236686E10</c:v>
                </c:pt>
                <c:pt idx="37">
                  <c:v>3.25611580236686E10</c:v>
                </c:pt>
                <c:pt idx="38">
                  <c:v>3.25611580236686E10</c:v>
                </c:pt>
                <c:pt idx="39">
                  <c:v>3.25611580236686E10</c:v>
                </c:pt>
                <c:pt idx="40">
                  <c:v>3.25611580236686E10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Vérification!$A$168</c:f>
              <c:strCache>
                <c:ptCount val="1"/>
                <c:pt idx="0">
                  <c:v>Production finale d'énergie - Scénario *HYD*</c:v>
                </c:pt>
              </c:strCache>
            </c:strRef>
          </c:tx>
          <c:spPr>
            <a:ln w="38100" cap="rnd">
              <a:solidFill>
                <a:srgbClr val="0432FF"/>
              </a:solidFill>
              <a:round/>
            </a:ln>
            <a:effectLst/>
          </c:spPr>
          <c:marker>
            <c:symbol val="none"/>
          </c:marker>
          <c:val>
            <c:numRef>
              <c:f>Vérification!$C$168:$AQ$168</c:f>
              <c:numCache>
                <c:formatCode>0.000</c:formatCode>
                <c:ptCount val="41"/>
                <c:pt idx="0">
                  <c:v>2.92541972706302E9</c:v>
                </c:pt>
                <c:pt idx="1">
                  <c:v>3.31887828399747E9</c:v>
                </c:pt>
                <c:pt idx="2">
                  <c:v>3.686639521811E9</c:v>
                </c:pt>
                <c:pt idx="3">
                  <c:v>4.06122906165882E9</c:v>
                </c:pt>
                <c:pt idx="4">
                  <c:v>4.41110619980038E9</c:v>
                </c:pt>
                <c:pt idx="5">
                  <c:v>4.76708693109234E9</c:v>
                </c:pt>
                <c:pt idx="6">
                  <c:v>5.09925362717007E9</c:v>
                </c:pt>
                <c:pt idx="7">
                  <c:v>5.43837968934138E9</c:v>
                </c:pt>
                <c:pt idx="8">
                  <c:v>5.75451088558832E9</c:v>
                </c:pt>
                <c:pt idx="9">
                  <c:v>6.0783844211798E9</c:v>
                </c:pt>
                <c:pt idx="10">
                  <c:v>6.38001025709669E9</c:v>
                </c:pt>
                <c:pt idx="11">
                  <c:v>6.69009294432442E9</c:v>
                </c:pt>
                <c:pt idx="12">
                  <c:v>6.97861014395531E9</c:v>
                </c:pt>
                <c:pt idx="13">
                  <c:v>7.26875500065306E9</c:v>
                </c:pt>
                <c:pt idx="14">
                  <c:v>7.53795854422383E9</c:v>
                </c:pt>
                <c:pt idx="15">
                  <c:v>7.81686759619601E9</c:v>
                </c:pt>
                <c:pt idx="16">
                  <c:v>8.07540548658611E9</c:v>
                </c:pt>
                <c:pt idx="17">
                  <c:v>8.34419662537345E9</c:v>
                </c:pt>
                <c:pt idx="18">
                  <c:v>8.59313663618033E9</c:v>
                </c:pt>
                <c:pt idx="19">
                  <c:v>8.85282804118739E9</c:v>
                </c:pt>
                <c:pt idx="20">
                  <c:v>9.0931448203704E9</c:v>
                </c:pt>
                <c:pt idx="21">
                  <c:v>9.34466808531844E9</c:v>
                </c:pt>
                <c:pt idx="22">
                  <c:v>9.57725062788154E9</c:v>
                </c:pt>
                <c:pt idx="23">
                  <c:v>9.80776057379139E9</c:v>
                </c:pt>
                <c:pt idx="24">
                  <c:v>1.00197302961671E10</c:v>
                </c:pt>
                <c:pt idx="25">
                  <c:v>1.02437021327147E10</c:v>
                </c:pt>
                <c:pt idx="26">
                  <c:v>1.04494988330816E10</c:v>
                </c:pt>
                <c:pt idx="27">
                  <c:v>1.06676480793651E10</c:v>
                </c:pt>
                <c:pt idx="28">
                  <c:v>1.08679525711594E10</c:v>
                </c:pt>
                <c:pt idx="29">
                  <c:v>1.10809284454719E10</c:v>
                </c:pt>
                <c:pt idx="30">
                  <c:v>1.12763670102712E10</c:v>
                </c:pt>
                <c:pt idx="31">
                  <c:v>1.14847703760517E10</c:v>
                </c:pt>
                <c:pt idx="32">
                  <c:v>1.16759159641628E10</c:v>
                </c:pt>
                <c:pt idx="33">
                  <c:v>1.16759159641628E10</c:v>
                </c:pt>
                <c:pt idx="34">
                  <c:v>1.16759159641628E10</c:v>
                </c:pt>
                <c:pt idx="35">
                  <c:v>1.16759159641628E10</c:v>
                </c:pt>
                <c:pt idx="36">
                  <c:v>1.16759159641628E10</c:v>
                </c:pt>
                <c:pt idx="37">
                  <c:v>1.16759159641628E10</c:v>
                </c:pt>
                <c:pt idx="38">
                  <c:v>1.16759159641628E10</c:v>
                </c:pt>
                <c:pt idx="39">
                  <c:v>1.16759159641628E10</c:v>
                </c:pt>
                <c:pt idx="40">
                  <c:v>1.16759159641628E10</c:v>
                </c:pt>
              </c:numCache>
            </c:numRef>
          </c:val>
          <c:smooth val="0"/>
        </c:ser>
        <c:ser>
          <c:idx val="2"/>
          <c:order val="3"/>
          <c:tx>
            <c:v>projection2</c:v>
          </c:tx>
          <c:spPr>
            <a:ln w="41275" cap="rnd">
              <a:solidFill>
                <a:schemeClr val="bg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Vérification!$C$169:$AQ$169</c:f>
              <c:numCache>
                <c:formatCode>0.00E+00</c:formatCode>
                <c:ptCount val="41"/>
                <c:pt idx="0">
                  <c:v>1.0E24</c:v>
                </c:pt>
                <c:pt idx="1">
                  <c:v>1.0E24</c:v>
                </c:pt>
                <c:pt idx="2">
                  <c:v>1.0E24</c:v>
                </c:pt>
                <c:pt idx="3">
                  <c:v>1.0E24</c:v>
                </c:pt>
                <c:pt idx="4">
                  <c:v>1.0E24</c:v>
                </c:pt>
                <c:pt idx="5">
                  <c:v>1.0E24</c:v>
                </c:pt>
                <c:pt idx="6">
                  <c:v>1.0E24</c:v>
                </c:pt>
                <c:pt idx="7">
                  <c:v>1.0E24</c:v>
                </c:pt>
                <c:pt idx="8">
                  <c:v>1.0E24</c:v>
                </c:pt>
                <c:pt idx="9">
                  <c:v>1.0E24</c:v>
                </c:pt>
                <c:pt idx="10">
                  <c:v>1.0E24</c:v>
                </c:pt>
                <c:pt idx="11">
                  <c:v>1.0E24</c:v>
                </c:pt>
                <c:pt idx="12">
                  <c:v>1.0E24</c:v>
                </c:pt>
                <c:pt idx="13">
                  <c:v>1.0E24</c:v>
                </c:pt>
                <c:pt idx="14">
                  <c:v>1.0E24</c:v>
                </c:pt>
                <c:pt idx="15">
                  <c:v>1.0E24</c:v>
                </c:pt>
                <c:pt idx="16">
                  <c:v>1.0E24</c:v>
                </c:pt>
                <c:pt idx="17">
                  <c:v>1.0E24</c:v>
                </c:pt>
                <c:pt idx="18">
                  <c:v>1.0E24</c:v>
                </c:pt>
                <c:pt idx="19">
                  <c:v>1.0E24</c:v>
                </c:pt>
                <c:pt idx="20">
                  <c:v>1.0E24</c:v>
                </c:pt>
                <c:pt idx="21">
                  <c:v>1.0E24</c:v>
                </c:pt>
                <c:pt idx="22">
                  <c:v>1.0E24</c:v>
                </c:pt>
                <c:pt idx="23">
                  <c:v>1.0E24</c:v>
                </c:pt>
                <c:pt idx="24">
                  <c:v>1.0E24</c:v>
                </c:pt>
                <c:pt idx="25">
                  <c:v>1.0E24</c:v>
                </c:pt>
                <c:pt idx="26">
                  <c:v>1.0E24</c:v>
                </c:pt>
                <c:pt idx="27">
                  <c:v>1.0E24</c:v>
                </c:pt>
                <c:pt idx="28">
                  <c:v>1.0E24</c:v>
                </c:pt>
                <c:pt idx="29">
                  <c:v>1.0E24</c:v>
                </c:pt>
                <c:pt idx="30">
                  <c:v>1.0E24</c:v>
                </c:pt>
                <c:pt idx="31">
                  <c:v>1.0E24</c:v>
                </c:pt>
                <c:pt idx="32">
                  <c:v>1.16759159641628E10</c:v>
                </c:pt>
                <c:pt idx="33">
                  <c:v>1.16759159641628E10</c:v>
                </c:pt>
                <c:pt idx="34">
                  <c:v>1.16759159641628E10</c:v>
                </c:pt>
                <c:pt idx="35">
                  <c:v>1.16759159641628E10</c:v>
                </c:pt>
                <c:pt idx="36">
                  <c:v>1.16759159641628E10</c:v>
                </c:pt>
                <c:pt idx="37">
                  <c:v>1.16759159641628E10</c:v>
                </c:pt>
                <c:pt idx="38">
                  <c:v>1.16759159641628E10</c:v>
                </c:pt>
                <c:pt idx="39">
                  <c:v>1.16759159641628E10</c:v>
                </c:pt>
                <c:pt idx="40">
                  <c:v>1.16759159641628E10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Vérification!$A$161</c:f>
              <c:strCache>
                <c:ptCount val="1"/>
                <c:pt idx="0">
                  <c:v>Réduction de la consommation de 30%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prstDash val="lgDashDot"/>
              <a:round/>
            </a:ln>
            <a:effectLst/>
          </c:spPr>
          <c:marker>
            <c:symbol val="none"/>
          </c:marker>
          <c:val>
            <c:numRef>
              <c:f>Vérification!$C$161:$AQ$161</c:f>
              <c:numCache>
                <c:formatCode>General</c:formatCode>
                <c:ptCount val="41"/>
                <c:pt idx="0">
                  <c:v>3.26447893851059E10</c:v>
                </c:pt>
                <c:pt idx="1">
                  <c:v>3.26447893851059E10</c:v>
                </c:pt>
                <c:pt idx="2">
                  <c:v>3.26447893851059E10</c:v>
                </c:pt>
                <c:pt idx="3">
                  <c:v>3.26447893851059E10</c:v>
                </c:pt>
                <c:pt idx="4">
                  <c:v>3.26447893851059E10</c:v>
                </c:pt>
                <c:pt idx="5">
                  <c:v>3.26447893851059E10</c:v>
                </c:pt>
                <c:pt idx="6">
                  <c:v>3.26447893851059E10</c:v>
                </c:pt>
                <c:pt idx="7">
                  <c:v>3.26447893851059E10</c:v>
                </c:pt>
                <c:pt idx="8">
                  <c:v>3.26447893851059E10</c:v>
                </c:pt>
                <c:pt idx="9">
                  <c:v>3.26447893851059E10</c:v>
                </c:pt>
                <c:pt idx="10">
                  <c:v>3.26447893851059E10</c:v>
                </c:pt>
                <c:pt idx="11">
                  <c:v>3.26447893851059E10</c:v>
                </c:pt>
                <c:pt idx="12">
                  <c:v>3.26447893851059E10</c:v>
                </c:pt>
                <c:pt idx="13">
                  <c:v>3.26447893851059E10</c:v>
                </c:pt>
                <c:pt idx="14">
                  <c:v>3.26447893851059E10</c:v>
                </c:pt>
                <c:pt idx="15">
                  <c:v>3.26447893851059E10</c:v>
                </c:pt>
                <c:pt idx="16">
                  <c:v>3.26447893851059E10</c:v>
                </c:pt>
                <c:pt idx="17">
                  <c:v>3.26447893851059E10</c:v>
                </c:pt>
                <c:pt idx="18">
                  <c:v>3.26447893851059E10</c:v>
                </c:pt>
                <c:pt idx="19">
                  <c:v>3.26447893851059E10</c:v>
                </c:pt>
                <c:pt idx="20">
                  <c:v>3.26447893851059E10</c:v>
                </c:pt>
                <c:pt idx="21">
                  <c:v>3.26447893851059E10</c:v>
                </c:pt>
                <c:pt idx="22">
                  <c:v>3.26447893851059E10</c:v>
                </c:pt>
                <c:pt idx="23">
                  <c:v>3.26447893851059E10</c:v>
                </c:pt>
                <c:pt idx="24">
                  <c:v>3.26447893851059E10</c:v>
                </c:pt>
                <c:pt idx="25">
                  <c:v>3.26447893851059E10</c:v>
                </c:pt>
                <c:pt idx="26">
                  <c:v>3.26447893851059E10</c:v>
                </c:pt>
                <c:pt idx="27">
                  <c:v>3.26447893851059E10</c:v>
                </c:pt>
                <c:pt idx="28">
                  <c:v>3.26447893851059E10</c:v>
                </c:pt>
                <c:pt idx="29">
                  <c:v>3.26447893851059E10</c:v>
                </c:pt>
                <c:pt idx="30">
                  <c:v>3.26447893851059E10</c:v>
                </c:pt>
                <c:pt idx="31">
                  <c:v>3.26447893851059E10</c:v>
                </c:pt>
                <c:pt idx="32">
                  <c:v>3.26447893851059E10</c:v>
                </c:pt>
                <c:pt idx="33">
                  <c:v>3.26447893851059E10</c:v>
                </c:pt>
                <c:pt idx="34">
                  <c:v>3.26447893851059E10</c:v>
                </c:pt>
                <c:pt idx="35">
                  <c:v>3.26447893851059E10</c:v>
                </c:pt>
                <c:pt idx="36">
                  <c:v>3.26447893851059E10</c:v>
                </c:pt>
                <c:pt idx="37">
                  <c:v>3.26447893851059E10</c:v>
                </c:pt>
                <c:pt idx="38">
                  <c:v>3.26447893851059E10</c:v>
                </c:pt>
                <c:pt idx="39">
                  <c:v>3.26447893851059E10</c:v>
                </c:pt>
                <c:pt idx="40">
                  <c:v>3.26447893851059E10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Vérification!$A$173</c:f>
              <c:strCache>
                <c:ptCount val="1"/>
                <c:pt idx="0">
                  <c:v>Part d'ER dans la consommation finale de 27%</c:v>
                </c:pt>
              </c:strCache>
            </c:strRef>
          </c:tx>
          <c:spPr>
            <a:ln w="317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Vérification!$C$173:$AQ$173</c:f>
              <c:numCache>
                <c:formatCode>0.0</c:formatCode>
                <c:ptCount val="41"/>
                <c:pt idx="0">
                  <c:v>1.17105760611051E10</c:v>
                </c:pt>
                <c:pt idx="1">
                  <c:v>1.15397458735972E10</c:v>
                </c:pt>
                <c:pt idx="2">
                  <c:v>1.1376638645547E10</c:v>
                </c:pt>
                <c:pt idx="3">
                  <c:v>1.12209047922765E10</c:v>
                </c:pt>
                <c:pt idx="4">
                  <c:v>1.10722101560597E10</c:v>
                </c:pt>
                <c:pt idx="5">
                  <c:v>1.09302375897764E10</c:v>
                </c:pt>
                <c:pt idx="6">
                  <c:v>1.07946813654113E10</c:v>
                </c:pt>
                <c:pt idx="7">
                  <c:v>1.06652541653536E10</c:v>
                </c:pt>
                <c:pt idx="8">
                  <c:v>1.05416761203638E10</c:v>
                </c:pt>
                <c:pt idx="9">
                  <c:v>1.04236854106042E10</c:v>
                </c:pt>
                <c:pt idx="10">
                  <c:v>1.03110273201093E10</c:v>
                </c:pt>
                <c:pt idx="11">
                  <c:v>1.02034630573478E10</c:v>
                </c:pt>
                <c:pt idx="12">
                  <c:v>1.010076062094E10</c:v>
                </c:pt>
                <c:pt idx="13">
                  <c:v>1.0002700042125E10</c:v>
                </c:pt>
                <c:pt idx="14">
                  <c:v>9.90907144903861E9</c:v>
                </c:pt>
                <c:pt idx="15">
                  <c:v>9.81967672980398E9</c:v>
                </c:pt>
                <c:pt idx="16">
                  <c:v>9.73432222061864E9</c:v>
                </c:pt>
                <c:pt idx="17">
                  <c:v>9.65282576939414E9</c:v>
                </c:pt>
                <c:pt idx="18">
                  <c:v>9.57501302762912E9</c:v>
                </c:pt>
                <c:pt idx="19">
                  <c:v>9.5007173400076E9</c:v>
                </c:pt>
                <c:pt idx="20">
                  <c:v>9.42977963904455E9</c:v>
                </c:pt>
                <c:pt idx="21">
                  <c:v>9.36204834454772E9</c:v>
                </c:pt>
                <c:pt idx="22">
                  <c:v>9.29737926767584E9</c:v>
                </c:pt>
                <c:pt idx="23">
                  <c:v>9.23563372316459E9</c:v>
                </c:pt>
                <c:pt idx="24">
                  <c:v>9.17667844195647E9</c:v>
                </c:pt>
                <c:pt idx="25">
                  <c:v>9.12038908026121E9</c:v>
                </c:pt>
                <c:pt idx="26">
                  <c:v>9.06664295511872E9</c:v>
                </c:pt>
                <c:pt idx="27">
                  <c:v>9.01532615334491E9</c:v>
                </c:pt>
                <c:pt idx="28">
                  <c:v>8.96632986663948E9</c:v>
                </c:pt>
                <c:pt idx="29">
                  <c:v>8.91954852622431E9</c:v>
                </c:pt>
                <c:pt idx="30">
                  <c:v>8.87488153307917E9</c:v>
                </c:pt>
                <c:pt idx="31">
                  <c:v>8.83223319497581E9</c:v>
                </c:pt>
                <c:pt idx="32">
                  <c:v>8.79151266639051E9</c:v>
                </c:pt>
                <c:pt idx="33">
                  <c:v>8.79151266639051E9</c:v>
                </c:pt>
                <c:pt idx="34">
                  <c:v>8.79151266639051E9</c:v>
                </c:pt>
                <c:pt idx="35">
                  <c:v>8.79151266639051E9</c:v>
                </c:pt>
                <c:pt idx="36">
                  <c:v>8.79151266639051E9</c:v>
                </c:pt>
                <c:pt idx="37">
                  <c:v>8.79151266639051E9</c:v>
                </c:pt>
                <c:pt idx="38">
                  <c:v>8.79151266639051E9</c:v>
                </c:pt>
                <c:pt idx="39">
                  <c:v>8.79151266639051E9</c:v>
                </c:pt>
                <c:pt idx="40">
                  <c:v>8.79151266639051E9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9720800"/>
        <c:axId val="-2099717344"/>
      </c:lineChart>
      <c:catAx>
        <c:axId val="-2099720800"/>
        <c:scaling>
          <c:orientation val="minMax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717344"/>
        <c:crosses val="autoZero"/>
        <c:auto val="1"/>
        <c:lblAlgn val="ctr"/>
        <c:lblOffset val="80"/>
        <c:tickMarkSkip val="1"/>
        <c:noMultiLvlLbl val="0"/>
      </c:catAx>
      <c:valAx>
        <c:axId val="-2099717344"/>
        <c:scaling>
          <c:orientation val="minMax"/>
          <c:max val="5.0E10"/>
          <c:min val="0.0"/>
        </c:scaling>
        <c:delete val="0"/>
        <c:axPos val="l"/>
        <c:majorGridlines>
          <c:spPr>
            <a:ln w="9525" cap="flat" cmpd="sng" algn="ctr">
              <a:solidFill>
                <a:schemeClr val="accent3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Cambria" charset="0"/>
                    <a:ea typeface="Cambria" charset="0"/>
                    <a:cs typeface="Cambria" charset="0"/>
                  </a:defRPr>
                </a:pPr>
                <a:r>
                  <a:rPr lang="fr-FR" sz="1400">
                    <a:solidFill>
                      <a:schemeClr val="tx1"/>
                    </a:solidFill>
                  </a:rPr>
                  <a:t>Energie</a:t>
                </a:r>
                <a:r>
                  <a:rPr lang="fr-FR" sz="1400" baseline="0">
                    <a:solidFill>
                      <a:schemeClr val="tx1"/>
                    </a:solidFill>
                  </a:rPr>
                  <a:t> finale </a:t>
                </a:r>
                <a:r>
                  <a:rPr lang="fr-FR" sz="1400">
                    <a:solidFill>
                      <a:schemeClr val="tx1"/>
                    </a:solidFill>
                  </a:rPr>
                  <a:t>[TWh/an]</a:t>
                </a:r>
              </a:p>
            </c:rich>
          </c:tx>
          <c:layout>
            <c:manualLayout>
              <c:xMode val="edge"/>
              <c:yMode val="edge"/>
              <c:x val="0.0182741162314416"/>
              <c:y val="0.084129617106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Cambria" charset="0"/>
                  <a:ea typeface="Cambria" charset="0"/>
                  <a:cs typeface="Cambria" charset="0"/>
                </a:defRPr>
              </a:pPr>
              <a:endParaRPr lang="fr-FR"/>
            </a:p>
          </c:txPr>
        </c:title>
        <c:numFmt formatCode="0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  <a:headEnd type="none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720800"/>
        <c:crossesAt val="1.0"/>
        <c:crossBetween val="midCat"/>
        <c:majorUnit val="1.0E10"/>
        <c:minorUnit val="1.0E9"/>
        <c:dispUnits>
          <c:builtInUnit val="billions"/>
        </c:dispUnits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845887355651781"/>
          <c:y val="0.93275376046743"/>
          <c:w val="0.867791932431654"/>
          <c:h val="0.0672462395325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 rtl="0">
            <a:defRPr sz="1400" b="0" i="0" u="none" strike="noStrike" kern="120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legend>
    <c:plotVisOnly val="0"/>
    <c:dispBlanksAs val="span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charset="0"/>
          <a:ea typeface="Cambria" charset="0"/>
          <a:cs typeface="Cambria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r>
              <a:rPr lang="fr-FR" sz="3200">
                <a:solidFill>
                  <a:schemeClr val="tx1"/>
                </a:solidFill>
              </a:rPr>
              <a:t>SCENARIOS DE REHABILITATION DU PARC IMMOBILIER</a:t>
            </a:r>
          </a:p>
        </c:rich>
      </c:tx>
      <c:layout>
        <c:manualLayout>
          <c:xMode val="edge"/>
          <c:yMode val="edge"/>
          <c:x val="0.192791982051681"/>
          <c:y val="0.01852033619289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spc="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085574149524537"/>
          <c:y val="0.0690701713506021"/>
          <c:w val="0.905245138241165"/>
          <c:h val="0.787752791984261"/>
        </c:manualLayout>
      </c:layout>
      <c:lineChart>
        <c:grouping val="standard"/>
        <c:varyColors val="0"/>
        <c:ser>
          <c:idx val="4"/>
          <c:order val="0"/>
          <c:tx>
            <c:strRef>
              <c:f>'Consommation BATIMENT'!$B$115:$C$115</c:f>
              <c:strCache>
                <c:ptCount val="2"/>
                <c:pt idx="0">
                  <c:v>Scénario</c:v>
                </c:pt>
                <c:pt idx="1">
                  <c:v>*PEB*</c:v>
                </c:pt>
              </c:strCache>
            </c:strRef>
          </c:tx>
          <c:spPr>
            <a:ln w="38100" cap="rnd">
              <a:solidFill>
                <a:srgbClr val="7030A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BATIMENT'!$D$161:$AR$161</c:f>
              <c:numCache>
                <c:formatCode>0.00</c:formatCode>
                <c:ptCount val="41"/>
                <c:pt idx="0">
                  <c:v>4.14449616018828E10</c:v>
                </c:pt>
                <c:pt idx="1">
                  <c:v>3.93767307637749E10</c:v>
                </c:pt>
                <c:pt idx="2">
                  <c:v>3.77318567963929E10</c:v>
                </c:pt>
                <c:pt idx="3">
                  <c:v>3.64335194856736E10</c:v>
                </c:pt>
                <c:pt idx="4">
                  <c:v>3.54137500916948E10</c:v>
                </c:pt>
                <c:pt idx="5">
                  <c:v>3.46199856268803E10</c:v>
                </c:pt>
                <c:pt idx="6">
                  <c:v>3.40096003457803E10</c:v>
                </c:pt>
                <c:pt idx="7">
                  <c:v>3.35480416560639E10</c:v>
                </c:pt>
                <c:pt idx="8">
                  <c:v>3.32072921254935E10</c:v>
                </c:pt>
                <c:pt idx="9">
                  <c:v>3.29646386419704E10</c:v>
                </c:pt>
                <c:pt idx="10">
                  <c:v>3.28016601962065E10</c:v>
                </c:pt>
                <c:pt idx="11">
                  <c:v>3.27034218465548E10</c:v>
                </c:pt>
                <c:pt idx="12">
                  <c:v>3.2657818215723E10</c:v>
                </c:pt>
                <c:pt idx="13">
                  <c:v>3.26409000437993E10</c:v>
                </c:pt>
                <c:pt idx="14">
                  <c:v>3.26588423034788E10</c:v>
                </c:pt>
                <c:pt idx="15">
                  <c:v>3.27051983002081E10</c:v>
                </c:pt>
                <c:pt idx="16">
                  <c:v>3.27747457047626E10</c:v>
                </c:pt>
                <c:pt idx="17">
                  <c:v>3.28632425623157E10</c:v>
                </c:pt>
                <c:pt idx="18">
                  <c:v>3.29672487278465E10</c:v>
                </c:pt>
                <c:pt idx="19">
                  <c:v>3.30839838030702E10</c:v>
                </c:pt>
                <c:pt idx="20">
                  <c:v>3.32111930888579E10</c:v>
                </c:pt>
                <c:pt idx="21">
                  <c:v>3.33470532966463E10</c:v>
                </c:pt>
                <c:pt idx="22">
                  <c:v>3.34900835239001E10</c:v>
                </c:pt>
                <c:pt idx="23">
                  <c:v>3.36132125140028E10</c:v>
                </c:pt>
                <c:pt idx="24">
                  <c:v>3.37682012241174E10</c:v>
                </c:pt>
                <c:pt idx="25">
                  <c:v>3.39336466030658E10</c:v>
                </c:pt>
                <c:pt idx="26">
                  <c:v>3.40964065861528E10</c:v>
                </c:pt>
                <c:pt idx="27">
                  <c:v>3.42571675522501E10</c:v>
                </c:pt>
                <c:pt idx="28">
                  <c:v>3.441645900085E10</c:v>
                </c:pt>
                <c:pt idx="29">
                  <c:v>3.45747334033552E10</c:v>
                </c:pt>
                <c:pt idx="30">
                  <c:v>3.47323478495461E10</c:v>
                </c:pt>
                <c:pt idx="31">
                  <c:v>3.48895889950563E10</c:v>
                </c:pt>
                <c:pt idx="32">
                  <c:v>3.50467128210951E10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'Consommation BATIMENT'!$B$166:$C$166</c:f>
              <c:strCache>
                <c:ptCount val="2"/>
                <c:pt idx="0">
                  <c:v>Scénario</c:v>
                </c:pt>
                <c:pt idx="1">
                  <c:v>*BE*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BATIMENT'!$D$212:$AR$212</c:f>
              <c:numCache>
                <c:formatCode>0.00</c:formatCode>
                <c:ptCount val="41"/>
                <c:pt idx="0">
                  <c:v>4.3366651561601E10</c:v>
                </c:pt>
                <c:pt idx="1">
                  <c:v>4.27265570412045E10</c:v>
                </c:pt>
                <c:pt idx="2">
                  <c:v>4.21138678103825E10</c:v>
                </c:pt>
                <c:pt idx="3">
                  <c:v>4.15292807462363E10</c:v>
                </c:pt>
                <c:pt idx="4">
                  <c:v>4.09702058445362E10</c:v>
                </c:pt>
                <c:pt idx="5">
                  <c:v>4.04357352081136E10</c:v>
                </c:pt>
                <c:pt idx="6">
                  <c:v>3.99250001028208E10</c:v>
                </c:pt>
                <c:pt idx="7">
                  <c:v>3.94371810108261E10</c:v>
                </c:pt>
                <c:pt idx="8">
                  <c:v>3.89714556010305E10</c:v>
                </c:pt>
                <c:pt idx="9">
                  <c:v>3.85270605485273E10</c:v>
                </c:pt>
                <c:pt idx="10">
                  <c:v>3.8103249874558E10</c:v>
                </c:pt>
                <c:pt idx="11">
                  <c:v>3.76992946920362E10</c:v>
                </c:pt>
                <c:pt idx="12">
                  <c:v>3.73145036583607E10</c:v>
                </c:pt>
                <c:pt idx="13">
                  <c:v>3.69407273828755E10</c:v>
                </c:pt>
                <c:pt idx="14">
                  <c:v>3.65848132219833E10</c:v>
                </c:pt>
                <c:pt idx="15">
                  <c:v>3.6246139688677E10</c:v>
                </c:pt>
                <c:pt idx="16">
                  <c:v>3.59241012490971E10</c:v>
                </c:pt>
                <c:pt idx="17">
                  <c:v>3.56181288172841E10</c:v>
                </c:pt>
                <c:pt idx="18">
                  <c:v>3.53276585126164E10</c:v>
                </c:pt>
                <c:pt idx="19">
                  <c:v>3.50521728671816E10</c:v>
                </c:pt>
                <c:pt idx="20">
                  <c:v>3.47911488994556E10</c:v>
                </c:pt>
                <c:pt idx="21">
                  <c:v>3.45440889863551E10</c:v>
                </c:pt>
                <c:pt idx="22">
                  <c:v>3.43105103458974E10</c:v>
                </c:pt>
                <c:pt idx="23">
                  <c:v>3.40762707814511E10</c:v>
                </c:pt>
                <c:pt idx="24">
                  <c:v>3.3854621853171E10</c:v>
                </c:pt>
                <c:pt idx="25">
                  <c:v>3.36451243530757E10</c:v>
                </c:pt>
                <c:pt idx="26">
                  <c:v>3.34473843475183E10</c:v>
                </c:pt>
                <c:pt idx="27">
                  <c:v>3.32609909439062E10</c:v>
                </c:pt>
                <c:pt idx="28">
                  <c:v>3.30855679011327E10</c:v>
                </c:pt>
                <c:pt idx="29">
                  <c:v>3.29207528022535E10</c:v>
                </c:pt>
                <c:pt idx="30">
                  <c:v>3.27661865809039E10</c:v>
                </c:pt>
                <c:pt idx="31">
                  <c:v>3.26215340992033E10</c:v>
                </c:pt>
                <c:pt idx="32">
                  <c:v>3.2486463334257E10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'Consommation BATIMENT'!$B$217:$C$217</c:f>
              <c:strCache>
                <c:ptCount val="2"/>
                <c:pt idx="0">
                  <c:v>Scénario</c:v>
                </c:pt>
                <c:pt idx="1">
                  <c:v>*PEB+ZE*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BATIMENT'!$D$263:$AR$263</c:f>
              <c:numCache>
                <c:formatCode>0.00</c:formatCode>
                <c:ptCount val="41"/>
                <c:pt idx="0">
                  <c:v>4.33725039300188E10</c:v>
                </c:pt>
                <c:pt idx="1">
                  <c:v>4.27397995318414E10</c:v>
                </c:pt>
                <c:pt idx="2">
                  <c:v>4.21356986872112E10</c:v>
                </c:pt>
                <c:pt idx="3">
                  <c:v>4.15589066380613E10</c:v>
                </c:pt>
                <c:pt idx="4">
                  <c:v>4.1008185763184E10</c:v>
                </c:pt>
                <c:pt idx="5">
                  <c:v>4.04823614436161E10</c:v>
                </c:pt>
                <c:pt idx="6">
                  <c:v>3.99803013533752E10</c:v>
                </c:pt>
                <c:pt idx="7">
                  <c:v>3.95009413531615E10</c:v>
                </c:pt>
                <c:pt idx="8">
                  <c:v>3.90432448902363E10</c:v>
                </c:pt>
                <c:pt idx="9">
                  <c:v>3.86062422614969E10</c:v>
                </c:pt>
                <c:pt idx="10">
                  <c:v>3.81889900744791E10</c:v>
                </c:pt>
                <c:pt idx="11">
                  <c:v>3.77906039161031E10</c:v>
                </c:pt>
                <c:pt idx="12">
                  <c:v>3.74102245219999E10</c:v>
                </c:pt>
                <c:pt idx="13">
                  <c:v>3.70470371930557E10</c:v>
                </c:pt>
                <c:pt idx="14">
                  <c:v>3.67002646260689E10</c:v>
                </c:pt>
                <c:pt idx="15">
                  <c:v>3.63691730733481E10</c:v>
                </c:pt>
                <c:pt idx="16">
                  <c:v>3.60530452615505E10</c:v>
                </c:pt>
                <c:pt idx="17">
                  <c:v>3.57512065533116E10</c:v>
                </c:pt>
                <c:pt idx="18">
                  <c:v>3.54630112134412E10</c:v>
                </c:pt>
                <c:pt idx="19">
                  <c:v>3.51878420000282E10</c:v>
                </c:pt>
                <c:pt idx="20">
                  <c:v>3.49251097742391E10</c:v>
                </c:pt>
                <c:pt idx="21">
                  <c:v>3.46742531279545E10</c:v>
                </c:pt>
                <c:pt idx="22">
                  <c:v>3.4434738028429E10</c:v>
                </c:pt>
                <c:pt idx="23">
                  <c:v>3.42060508265355E10</c:v>
                </c:pt>
                <c:pt idx="24">
                  <c:v>3.39876979331721E10</c:v>
                </c:pt>
                <c:pt idx="25">
                  <c:v>3.37792188157823E10</c:v>
                </c:pt>
                <c:pt idx="26">
                  <c:v>3.35801590930323E10</c:v>
                </c:pt>
                <c:pt idx="27">
                  <c:v>3.33900968642404E10</c:v>
                </c:pt>
                <c:pt idx="28">
                  <c:v>3.32086291357018E10</c:v>
                </c:pt>
                <c:pt idx="29">
                  <c:v>3.30353649119419E10</c:v>
                </c:pt>
                <c:pt idx="30">
                  <c:v>3.28699316039969E10</c:v>
                </c:pt>
                <c:pt idx="31">
                  <c:v>3.27119747962067E10</c:v>
                </c:pt>
                <c:pt idx="32">
                  <c:v>3.25611580236686E10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'Consommation BATIMENT'!$B$268:$C$268</c:f>
              <c:strCache>
                <c:ptCount val="2"/>
                <c:pt idx="0">
                  <c:v>Scénario</c:v>
                </c:pt>
                <c:pt idx="1">
                  <c:v>*PASSIF*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BATIMENT'!$D$314:$AR$314</c:f>
              <c:numCache>
                <c:formatCode>0.00</c:formatCode>
                <c:ptCount val="41"/>
                <c:pt idx="0">
                  <c:v>4.3522325323525E10</c:v>
                </c:pt>
                <c:pt idx="1">
                  <c:v>4.3022394708037E10</c:v>
                </c:pt>
                <c:pt idx="2">
                  <c:v>4.25351155859248E10</c:v>
                </c:pt>
                <c:pt idx="3">
                  <c:v>4.206191728024E10</c:v>
                </c:pt>
                <c:pt idx="4">
                  <c:v>4.16009036473988E10</c:v>
                </c:pt>
                <c:pt idx="5">
                  <c:v>4.11518430587544E10</c:v>
                </c:pt>
                <c:pt idx="6">
                  <c:v>4.07145050426704E10</c:v>
                </c:pt>
                <c:pt idx="7">
                  <c:v>4.02886755394456E10</c:v>
                </c:pt>
                <c:pt idx="8">
                  <c:v>3.98741263246389E10</c:v>
                </c:pt>
                <c:pt idx="9">
                  <c:v>3.94706608196656E10</c:v>
                </c:pt>
                <c:pt idx="10">
                  <c:v>3.90780682386946E10</c:v>
                </c:pt>
                <c:pt idx="11">
                  <c:v>3.86961388454381E10</c:v>
                </c:pt>
                <c:pt idx="12">
                  <c:v>3.83246792103833E10</c:v>
                </c:pt>
                <c:pt idx="13">
                  <c:v>3.79559966288784E10</c:v>
                </c:pt>
                <c:pt idx="14">
                  <c:v>3.75973999564435E10</c:v>
                </c:pt>
                <c:pt idx="15">
                  <c:v>3.72486987353367E10</c:v>
                </c:pt>
                <c:pt idx="16">
                  <c:v>3.69097187383296E10</c:v>
                </c:pt>
                <c:pt idx="17">
                  <c:v>3.65802713959408E10</c:v>
                </c:pt>
                <c:pt idx="18">
                  <c:v>3.62601843335015E10</c:v>
                </c:pt>
                <c:pt idx="19">
                  <c:v>3.59492860765246E10</c:v>
                </c:pt>
                <c:pt idx="20">
                  <c:v>3.56474213111688E10</c:v>
                </c:pt>
                <c:pt idx="21">
                  <c:v>3.53544050356316E10</c:v>
                </c:pt>
                <c:pt idx="22">
                  <c:v>3.50700836534219E10</c:v>
                </c:pt>
                <c:pt idx="23">
                  <c:v>3.47806096113268E10</c:v>
                </c:pt>
                <c:pt idx="24">
                  <c:v>3.44995257584441E10</c:v>
                </c:pt>
                <c:pt idx="25">
                  <c:v>3.42266809565534E10</c:v>
                </c:pt>
                <c:pt idx="26">
                  <c:v>3.39619248568209E10</c:v>
                </c:pt>
                <c:pt idx="27">
                  <c:v>3.37051078853281E10</c:v>
                </c:pt>
                <c:pt idx="28">
                  <c:v>3.34560965062808E10</c:v>
                </c:pt>
                <c:pt idx="29">
                  <c:v>3.32147579308101E10</c:v>
                </c:pt>
                <c:pt idx="30">
                  <c:v>3.29809448260799E10</c:v>
                </c:pt>
                <c:pt idx="31">
                  <c:v>3.27545258567744E10</c:v>
                </c:pt>
                <c:pt idx="32">
                  <c:v>3.25353856721598E10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'Consommation BATIMENT'!$B$319:$C$319</c:f>
              <c:strCache>
                <c:ptCount val="2"/>
                <c:pt idx="0">
                  <c:v>Scénario</c:v>
                </c:pt>
                <c:pt idx="1">
                  <c:v>*qZE*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BATIMENT'!$D$365:$AR$365</c:f>
              <c:numCache>
                <c:formatCode>0.00</c:formatCode>
                <c:ptCount val="41"/>
                <c:pt idx="0">
                  <c:v>4.36007631093265E10</c:v>
                </c:pt>
                <c:pt idx="1">
                  <c:v>4.31725176863808E10</c:v>
                </c:pt>
                <c:pt idx="2">
                  <c:v>4.27503397373959E10</c:v>
                </c:pt>
                <c:pt idx="3">
                  <c:v>4.23341476266776E10</c:v>
                </c:pt>
                <c:pt idx="4">
                  <c:v>4.19238447437182E10</c:v>
                </c:pt>
                <c:pt idx="5">
                  <c:v>4.15193500534577E10</c:v>
                </c:pt>
                <c:pt idx="6">
                  <c:v>4.11205828145295E10</c:v>
                </c:pt>
                <c:pt idx="7">
                  <c:v>4.07274625749319E10</c:v>
                </c:pt>
                <c:pt idx="8">
                  <c:v>4.03399091677628E10</c:v>
                </c:pt>
                <c:pt idx="9">
                  <c:v>3.99578579843778E10</c:v>
                </c:pt>
                <c:pt idx="10">
                  <c:v>3.95812141381693E10</c:v>
                </c:pt>
                <c:pt idx="11">
                  <c:v>3.9209898292568E10</c:v>
                </c:pt>
                <c:pt idx="12">
                  <c:v>3.88438466570231E10</c:v>
                </c:pt>
                <c:pt idx="13">
                  <c:v>3.84829804283227E10</c:v>
                </c:pt>
                <c:pt idx="14">
                  <c:v>3.81272210640525E10</c:v>
                </c:pt>
                <c:pt idx="15">
                  <c:v>3.77765055561111E10</c:v>
                </c:pt>
                <c:pt idx="16">
                  <c:v>3.74307558722035E10</c:v>
                </c:pt>
                <c:pt idx="17">
                  <c:v>3.70898942294689E10</c:v>
                </c:pt>
                <c:pt idx="18">
                  <c:v>3.67538583681644E10</c:v>
                </c:pt>
                <c:pt idx="19">
                  <c:v>3.64225862706826E10</c:v>
                </c:pt>
                <c:pt idx="20">
                  <c:v>3.60960008806228E10</c:v>
                </c:pt>
                <c:pt idx="21">
                  <c:v>3.57740406539944E10</c:v>
                </c:pt>
                <c:pt idx="22">
                  <c:v>3.54566442783926E10</c:v>
                </c:pt>
                <c:pt idx="23">
                  <c:v>3.51437353922249E10</c:v>
                </c:pt>
                <c:pt idx="24">
                  <c:v>3.48352684134277E10</c:v>
                </c:pt>
                <c:pt idx="25">
                  <c:v>3.45311674267131E10</c:v>
                </c:pt>
                <c:pt idx="26">
                  <c:v>3.4231372012384E10</c:v>
                </c:pt>
                <c:pt idx="27">
                  <c:v>3.39358219657573E10</c:v>
                </c:pt>
                <c:pt idx="28">
                  <c:v>3.36444572939951E10</c:v>
                </c:pt>
                <c:pt idx="29">
                  <c:v>3.33572182129818E10</c:v>
                </c:pt>
                <c:pt idx="30">
                  <c:v>3.30740451442481E10</c:v>
                </c:pt>
                <c:pt idx="31">
                  <c:v>3.27948787119394E10</c:v>
                </c:pt>
                <c:pt idx="32">
                  <c:v>3.25196750171894E10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'Consommation BATIMENT'!$B$112:$C$112</c:f>
              <c:strCache>
                <c:ptCount val="2"/>
                <c:pt idx="0">
                  <c:v>Réduction de</c:v>
                </c:pt>
                <c:pt idx="1">
                  <c:v>30 %</c:v>
                </c:pt>
              </c:strCache>
            </c:strRef>
          </c:tx>
          <c:spPr>
            <a:ln w="38100" cap="rnd">
              <a:solidFill>
                <a:schemeClr val="tx1"/>
              </a:solidFill>
              <a:prstDash val="lgDashDot"/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BATIMENT'!$D$112:$AR$112</c:f>
              <c:numCache>
                <c:formatCode>0.00</c:formatCode>
                <c:ptCount val="41"/>
                <c:pt idx="0">
                  <c:v>3.26447893851059E10</c:v>
                </c:pt>
                <c:pt idx="1">
                  <c:v>3.26447893851059E10</c:v>
                </c:pt>
                <c:pt idx="2">
                  <c:v>3.26447893851059E10</c:v>
                </c:pt>
                <c:pt idx="3">
                  <c:v>3.26447893851059E10</c:v>
                </c:pt>
                <c:pt idx="4">
                  <c:v>3.26447893851059E10</c:v>
                </c:pt>
                <c:pt idx="5">
                  <c:v>3.26447893851059E10</c:v>
                </c:pt>
                <c:pt idx="6">
                  <c:v>3.26447893851059E10</c:v>
                </c:pt>
                <c:pt idx="7">
                  <c:v>3.26447893851059E10</c:v>
                </c:pt>
                <c:pt idx="8">
                  <c:v>3.26447893851059E10</c:v>
                </c:pt>
                <c:pt idx="9">
                  <c:v>3.26447893851059E10</c:v>
                </c:pt>
                <c:pt idx="10">
                  <c:v>3.26447893851059E10</c:v>
                </c:pt>
                <c:pt idx="11">
                  <c:v>3.26447893851059E10</c:v>
                </c:pt>
                <c:pt idx="12">
                  <c:v>3.26447893851059E10</c:v>
                </c:pt>
                <c:pt idx="13">
                  <c:v>3.26447893851059E10</c:v>
                </c:pt>
                <c:pt idx="14">
                  <c:v>3.26447893851059E10</c:v>
                </c:pt>
                <c:pt idx="15">
                  <c:v>3.26447893851059E10</c:v>
                </c:pt>
                <c:pt idx="16">
                  <c:v>3.26447893851059E10</c:v>
                </c:pt>
                <c:pt idx="17">
                  <c:v>3.26447893851059E10</c:v>
                </c:pt>
                <c:pt idx="18">
                  <c:v>3.26447893851059E10</c:v>
                </c:pt>
                <c:pt idx="19">
                  <c:v>3.26447893851059E10</c:v>
                </c:pt>
                <c:pt idx="20">
                  <c:v>3.26447893851059E10</c:v>
                </c:pt>
                <c:pt idx="21">
                  <c:v>3.26447893851059E10</c:v>
                </c:pt>
                <c:pt idx="22">
                  <c:v>3.26447893851059E10</c:v>
                </c:pt>
                <c:pt idx="23">
                  <c:v>3.26447893851059E10</c:v>
                </c:pt>
                <c:pt idx="24">
                  <c:v>3.26447893851059E10</c:v>
                </c:pt>
                <c:pt idx="25">
                  <c:v>3.26447893851059E10</c:v>
                </c:pt>
                <c:pt idx="26">
                  <c:v>3.26447893851059E10</c:v>
                </c:pt>
                <c:pt idx="27">
                  <c:v>3.26447893851059E10</c:v>
                </c:pt>
                <c:pt idx="28">
                  <c:v>3.26447893851059E10</c:v>
                </c:pt>
                <c:pt idx="29">
                  <c:v>3.26447893851059E10</c:v>
                </c:pt>
                <c:pt idx="30">
                  <c:v>3.26447893851059E10</c:v>
                </c:pt>
                <c:pt idx="31">
                  <c:v>3.26447893851059E10</c:v>
                </c:pt>
                <c:pt idx="32">
                  <c:v>3.26447893851059E10</c:v>
                </c:pt>
                <c:pt idx="33">
                  <c:v>3.26447893851059E10</c:v>
                </c:pt>
                <c:pt idx="34">
                  <c:v>3.26447893851059E10</c:v>
                </c:pt>
                <c:pt idx="35">
                  <c:v>3.26447893851059E10</c:v>
                </c:pt>
                <c:pt idx="36">
                  <c:v>3.26447893851059E10</c:v>
                </c:pt>
                <c:pt idx="37">
                  <c:v>3.26447893851059E10</c:v>
                </c:pt>
                <c:pt idx="38">
                  <c:v>3.26447893851059E10</c:v>
                </c:pt>
                <c:pt idx="39">
                  <c:v>3.26447893851059E10</c:v>
                </c:pt>
                <c:pt idx="40">
                  <c:v>3.26447893851059E10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'Consommation BATIMENT'!$B$113:$C$113</c:f>
              <c:strCache>
                <c:ptCount val="2"/>
                <c:pt idx="0">
                  <c:v>Réduction de</c:v>
                </c:pt>
                <c:pt idx="1">
                  <c:v>27 %</c:v>
                </c:pt>
              </c:strCache>
            </c:strRef>
          </c:tx>
          <c:spPr>
            <a:ln w="3492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'Consommation BATIMENT'!$D$84:$AR$84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'Consommation BATIMENT'!$D$113:$AR$113</c:f>
              <c:numCache>
                <c:formatCode>0.00</c:formatCode>
                <c:ptCount val="41"/>
                <c:pt idx="0">
                  <c:v>3.40438517873247E10</c:v>
                </c:pt>
                <c:pt idx="1">
                  <c:v>3.40438517873247E10</c:v>
                </c:pt>
                <c:pt idx="2">
                  <c:v>3.40438517873247E10</c:v>
                </c:pt>
                <c:pt idx="3">
                  <c:v>3.40438517873247E10</c:v>
                </c:pt>
                <c:pt idx="4">
                  <c:v>3.40438517873247E10</c:v>
                </c:pt>
                <c:pt idx="5">
                  <c:v>3.40438517873247E10</c:v>
                </c:pt>
                <c:pt idx="6">
                  <c:v>3.40438517873247E10</c:v>
                </c:pt>
                <c:pt idx="7">
                  <c:v>3.40438517873247E10</c:v>
                </c:pt>
                <c:pt idx="8">
                  <c:v>3.40438517873247E10</c:v>
                </c:pt>
                <c:pt idx="9">
                  <c:v>3.40438517873247E10</c:v>
                </c:pt>
                <c:pt idx="10">
                  <c:v>3.40438517873247E10</c:v>
                </c:pt>
                <c:pt idx="11">
                  <c:v>3.40438517873247E10</c:v>
                </c:pt>
                <c:pt idx="12">
                  <c:v>3.40438517873247E10</c:v>
                </c:pt>
                <c:pt idx="13">
                  <c:v>3.40438517873247E10</c:v>
                </c:pt>
                <c:pt idx="14">
                  <c:v>3.40438517873247E10</c:v>
                </c:pt>
                <c:pt idx="15">
                  <c:v>3.40438517873247E10</c:v>
                </c:pt>
                <c:pt idx="16">
                  <c:v>3.40438517873247E10</c:v>
                </c:pt>
                <c:pt idx="17">
                  <c:v>3.40438517873247E10</c:v>
                </c:pt>
                <c:pt idx="18">
                  <c:v>3.40438517873247E10</c:v>
                </c:pt>
                <c:pt idx="19">
                  <c:v>3.40438517873247E10</c:v>
                </c:pt>
                <c:pt idx="20">
                  <c:v>3.40438517873247E10</c:v>
                </c:pt>
                <c:pt idx="21">
                  <c:v>3.40438517873247E10</c:v>
                </c:pt>
                <c:pt idx="22">
                  <c:v>3.40438517873247E10</c:v>
                </c:pt>
                <c:pt idx="23">
                  <c:v>3.40438517873247E10</c:v>
                </c:pt>
                <c:pt idx="24">
                  <c:v>3.40438517873247E10</c:v>
                </c:pt>
                <c:pt idx="25">
                  <c:v>3.40438517873247E10</c:v>
                </c:pt>
                <c:pt idx="26">
                  <c:v>3.40438517873247E10</c:v>
                </c:pt>
                <c:pt idx="27">
                  <c:v>3.40438517873247E10</c:v>
                </c:pt>
                <c:pt idx="28">
                  <c:v>3.40438517873247E10</c:v>
                </c:pt>
                <c:pt idx="29">
                  <c:v>3.40438517873247E10</c:v>
                </c:pt>
                <c:pt idx="30">
                  <c:v>3.40438517873247E10</c:v>
                </c:pt>
                <c:pt idx="31">
                  <c:v>3.40438517873247E10</c:v>
                </c:pt>
                <c:pt idx="32">
                  <c:v>3.40438517873247E10</c:v>
                </c:pt>
                <c:pt idx="33">
                  <c:v>3.40438517873247E10</c:v>
                </c:pt>
                <c:pt idx="34">
                  <c:v>3.40438517873247E10</c:v>
                </c:pt>
                <c:pt idx="35">
                  <c:v>3.40438517873247E10</c:v>
                </c:pt>
                <c:pt idx="36">
                  <c:v>3.40438517873247E10</c:v>
                </c:pt>
                <c:pt idx="37">
                  <c:v>3.40438517873247E10</c:v>
                </c:pt>
                <c:pt idx="38">
                  <c:v>3.40438517873247E10</c:v>
                </c:pt>
                <c:pt idx="39">
                  <c:v>3.40438517873247E10</c:v>
                </c:pt>
                <c:pt idx="40">
                  <c:v>3.40438517873247E10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8693824"/>
        <c:axId val="-2098690336"/>
      </c:lineChart>
      <c:catAx>
        <c:axId val="-209869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8690336"/>
        <c:crosses val="autoZero"/>
        <c:auto val="1"/>
        <c:lblAlgn val="ctr"/>
        <c:lblOffset val="100"/>
        <c:noMultiLvlLbl val="0"/>
      </c:catAx>
      <c:valAx>
        <c:axId val="-2098690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000" b="0" i="0" u="none" strike="noStrike" kern="1200" baseline="0">
                    <a:solidFill>
                      <a:schemeClr val="tx1"/>
                    </a:solidFill>
                    <a:latin typeface="Cambria" charset="0"/>
                    <a:ea typeface="Cambria" charset="0"/>
                    <a:cs typeface="Cambria" charset="0"/>
                  </a:defRPr>
                </a:pPr>
                <a:r>
                  <a:rPr lang="fr-FR" sz="3000">
                    <a:solidFill>
                      <a:schemeClr val="tx1"/>
                    </a:solidFill>
                  </a:rPr>
                  <a:t>Consommation en énergie finale du bâtiment [TWh/an]</a:t>
                </a:r>
              </a:p>
            </c:rich>
          </c:tx>
          <c:layout>
            <c:manualLayout>
              <c:xMode val="edge"/>
              <c:yMode val="edge"/>
              <c:x val="0.00589137851903782"/>
              <c:y val="0.211679214025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000" b="0" i="0" u="none" strike="noStrike" kern="1200" baseline="0">
                  <a:solidFill>
                    <a:schemeClr val="tx1"/>
                  </a:solidFill>
                  <a:latin typeface="Cambria" charset="0"/>
                  <a:ea typeface="Cambria" charset="0"/>
                  <a:cs typeface="Cambria" charset="0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>
            <a:solidFill>
              <a:schemeClr val="tx1"/>
            </a:solidFill>
            <a:headEnd type="none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8693824"/>
        <c:crosses val="autoZero"/>
        <c:crossBetween val="midCat"/>
        <c:dispUnits>
          <c:builtInUnit val="billions"/>
        </c:dispUnits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0905462146942152"/>
          <c:y val="0.914899916941635"/>
          <c:w val="0.899999953561922"/>
          <c:h val="0.0673537346167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900" b="0" i="0" u="none" strike="noStrike" kern="120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legend>
    <c:plotVisOnly val="0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charset="0"/>
          <a:ea typeface="Cambria" charset="0"/>
          <a:cs typeface="Cambria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200" b="0" i="0" u="none" strike="noStrike" kern="1200" spc="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r>
              <a:rPr lang="fr-FR" sz="3200">
                <a:solidFill>
                  <a:schemeClr val="tx1"/>
                </a:solidFill>
              </a:rPr>
              <a:t>SCENARIOS DE TRANSFORMATION DU PARC ENERGETIQUE</a:t>
            </a:r>
          </a:p>
        </c:rich>
      </c:tx>
      <c:layout>
        <c:manualLayout>
          <c:xMode val="edge"/>
          <c:yMode val="edge"/>
          <c:x val="0.200355608566928"/>
          <c:y val="0.0004365677834623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200" b="0" i="0" u="none" strike="noStrike" kern="1200" spc="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0855741500267609"/>
          <c:y val="0.0906332333988574"/>
          <c:w val="0.905245138241165"/>
          <c:h val="0.768885111574161"/>
        </c:manualLayout>
      </c:layout>
      <c:lineChart>
        <c:grouping val="standard"/>
        <c:varyColors val="0"/>
        <c:ser>
          <c:idx val="4"/>
          <c:order val="0"/>
          <c:tx>
            <c:strRef>
              <c:f>'Production ELECTRICITE'!$B$88:$C$88</c:f>
              <c:strCache>
                <c:ptCount val="2"/>
                <c:pt idx="0">
                  <c:v>Scénario</c:v>
                </c:pt>
                <c:pt idx="1">
                  <c:v>*HYD*</c:v>
                </c:pt>
              </c:strCache>
            </c:strRef>
          </c:tx>
          <c:spPr>
            <a:ln w="38100" cap="rnd">
              <a:solidFill>
                <a:srgbClr val="73FDD6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ELECTRICITE'!$D$251:$AR$251</c:f>
              <c:numCache>
                <c:formatCode>0.00</c:formatCode>
                <c:ptCount val="41"/>
                <c:pt idx="0">
                  <c:v>2.92541972706302E9</c:v>
                </c:pt>
                <c:pt idx="1">
                  <c:v>3.31887828399747E9</c:v>
                </c:pt>
                <c:pt idx="2">
                  <c:v>3.686639521811E9</c:v>
                </c:pt>
                <c:pt idx="3">
                  <c:v>4.06122906165882E9</c:v>
                </c:pt>
                <c:pt idx="4">
                  <c:v>4.41110619980038E9</c:v>
                </c:pt>
                <c:pt idx="5">
                  <c:v>4.76708693109234E9</c:v>
                </c:pt>
                <c:pt idx="6">
                  <c:v>5.09925362717007E9</c:v>
                </c:pt>
                <c:pt idx="7">
                  <c:v>5.43837968934138E9</c:v>
                </c:pt>
                <c:pt idx="8">
                  <c:v>5.75451088558832E9</c:v>
                </c:pt>
                <c:pt idx="9">
                  <c:v>6.0783844211798E9</c:v>
                </c:pt>
                <c:pt idx="10">
                  <c:v>6.38001025709669E9</c:v>
                </c:pt>
                <c:pt idx="11">
                  <c:v>6.69009294432442E9</c:v>
                </c:pt>
                <c:pt idx="12">
                  <c:v>6.97861014395531E9</c:v>
                </c:pt>
                <c:pt idx="13">
                  <c:v>7.26875500065306E9</c:v>
                </c:pt>
                <c:pt idx="14">
                  <c:v>7.53795854422383E9</c:v>
                </c:pt>
                <c:pt idx="15">
                  <c:v>7.81686759619601E9</c:v>
                </c:pt>
                <c:pt idx="16">
                  <c:v>8.07540548658611E9</c:v>
                </c:pt>
                <c:pt idx="17">
                  <c:v>8.34419662537345E9</c:v>
                </c:pt>
                <c:pt idx="18">
                  <c:v>8.59313663618033E9</c:v>
                </c:pt>
                <c:pt idx="19">
                  <c:v>8.85282804118739E9</c:v>
                </c:pt>
                <c:pt idx="20">
                  <c:v>9.0931448203704E9</c:v>
                </c:pt>
                <c:pt idx="21">
                  <c:v>9.34466808531844E9</c:v>
                </c:pt>
                <c:pt idx="22">
                  <c:v>9.57725062788154E9</c:v>
                </c:pt>
                <c:pt idx="23">
                  <c:v>9.80776057379139E9</c:v>
                </c:pt>
                <c:pt idx="24">
                  <c:v>1.00197302961671E10</c:v>
                </c:pt>
                <c:pt idx="25">
                  <c:v>1.02437021327147E10</c:v>
                </c:pt>
                <c:pt idx="26">
                  <c:v>1.04494988330816E10</c:v>
                </c:pt>
                <c:pt idx="27">
                  <c:v>1.06676480793651E10</c:v>
                </c:pt>
                <c:pt idx="28">
                  <c:v>1.08679525711594E10</c:v>
                </c:pt>
                <c:pt idx="29">
                  <c:v>1.10809284454719E10</c:v>
                </c:pt>
                <c:pt idx="30">
                  <c:v>1.12763670102712E10</c:v>
                </c:pt>
                <c:pt idx="31">
                  <c:v>1.14847703760517E10</c:v>
                </c:pt>
                <c:pt idx="32">
                  <c:v>1.16759159641628E10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'Production ELECTRICITE'!$B$258:$C$258</c:f>
              <c:strCache>
                <c:ptCount val="2"/>
                <c:pt idx="0">
                  <c:v>Scénario</c:v>
                </c:pt>
                <c:pt idx="1">
                  <c:v>*EOL*</c:v>
                </c:pt>
              </c:strCache>
            </c:strRef>
          </c:tx>
          <c:spPr>
            <a:ln w="38100" cap="rnd">
              <a:solidFill>
                <a:srgbClr val="C05A0A"/>
              </a:solidFill>
              <a:round/>
            </a:ln>
            <a:effectLst/>
          </c:spPr>
          <c:marker>
            <c:symbol val="none"/>
          </c:marker>
          <c:val>
            <c:numRef>
              <c:f>'Production ELECTRICITE'!$D$421:$AR$421</c:f>
              <c:numCache>
                <c:formatCode>0.00</c:formatCode>
                <c:ptCount val="41"/>
                <c:pt idx="0">
                  <c:v>2.90333137786302E9</c:v>
                </c:pt>
                <c:pt idx="1">
                  <c:v>3.26365741099747E9</c:v>
                </c:pt>
                <c:pt idx="2">
                  <c:v>3.609330299611E9</c:v>
                </c:pt>
                <c:pt idx="3">
                  <c:v>3.95078731565882E9</c:v>
                </c:pt>
                <c:pt idx="4">
                  <c:v>4.27857610460038E9</c:v>
                </c:pt>
                <c:pt idx="5">
                  <c:v>4.60142431209234E9</c:v>
                </c:pt>
                <c:pt idx="6">
                  <c:v>4.91150265897007E9</c:v>
                </c:pt>
                <c:pt idx="7">
                  <c:v>5.21749619734138E9</c:v>
                </c:pt>
                <c:pt idx="8">
                  <c:v>5.51153904438832E9</c:v>
                </c:pt>
                <c:pt idx="9">
                  <c:v>5.8022800561798E9</c:v>
                </c:pt>
                <c:pt idx="10">
                  <c:v>6.08181754289669E9</c:v>
                </c:pt>
                <c:pt idx="11">
                  <c:v>6.35876770632442E9</c:v>
                </c:pt>
                <c:pt idx="12">
                  <c:v>6.62519655675531E9</c:v>
                </c:pt>
                <c:pt idx="13">
                  <c:v>6.88220888965306E9</c:v>
                </c:pt>
                <c:pt idx="14">
                  <c:v>7.12932408402383E9</c:v>
                </c:pt>
                <c:pt idx="15">
                  <c:v>7.37510061219601E9</c:v>
                </c:pt>
                <c:pt idx="16">
                  <c:v>7.61155015338611E9</c:v>
                </c:pt>
                <c:pt idx="17">
                  <c:v>7.84720876837345E9</c:v>
                </c:pt>
                <c:pt idx="18">
                  <c:v>8.07406042998033E9</c:v>
                </c:pt>
                <c:pt idx="19">
                  <c:v>8.3006193111874E9</c:v>
                </c:pt>
                <c:pt idx="20">
                  <c:v>8.5188477411704E9</c:v>
                </c:pt>
                <c:pt idx="21">
                  <c:v>8.73723848231844E9</c:v>
                </c:pt>
                <c:pt idx="22">
                  <c:v>8.94773267568154E9</c:v>
                </c:pt>
                <c:pt idx="23">
                  <c:v>9.14511009779139E9</c:v>
                </c:pt>
                <c:pt idx="24">
                  <c:v>9.33499147096711E9</c:v>
                </c:pt>
                <c:pt idx="25">
                  <c:v>9.52583078371471E9</c:v>
                </c:pt>
                <c:pt idx="26">
                  <c:v>9.70953913488162E9</c:v>
                </c:pt>
                <c:pt idx="27">
                  <c:v>9.8945558573651E9</c:v>
                </c:pt>
                <c:pt idx="28">
                  <c:v>1.00727719999594E10</c:v>
                </c:pt>
                <c:pt idx="29">
                  <c:v>1.02526153504719E10</c:v>
                </c:pt>
                <c:pt idx="30">
                  <c:v>1.04259655660712E10</c:v>
                </c:pt>
                <c:pt idx="31">
                  <c:v>1.06012364080517E10</c:v>
                </c:pt>
                <c:pt idx="32">
                  <c:v>1.07702936469628E10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'Production ELECTRICITE'!$G$81</c:f>
              <c:strCache>
                <c:ptCount val="1"/>
                <c:pt idx="0">
                  <c:v>Besoins bruts - Scénario *PEB+ZE*</c:v>
                </c:pt>
              </c:strCache>
            </c:strRef>
          </c:tx>
          <c:spPr>
            <a:ln w="28575" cap="rnd">
              <a:solidFill>
                <a:srgbClr val="FF2F92"/>
              </a:solidFill>
              <a:round/>
            </a:ln>
            <a:effectLst/>
          </c:spPr>
          <c:marker>
            <c:symbol val="none"/>
          </c:marker>
          <c:val>
            <c:numRef>
              <c:f>'Production ELECTRICITE'!$D$85:$AR$85</c:f>
              <c:numCache>
                <c:formatCode>0.00</c:formatCode>
                <c:ptCount val="41"/>
                <c:pt idx="0">
                  <c:v>4.33725039300188E10</c:v>
                </c:pt>
                <c:pt idx="1">
                  <c:v>4.27397995318414E10</c:v>
                </c:pt>
                <c:pt idx="2">
                  <c:v>4.21356986872112E10</c:v>
                </c:pt>
                <c:pt idx="3">
                  <c:v>4.15589066380613E10</c:v>
                </c:pt>
                <c:pt idx="4">
                  <c:v>4.1008185763184E10</c:v>
                </c:pt>
                <c:pt idx="5">
                  <c:v>4.04823614436161E10</c:v>
                </c:pt>
                <c:pt idx="6">
                  <c:v>3.99803013533752E10</c:v>
                </c:pt>
                <c:pt idx="7">
                  <c:v>3.95009413531615E10</c:v>
                </c:pt>
                <c:pt idx="8">
                  <c:v>3.90432448902363E10</c:v>
                </c:pt>
                <c:pt idx="9">
                  <c:v>3.86062422614969E10</c:v>
                </c:pt>
                <c:pt idx="10">
                  <c:v>3.81889900744791E10</c:v>
                </c:pt>
                <c:pt idx="11">
                  <c:v>3.77906039161031E10</c:v>
                </c:pt>
                <c:pt idx="12">
                  <c:v>3.74102245219999E10</c:v>
                </c:pt>
                <c:pt idx="13">
                  <c:v>3.70470371930557E10</c:v>
                </c:pt>
                <c:pt idx="14">
                  <c:v>3.67002646260689E10</c:v>
                </c:pt>
                <c:pt idx="15">
                  <c:v>3.63691730733481E10</c:v>
                </c:pt>
                <c:pt idx="16">
                  <c:v>3.60530452615505E10</c:v>
                </c:pt>
                <c:pt idx="17">
                  <c:v>3.57512065533116E10</c:v>
                </c:pt>
                <c:pt idx="18">
                  <c:v>3.54630112134412E10</c:v>
                </c:pt>
                <c:pt idx="19">
                  <c:v>3.51878420000282E10</c:v>
                </c:pt>
                <c:pt idx="20">
                  <c:v>3.49251097742391E10</c:v>
                </c:pt>
                <c:pt idx="21">
                  <c:v>3.46742531279545E10</c:v>
                </c:pt>
                <c:pt idx="22">
                  <c:v>3.4434738028429E10</c:v>
                </c:pt>
                <c:pt idx="23">
                  <c:v>3.42060508265355E10</c:v>
                </c:pt>
                <c:pt idx="24">
                  <c:v>3.39876979331721E10</c:v>
                </c:pt>
                <c:pt idx="25">
                  <c:v>3.37792188157823E10</c:v>
                </c:pt>
                <c:pt idx="26">
                  <c:v>3.35801590930323E10</c:v>
                </c:pt>
                <c:pt idx="27">
                  <c:v>3.33900968642404E10</c:v>
                </c:pt>
                <c:pt idx="28">
                  <c:v>3.32086291357018E10</c:v>
                </c:pt>
                <c:pt idx="29">
                  <c:v>3.30353649119419E10</c:v>
                </c:pt>
                <c:pt idx="30">
                  <c:v>3.28699316039969E10</c:v>
                </c:pt>
                <c:pt idx="31">
                  <c:v>3.27119747962067E10</c:v>
                </c:pt>
                <c:pt idx="32">
                  <c:v>3.25611580236686E10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8968656"/>
        <c:axId val="-2098972240"/>
      </c:lineChart>
      <c:catAx>
        <c:axId val="-2098968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8972240"/>
        <c:crosses val="autoZero"/>
        <c:auto val="1"/>
        <c:lblAlgn val="ctr"/>
        <c:lblOffset val="100"/>
        <c:noMultiLvlLbl val="0"/>
      </c:catAx>
      <c:valAx>
        <c:axId val="-2098972240"/>
        <c:scaling>
          <c:orientation val="minMax"/>
          <c:min val="0.0"/>
        </c:scaling>
        <c:delete val="0"/>
        <c:axPos val="l"/>
        <c:majorGridlines>
          <c:spPr>
            <a:ln w="9525" cap="flat" cmpd="sng" algn="ctr">
              <a:solidFill>
                <a:schemeClr val="accent3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3000" b="0" i="0" u="none" strike="noStrike" kern="1200" baseline="0">
                    <a:solidFill>
                      <a:schemeClr val="tx1"/>
                    </a:solidFill>
                    <a:latin typeface="Cambria" charset="0"/>
                    <a:ea typeface="Cambria" charset="0"/>
                    <a:cs typeface="Cambria" charset="0"/>
                  </a:defRPr>
                </a:pPr>
                <a:r>
                  <a:rPr lang="fr-FR" sz="3000">
                    <a:solidFill>
                      <a:schemeClr val="tx1"/>
                    </a:solidFill>
                  </a:rPr>
                  <a:t>Energie finale [TWh/an]</a:t>
                </a:r>
              </a:p>
            </c:rich>
          </c:tx>
          <c:layout>
            <c:manualLayout>
              <c:xMode val="edge"/>
              <c:yMode val="edge"/>
              <c:x val="0.0163548886037626"/>
              <c:y val="0.08372211282677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3000" b="0" i="0" u="none" strike="noStrike" kern="1200" baseline="0">
                  <a:solidFill>
                    <a:schemeClr val="tx1"/>
                  </a:solidFill>
                  <a:latin typeface="Cambria" charset="0"/>
                  <a:ea typeface="Cambria" charset="0"/>
                  <a:cs typeface="Cambria" charset="0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>
            <a:solidFill>
              <a:schemeClr val="tx1"/>
            </a:solidFill>
            <a:headEnd type="none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8968656"/>
        <c:crosses val="autoZero"/>
        <c:crossBetween val="midCat"/>
        <c:dispUnits>
          <c:builtInUnit val="billions"/>
        </c:dispUnits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0905462146942152"/>
          <c:y val="0.94654686980687"/>
          <c:w val="0.903975706546662"/>
          <c:h val="0.05211307721073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900" b="0" i="0" u="none" strike="noStrike" kern="120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legend>
    <c:plotVisOnly val="0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charset="0"/>
          <a:ea typeface="Cambria" charset="0"/>
          <a:cs typeface="Cambria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r>
              <a:rPr lang="fr-FR" sz="2400">
                <a:solidFill>
                  <a:schemeClr val="tx1"/>
                </a:solidFill>
              </a:rPr>
              <a:t>SCENARIO *HYD* - Puissances PV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9376203109956"/>
          <c:y val="0.101241793502354"/>
          <c:w val="0.866554481416248"/>
          <c:h val="0.672784482380428"/>
        </c:manualLayout>
      </c:layout>
      <c:lineChart>
        <c:grouping val="standard"/>
        <c:varyColors val="0"/>
        <c:ser>
          <c:idx val="4"/>
          <c:order val="0"/>
          <c:tx>
            <c:strRef>
              <c:f>'Production ELECTRICITE'!$B$125:$B$126</c:f>
              <c:strCache>
                <c:ptCount val="1"/>
                <c:pt idx="0">
                  <c:v>PV *PEB*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ELECTRICITE'!$D$145:$AR$145</c:f>
              <c:numCache>
                <c:formatCode>General</c:formatCode>
                <c:ptCount val="41"/>
                <c:pt idx="0" formatCode="0.00E+00">
                  <c:v>1.11005309735001E9</c:v>
                </c:pt>
                <c:pt idx="1">
                  <c:v>2.01776424796382E9</c:v>
                </c:pt>
                <c:pt idx="2">
                  <c:v>2.76142710186095E9</c:v>
                </c:pt>
                <c:pt idx="3">
                  <c:v>3.37293081447311E9</c:v>
                </c:pt>
                <c:pt idx="4">
                  <c:v>3.87661924623747E9</c:v>
                </c:pt>
                <c:pt idx="5">
                  <c:v>4.29290910046012E9</c:v>
                </c:pt>
                <c:pt idx="6">
                  <c:v>4.63835889545184E9</c:v>
                </c:pt>
                <c:pt idx="7">
                  <c:v>4.92639211520755E9</c:v>
                </c:pt>
                <c:pt idx="8">
                  <c:v>5.16789467985921E9</c:v>
                </c:pt>
                <c:pt idx="9">
                  <c:v>5.37169263506811E9</c:v>
                </c:pt>
                <c:pt idx="10">
                  <c:v>5.5449454364687E9</c:v>
                </c:pt>
                <c:pt idx="11">
                  <c:v>5.69345870335154E9</c:v>
                </c:pt>
                <c:pt idx="12">
                  <c:v>5.82193905104371E9</c:v>
                </c:pt>
                <c:pt idx="13">
                  <c:v>5.93044699111999E9</c:v>
                </c:pt>
                <c:pt idx="14">
                  <c:v>6.02583558397073E9</c:v>
                </c:pt>
                <c:pt idx="15">
                  <c:v>6.11061361361635E9</c:v>
                </c:pt>
                <c:pt idx="16">
                  <c:v>6.18681422837537E9</c:v>
                </c:pt>
                <c:pt idx="17">
                  <c:v>6.25609008492839E9</c:v>
                </c:pt>
                <c:pt idx="18">
                  <c:v>6.31978244025371E9</c:v>
                </c:pt>
                <c:pt idx="19">
                  <c:v>6.37897603773928E9</c:v>
                </c:pt>
                <c:pt idx="20">
                  <c:v>6.43455149712985E9</c:v>
                </c:pt>
                <c:pt idx="21">
                  <c:v>6.48722177456811E9</c:v>
                </c:pt>
                <c:pt idx="22">
                  <c:v>6.53756698331806E9</c:v>
                </c:pt>
                <c:pt idx="23">
                  <c:v>6.57918946657696E9</c:v>
                </c:pt>
                <c:pt idx="24">
                  <c:v>6.61933975027475E9</c:v>
                </c:pt>
                <c:pt idx="25">
                  <c:v>6.65832951642249E9</c:v>
                </c:pt>
                <c:pt idx="26">
                  <c:v>6.69640748178608E9</c:v>
                </c:pt>
                <c:pt idx="27">
                  <c:v>6.73378131682322E9</c:v>
                </c:pt>
                <c:pt idx="28">
                  <c:v>6.77061406762195E9</c:v>
                </c:pt>
                <c:pt idx="29">
                  <c:v>6.80704245280134E9</c:v>
                </c:pt>
                <c:pt idx="30">
                  <c:v>6.84317538561854E9</c:v>
                </c:pt>
                <c:pt idx="31">
                  <c:v>6.8791005931723E9</c:v>
                </c:pt>
                <c:pt idx="32">
                  <c:v>6.91489381674605E9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'Production ELECTRICITE'!$B$148:$B$149</c:f>
              <c:strCache>
                <c:ptCount val="1"/>
                <c:pt idx="0">
                  <c:v>PV *BE*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ELECTRICITE'!$D$168:$AR$168</c:f>
              <c:numCache>
                <c:formatCode>General</c:formatCode>
                <c:ptCount val="41"/>
                <c:pt idx="0" formatCode="0.00E+00">
                  <c:v>1.44645099176836E9</c:v>
                </c:pt>
                <c:pt idx="1">
                  <c:v>1.62531499364666E9</c:v>
                </c:pt>
                <c:pt idx="2">
                  <c:v>1.79871242834602E9</c:v>
                </c:pt>
                <c:pt idx="3">
                  <c:v>1.9676740126377E9</c:v>
                </c:pt>
                <c:pt idx="4">
                  <c:v>2.13155331841822E9</c:v>
                </c:pt>
                <c:pt idx="5">
                  <c:v>2.29053560019254E9</c:v>
                </c:pt>
                <c:pt idx="6">
                  <c:v>2.44479780863128E9</c:v>
                </c:pt>
                <c:pt idx="7">
                  <c:v>2.59450580768062E9</c:v>
                </c:pt>
                <c:pt idx="8">
                  <c:v>2.7398282801685E9</c:v>
                </c:pt>
                <c:pt idx="9">
                  <c:v>2.88092003798663E9</c:v>
                </c:pt>
                <c:pt idx="10">
                  <c:v>3.0179331463927E9</c:v>
                </c:pt>
                <c:pt idx="11">
                  <c:v>3.15101692273341E9</c:v>
                </c:pt>
                <c:pt idx="12">
                  <c:v>3.28031237240049E9</c:v>
                </c:pt>
                <c:pt idx="13">
                  <c:v>3.40220006965127E9</c:v>
                </c:pt>
                <c:pt idx="14">
                  <c:v>3.5205648546717E9</c:v>
                </c:pt>
                <c:pt idx="15">
                  <c:v>3.63553391567943E9</c:v>
                </c:pt>
                <c:pt idx="16">
                  <c:v>3.74723168726622E9</c:v>
                </c:pt>
                <c:pt idx="17">
                  <c:v>3.85577428656378E9</c:v>
                </c:pt>
                <c:pt idx="18">
                  <c:v>3.96127785648189E9</c:v>
                </c:pt>
                <c:pt idx="19">
                  <c:v>4.06384743913399E9</c:v>
                </c:pt>
                <c:pt idx="20">
                  <c:v>4.16359088196E9</c:v>
                </c:pt>
                <c:pt idx="21">
                  <c:v>4.26061049262712E9</c:v>
                </c:pt>
                <c:pt idx="22">
                  <c:v>4.3550058195906E9</c:v>
                </c:pt>
                <c:pt idx="23">
                  <c:v>4.43999801326357E9</c:v>
                </c:pt>
                <c:pt idx="24">
                  <c:v>4.52254839505639E9</c:v>
                </c:pt>
                <c:pt idx="25">
                  <c:v>4.60274823101672E9</c:v>
                </c:pt>
                <c:pt idx="26">
                  <c:v>4.68067768067438E9</c:v>
                </c:pt>
                <c:pt idx="27">
                  <c:v>4.75642248478134E9</c:v>
                </c:pt>
                <c:pt idx="28">
                  <c:v>4.83006005760087E9</c:v>
                </c:pt>
                <c:pt idx="29">
                  <c:v>4.90166504907031E9</c:v>
                </c:pt>
                <c:pt idx="30">
                  <c:v>4.97131212558078E9</c:v>
                </c:pt>
                <c:pt idx="31">
                  <c:v>5.039070406559E9</c:v>
                </c:pt>
                <c:pt idx="32">
                  <c:v>5.10500902669917E9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'Production ELECTRICITE'!$B$171:$B$172</c:f>
              <c:strCache>
                <c:ptCount val="1"/>
                <c:pt idx="0">
                  <c:v>PV *PEB+ZE*</c:v>
                </c:pt>
              </c:strCache>
            </c:strRef>
          </c:tx>
          <c:spPr>
            <a:ln w="3810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ELECTRICITE'!$D$191:$AR$191</c:f>
              <c:numCache>
                <c:formatCode>General</c:formatCode>
                <c:ptCount val="41"/>
                <c:pt idx="0">
                  <c:v>3.58960837063019E8</c:v>
                </c:pt>
                <c:pt idx="1">
                  <c:v>7.06881058997466E8</c:v>
                </c:pt>
                <c:pt idx="2">
                  <c:v>1.044283406811E9</c:v>
                </c:pt>
                <c:pt idx="3">
                  <c:v>1.37333461165882E9</c:v>
                </c:pt>
                <c:pt idx="4">
                  <c:v>1.69285285980038E9</c:v>
                </c:pt>
                <c:pt idx="5">
                  <c:v>2.00329525609234E9</c:v>
                </c:pt>
                <c:pt idx="6">
                  <c:v>2.30510306217007E9</c:v>
                </c:pt>
                <c:pt idx="7">
                  <c:v>2.59869078934138E9</c:v>
                </c:pt>
                <c:pt idx="8">
                  <c:v>2.88446309558832E9</c:v>
                </c:pt>
                <c:pt idx="9">
                  <c:v>3.1627982961798E9</c:v>
                </c:pt>
                <c:pt idx="10">
                  <c:v>3.4340652420967E9</c:v>
                </c:pt>
                <c:pt idx="11">
                  <c:v>3.69860959432442E9</c:v>
                </c:pt>
                <c:pt idx="12">
                  <c:v>3.95676790395531E9</c:v>
                </c:pt>
                <c:pt idx="13">
                  <c:v>4.20137442565306E9</c:v>
                </c:pt>
                <c:pt idx="14">
                  <c:v>4.44021907922383E9</c:v>
                </c:pt>
                <c:pt idx="15">
                  <c:v>4.67358979619601E9</c:v>
                </c:pt>
                <c:pt idx="16">
                  <c:v>4.90176879658611E9</c:v>
                </c:pt>
                <c:pt idx="17">
                  <c:v>5.12502160037345E9</c:v>
                </c:pt>
                <c:pt idx="18">
                  <c:v>5.34360272118033E9</c:v>
                </c:pt>
                <c:pt idx="19">
                  <c:v>5.55775579118739E9</c:v>
                </c:pt>
                <c:pt idx="20">
                  <c:v>5.7677136803704E9</c:v>
                </c:pt>
                <c:pt idx="21">
                  <c:v>5.97369861031844E9</c:v>
                </c:pt>
                <c:pt idx="22">
                  <c:v>6.17592226288154E9</c:v>
                </c:pt>
                <c:pt idx="23">
                  <c:v>6.36089387379139E9</c:v>
                </c:pt>
                <c:pt idx="24">
                  <c:v>6.54250470616711E9</c:v>
                </c:pt>
                <c:pt idx="25">
                  <c:v>6.72093820771471E9</c:v>
                </c:pt>
                <c:pt idx="26">
                  <c:v>6.89637601808162E9</c:v>
                </c:pt>
                <c:pt idx="27">
                  <c:v>7.0689869293651E9</c:v>
                </c:pt>
                <c:pt idx="28">
                  <c:v>7.23893253115945E9</c:v>
                </c:pt>
                <c:pt idx="29">
                  <c:v>7.40637007047194E9</c:v>
                </c:pt>
                <c:pt idx="30">
                  <c:v>7.5714497452712E9</c:v>
                </c:pt>
                <c:pt idx="31">
                  <c:v>7.7343147760517E9</c:v>
                </c:pt>
                <c:pt idx="32">
                  <c:v>7.89510147416281E9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'Production ELECTRICITE'!$B$194:$B$195</c:f>
              <c:strCache>
                <c:ptCount val="1"/>
                <c:pt idx="0">
                  <c:v>PV *PASSIF*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ELECTRICITE'!$D$214:$AR$214</c:f>
              <c:numCache>
                <c:formatCode>General</c:formatCode>
                <c:ptCount val="41"/>
                <c:pt idx="0">
                  <c:v>1.52874215646941E8</c:v>
                </c:pt>
                <c:pt idx="1">
                  <c:v>3.03581400692914E8</c:v>
                </c:pt>
                <c:pt idx="2">
                  <c:v>4.52169925879789E8</c:v>
                </c:pt>
                <c:pt idx="3">
                  <c:v>5.9951958726398E8</c:v>
                </c:pt>
                <c:pt idx="4">
                  <c:v>7.44841126199995E8</c:v>
                </c:pt>
                <c:pt idx="5">
                  <c:v>8.88179500355641E8</c:v>
                </c:pt>
                <c:pt idx="6">
                  <c:v>1.02957946627576E9</c:v>
                </c:pt>
                <c:pt idx="7">
                  <c:v>1.16908280253559E9</c:v>
                </c:pt>
                <c:pt idx="8">
                  <c:v>1.30673387702437E9</c:v>
                </c:pt>
                <c:pt idx="9">
                  <c:v>1.44257130710538E9</c:v>
                </c:pt>
                <c:pt idx="10">
                  <c:v>1.57663630813091E9</c:v>
                </c:pt>
                <c:pt idx="11">
                  <c:v>1.70896991624436E9</c:v>
                </c:pt>
                <c:pt idx="12">
                  <c:v>1.83961021109907E9</c:v>
                </c:pt>
                <c:pt idx="13">
                  <c:v>1.96484298331524E9</c:v>
                </c:pt>
                <c:pt idx="14">
                  <c:v>2.08845809242805E9</c:v>
                </c:pt>
                <c:pt idx="15">
                  <c:v>2.21049311679082E9</c:v>
                </c:pt>
                <c:pt idx="16">
                  <c:v>2.33098269397282E9</c:v>
                </c:pt>
                <c:pt idx="17">
                  <c:v>2.44996408730873E9</c:v>
                </c:pt>
                <c:pt idx="18">
                  <c:v>2.56747162674713E9</c:v>
                </c:pt>
                <c:pt idx="19">
                  <c:v>2.68353949384821E9</c:v>
                </c:pt>
                <c:pt idx="20">
                  <c:v>2.79819894389762E9</c:v>
                </c:pt>
                <c:pt idx="21">
                  <c:v>2.91148665357948E9</c:v>
                </c:pt>
                <c:pt idx="22">
                  <c:v>3.02343359873361E9</c:v>
                </c:pt>
                <c:pt idx="23">
                  <c:v>3.12720054528774E9</c:v>
                </c:pt>
                <c:pt idx="24">
                  <c:v>3.22968827811617E9</c:v>
                </c:pt>
                <c:pt idx="25">
                  <c:v>3.33092737862854E9</c:v>
                </c:pt>
                <c:pt idx="26">
                  <c:v>3.43094830310177E9</c:v>
                </c:pt>
                <c:pt idx="27">
                  <c:v>3.52978138575061E9</c:v>
                </c:pt>
                <c:pt idx="28">
                  <c:v>3.62745406033232E9</c:v>
                </c:pt>
                <c:pt idx="29">
                  <c:v>3.72399364450765E9</c:v>
                </c:pt>
                <c:pt idx="30">
                  <c:v>3.81943012414544E9</c:v>
                </c:pt>
                <c:pt idx="31">
                  <c:v>3.91379059335106E9</c:v>
                </c:pt>
                <c:pt idx="32">
                  <c:v>4.00709925725495E9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'Production ELECTRICITE'!$B$217:$B$218</c:f>
              <c:strCache>
                <c:ptCount val="1"/>
                <c:pt idx="0">
                  <c:v>PV *qZE*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ELECTRICITE'!$D$237:$AR$237</c:f>
              <c:numCache>
                <c:formatCode>General</c:formatCode>
                <c:ptCount val="41"/>
                <c:pt idx="0">
                  <c:v>1.83385620708229E8</c:v>
                </c:pt>
                <c:pt idx="1">
                  <c:v>3.66114500895544E8</c:v>
                </c:pt>
                <c:pt idx="2">
                  <c:v>5.48206811686845E8</c:v>
                </c:pt>
                <c:pt idx="3">
                  <c:v>7.31346046624931E8</c:v>
                </c:pt>
                <c:pt idx="4">
                  <c:v>9.13891799470352E8</c:v>
                </c:pt>
                <c:pt idx="5">
                  <c:v>1.09586420777192E9</c:v>
                </c:pt>
                <c:pt idx="6">
                  <c:v>1.27728340064992E9</c:v>
                </c:pt>
                <c:pt idx="7">
                  <c:v>1.45816950016431E9</c:v>
                </c:pt>
                <c:pt idx="8">
                  <c:v>1.63854262267535E9</c:v>
                </c:pt>
                <c:pt idx="9">
                  <c:v>1.81842009878957E9</c:v>
                </c:pt>
                <c:pt idx="10">
                  <c:v>1.99782481892655E9</c:v>
                </c:pt>
                <c:pt idx="11">
                  <c:v>2.17677689043674E9</c:v>
                </c:pt>
                <c:pt idx="12">
                  <c:v>2.35529363893344E9</c:v>
                </c:pt>
                <c:pt idx="13">
                  <c:v>2.52591016493222E9</c:v>
                </c:pt>
                <c:pt idx="14">
                  <c:v>2.69613158626297E9</c:v>
                </c:pt>
                <c:pt idx="15">
                  <c:v>2.86597523547597E9</c:v>
                </c:pt>
                <c:pt idx="16">
                  <c:v>3.03546123146292E9</c:v>
                </c:pt>
                <c:pt idx="17">
                  <c:v>3.20460969935142E9</c:v>
                </c:pt>
                <c:pt idx="18">
                  <c:v>3.37343799039402E9</c:v>
                </c:pt>
                <c:pt idx="19">
                  <c:v>3.54196346466597E9</c:v>
                </c:pt>
                <c:pt idx="20">
                  <c:v>3.71020627375792E9</c:v>
                </c:pt>
                <c:pt idx="21">
                  <c:v>3.87818379924304E9</c:v>
                </c:pt>
                <c:pt idx="22">
                  <c:v>4.04591343536035E9</c:v>
                </c:pt>
                <c:pt idx="23">
                  <c:v>4.1997205801937E9</c:v>
                </c:pt>
                <c:pt idx="24">
                  <c:v>4.35331466721879E9</c:v>
                </c:pt>
                <c:pt idx="25">
                  <c:v>4.5067159176949E9</c:v>
                </c:pt>
                <c:pt idx="26">
                  <c:v>4.65994178920417E9</c:v>
                </c:pt>
                <c:pt idx="27">
                  <c:v>4.81300975831521E9</c:v>
                </c:pt>
                <c:pt idx="28">
                  <c:v>4.96593732183635E9</c:v>
                </c:pt>
                <c:pt idx="29">
                  <c:v>5.11874199806579E9</c:v>
                </c:pt>
                <c:pt idx="30">
                  <c:v>5.27144132803879E9</c:v>
                </c:pt>
                <c:pt idx="31">
                  <c:v>5.42405287677211E9</c:v>
                </c:pt>
                <c:pt idx="32">
                  <c:v>5.57659145309897E9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'Production ELECTRICITE'!$B$241</c:f>
              <c:strCache>
                <c:ptCount val="1"/>
                <c:pt idx="0">
                  <c:v>PRODUCTION HYDRAULIQUE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'Production ELECTRICITE'!$D$241:$AR$241</c:f>
              <c:numCache>
                <c:formatCode>0.00</c:formatCode>
                <c:ptCount val="41"/>
                <c:pt idx="0">
                  <c:v>3.1685889E8</c:v>
                </c:pt>
                <c:pt idx="1">
                  <c:v>3.62397225E8</c:v>
                </c:pt>
                <c:pt idx="2">
                  <c:v>3.92756115E8</c:v>
                </c:pt>
                <c:pt idx="3">
                  <c:v>4.3829445E8</c:v>
                </c:pt>
                <c:pt idx="4">
                  <c:v>4.6865334E8</c:v>
                </c:pt>
                <c:pt idx="5">
                  <c:v>5.14191675E8</c:v>
                </c:pt>
                <c:pt idx="6">
                  <c:v>5.44550565E8</c:v>
                </c:pt>
                <c:pt idx="7">
                  <c:v>5.900889E8</c:v>
                </c:pt>
                <c:pt idx="8">
                  <c:v>6.2044779E8</c:v>
                </c:pt>
                <c:pt idx="9">
                  <c:v>6.65986125E8</c:v>
                </c:pt>
                <c:pt idx="10">
                  <c:v>6.96345015E8</c:v>
                </c:pt>
                <c:pt idx="11">
                  <c:v>7.4188335E8</c:v>
                </c:pt>
                <c:pt idx="12">
                  <c:v>7.7224224E8</c:v>
                </c:pt>
                <c:pt idx="13">
                  <c:v>8.17780575E8</c:v>
                </c:pt>
                <c:pt idx="14">
                  <c:v>8.48139465E8</c:v>
                </c:pt>
                <c:pt idx="15">
                  <c:v>8.936778E8</c:v>
                </c:pt>
                <c:pt idx="16">
                  <c:v>9.2403669E8</c:v>
                </c:pt>
                <c:pt idx="17">
                  <c:v>9.69575025E8</c:v>
                </c:pt>
                <c:pt idx="18">
                  <c:v>9.99933915E8</c:v>
                </c:pt>
                <c:pt idx="19">
                  <c:v>1.04547225E9</c:v>
                </c:pt>
                <c:pt idx="20">
                  <c:v>1.07583114E9</c:v>
                </c:pt>
                <c:pt idx="21">
                  <c:v>1.121369475E9</c:v>
                </c:pt>
                <c:pt idx="22">
                  <c:v>1.151728365E9</c:v>
                </c:pt>
                <c:pt idx="23">
                  <c:v>1.1972667E9</c:v>
                </c:pt>
                <c:pt idx="24">
                  <c:v>1.22762559E9</c:v>
                </c:pt>
                <c:pt idx="25">
                  <c:v>1.273163925E9</c:v>
                </c:pt>
                <c:pt idx="26">
                  <c:v>1.303522815E9</c:v>
                </c:pt>
                <c:pt idx="27">
                  <c:v>1.34906115E9</c:v>
                </c:pt>
                <c:pt idx="28">
                  <c:v>1.37942004E9</c:v>
                </c:pt>
                <c:pt idx="29">
                  <c:v>1.424958375E9</c:v>
                </c:pt>
                <c:pt idx="30">
                  <c:v>1.455317265E9</c:v>
                </c:pt>
                <c:pt idx="31">
                  <c:v>1.5008556E9</c:v>
                </c:pt>
                <c:pt idx="32" formatCode="_(* #,##0.00_);_(* \(#,##0.00\);_(* &quot;-&quot;??_);_(@_)">
                  <c:v>1.53121449E9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9068928"/>
        <c:axId val="-2099072448"/>
      </c:lineChart>
      <c:catAx>
        <c:axId val="-2099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072448"/>
        <c:crosses val="autoZero"/>
        <c:auto val="1"/>
        <c:lblAlgn val="ctr"/>
        <c:lblOffset val="100"/>
        <c:noMultiLvlLbl val="0"/>
      </c:catAx>
      <c:valAx>
        <c:axId val="-209907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Cambria" charset="0"/>
                    <a:ea typeface="Cambria" charset="0"/>
                    <a:cs typeface="Cambria" charset="0"/>
                  </a:defRPr>
                </a:pPr>
                <a:r>
                  <a:rPr lang="fr-FR" sz="1800">
                    <a:solidFill>
                      <a:schemeClr val="tx1"/>
                    </a:solidFill>
                  </a:rPr>
                  <a:t>Production d'énergie photovoltaique [TWh/an]</a:t>
                </a:r>
              </a:p>
            </c:rich>
          </c:tx>
          <c:layout>
            <c:manualLayout>
              <c:xMode val="edge"/>
              <c:yMode val="edge"/>
              <c:x val="0.001507404022001"/>
              <c:y val="0.103157046235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Cambria" charset="0"/>
                  <a:ea typeface="Cambria" charset="0"/>
                  <a:cs typeface="Cambria" charset="0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>
            <a:solidFill>
              <a:schemeClr val="tx1"/>
            </a:solidFill>
            <a:headEnd type="none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068928"/>
        <c:crosses val="autoZero"/>
        <c:crossBetween val="midCat"/>
        <c:dispUnits>
          <c:builtInUnit val="billions"/>
        </c:dispUnits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0817584378150955"/>
          <c:y val="0.88394884061556"/>
          <c:w val="0.908787622222142"/>
          <c:h val="0.113513539860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legend>
    <c:plotVisOnly val="0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charset="0"/>
          <a:ea typeface="Cambria" charset="0"/>
          <a:cs typeface="Cambria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B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r>
              <a:rPr lang="fr-FR" sz="2400">
                <a:solidFill>
                  <a:schemeClr val="tx1"/>
                </a:solidFill>
              </a:rPr>
              <a:t>SCENARIO *EOL* - Puissances PV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19376203109956"/>
          <c:y val="0.101241793502354"/>
          <c:w val="0.866554481416248"/>
          <c:h val="0.672784482380428"/>
        </c:manualLayout>
      </c:layout>
      <c:lineChart>
        <c:grouping val="standard"/>
        <c:varyColors val="0"/>
        <c:ser>
          <c:idx val="4"/>
          <c:order val="0"/>
          <c:tx>
            <c:strRef>
              <c:f>'Production ELECTRICITE'!$B$125:$B$126</c:f>
              <c:strCache>
                <c:ptCount val="1"/>
                <c:pt idx="0">
                  <c:v>PV *PEB*</c:v>
                </c:pt>
              </c:strCache>
            </c:strRef>
          </c:tx>
          <c:spPr>
            <a:ln w="381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ELECTRICITE'!$D$315:$AR$315</c:f>
              <c:numCache>
                <c:formatCode>General</c:formatCode>
                <c:ptCount val="41"/>
                <c:pt idx="0">
                  <c:v>1.11005309735001E9</c:v>
                </c:pt>
                <c:pt idx="1">
                  <c:v>2.01776424796382E9</c:v>
                </c:pt>
                <c:pt idx="2">
                  <c:v>2.76142710186095E9</c:v>
                </c:pt>
                <c:pt idx="3">
                  <c:v>3.37293081447311E9</c:v>
                </c:pt>
                <c:pt idx="4">
                  <c:v>3.87661924623747E9</c:v>
                </c:pt>
                <c:pt idx="5">
                  <c:v>4.29290910046012E9</c:v>
                </c:pt>
                <c:pt idx="6">
                  <c:v>4.63835889545184E9</c:v>
                </c:pt>
                <c:pt idx="7">
                  <c:v>4.92639211520755E9</c:v>
                </c:pt>
                <c:pt idx="8">
                  <c:v>5.16789467985921E9</c:v>
                </c:pt>
                <c:pt idx="9">
                  <c:v>5.37169263506811E9</c:v>
                </c:pt>
                <c:pt idx="10">
                  <c:v>5.5449454364687E9</c:v>
                </c:pt>
                <c:pt idx="11">
                  <c:v>5.69345870335154E9</c:v>
                </c:pt>
                <c:pt idx="12">
                  <c:v>5.82193905104371E9</c:v>
                </c:pt>
                <c:pt idx="13">
                  <c:v>5.93044699111999E9</c:v>
                </c:pt>
                <c:pt idx="14">
                  <c:v>6.02583558397073E9</c:v>
                </c:pt>
                <c:pt idx="15">
                  <c:v>6.11061361361635E9</c:v>
                </c:pt>
                <c:pt idx="16">
                  <c:v>6.18681422837537E9</c:v>
                </c:pt>
                <c:pt idx="17">
                  <c:v>6.25609008492839E9</c:v>
                </c:pt>
                <c:pt idx="18">
                  <c:v>6.31978244025371E9</c:v>
                </c:pt>
                <c:pt idx="19">
                  <c:v>6.37897603773928E9</c:v>
                </c:pt>
                <c:pt idx="20">
                  <c:v>6.43455149712985E9</c:v>
                </c:pt>
                <c:pt idx="21">
                  <c:v>6.48722177456811E9</c:v>
                </c:pt>
                <c:pt idx="22">
                  <c:v>6.53756698331806E9</c:v>
                </c:pt>
                <c:pt idx="23">
                  <c:v>6.57918946657696E9</c:v>
                </c:pt>
                <c:pt idx="24">
                  <c:v>6.61933975027475E9</c:v>
                </c:pt>
                <c:pt idx="25">
                  <c:v>6.65832951642249E9</c:v>
                </c:pt>
                <c:pt idx="26">
                  <c:v>6.69640748178608E9</c:v>
                </c:pt>
                <c:pt idx="27">
                  <c:v>6.73378131682322E9</c:v>
                </c:pt>
                <c:pt idx="28">
                  <c:v>6.77061406762195E9</c:v>
                </c:pt>
                <c:pt idx="29">
                  <c:v>6.80704245280134E9</c:v>
                </c:pt>
                <c:pt idx="30">
                  <c:v>6.84317538561854E9</c:v>
                </c:pt>
                <c:pt idx="31">
                  <c:v>6.8791005931723E9</c:v>
                </c:pt>
                <c:pt idx="32">
                  <c:v>6.91489381674605E9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'Production ELECTRICITE'!$B$148:$B$149</c:f>
              <c:strCache>
                <c:ptCount val="1"/>
                <c:pt idx="0">
                  <c:v>PV *BE*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ELECTRICITE'!$D$338:$AR$338</c:f>
              <c:numCache>
                <c:formatCode>General</c:formatCode>
                <c:ptCount val="41"/>
                <c:pt idx="0">
                  <c:v>1.44645099176836E9</c:v>
                </c:pt>
                <c:pt idx="1">
                  <c:v>1.62531499364666E9</c:v>
                </c:pt>
                <c:pt idx="2">
                  <c:v>1.79871242834602E9</c:v>
                </c:pt>
                <c:pt idx="3">
                  <c:v>1.9676740126377E9</c:v>
                </c:pt>
                <c:pt idx="4">
                  <c:v>2.13155331841822E9</c:v>
                </c:pt>
                <c:pt idx="5">
                  <c:v>2.29053560019254E9</c:v>
                </c:pt>
                <c:pt idx="6">
                  <c:v>2.44479780863128E9</c:v>
                </c:pt>
                <c:pt idx="7">
                  <c:v>2.59450580768062E9</c:v>
                </c:pt>
                <c:pt idx="8">
                  <c:v>2.7398282801685E9</c:v>
                </c:pt>
                <c:pt idx="9">
                  <c:v>2.88092003798663E9</c:v>
                </c:pt>
                <c:pt idx="10">
                  <c:v>3.0179331463927E9</c:v>
                </c:pt>
                <c:pt idx="11">
                  <c:v>3.15101692273341E9</c:v>
                </c:pt>
                <c:pt idx="12">
                  <c:v>3.28031237240049E9</c:v>
                </c:pt>
                <c:pt idx="13">
                  <c:v>3.40220006965127E9</c:v>
                </c:pt>
                <c:pt idx="14">
                  <c:v>3.5205648546717E9</c:v>
                </c:pt>
                <c:pt idx="15">
                  <c:v>3.63553391567943E9</c:v>
                </c:pt>
                <c:pt idx="16">
                  <c:v>3.74723168726622E9</c:v>
                </c:pt>
                <c:pt idx="17">
                  <c:v>3.85577428656378E9</c:v>
                </c:pt>
                <c:pt idx="18">
                  <c:v>3.96127785648189E9</c:v>
                </c:pt>
                <c:pt idx="19">
                  <c:v>4.06384743913399E9</c:v>
                </c:pt>
                <c:pt idx="20">
                  <c:v>4.16359088196E9</c:v>
                </c:pt>
                <c:pt idx="21">
                  <c:v>4.26061049262712E9</c:v>
                </c:pt>
                <c:pt idx="22">
                  <c:v>4.3550058195906E9</c:v>
                </c:pt>
                <c:pt idx="23">
                  <c:v>4.43999801326357E9</c:v>
                </c:pt>
                <c:pt idx="24">
                  <c:v>4.52254839505639E9</c:v>
                </c:pt>
                <c:pt idx="25">
                  <c:v>4.60274823101672E9</c:v>
                </c:pt>
                <c:pt idx="26">
                  <c:v>4.68067768067438E9</c:v>
                </c:pt>
                <c:pt idx="27">
                  <c:v>4.75642248478134E9</c:v>
                </c:pt>
                <c:pt idx="28">
                  <c:v>4.83006005760087E9</c:v>
                </c:pt>
                <c:pt idx="29">
                  <c:v>4.90166504907031E9</c:v>
                </c:pt>
                <c:pt idx="30">
                  <c:v>4.97131212558078E9</c:v>
                </c:pt>
                <c:pt idx="31">
                  <c:v>5.039070406559E9</c:v>
                </c:pt>
                <c:pt idx="32">
                  <c:v>5.10500902669917E9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'Production ELECTRICITE'!$B$171:$B$172</c:f>
              <c:strCache>
                <c:ptCount val="1"/>
                <c:pt idx="0">
                  <c:v>PV *PEB+ZE*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ELECTRICITE'!$D$361:$AR$361</c:f>
              <c:numCache>
                <c:formatCode>General</c:formatCode>
                <c:ptCount val="41"/>
                <c:pt idx="0">
                  <c:v>3.58960837063019E8</c:v>
                </c:pt>
                <c:pt idx="1">
                  <c:v>7.06881058997466E8</c:v>
                </c:pt>
                <c:pt idx="2">
                  <c:v>1.044283406811E9</c:v>
                </c:pt>
                <c:pt idx="3">
                  <c:v>1.37333461165882E9</c:v>
                </c:pt>
                <c:pt idx="4">
                  <c:v>1.69285285980038E9</c:v>
                </c:pt>
                <c:pt idx="5">
                  <c:v>2.00329525609234E9</c:v>
                </c:pt>
                <c:pt idx="6">
                  <c:v>2.30510306217007E9</c:v>
                </c:pt>
                <c:pt idx="7">
                  <c:v>2.59869078934138E9</c:v>
                </c:pt>
                <c:pt idx="8">
                  <c:v>2.88446309558832E9</c:v>
                </c:pt>
                <c:pt idx="9">
                  <c:v>3.1627982961798E9</c:v>
                </c:pt>
                <c:pt idx="10">
                  <c:v>3.4340652420967E9</c:v>
                </c:pt>
                <c:pt idx="11">
                  <c:v>3.69860959432442E9</c:v>
                </c:pt>
                <c:pt idx="12">
                  <c:v>3.95676790395531E9</c:v>
                </c:pt>
                <c:pt idx="13">
                  <c:v>4.20137442565306E9</c:v>
                </c:pt>
                <c:pt idx="14">
                  <c:v>4.44021907922383E9</c:v>
                </c:pt>
                <c:pt idx="15">
                  <c:v>4.67358979619601E9</c:v>
                </c:pt>
                <c:pt idx="16">
                  <c:v>4.90176879658611E9</c:v>
                </c:pt>
                <c:pt idx="17">
                  <c:v>5.12502160037345E9</c:v>
                </c:pt>
                <c:pt idx="18">
                  <c:v>5.34360272118033E9</c:v>
                </c:pt>
                <c:pt idx="19">
                  <c:v>5.55775579118739E9</c:v>
                </c:pt>
                <c:pt idx="20">
                  <c:v>5.7677136803704E9</c:v>
                </c:pt>
                <c:pt idx="21">
                  <c:v>5.97369861031844E9</c:v>
                </c:pt>
                <c:pt idx="22">
                  <c:v>6.17592226288154E9</c:v>
                </c:pt>
                <c:pt idx="23">
                  <c:v>6.36089387379139E9</c:v>
                </c:pt>
                <c:pt idx="24">
                  <c:v>6.54250470616711E9</c:v>
                </c:pt>
                <c:pt idx="25">
                  <c:v>6.72093820771471E9</c:v>
                </c:pt>
                <c:pt idx="26">
                  <c:v>6.89637601808162E9</c:v>
                </c:pt>
                <c:pt idx="27">
                  <c:v>7.0689869293651E9</c:v>
                </c:pt>
                <c:pt idx="28">
                  <c:v>7.23893253115945E9</c:v>
                </c:pt>
                <c:pt idx="29">
                  <c:v>7.40637007047194E9</c:v>
                </c:pt>
                <c:pt idx="30">
                  <c:v>7.5714497452712E9</c:v>
                </c:pt>
                <c:pt idx="31">
                  <c:v>7.7343147760517E9</c:v>
                </c:pt>
                <c:pt idx="32">
                  <c:v>7.89510147416281E9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'Production ELECTRICITE'!$B$194:$B$195</c:f>
              <c:strCache>
                <c:ptCount val="1"/>
                <c:pt idx="0">
                  <c:v>PV *PASSIF*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ELECTRICITE'!$D$384:$AR$384</c:f>
              <c:numCache>
                <c:formatCode>General</c:formatCode>
                <c:ptCount val="41"/>
                <c:pt idx="0">
                  <c:v>1.52874215646941E8</c:v>
                </c:pt>
                <c:pt idx="1">
                  <c:v>3.03581400692914E8</c:v>
                </c:pt>
                <c:pt idx="2">
                  <c:v>4.52169925879789E8</c:v>
                </c:pt>
                <c:pt idx="3">
                  <c:v>5.9951958726398E8</c:v>
                </c:pt>
                <c:pt idx="4">
                  <c:v>7.44841126199995E8</c:v>
                </c:pt>
                <c:pt idx="5">
                  <c:v>8.88179500355641E8</c:v>
                </c:pt>
                <c:pt idx="6">
                  <c:v>1.02957946627576E9</c:v>
                </c:pt>
                <c:pt idx="7">
                  <c:v>1.16908280253559E9</c:v>
                </c:pt>
                <c:pt idx="8">
                  <c:v>1.30673387702437E9</c:v>
                </c:pt>
                <c:pt idx="9">
                  <c:v>1.44257130710538E9</c:v>
                </c:pt>
                <c:pt idx="10">
                  <c:v>1.57663630813091E9</c:v>
                </c:pt>
                <c:pt idx="11">
                  <c:v>1.70896991624436E9</c:v>
                </c:pt>
                <c:pt idx="12">
                  <c:v>1.83961021109907E9</c:v>
                </c:pt>
                <c:pt idx="13">
                  <c:v>1.96484298331524E9</c:v>
                </c:pt>
                <c:pt idx="14">
                  <c:v>2.08845809242805E9</c:v>
                </c:pt>
                <c:pt idx="15">
                  <c:v>2.21049311679082E9</c:v>
                </c:pt>
                <c:pt idx="16">
                  <c:v>2.33098269397282E9</c:v>
                </c:pt>
                <c:pt idx="17">
                  <c:v>2.44996408730873E9</c:v>
                </c:pt>
                <c:pt idx="18">
                  <c:v>2.56747162674713E9</c:v>
                </c:pt>
                <c:pt idx="19">
                  <c:v>2.68353949384821E9</c:v>
                </c:pt>
                <c:pt idx="20">
                  <c:v>2.79819894389762E9</c:v>
                </c:pt>
                <c:pt idx="21">
                  <c:v>2.91148665357948E9</c:v>
                </c:pt>
                <c:pt idx="22">
                  <c:v>3.02343359873361E9</c:v>
                </c:pt>
                <c:pt idx="23">
                  <c:v>3.12720054528774E9</c:v>
                </c:pt>
                <c:pt idx="24">
                  <c:v>3.22968827811617E9</c:v>
                </c:pt>
                <c:pt idx="25">
                  <c:v>3.33092737862854E9</c:v>
                </c:pt>
                <c:pt idx="26">
                  <c:v>3.43094830310177E9</c:v>
                </c:pt>
                <c:pt idx="27">
                  <c:v>3.52978138575061E9</c:v>
                </c:pt>
                <c:pt idx="28">
                  <c:v>3.62745406033232E9</c:v>
                </c:pt>
                <c:pt idx="29">
                  <c:v>3.72399364450765E9</c:v>
                </c:pt>
                <c:pt idx="30">
                  <c:v>3.81943012414544E9</c:v>
                </c:pt>
                <c:pt idx="31">
                  <c:v>3.91379059335106E9</c:v>
                </c:pt>
                <c:pt idx="32">
                  <c:v>4.00709925725495E9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'Production ELECTRICITE'!$B$217:$B$218</c:f>
              <c:strCache>
                <c:ptCount val="1"/>
                <c:pt idx="0">
                  <c:v>PV *qZE*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'Production ELECTRICITE'!$D$78:$AR$78</c:f>
              <c:strCache>
                <c:ptCount val="3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  <c:pt idx="26">
                  <c:v>2044</c:v>
                </c:pt>
                <c:pt idx="27">
                  <c:v>2045</c:v>
                </c:pt>
                <c:pt idx="28">
                  <c:v>2046</c:v>
                </c:pt>
                <c:pt idx="29">
                  <c:v>2047</c:v>
                </c:pt>
                <c:pt idx="30">
                  <c:v>2048</c:v>
                </c:pt>
                <c:pt idx="31">
                  <c:v>2049</c:v>
                </c:pt>
                <c:pt idx="32">
                  <c:v>2050</c:v>
                </c:pt>
              </c:strCache>
            </c:strRef>
          </c:cat>
          <c:val>
            <c:numRef>
              <c:f>'Production ELECTRICITE'!$D$407:$AR$407</c:f>
              <c:numCache>
                <c:formatCode>General</c:formatCode>
                <c:ptCount val="41"/>
                <c:pt idx="0">
                  <c:v>1.83385620708229E8</c:v>
                </c:pt>
                <c:pt idx="1">
                  <c:v>3.66114500895544E8</c:v>
                </c:pt>
                <c:pt idx="2">
                  <c:v>5.48206811686845E8</c:v>
                </c:pt>
                <c:pt idx="3">
                  <c:v>7.31346046624931E8</c:v>
                </c:pt>
                <c:pt idx="4">
                  <c:v>9.13891799470352E8</c:v>
                </c:pt>
                <c:pt idx="5">
                  <c:v>1.09586420777192E9</c:v>
                </c:pt>
                <c:pt idx="6">
                  <c:v>1.27728340064992E9</c:v>
                </c:pt>
                <c:pt idx="7">
                  <c:v>1.45816950016431E9</c:v>
                </c:pt>
                <c:pt idx="8">
                  <c:v>1.63854262267535E9</c:v>
                </c:pt>
                <c:pt idx="9">
                  <c:v>1.81842009878957E9</c:v>
                </c:pt>
                <c:pt idx="10">
                  <c:v>1.99782481892655E9</c:v>
                </c:pt>
                <c:pt idx="11">
                  <c:v>2.17677689043674E9</c:v>
                </c:pt>
                <c:pt idx="12">
                  <c:v>2.35529363893344E9</c:v>
                </c:pt>
                <c:pt idx="13">
                  <c:v>2.52591016493222E9</c:v>
                </c:pt>
                <c:pt idx="14">
                  <c:v>2.69613158626297E9</c:v>
                </c:pt>
                <c:pt idx="15">
                  <c:v>2.86597523547597E9</c:v>
                </c:pt>
                <c:pt idx="16">
                  <c:v>3.03546123146292E9</c:v>
                </c:pt>
                <c:pt idx="17">
                  <c:v>3.20460969935142E9</c:v>
                </c:pt>
                <c:pt idx="18">
                  <c:v>3.37343799039402E9</c:v>
                </c:pt>
                <c:pt idx="19">
                  <c:v>3.54196346466597E9</c:v>
                </c:pt>
                <c:pt idx="20">
                  <c:v>3.71020627375792E9</c:v>
                </c:pt>
                <c:pt idx="21">
                  <c:v>3.87818379924304E9</c:v>
                </c:pt>
                <c:pt idx="22">
                  <c:v>4.04591343536035E9</c:v>
                </c:pt>
                <c:pt idx="23">
                  <c:v>4.1997205801937E9</c:v>
                </c:pt>
                <c:pt idx="24">
                  <c:v>4.35331466721879E9</c:v>
                </c:pt>
                <c:pt idx="25">
                  <c:v>4.5067159176949E9</c:v>
                </c:pt>
                <c:pt idx="26">
                  <c:v>4.65994178920417E9</c:v>
                </c:pt>
                <c:pt idx="27">
                  <c:v>4.81300975831521E9</c:v>
                </c:pt>
                <c:pt idx="28">
                  <c:v>4.96593732183635E9</c:v>
                </c:pt>
                <c:pt idx="29">
                  <c:v>5.11874199806579E9</c:v>
                </c:pt>
                <c:pt idx="30">
                  <c:v>5.27144132803879E9</c:v>
                </c:pt>
                <c:pt idx="31">
                  <c:v>5.42405287677211E9</c:v>
                </c:pt>
                <c:pt idx="32">
                  <c:v>5.57659145309897E9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'Production ELECTRICITE'!$B$413</c:f>
              <c:strCache>
                <c:ptCount val="1"/>
                <c:pt idx="0">
                  <c:v>PRODUCTION EOLIEN</c:v>
                </c:pt>
              </c:strCache>
            </c:strRef>
          </c:tx>
          <c:spPr>
            <a:ln w="38100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'Production ELECTRICITE'!$D$413:$AR$413</c:f>
              <c:numCache>
                <c:formatCode>0.00</c:formatCode>
                <c:ptCount val="41"/>
                <c:pt idx="0">
                  <c:v>1.3347705408E9</c:v>
                </c:pt>
                <c:pt idx="1">
                  <c:v>1.347176352E9</c:v>
                </c:pt>
                <c:pt idx="2">
                  <c:v>1.3554468928E9</c:v>
                </c:pt>
                <c:pt idx="3">
                  <c:v>1.367852704E9</c:v>
                </c:pt>
                <c:pt idx="4">
                  <c:v>1.3761232448E9</c:v>
                </c:pt>
                <c:pt idx="5">
                  <c:v>1.388529056E9</c:v>
                </c:pt>
                <c:pt idx="6">
                  <c:v>1.3967995968E9</c:v>
                </c:pt>
                <c:pt idx="7">
                  <c:v>1.409205408E9</c:v>
                </c:pt>
                <c:pt idx="8">
                  <c:v>1.4174759488E9</c:v>
                </c:pt>
                <c:pt idx="9">
                  <c:v>1.42988176E9</c:v>
                </c:pt>
                <c:pt idx="10">
                  <c:v>1.4381523008E9</c:v>
                </c:pt>
                <c:pt idx="11">
                  <c:v>1.450558112E9</c:v>
                </c:pt>
                <c:pt idx="12">
                  <c:v>1.4588286528E9</c:v>
                </c:pt>
                <c:pt idx="13">
                  <c:v>1.471234464E9</c:v>
                </c:pt>
                <c:pt idx="14">
                  <c:v>1.4795050048E9</c:v>
                </c:pt>
                <c:pt idx="15">
                  <c:v>1.491910816E9</c:v>
                </c:pt>
                <c:pt idx="16">
                  <c:v>1.5001813568E9</c:v>
                </c:pt>
                <c:pt idx="17">
                  <c:v>1.512587168E9</c:v>
                </c:pt>
                <c:pt idx="18">
                  <c:v>1.5208577088E9</c:v>
                </c:pt>
                <c:pt idx="19">
                  <c:v>1.53326352E9</c:v>
                </c:pt>
                <c:pt idx="20">
                  <c:v>1.5415340608E9</c:v>
                </c:pt>
                <c:pt idx="21">
                  <c:v>1.553939872E9</c:v>
                </c:pt>
                <c:pt idx="22">
                  <c:v>1.5622104128E9</c:v>
                </c:pt>
                <c:pt idx="23">
                  <c:v>1.574616224E9</c:v>
                </c:pt>
                <c:pt idx="24">
                  <c:v>1.5828867648E9</c:v>
                </c:pt>
                <c:pt idx="25">
                  <c:v>1.595292576E9</c:v>
                </c:pt>
                <c:pt idx="26">
                  <c:v>1.6035631168E9</c:v>
                </c:pt>
                <c:pt idx="27">
                  <c:v>1.615968928E9</c:v>
                </c:pt>
                <c:pt idx="28">
                  <c:v>1.6242394688E9</c:v>
                </c:pt>
                <c:pt idx="29">
                  <c:v>1.63664528E9</c:v>
                </c:pt>
                <c:pt idx="30">
                  <c:v>1.6449158208E9</c:v>
                </c:pt>
                <c:pt idx="31">
                  <c:v>1.657321632E9</c:v>
                </c:pt>
                <c:pt idx="32" formatCode="_(* #,##0.00_);_(* \(#,##0.00\);_(* &quot;-&quot;??_);_(@_)">
                  <c:v>1.6655921728E9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9151328"/>
        <c:axId val="-2099154848"/>
      </c:lineChart>
      <c:catAx>
        <c:axId val="-2099151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  <a:tailEnd type="triangle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154848"/>
        <c:crosses val="autoZero"/>
        <c:auto val="1"/>
        <c:lblAlgn val="ctr"/>
        <c:lblOffset val="100"/>
        <c:noMultiLvlLbl val="0"/>
      </c:catAx>
      <c:valAx>
        <c:axId val="-209915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3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Cambria" charset="0"/>
                    <a:ea typeface="Cambria" charset="0"/>
                    <a:cs typeface="Cambria" charset="0"/>
                  </a:defRPr>
                </a:pPr>
                <a:r>
                  <a:rPr lang="fr-FR" sz="1800">
                    <a:solidFill>
                      <a:schemeClr val="tx1"/>
                    </a:solidFill>
                  </a:rPr>
                  <a:t>Production d'énergie photovoltaique [TWh/an]</a:t>
                </a:r>
              </a:p>
            </c:rich>
          </c:tx>
          <c:layout>
            <c:manualLayout>
              <c:xMode val="edge"/>
              <c:yMode val="edge"/>
              <c:x val="0.001507404022001"/>
              <c:y val="0.103157046235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Cambria" charset="0"/>
                  <a:ea typeface="Cambria" charset="0"/>
                  <a:cs typeface="Cambria" charset="0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out"/>
        <c:tickLblPos val="nextTo"/>
        <c:spPr>
          <a:noFill/>
          <a:ln>
            <a:solidFill>
              <a:schemeClr val="tx1"/>
            </a:solidFill>
            <a:headEnd type="none"/>
            <a:tailEnd type="triangl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Cambria" charset="0"/>
                <a:ea typeface="Cambria" charset="0"/>
                <a:cs typeface="Cambria" charset="0"/>
              </a:defRPr>
            </a:pPr>
            <a:endParaRPr lang="fr-FR"/>
          </a:p>
        </c:txPr>
        <c:crossAx val="-2099151328"/>
        <c:crosses val="autoZero"/>
        <c:crossBetween val="midCat"/>
        <c:dispUnits>
          <c:builtInUnit val="billions"/>
        </c:dispUnits>
      </c:valAx>
      <c:spPr>
        <a:noFill/>
        <a:ln w="6350"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0609972238256233"/>
          <c:y val="0.883948780023336"/>
          <c:w val="0.863222973530139"/>
          <c:h val="0.1135135398604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400" b="0" i="0" u="none" strike="noStrike" kern="1200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defRPr>
          </a:pPr>
          <a:endParaRPr lang="fr-FR"/>
        </a:p>
      </c:txPr>
    </c:legend>
    <c:plotVisOnly val="0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ambria" charset="0"/>
          <a:ea typeface="Cambria" charset="0"/>
          <a:cs typeface="Cambria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4" dropStyle="combo" dx="16" fmlaLink="$G$9" fmlaRange="$H$10" val="0"/>
</file>

<file path=xl/ctrlProps/ctrlProp10.xml><?xml version="1.0" encoding="utf-8"?>
<formControlPr xmlns="http://schemas.microsoft.com/office/spreadsheetml/2009/9/main" objectType="Drop" dropLines="70" dropStyle="combo" dx="16" fmlaLink="$O$80" fmlaRange="$Q$77:$Q$80" sel="3" val="0"/>
</file>

<file path=xl/ctrlProps/ctrlProp11.xml><?xml version="1.0" encoding="utf-8"?>
<formControlPr xmlns="http://schemas.microsoft.com/office/spreadsheetml/2009/9/main" objectType="Drop" dropLines="59" dropStyle="combo" dx="16" fmlaLink="$R$77" fmlaRange="$S$78:$S$80" sel="2" val="0"/>
</file>

<file path=xl/ctrlProps/ctrlProp12.xml><?xml version="1.0" encoding="utf-8"?>
<formControlPr xmlns="http://schemas.microsoft.com/office/spreadsheetml/2009/9/main" objectType="Drop" dropLines="45" dropStyle="combo" dx="16" fmlaLink="$O$79" fmlaRange="$Q$77:$Q$80" val="0"/>
</file>

<file path=xl/ctrlProps/ctrlProp2.xml><?xml version="1.0" encoding="utf-8"?>
<formControlPr xmlns="http://schemas.microsoft.com/office/spreadsheetml/2009/9/main" objectType="Drop" dropLines="64" dropStyle="combo" dx="16" fmlaLink="$G$11" fmlaRange="$H$12" val="0"/>
</file>

<file path=xl/ctrlProps/ctrlProp3.xml><?xml version="1.0" encoding="utf-8"?>
<formControlPr xmlns="http://schemas.microsoft.com/office/spreadsheetml/2009/9/main" objectType="Drop" dropLines="45" dropStyle="combo" dx="16" fmlaLink="$M$64" fmlaRange="$N$65:$N$69" sel="3" val="0"/>
</file>

<file path=xl/ctrlProps/ctrlProp4.xml><?xml version="1.0" encoding="utf-8"?>
<formControlPr xmlns="http://schemas.microsoft.com/office/spreadsheetml/2009/9/main" objectType="Drop" dropLines="51" dropStyle="combo" dx="16" fmlaLink="$M$78" fmlaRange="$N$79:$N$80" val="0"/>
</file>

<file path=xl/ctrlProps/ctrlProp5.xml><?xml version="1.0" encoding="utf-8"?>
<formControlPr xmlns="http://schemas.microsoft.com/office/spreadsheetml/2009/9/main" objectType="Drop" dropLines="45" dropStyle="combo" dx="16" fmlaLink="$M$93" fmlaRange="$N$94:$N$95" val="0"/>
</file>

<file path=xl/ctrlProps/ctrlProp6.xml><?xml version="1.0" encoding="utf-8"?>
<formControlPr xmlns="http://schemas.microsoft.com/office/spreadsheetml/2009/9/main" objectType="Drop" dropLines="26" dropStyle="combo" dx="16" fmlaLink="$O$77" fmlaRange="$Q$77:$Q$78" sel="2" val="0"/>
</file>

<file path=xl/ctrlProps/ctrlProp7.xml><?xml version="1.0" encoding="utf-8"?>
<formControlPr xmlns="http://schemas.microsoft.com/office/spreadsheetml/2009/9/main" objectType="Drop" dropLines="51" dropStyle="combo" dx="16" fmlaLink="$O$77" fmlaRange="$Q$77:$Q$80" sel="2" val="0"/>
</file>

<file path=xl/ctrlProps/ctrlProp8.xml><?xml version="1.0" encoding="utf-8"?>
<formControlPr xmlns="http://schemas.microsoft.com/office/spreadsheetml/2009/9/main" objectType="Drop" dropLines="51" dropStyle="combo" dx="16" fmlaLink="$O$78" fmlaRange="$Q$77:$Q$80" val="0"/>
</file>

<file path=xl/ctrlProps/ctrlProp9.xml><?xml version="1.0" encoding="utf-8"?>
<formControlPr xmlns="http://schemas.microsoft.com/office/spreadsheetml/2009/9/main" objectType="Drop" dropLines="51" dropStyle="combo" dx="16" fmlaLink="$O$80" fmlaRange="$Q$77:$Q$78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Relationship Id="rId2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Relationship Id="rId3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838200</xdr:colOff>
          <xdr:row>10</xdr:row>
          <xdr:rowOff>12700</xdr:rowOff>
        </xdr:from>
        <xdr:to>
          <xdr:col>2</xdr:col>
          <xdr:colOff>12700</xdr:colOff>
          <xdr:row>10</xdr:row>
          <xdr:rowOff>317500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10</xdr:row>
          <xdr:rowOff>12700</xdr:rowOff>
        </xdr:from>
        <xdr:to>
          <xdr:col>4</xdr:col>
          <xdr:colOff>0</xdr:colOff>
          <xdr:row>10</xdr:row>
          <xdr:rowOff>317500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65</xdr:row>
          <xdr:rowOff>12700</xdr:rowOff>
        </xdr:from>
        <xdr:to>
          <xdr:col>4</xdr:col>
          <xdr:colOff>698500</xdr:colOff>
          <xdr:row>65</xdr:row>
          <xdr:rowOff>317500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6</xdr:col>
      <xdr:colOff>1015241</xdr:colOff>
      <xdr:row>5</xdr:row>
      <xdr:rowOff>50800</xdr:rowOff>
    </xdr:from>
    <xdr:to>
      <xdr:col>8</xdr:col>
      <xdr:colOff>848066</xdr:colOff>
      <xdr:row>11</xdr:row>
      <xdr:rowOff>271160</xdr:rowOff>
    </xdr:to>
    <xdr:pic>
      <xdr:nvPicPr>
        <xdr:cNvPr id="13" name="Image 1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35" t="3455" r="5442" b="2114"/>
        <a:stretch/>
      </xdr:blipFill>
      <xdr:spPr>
        <a:xfrm>
          <a:off x="7149341" y="1409700"/>
          <a:ext cx="2832859" cy="1994164"/>
        </a:xfrm>
        <a:prstGeom prst="rect">
          <a:avLst/>
        </a:prstGeom>
      </xdr:spPr>
    </xdr:pic>
    <xdr:clientData/>
  </xdr:twoCellAnchor>
  <xdr:oneCellAnchor>
    <xdr:from>
      <xdr:col>2</xdr:col>
      <xdr:colOff>643890</xdr:colOff>
      <xdr:row>106</xdr:row>
      <xdr:rowOff>49556</xdr:rowOff>
    </xdr:from>
    <xdr:ext cx="387029" cy="28591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ZoneTexte 13"/>
            <xdr:cNvSpPr txBox="1"/>
          </xdr:nvSpPr>
          <xdr:spPr>
            <a:xfrm>
              <a:off x="3219833" y="26695594"/>
              <a:ext cx="387029" cy="28591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avail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dispo</m:t>
                        </m:r>
                      </m:sup>
                    </m:sSubSup>
                    <m:r>
                      <m:rPr>
                        <m:nor/>
                      </m:rPr>
                      <a:rPr lang="fr-FR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4" name="ZoneTexte 13"/>
            <xdr:cNvSpPr txBox="1"/>
          </xdr:nvSpPr>
          <xdr:spPr>
            <a:xfrm>
              <a:off x="3221990" y="23989056"/>
              <a:ext cx="387029" cy="20787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Γ_avail^dispo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650645</xdr:colOff>
      <xdr:row>104</xdr:row>
      <xdr:rowOff>66418</xdr:rowOff>
    </xdr:from>
    <xdr:ext cx="354136" cy="26905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ZoneTexte 14"/>
            <xdr:cNvSpPr txBox="1"/>
          </xdr:nvSpPr>
          <xdr:spPr>
            <a:xfrm>
              <a:off x="3226588" y="26257173"/>
              <a:ext cx="354136" cy="26905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avail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r</m:t>
                        </m:r>
                        <m: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é</m:t>
                        </m:r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du</m:t>
                        </m:r>
                      </m:sup>
                    </m:sSubSup>
                    <m:r>
                      <m:rPr>
                        <m:nor/>
                      </m:rPr>
                      <a:rPr lang="fr-FR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5" name="ZoneTexte 14"/>
            <xdr:cNvSpPr txBox="1"/>
          </xdr:nvSpPr>
          <xdr:spPr>
            <a:xfrm>
              <a:off x="3228745" y="23574118"/>
              <a:ext cx="354136" cy="194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Γ_avail^rédu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654050</xdr:colOff>
      <xdr:row>108</xdr:row>
      <xdr:rowOff>79927</xdr:rowOff>
    </xdr:from>
    <xdr:ext cx="423256" cy="25554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ZoneTexte 15"/>
            <xdr:cNvSpPr txBox="1"/>
          </xdr:nvSpPr>
          <xdr:spPr>
            <a:xfrm>
              <a:off x="3229993" y="27181248"/>
              <a:ext cx="423256" cy="25554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access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pc</m:t>
                        </m:r>
                      </m:sup>
                    </m:sSubSup>
                    <m:r>
                      <m:rPr>
                        <m:nor/>
                      </m:rPr>
                      <a:rPr lang="fr-FR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6" name="ZoneTexte 15"/>
            <xdr:cNvSpPr txBox="1"/>
          </xdr:nvSpPr>
          <xdr:spPr>
            <a:xfrm>
              <a:off x="3232150" y="24451228"/>
              <a:ext cx="423256" cy="165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Γ_access^pc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584200</xdr:colOff>
      <xdr:row>102</xdr:row>
      <xdr:rowOff>91440</xdr:rowOff>
    </xdr:from>
    <xdr:ext cx="410433" cy="2320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ZoneTexte 16"/>
            <xdr:cNvSpPr txBox="1"/>
          </xdr:nvSpPr>
          <xdr:spPr>
            <a:xfrm>
              <a:off x="8647502" y="26282195"/>
              <a:ext cx="410433" cy="2320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afford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renov</m:t>
                        </m:r>
                      </m:sup>
                    </m:sSubSup>
                    <m:r>
                      <m:rPr>
                        <m:nor/>
                      </m:rPr>
                      <a:rPr lang="fr-FR" i="0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7" name="ZoneTexte 16"/>
            <xdr:cNvSpPr txBox="1"/>
          </xdr:nvSpPr>
          <xdr:spPr>
            <a:xfrm>
              <a:off x="8648700" y="23599140"/>
              <a:ext cx="410433" cy="165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Γ_afford^renov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645160</xdr:colOff>
      <xdr:row>102</xdr:row>
      <xdr:rowOff>223520</xdr:rowOff>
    </xdr:from>
    <xdr:ext cx="65" cy="172227"/>
    <xdr:sp macro="" textlink="">
      <xdr:nvSpPr>
        <xdr:cNvPr id="18" name="ZoneTexte 17"/>
        <xdr:cNvSpPr txBox="1"/>
      </xdr:nvSpPr>
      <xdr:spPr>
        <a:xfrm>
          <a:off x="6779260" y="2373122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fr-FR" sz="1100"/>
        </a:p>
      </xdr:txBody>
    </xdr:sp>
    <xdr:clientData/>
  </xdr:oneCellAnchor>
  <xdr:oneCellAnchor>
    <xdr:from>
      <xdr:col>7</xdr:col>
      <xdr:colOff>579120</xdr:colOff>
      <xdr:row>104</xdr:row>
      <xdr:rowOff>46139</xdr:rowOff>
    </xdr:from>
    <xdr:ext cx="410432" cy="26536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ZoneTexte 18"/>
            <xdr:cNvSpPr txBox="1"/>
          </xdr:nvSpPr>
          <xdr:spPr>
            <a:xfrm>
              <a:off x="8642422" y="26692177"/>
              <a:ext cx="410432" cy="26536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afford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prod</m:t>
                        </m:r>
                      </m:sup>
                    </m:sSubSup>
                    <m:r>
                      <m:rPr>
                        <m:nor/>
                      </m:rPr>
                      <a:rPr lang="fr-FR" i="0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9" name="ZoneTexte 18"/>
            <xdr:cNvSpPr txBox="1"/>
          </xdr:nvSpPr>
          <xdr:spPr>
            <a:xfrm>
              <a:off x="8643620" y="23985640"/>
              <a:ext cx="410432" cy="2090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Γ_afford^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prod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 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589280</xdr:colOff>
      <xdr:row>108</xdr:row>
      <xdr:rowOff>35048</xdr:rowOff>
    </xdr:from>
    <xdr:ext cx="426848" cy="223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ZoneTexte 19"/>
            <xdr:cNvSpPr txBox="1"/>
          </xdr:nvSpPr>
          <xdr:spPr>
            <a:xfrm>
              <a:off x="8653780" y="24838148"/>
              <a:ext cx="426848" cy="223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</m:t>
                        </m:r>
                        <m:r>
                          <m:rPr>
                            <m:sty m:val="p"/>
                          </m:r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ccept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prod</m:t>
                        </m:r>
                      </m:sup>
                    </m:sSubSup>
                    <m:r>
                      <m:rPr>
                        <m:nor/>
                      </m:rPr>
                      <a:rPr lang="fr-FR" i="0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20" name="ZoneTexte 19"/>
            <xdr:cNvSpPr txBox="1"/>
          </xdr:nvSpPr>
          <xdr:spPr>
            <a:xfrm>
              <a:off x="8653780" y="24838148"/>
              <a:ext cx="426848" cy="223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ccept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^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prod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 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572642</xdr:colOff>
      <xdr:row>106</xdr:row>
      <xdr:rowOff>47072</xdr:rowOff>
    </xdr:from>
    <xdr:ext cx="440249" cy="21384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ZoneTexte 20"/>
            <xdr:cNvSpPr txBox="1"/>
          </xdr:nvSpPr>
          <xdr:spPr>
            <a:xfrm>
              <a:off x="8637142" y="24418372"/>
              <a:ext cx="440249" cy="2138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Γ</m:t>
                        </m:r>
                      </m:e>
                      <m:sub>
                        <m:r>
                          <m:rPr>
                            <m:sty m:val="p"/>
                          </m:rPr>
                          <a:rPr lang="fr-FR" sz="110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a</m:t>
                        </m:r>
                        <m:r>
                          <m:rPr>
                            <m:sty m:val="p"/>
                          </m:rP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ccept</m:t>
                        </m:r>
                      </m:sub>
                      <m:sup>
                        <m:r>
                          <m:rPr>
                            <m:sty m:val="p"/>
                          </m:rPr>
                          <a:rPr lang="fr-FR" sz="1100" b="0" i="0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pente</m:t>
                        </m:r>
                      </m:sup>
                    </m:sSubSup>
                    <m:r>
                      <m:rPr>
                        <m:nor/>
                      </m:rPr>
                      <a:rPr lang="fr-FR" i="0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21" name="ZoneTexte 20"/>
            <xdr:cNvSpPr txBox="1"/>
          </xdr:nvSpPr>
          <xdr:spPr>
            <a:xfrm>
              <a:off x="8637142" y="24418372"/>
              <a:ext cx="440249" cy="2138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Γ_a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ccept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^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pente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 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0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18345</xdr:colOff>
      <xdr:row>110</xdr:row>
      <xdr:rowOff>227187</xdr:rowOff>
    </xdr:from>
    <xdr:to>
      <xdr:col>9</xdr:col>
      <xdr:colOff>722611</xdr:colOff>
      <xdr:row>141</xdr:row>
      <xdr:rowOff>274186</xdr:rowOff>
    </xdr:to>
    <xdr:graphicFrame macro="">
      <xdr:nvGraphicFramePr>
        <xdr:cNvPr id="27" name="Graphique 2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1066800</xdr:colOff>
          <xdr:row>79</xdr:row>
          <xdr:rowOff>0</xdr:rowOff>
        </xdr:from>
        <xdr:to>
          <xdr:col>10</xdr:col>
          <xdr:colOff>0</xdr:colOff>
          <xdr:row>79</xdr:row>
          <xdr:rowOff>304800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1066800</xdr:colOff>
          <xdr:row>79</xdr:row>
          <xdr:rowOff>0</xdr:rowOff>
        </xdr:from>
        <xdr:to>
          <xdr:col>4</xdr:col>
          <xdr:colOff>685800</xdr:colOff>
          <xdr:row>79</xdr:row>
          <xdr:rowOff>304800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85</xdr:row>
          <xdr:rowOff>0</xdr:rowOff>
        </xdr:from>
        <xdr:to>
          <xdr:col>6</xdr:col>
          <xdr:colOff>1041400</xdr:colOff>
          <xdr:row>85</xdr:row>
          <xdr:rowOff>304800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85</xdr:row>
          <xdr:rowOff>0</xdr:rowOff>
        </xdr:from>
        <xdr:to>
          <xdr:col>7</xdr:col>
          <xdr:colOff>304800</xdr:colOff>
          <xdr:row>85</xdr:row>
          <xdr:rowOff>304800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86</xdr:row>
          <xdr:rowOff>0</xdr:rowOff>
        </xdr:from>
        <xdr:to>
          <xdr:col>7</xdr:col>
          <xdr:colOff>304800</xdr:colOff>
          <xdr:row>86</xdr:row>
          <xdr:rowOff>304800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87</xdr:row>
          <xdr:rowOff>0</xdr:rowOff>
        </xdr:from>
        <xdr:to>
          <xdr:col>6</xdr:col>
          <xdr:colOff>685800</xdr:colOff>
          <xdr:row>87</xdr:row>
          <xdr:rowOff>304800</xdr:rowOff>
        </xdr:to>
        <xdr:sp macro="" textlink="">
          <xdr:nvSpPr>
            <xdr:cNvPr id="1100" name="Drop Down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88</xdr:row>
          <xdr:rowOff>139700</xdr:rowOff>
        </xdr:from>
        <xdr:to>
          <xdr:col>7</xdr:col>
          <xdr:colOff>304800</xdr:colOff>
          <xdr:row>89</xdr:row>
          <xdr:rowOff>12700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1066800</xdr:colOff>
          <xdr:row>80</xdr:row>
          <xdr:rowOff>0</xdr:rowOff>
        </xdr:from>
        <xdr:to>
          <xdr:col>10</xdr:col>
          <xdr:colOff>0</xdr:colOff>
          <xdr:row>80</xdr:row>
          <xdr:rowOff>304800</xdr:rowOff>
        </xdr:to>
        <xdr:sp macro="" textlink="">
          <xdr:nvSpPr>
            <xdr:cNvPr id="1103" name="Drop Down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87</xdr:row>
          <xdr:rowOff>0</xdr:rowOff>
        </xdr:from>
        <xdr:to>
          <xdr:col>7</xdr:col>
          <xdr:colOff>304800</xdr:colOff>
          <xdr:row>87</xdr:row>
          <xdr:rowOff>304800</xdr:rowOff>
        </xdr:to>
        <xdr:sp macro="" textlink="">
          <xdr:nvSpPr>
            <xdr:cNvPr id="1105" name="Drop Down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noFill/>
                </a14:hiddenFill>
              </a:ex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>
    <xdr:from>
      <xdr:col>20</xdr:col>
      <xdr:colOff>268993</xdr:colOff>
      <xdr:row>91</xdr:row>
      <xdr:rowOff>29112</xdr:rowOff>
    </xdr:from>
    <xdr:to>
      <xdr:col>23</xdr:col>
      <xdr:colOff>790870</xdr:colOff>
      <xdr:row>92</xdr:row>
      <xdr:rowOff>172176</xdr:rowOff>
    </xdr:to>
    <xdr:grpSp>
      <xdr:nvGrpSpPr>
        <xdr:cNvPr id="4" name="Grouper 3"/>
        <xdr:cNvGrpSpPr/>
      </xdr:nvGrpSpPr>
      <xdr:grpSpPr>
        <a:xfrm>
          <a:off x="20057365" y="15032833"/>
          <a:ext cx="3623040" cy="261203"/>
          <a:chOff x="20055593" y="15294512"/>
          <a:chExt cx="3620677" cy="257364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3" name="ZoneTexte 32"/>
              <xdr:cNvSpPr txBox="1"/>
            </xdr:nvSpPr>
            <xdr:spPr>
              <a:xfrm>
                <a:off x="20055593" y="15322728"/>
                <a:ext cx="420120" cy="20517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Q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p</m:t>
                          </m:r>
                          <m: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,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𝑖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=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/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3" name="ZoneTexte 32"/>
              <xdr:cNvSpPr txBox="1"/>
            </xdr:nvSpPr>
            <xdr:spPr>
              <a:xfrm>
                <a:off x="19019132" y="16355661"/>
                <a:ext cx="420120" cy="20517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Q_(p,𝑖=𝑐)^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5" name="ZoneTexte 34"/>
              <xdr:cNvSpPr txBox="1"/>
            </xdr:nvSpPr>
            <xdr:spPr>
              <a:xfrm>
                <a:off x="21246336" y="15294512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n</m:t>
                          </m:r>
                        </m:e>
                        <m:sub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𝑖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=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h𝑦𝑑𝑟𝑜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5" name="ZoneTexte 34"/>
              <xdr:cNvSpPr txBox="1"/>
            </xdr:nvSpPr>
            <xdr:spPr>
              <a:xfrm>
                <a:off x="20061633" y="16746533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n_(𝑖=𝑐)^ℎ𝑦𝑑𝑟𝑜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7" name="ZoneTexte 36"/>
              <xdr:cNvSpPr txBox="1"/>
            </xdr:nvSpPr>
            <xdr:spPr>
              <a:xfrm>
                <a:off x="22338536" y="15294512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n</m:t>
                          </m:r>
                        </m:e>
                        <m:sub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𝑖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=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𝑒𝑜𝑙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7" name="ZoneTexte 36"/>
              <xdr:cNvSpPr txBox="1"/>
            </xdr:nvSpPr>
            <xdr:spPr>
              <a:xfrm>
                <a:off x="20058527" y="16688876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n_(𝑖=𝑐)^𝑒𝑜𝑙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8" name="ZoneTexte 37"/>
              <xdr:cNvSpPr txBox="1"/>
            </xdr:nvSpPr>
            <xdr:spPr>
              <a:xfrm>
                <a:off x="23252936" y="15294512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S</m:t>
                          </m:r>
                        </m:e>
                        <m:sub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𝑖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=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𝑃𝑉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8" name="ZoneTexte 37"/>
              <xdr:cNvSpPr txBox="1"/>
            </xdr:nvSpPr>
            <xdr:spPr>
              <a:xfrm>
                <a:off x="21200197" y="16597369"/>
                <a:ext cx="423334" cy="25736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S_(𝑖=𝑐)^𝑃𝑉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</xdr:grpSp>
    <xdr:clientData/>
  </xdr:twoCellAnchor>
  <xdr:twoCellAnchor>
    <xdr:from>
      <xdr:col>14</xdr:col>
      <xdr:colOff>201908</xdr:colOff>
      <xdr:row>61</xdr:row>
      <xdr:rowOff>24460</xdr:rowOff>
    </xdr:from>
    <xdr:to>
      <xdr:col>27</xdr:col>
      <xdr:colOff>1021644</xdr:colOff>
      <xdr:row>62</xdr:row>
      <xdr:rowOff>318091</xdr:rowOff>
    </xdr:to>
    <xdr:grpSp>
      <xdr:nvGrpSpPr>
        <xdr:cNvPr id="2" name="Grouper 1"/>
        <xdr:cNvGrpSpPr/>
      </xdr:nvGrpSpPr>
      <xdr:grpSpPr>
        <a:xfrm>
          <a:off x="14851210" y="6699344"/>
          <a:ext cx="13623108" cy="411770"/>
          <a:chOff x="14921208" y="6933260"/>
          <a:chExt cx="13595936" cy="407931"/>
        </a:xfrm>
      </xdr:grpSpPr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2" name="ZoneTexte 21"/>
              <xdr:cNvSpPr txBox="1"/>
            </xdr:nvSpPr>
            <xdr:spPr>
              <a:xfrm>
                <a:off x="14921208" y="7074223"/>
                <a:ext cx="419273" cy="18408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Γ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renov</m:t>
                          </m:r>
                        </m:sub>
                        <m:sup/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2" name="ZoneTexte 21"/>
              <xdr:cNvSpPr txBox="1"/>
            </xdr:nvSpPr>
            <xdr:spPr>
              <a:xfrm>
                <a:off x="13677208" y="3967519"/>
                <a:ext cx="434606" cy="194797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spAutoFit/>
              </a:bodyPr>
              <a:lstStyle/>
              <a:p>
                <a:r>
                  <a:rPr lang="fr-FR" sz="110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Γ_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renov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^ 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3" name="ZoneTexte 22"/>
              <xdr:cNvSpPr txBox="1"/>
            </xdr:nvSpPr>
            <xdr:spPr>
              <a:xfrm>
                <a:off x="15466068" y="7061130"/>
                <a:ext cx="376491" cy="18973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Γ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avail</m:t>
                          </m:r>
                        </m:sub>
                        <m:sup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r</m:t>
                          </m:r>
                          <m: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é</m:t>
                          </m:r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du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3" name="ZoneTexte 22"/>
              <xdr:cNvSpPr txBox="1"/>
            </xdr:nvSpPr>
            <xdr:spPr>
              <a:xfrm>
                <a:off x="14127519" y="3967519"/>
                <a:ext cx="354136" cy="194733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spAutoFit/>
              </a:bodyPr>
              <a:lstStyle/>
              <a:p>
                <a:r>
                  <a:rPr lang="fr-FR" sz="110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Γ_avail^rédu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4" name="ZoneTexte 23"/>
              <xdr:cNvSpPr txBox="1"/>
            </xdr:nvSpPr>
            <xdr:spPr>
              <a:xfrm>
                <a:off x="16945980" y="7040209"/>
                <a:ext cx="419914" cy="206695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Q</m:t>
                          </m:r>
                        </m:e>
                        <m:sub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𝑏</m:t>
                          </m:r>
                          <m: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,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𝑖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=</m:t>
                          </m:r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/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4" name="ZoneTexte 23"/>
              <xdr:cNvSpPr txBox="1"/>
            </xdr:nvSpPr>
            <xdr:spPr>
              <a:xfrm>
                <a:off x="14954496" y="3967519"/>
                <a:ext cx="419795" cy="206339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spAutoFit/>
              </a:bodyPr>
              <a:lstStyle/>
              <a:p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Q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_(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𝑏,𝑖=𝑐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)^ 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5" name="ZoneTexte 24"/>
              <xdr:cNvSpPr txBox="1"/>
            </xdr:nvSpPr>
            <xdr:spPr>
              <a:xfrm>
                <a:off x="17851508" y="7033083"/>
                <a:ext cx="866705" cy="246622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Γ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a</m:t>
                          </m:r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ccept</m:t>
                          </m:r>
                        </m:sub>
                        <m:sup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pente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5" name="ZoneTexte 24"/>
              <xdr:cNvSpPr txBox="1"/>
            </xdr:nvSpPr>
            <xdr:spPr>
              <a:xfrm>
                <a:off x="16148083" y="3954767"/>
                <a:ext cx="533005" cy="243471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Γ_a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ccept^pente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6" name="ZoneTexte 25"/>
              <xdr:cNvSpPr txBox="1"/>
            </xdr:nvSpPr>
            <xdr:spPr>
              <a:xfrm>
                <a:off x="19698248" y="7066653"/>
                <a:ext cx="1319500" cy="247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m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c</m:t>
                          </m:r>
                        </m:sub>
                        <m:sup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ρ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∗</m:t>
                      </m:r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Π</m:t>
                          </m:r>
                        </m:e>
                        <m:sub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𝑠𝑐</m:t>
                          </m:r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,</m:t>
                          </m:r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𝑏</m:t>
                          </m:r>
                        </m:sub>
                        <m:sup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𝑟</m:t>
                          </m:r>
                        </m:sup>
                      </m:sSubSup>
                      <m:r>
                        <m:rPr>
                          <m:nor/>
                        </m:rPr>
                        <a:rPr lang="fr-FR" sz="1100" b="0" i="0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+mn-ea"/>
                          <a:cs typeface="+mn-cs"/>
                        </a:rPr>
                        <m:t>∗</m:t>
                      </m:r>
                      <m:sSub>
                        <m:sSubPr>
                          <m:ctrlPr>
                            <a:rPr lang="en-US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𝑆</m:t>
                          </m:r>
                        </m:e>
                        <m:sub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𝑚</m:t>
                          </m:r>
                        </m:sub>
                      </m:sSub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6" name="ZoneTexte 25"/>
              <xdr:cNvSpPr txBox="1"/>
            </xdr:nvSpPr>
            <xdr:spPr>
              <a:xfrm>
                <a:off x="16978369" y="4017163"/>
                <a:ext cx="533005" cy="24869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m_c^ν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*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"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Π_(𝑠𝑐,𝑏)^𝑟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+mn-ea"/>
                    <a:cs typeface="+mn-cs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4" name="ZoneTexte 33"/>
              <xdr:cNvSpPr txBox="1"/>
            </xdr:nvSpPr>
            <xdr:spPr>
              <a:xfrm>
                <a:off x="22012580" y="7072701"/>
                <a:ext cx="857734" cy="24723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𝜌</m:t>
                          </m:r>
                        </m:sup>
                      </m:sSubSup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∗</m:t>
                      </m:r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Π</m:t>
                          </m:r>
                        </m:e>
                        <m:sub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𝑠𝑐</m:t>
                          </m:r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,</m:t>
                          </m:r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𝑏</m:t>
                          </m:r>
                        </m:sub>
                        <m:sup>
                          <m:r>
                            <a:rPr lang="fr-FR" sz="1100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𝑛</m:t>
                          </m:r>
                          <m: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+mn-ea"/>
                              <a:cs typeface="+mn-cs"/>
                            </a:rPr>
                            <m:t>𝑟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4" name="ZoneTexte 33"/>
              <xdr:cNvSpPr txBox="1"/>
            </xdr:nvSpPr>
            <xdr:spPr>
              <a:xfrm>
                <a:off x="17049585" y="3954767"/>
                <a:ext cx="822539" cy="243471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^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𝜈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"*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"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Π_(𝑠𝑐,𝑏)^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+mn-ea"/>
                    <a:cs typeface="+mn-cs"/>
                  </a:rPr>
                  <a:t>𝑛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𝑟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+mn-ea"/>
                    <a:cs typeface="+mn-cs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6" name="ZoneTexte 35"/>
              <xdr:cNvSpPr txBox="1"/>
            </xdr:nvSpPr>
            <xdr:spPr>
              <a:xfrm>
                <a:off x="23192884" y="7071153"/>
                <a:ext cx="667394" cy="23563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Γ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afford</m:t>
                          </m:r>
                        </m:sub>
                        <m:sup>
                          <m:r>
                            <m:rPr>
                              <m:sty m:val="p"/>
                            </m:rPr>
                            <a:rPr lang="fr-FR" sz="110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renov</m:t>
                          </m:r>
                        </m:sup>
                      </m:sSubSup>
                      <m:r>
                        <m:rPr>
                          <m:nor/>
                        </m:rPr>
                        <a:rPr lang="fr-FR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 i="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6" name="ZoneTexte 35"/>
              <xdr:cNvSpPr txBox="1"/>
            </xdr:nvSpPr>
            <xdr:spPr>
              <a:xfrm>
                <a:off x="17895455" y="4006952"/>
                <a:ext cx="410433" cy="232050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Γ_afford^renov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 i="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xdr:sp macro="" textlink="">
        <xdr:nvSpPr>
          <xdr:cNvPr id="28" name="ZoneTexte 27"/>
          <xdr:cNvSpPr txBox="1"/>
        </xdr:nvSpPr>
        <xdr:spPr>
          <a:xfrm>
            <a:off x="15911469" y="7047796"/>
            <a:ext cx="866705" cy="2466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lIns="0" tIns="0" rIns="0" bIns="0" rtlCol="0" anchor="t">
            <a:noAutofit/>
          </a:bodyPr>
          <a:lstStyle/>
          <a:p>
            <a:r>
              <a:rPr lang="fr-FR" sz="800">
                <a:solidFill>
                  <a:schemeClr val="bg1"/>
                </a:solidFill>
                <a:effectLst/>
                <a:latin typeface="Cambria" charset="0"/>
                <a:ea typeface="Cambria" charset="0"/>
                <a:cs typeface="Cambria" charset="0"/>
              </a:rPr>
              <a:t>réduction</a:t>
            </a:r>
          </a:p>
          <a:p>
            <a:r>
              <a:rPr lang="fr-FR" sz="800" baseline="0">
                <a:solidFill>
                  <a:schemeClr val="bg1"/>
                </a:solidFill>
                <a:effectLst/>
                <a:latin typeface="Cambria" charset="0"/>
                <a:ea typeface="Cambria" charset="0"/>
                <a:cs typeface="Cambria" charset="0"/>
              </a:rPr>
              <a:t>maximum</a:t>
            </a:r>
            <a:endParaRPr lang="fr-FR" sz="800">
              <a:solidFill>
                <a:schemeClr val="bg1"/>
              </a:solidFill>
              <a:latin typeface="Cambria" charset="0"/>
              <a:ea typeface="Cambria" charset="0"/>
              <a:cs typeface="Cambria" charset="0"/>
            </a:endParaRPr>
          </a:p>
        </xdr:txBody>
      </xdr:sp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29" name="ZoneTexte 28"/>
              <xdr:cNvSpPr txBox="1"/>
            </xdr:nvSpPr>
            <xdr:spPr>
              <a:xfrm>
                <a:off x="19169202" y="7082441"/>
                <a:ext cx="423334" cy="253067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sSubSup>
                        <m:sSubSupPr>
                          <m:ctrlPr>
                            <a:rPr lang="fr-FR" sz="110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m</m:t>
                          </m:r>
                        </m:e>
                        <m:sub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c</m:t>
                          </m:r>
                        </m:sub>
                        <m:sup>
                          <m:r>
                            <m:rPr>
                              <m:sty m:val="p"/>
                            </m:rPr>
                            <a:rPr lang="fr-FR" sz="1100" b="0" i="0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ρ</m:t>
                          </m:r>
                        </m:sup>
                      </m:sSubSup>
                      <m:r>
                        <m:rPr>
                          <m:nor/>
                        </m:rPr>
                        <a:rPr lang="fr-FR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29" name="ZoneTexte 28"/>
              <xdr:cNvSpPr txBox="1"/>
            </xdr:nvSpPr>
            <xdr:spPr>
              <a:xfrm>
                <a:off x="17331267" y="3852333"/>
                <a:ext cx="423334" cy="250171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m_c^ρ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sz="1100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</a:t>
                </a:r>
                <a:r>
                  <a:rPr lang="fr-FR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0" name="ZoneTexte 29"/>
              <xdr:cNvSpPr txBox="1"/>
            </xdr:nvSpPr>
            <xdr:spPr>
              <a:xfrm>
                <a:off x="21209001" y="7095067"/>
                <a:ext cx="431799" cy="24593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𝜌</m:t>
                          </m:r>
                        </m:sup>
                      </m:sSubSup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0" name="ZoneTexte 29"/>
              <xdr:cNvSpPr txBox="1"/>
            </xdr:nvSpPr>
            <xdr:spPr>
              <a:xfrm>
                <a:off x="19642668" y="3894667"/>
                <a:ext cx="431799" cy="250171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𝑐^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𝜌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39" name="ZoneTexte 38"/>
              <xdr:cNvSpPr txBox="1"/>
            </xdr:nvSpPr>
            <xdr:spPr>
              <a:xfrm>
                <a:off x="26688003" y="7095253"/>
                <a:ext cx="431799" cy="24593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𝜈</m:t>
                          </m:r>
                        </m:sup>
                      </m:sSubSup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39" name="ZoneTexte 38"/>
              <xdr:cNvSpPr txBox="1"/>
            </xdr:nvSpPr>
            <xdr:spPr>
              <a:xfrm>
                <a:off x="26621154" y="3851868"/>
                <a:ext cx="431799" cy="24105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𝑐^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𝜈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0" name="ZoneTexte 39"/>
              <xdr:cNvSpPr txBox="1"/>
            </xdr:nvSpPr>
            <xdr:spPr>
              <a:xfrm>
                <a:off x="25561471" y="7060363"/>
                <a:ext cx="614066" cy="24593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𝑚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𝜈</m:t>
                          </m:r>
                        </m:sup>
                      </m:sSubSup>
                      <m:r>
                        <a:rPr lang="fr-FR" b="0" i="1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Cambria Math" charset="0"/>
                          <a:cs typeface="Cambria Math" charset="0"/>
                        </a:rPr>
                        <m:t>∗</m:t>
                      </m:r>
                      <m:sSub>
                        <m:sSub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sSub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𝑚</m:t>
                          </m:r>
                        </m:sub>
                      </m:sSub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40" name="ZoneTexte 39"/>
              <xdr:cNvSpPr txBox="1"/>
            </xdr:nvSpPr>
            <xdr:spPr>
              <a:xfrm>
                <a:off x="25497692" y="3816978"/>
                <a:ext cx="614066" cy="24105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lIns="0" tIns="0" rIns="0" bIns="0" rtlCol="0" anchor="t">
                <a:noAutofit/>
              </a:bodyPr>
              <a:lstStyle/>
              <a:p>
                <a:pPr/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𝑚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𝑐^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𝜈∗𝑆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𝑚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"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sp macro="" textlink="">
            <xdr:nvSpPr>
              <xdr:cNvPr id="41" name="ZoneTexte 40"/>
              <xdr:cNvSpPr txBox="1"/>
            </xdr:nvSpPr>
            <xdr:spPr>
              <a:xfrm>
                <a:off x="27463953" y="6933260"/>
                <a:ext cx="1053191" cy="34778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/>
                <a14:m>
                  <m:oMathPara xmlns:m="http://schemas.openxmlformats.org/officeDocument/2006/math">
                    <m:oMathParaPr>
                      <m:jc m:val="centerGroup"/>
                    </m:oMathParaPr>
                    <m:oMath xmlns:m="http://schemas.openxmlformats.org/officeDocument/2006/math"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𝑚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𝜌</m:t>
                          </m:r>
                        </m:sup>
                      </m:sSubSup>
                      <m:r>
                        <a:rPr lang="fr-FR" b="0" i="1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Cambria" charset="0"/>
                          <a:cs typeface="Cambria" charset="0"/>
                        </a:rPr>
                        <m:t>∗</m:t>
                      </m:r>
                      <m:sSub>
                        <m:sSub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𝑚</m:t>
                          </m:r>
                        </m:sub>
                      </m:sSub>
                      <m:r>
                        <a:rPr lang="fr-FR" b="0" i="1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Cambria" charset="0"/>
                          <a:cs typeface="Cambria" charset="0"/>
                        </a:rPr>
                        <m:t>+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𝜌</m:t>
                          </m:r>
                        </m:sup>
                      </m:sSubSup>
                      <m:r>
                        <a:rPr lang="fr-FR" b="0" i="1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Cambria" charset="0"/>
                          <a:cs typeface="Cambria" charset="0"/>
                        </a:rPr>
                        <m:t>+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𝑚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𝜈</m:t>
                          </m:r>
                        </m:sup>
                      </m:sSubSup>
                      <m:r>
                        <a:rPr lang="fr-FR" b="0" i="1">
                          <a:solidFill>
                            <a:schemeClr val="bg1"/>
                          </a:solidFill>
                          <a:effectLst/>
                          <a:latin typeface="Cambria Math" charset="0"/>
                          <a:ea typeface="Cambria Math" charset="0"/>
                          <a:cs typeface="Cambria Math" charset="0"/>
                        </a:rPr>
                        <m:t>∗</m:t>
                      </m:r>
                      <m:sSub>
                        <m:sSub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</m:ctrlPr>
                        </m:sSub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𝑚</m:t>
                          </m:r>
                        </m:sub>
                      </m:sSub>
                      <m:r>
                        <m:rPr>
                          <m:nor/>
                        </m:rPr>
                        <a:rPr lang="fr-FR" b="0" i="0">
                          <a:solidFill>
                            <a:schemeClr val="bg1"/>
                          </a:solidFill>
                          <a:effectLst/>
                          <a:latin typeface="Cambria" charset="0"/>
                          <a:ea typeface="Cambria" charset="0"/>
                          <a:cs typeface="Cambria" charset="0"/>
                        </a:rPr>
                        <m:t> +</m:t>
                      </m:r>
                      <m:sSubSup>
                        <m:sSubSupPr>
                          <m:ctrlP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</m:ctrlPr>
                        </m:sSubSupPr>
                        <m:e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𝑆</m:t>
                          </m:r>
                        </m:e>
                        <m:sub>
                          <m:r>
                            <a:rPr lang="fr-FR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" charset="0"/>
                              <a:cs typeface="Cambria" charset="0"/>
                            </a:rPr>
                            <m:t>𝑐</m:t>
                          </m:r>
                        </m:sub>
                        <m:sup>
                          <m:r>
                            <a:rPr lang="en-US" b="0" i="1">
                              <a:solidFill>
                                <a:schemeClr val="bg1"/>
                              </a:solidFill>
                              <a:effectLst/>
                              <a:latin typeface="Cambria Math" charset="0"/>
                              <a:ea typeface="Cambria Math" charset="0"/>
                              <a:cs typeface="Cambria Math" charset="0"/>
                            </a:rPr>
                            <m:t>𝜈</m:t>
                          </m:r>
                        </m:sup>
                      </m:sSubSup>
                    </m:oMath>
                  </m:oMathPara>
                </a14:m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Choice>
        <mc:Fallback xmlns="">
          <xdr:sp macro="" textlink="">
            <xdr:nvSpPr>
              <xdr:cNvPr id="41" name="ZoneTexte 40"/>
              <xdr:cNvSpPr txBox="1"/>
            </xdr:nvSpPr>
            <xdr:spPr>
              <a:xfrm>
                <a:off x="27357179" y="3706519"/>
                <a:ext cx="1053191" cy="347788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lIns="0" tIns="0" rIns="0" bIns="0" rtlCol="0" anchor="t">
                <a:spAutoFit/>
              </a:bodyPr>
              <a:lstStyle/>
              <a:p>
                <a:pPr/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𝑚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^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𝜌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∗𝑆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𝑚+𝑆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^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𝜌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+𝑚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𝑐^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𝜈∗𝑆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𝑚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" charset="0"/>
                    <a:ea typeface="Cambria" charset="0"/>
                    <a:cs typeface="Cambria" charset="0"/>
                  </a:rPr>
                  <a:t>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+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" 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𝑆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_</a:t>
                </a:r>
                <a:r>
                  <a:rPr lang="fr-FR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𝑐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" charset="0"/>
                    <a:cs typeface="Cambria" charset="0"/>
                  </a:rPr>
                  <a:t>^</a:t>
                </a:r>
                <a:r>
                  <a:rPr lang="en-US" b="0" i="0">
                    <a:solidFill>
                      <a:schemeClr val="bg1"/>
                    </a:solidFill>
                    <a:effectLst/>
                    <a:latin typeface="Cambria Math" charset="0"/>
                    <a:ea typeface="Cambria Math" charset="0"/>
                    <a:cs typeface="Cambria Math" charset="0"/>
                  </a:rPr>
                  <a:t>𝜈</a:t>
                </a:r>
                <a:endParaRPr lang="fr-FR" sz="1100">
                  <a:solidFill>
                    <a:schemeClr val="bg1"/>
                  </a:solidFill>
                  <a:latin typeface="Cambria" charset="0"/>
                  <a:ea typeface="Cambria" charset="0"/>
                  <a:cs typeface="Cambria" charset="0"/>
                </a:endParaRPr>
              </a:p>
            </xdr:txBody>
          </xdr:sp>
        </mc:Fallback>
      </mc:AlternateContent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31</xdr:row>
      <xdr:rowOff>330101</xdr:rowOff>
    </xdr:from>
    <xdr:to>
      <xdr:col>13</xdr:col>
      <xdr:colOff>1161000</xdr:colOff>
      <xdr:row>81</xdr:row>
      <xdr:rowOff>20101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37571</xdr:colOff>
      <xdr:row>7</xdr:row>
      <xdr:rowOff>93133</xdr:rowOff>
    </xdr:from>
    <xdr:ext cx="514949" cy="186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ZoneTexte 1"/>
            <xdr:cNvSpPr txBox="1"/>
          </xdr:nvSpPr>
          <xdr:spPr>
            <a:xfrm>
              <a:off x="3250170" y="2741751"/>
              <a:ext cx="514949" cy="186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𝐸</m:t>
                        </m:r>
                      </m:e>
                      <m:sub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𝑏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𝑐h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𝑟𝑒𝑓</m:t>
                        </m:r>
                      </m:sub>
                      <m:sup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</m:t>
                        </m:r>
                      </m:sup>
                    </m:sSubSup>
                    <m:r>
                      <m:rPr>
                        <m:nor/>
                      </m:rPr>
                      <a:rPr lang="fr-FR" i="1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2" name="ZoneTexte 1"/>
            <xdr:cNvSpPr txBox="1"/>
          </xdr:nvSpPr>
          <xdr:spPr>
            <a:xfrm>
              <a:off x="3250170" y="2741751"/>
              <a:ext cx="514949" cy="186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𝐸_(𝑏,𝑐ℎ,𝑟𝑒𝑓)^𝑟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34636</xdr:colOff>
      <xdr:row>9</xdr:row>
      <xdr:rowOff>80818</xdr:rowOff>
    </xdr:from>
    <xdr:ext cx="494046" cy="1862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ZoneTexte 10"/>
            <xdr:cNvSpPr txBox="1"/>
          </xdr:nvSpPr>
          <xdr:spPr>
            <a:xfrm>
              <a:off x="3247235" y="3389502"/>
              <a:ext cx="494046" cy="186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𝐸</m:t>
                        </m:r>
                      </m:e>
                      <m:sub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𝑏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𝑒𝑙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𝑟𝑒𝑓</m:t>
                        </m:r>
                      </m:sub>
                      <m:sup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</m:t>
                        </m:r>
                      </m:sup>
                    </m:sSubSup>
                    <m:r>
                      <m:rPr>
                        <m:nor/>
                      </m:rPr>
                      <a:rPr lang="fr-FR" i="1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1" name="ZoneTexte 10"/>
            <xdr:cNvSpPr txBox="1"/>
          </xdr:nvSpPr>
          <xdr:spPr>
            <a:xfrm>
              <a:off x="3247235" y="3389502"/>
              <a:ext cx="494046" cy="186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𝐸_(𝑏,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𝑒𝑙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,𝑟𝑒𝑓)^𝑟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654778</xdr:colOff>
      <xdr:row>7</xdr:row>
      <xdr:rowOff>76638</xdr:rowOff>
    </xdr:from>
    <xdr:ext cx="514948" cy="18825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ZoneTexte 11"/>
            <xdr:cNvSpPr txBox="1"/>
          </xdr:nvSpPr>
          <xdr:spPr>
            <a:xfrm>
              <a:off x="9685889" y="1943647"/>
              <a:ext cx="514948" cy="1882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𝐸</m:t>
                        </m:r>
                      </m:e>
                      <m:sub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𝑏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𝑐h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𝑟𝑒𝑓</m:t>
                        </m:r>
                      </m:sub>
                      <m:sup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𝑛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</m:t>
                        </m:r>
                      </m:sup>
                    </m:sSubSup>
                    <m:r>
                      <m:rPr>
                        <m:nor/>
                      </m:rPr>
                      <a:rPr lang="fr-FR" i="1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2" name="ZoneTexte 11"/>
            <xdr:cNvSpPr txBox="1"/>
          </xdr:nvSpPr>
          <xdr:spPr>
            <a:xfrm>
              <a:off x="10349054" y="2704224"/>
              <a:ext cx="514948" cy="1882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𝐸_(𝑏,𝑐ℎ,𝑟𝑒𝑓)^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𝑛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𝑟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641081</xdr:colOff>
      <xdr:row>9</xdr:row>
      <xdr:rowOff>66074</xdr:rowOff>
    </xdr:from>
    <xdr:ext cx="494045" cy="18825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ZoneTexte 12"/>
            <xdr:cNvSpPr txBox="1"/>
          </xdr:nvSpPr>
          <xdr:spPr>
            <a:xfrm>
              <a:off x="9672192" y="2584365"/>
              <a:ext cx="494045" cy="1882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Sup>
                      <m:sSubSupPr>
                        <m:ctrlP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SupPr>
                      <m:e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𝐸</m:t>
                        </m:r>
                      </m:e>
                      <m:sub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𝑏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𝑒𝑙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,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𝑟𝑒𝑓</m:t>
                        </m:r>
                      </m:sub>
                      <m:sup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𝑛</m:t>
                        </m:r>
                        <m:r>
                          <a:rPr lang="fr-FR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𝑟</m:t>
                        </m:r>
                      </m:sup>
                    </m:sSubSup>
                    <m:r>
                      <m:rPr>
                        <m:nor/>
                      </m:rPr>
                      <a:rPr lang="fr-FR" i="1">
                        <a:effectLst/>
                        <a:latin typeface="Cambria" charset="0"/>
                        <a:ea typeface="Cambria" charset="0"/>
                        <a:cs typeface="Cambria" charset="0"/>
                      </a:rPr>
                      <m:t> </m:t>
                    </m:r>
                  </m:oMath>
                </m:oMathPara>
              </a14:m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13" name="ZoneTexte 12"/>
            <xdr:cNvSpPr txBox="1"/>
          </xdr:nvSpPr>
          <xdr:spPr>
            <a:xfrm>
              <a:off x="10357068" y="3350557"/>
              <a:ext cx="494045" cy="18825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𝐸_(𝑏,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𝑒𝑙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,𝑟𝑒𝑓)^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𝑛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" charset="0"/>
                  <a:ea typeface="Cambria" charset="0"/>
                  <a:cs typeface="Cambria" charset="0"/>
                </a:rPr>
                <a:t>𝑟 </a:t>
              </a:r>
              <a:r>
                <a:rPr lang="fr-FR" sz="110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"</a:t>
              </a:r>
              <a:r>
                <a:rPr lang="fr-FR" i="0">
                  <a:effectLst/>
                  <a:latin typeface="Cambria Math" charset="0"/>
                  <a:ea typeface="Cambria" charset="0"/>
                  <a:cs typeface="Cambria" charset="0"/>
                </a:rPr>
                <a:t> </a:t>
              </a:r>
              <a:r>
                <a:rPr lang="fr-FR" i="0">
                  <a:effectLst/>
                  <a:latin typeface="Cambria" charset="0"/>
                  <a:ea typeface="Cambria" charset="0"/>
                  <a:cs typeface="Cambria" charset="0"/>
                </a:rPr>
                <a:t>"</a:t>
              </a:r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51126</xdr:colOff>
      <xdr:row>19</xdr:row>
      <xdr:rowOff>56217</xdr:rowOff>
    </xdr:from>
    <xdr:ext cx="342273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ZoneTexte 13"/>
            <xdr:cNvSpPr txBox="1"/>
          </xdr:nvSpPr>
          <xdr:spPr>
            <a:xfrm>
              <a:off x="3266974" y="6168556"/>
              <a:ext cx="34227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charset="0"/>
                          </a:rPr>
                          <m:t>𝑚</m:t>
                        </m:r>
                      </m:e>
                      <m:sub>
                        <m:r>
                          <a:rPr lang="fr-FR" sz="1100" b="0" i="1">
                            <a:latin typeface="Cambria Math" charset="0"/>
                          </a:rPr>
                          <m:t>𝑟𝑒𝑓</m:t>
                        </m:r>
                      </m:sub>
                    </m:sSub>
                  </m:oMath>
                </m:oMathPara>
              </a14:m>
              <a:endParaRPr lang="fr-FR" sz="1100"/>
            </a:p>
          </xdr:txBody>
        </xdr:sp>
      </mc:Choice>
      <mc:Fallback xmlns="">
        <xdr:sp macro="" textlink="">
          <xdr:nvSpPr>
            <xdr:cNvPr id="14" name="ZoneTexte 13"/>
            <xdr:cNvSpPr txBox="1"/>
          </xdr:nvSpPr>
          <xdr:spPr>
            <a:xfrm>
              <a:off x="3266974" y="6168556"/>
              <a:ext cx="342273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b="0" i="0">
                  <a:latin typeface="Cambria Math" charset="0"/>
                </a:rPr>
                <a:t>𝑚</a:t>
              </a:r>
              <a:r>
                <a:rPr lang="en-US" sz="1100" b="0" i="0">
                  <a:latin typeface="Cambria Math" charset="0"/>
                </a:rPr>
                <a:t>_</a:t>
              </a:r>
              <a:r>
                <a:rPr lang="fr-FR" sz="1100" b="0" i="0">
                  <a:latin typeface="Cambria Math" charset="0"/>
                </a:rPr>
                <a:t>𝑟𝑒𝑓</a:t>
              </a:r>
              <a:endParaRPr lang="fr-FR" sz="1100"/>
            </a:p>
          </xdr:txBody>
        </xdr:sp>
      </mc:Fallback>
    </mc:AlternateContent>
    <xdr:clientData/>
  </xdr:oneCellAnchor>
  <xdr:oneCellAnchor>
    <xdr:from>
      <xdr:col>7</xdr:col>
      <xdr:colOff>709044</xdr:colOff>
      <xdr:row>18</xdr:row>
      <xdr:rowOff>92475</xdr:rowOff>
    </xdr:from>
    <xdr:ext cx="281039" cy="1831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ZoneTexte 14"/>
            <xdr:cNvSpPr txBox="1"/>
          </xdr:nvSpPr>
          <xdr:spPr>
            <a:xfrm>
              <a:off x="9747211" y="5405308"/>
              <a:ext cx="281039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charset="0"/>
                          </a:rPr>
                        </m:ctrlPr>
                      </m:sSubPr>
                      <m:e>
                        <m:r>
                          <a:rPr lang="fr-FR" sz="1100" b="0" i="1">
                            <a:latin typeface="Cambria Math" charset="0"/>
                          </a:rPr>
                          <m:t>𝑆</m:t>
                        </m:r>
                      </m:e>
                      <m:sub>
                        <m:r>
                          <a:rPr lang="fr-FR" sz="1100" b="0" i="1">
                            <a:latin typeface="Cambria Math" charset="0"/>
                          </a:rPr>
                          <m:t>𝑟𝑒𝑓</m:t>
                        </m:r>
                      </m:sub>
                    </m:sSub>
                  </m:oMath>
                </m:oMathPara>
              </a14:m>
              <a:endParaRPr lang="fr-FR" sz="1100"/>
            </a:p>
          </xdr:txBody>
        </xdr:sp>
      </mc:Choice>
      <mc:Fallback xmlns="">
        <xdr:sp macro="" textlink="">
          <xdr:nvSpPr>
            <xdr:cNvPr id="15" name="ZoneTexte 14"/>
            <xdr:cNvSpPr txBox="1"/>
          </xdr:nvSpPr>
          <xdr:spPr>
            <a:xfrm>
              <a:off x="10326456" y="6004757"/>
              <a:ext cx="281039" cy="1831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fr-FR" sz="1100" b="0" i="0">
                  <a:latin typeface="Cambria Math" charset="0"/>
                </a:rPr>
                <a:t>𝑆</a:t>
              </a:r>
              <a:r>
                <a:rPr lang="en-US" sz="1100" b="0" i="0">
                  <a:latin typeface="Cambria Math" charset="0"/>
                </a:rPr>
                <a:t>_</a:t>
              </a:r>
              <a:r>
                <a:rPr lang="fr-FR" sz="1100" b="0" i="0">
                  <a:latin typeface="Cambria Math" charset="0"/>
                </a:rPr>
                <a:t>𝑟𝑒𝑓</a:t>
              </a:r>
              <a:endParaRPr lang="fr-FR" sz="1100"/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92808</xdr:colOff>
      <xdr:row>28</xdr:row>
      <xdr:rowOff>77076</xdr:rowOff>
    </xdr:from>
    <xdr:to>
      <xdr:col>12</xdr:col>
      <xdr:colOff>1159908</xdr:colOff>
      <xdr:row>56</xdr:row>
      <xdr:rowOff>200275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145367</xdr:colOff>
      <xdr:row>7</xdr:row>
      <xdr:rowOff>78761</xdr:rowOff>
    </xdr:from>
    <xdr:ext cx="140488" cy="1653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ZoneTexte 3"/>
            <xdr:cNvSpPr txBox="1"/>
          </xdr:nvSpPr>
          <xdr:spPr>
            <a:xfrm>
              <a:off x="4285567" y="1958361"/>
              <a:ext cx="140488" cy="165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</m:ctrlPr>
                      </m:sSubPr>
                      <m:e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𝑓</m:t>
                        </m:r>
                      </m:e>
                      <m:sub>
                        <m:r>
                          <a:rPr lang="fr-FR" sz="1100" b="0" i="1">
                            <a:solidFill>
                              <a:schemeClr val="tx1"/>
                            </a:solidFill>
                            <a:effectLst/>
                            <a:latin typeface="Cambria Math" charset="0"/>
                            <a:ea typeface="Cambria" charset="0"/>
                            <a:cs typeface="Cambria" charset="0"/>
                          </a:rPr>
                          <m:t>𝑡</m:t>
                        </m:r>
                      </m:sub>
                    </m:sSub>
                  </m:oMath>
                </m:oMathPara>
              </a14:m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Choice>
      <mc:Fallback xmlns="">
        <xdr:sp macro="" textlink="">
          <xdr:nvSpPr>
            <xdr:cNvPr id="4" name="ZoneTexte 3"/>
            <xdr:cNvSpPr txBox="1"/>
          </xdr:nvSpPr>
          <xdr:spPr>
            <a:xfrm>
              <a:off x="3339570" y="2627036"/>
              <a:ext cx="140488" cy="1653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𝑓</a:t>
              </a:r>
              <a:r>
                <a:rPr lang="en-US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_</a:t>
              </a:r>
              <a:r>
                <a:rPr lang="fr-FR" sz="1100" b="0" i="0">
                  <a:solidFill>
                    <a:schemeClr val="tx1"/>
                  </a:solidFill>
                  <a:effectLst/>
                  <a:latin typeface="Cambria Math" charset="0"/>
                  <a:ea typeface="Cambria" charset="0"/>
                  <a:cs typeface="Cambria" charset="0"/>
                </a:rPr>
                <a:t>𝑡</a:t>
              </a:r>
              <a:endParaRPr lang="fr-FR" sz="1100" i="1">
                <a:latin typeface="Cambria" charset="0"/>
                <a:ea typeface="Cambria" charset="0"/>
                <a:cs typeface="Cambria" charset="0"/>
              </a:endParaRPr>
            </a:p>
          </xdr:txBody>
        </xdr:sp>
      </mc:Fallback>
    </mc:AlternateContent>
    <xdr:clientData/>
  </xdr:oneCellAnchor>
  <xdr:twoCellAnchor editAs="oneCell">
    <xdr:from>
      <xdr:col>1</xdr:col>
      <xdr:colOff>70397</xdr:colOff>
      <xdr:row>59</xdr:row>
      <xdr:rowOff>102171</xdr:rowOff>
    </xdr:from>
    <xdr:to>
      <xdr:col>5</xdr:col>
      <xdr:colOff>818797</xdr:colOff>
      <xdr:row>75</xdr:row>
      <xdr:rowOff>1509016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1239242</xdr:colOff>
      <xdr:row>5</xdr:row>
      <xdr:rowOff>0</xdr:rowOff>
    </xdr:from>
    <xdr:to>
      <xdr:col>9</xdr:col>
      <xdr:colOff>5186</xdr:colOff>
      <xdr:row>5</xdr:row>
      <xdr:rowOff>331716</xdr:rowOff>
    </xdr:to>
    <xdr:sp macro="" textlink="">
      <xdr:nvSpPr>
        <xdr:cNvPr id="8" name="Rectangle 7"/>
        <xdr:cNvSpPr/>
      </xdr:nvSpPr>
      <xdr:spPr>
        <a:xfrm>
          <a:off x="9352078" y="1440597"/>
          <a:ext cx="2793929" cy="331716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1200" b="1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ENERGIE SOLAIRE</a:t>
          </a:r>
          <a:endParaRPr lang="fr-FR" sz="1200" b="1" baseline="0">
            <a:solidFill>
              <a:schemeClr val="tx1"/>
            </a:solidFill>
            <a:latin typeface="Cambria" charset="0"/>
            <a:ea typeface="Cambria" charset="0"/>
            <a:cs typeface="Cambria" charset="0"/>
          </a:endParaRPr>
        </a:p>
      </xdr:txBody>
    </xdr:sp>
    <xdr:clientData/>
  </xdr:twoCellAnchor>
  <xdr:twoCellAnchor>
    <xdr:from>
      <xdr:col>1</xdr:col>
      <xdr:colOff>2217762</xdr:colOff>
      <xdr:row>5</xdr:row>
      <xdr:rowOff>1</xdr:rowOff>
    </xdr:from>
    <xdr:to>
      <xdr:col>4</xdr:col>
      <xdr:colOff>22538</xdr:colOff>
      <xdr:row>6</xdr:row>
      <xdr:rowOff>2</xdr:rowOff>
    </xdr:to>
    <xdr:sp macro="" textlink="">
      <xdr:nvSpPr>
        <xdr:cNvPr id="9" name="Rectangle 8"/>
        <xdr:cNvSpPr/>
      </xdr:nvSpPr>
      <xdr:spPr>
        <a:xfrm>
          <a:off x="3042314" y="1440598"/>
          <a:ext cx="2790000" cy="331717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1200" b="1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EXISTANT</a:t>
          </a:r>
        </a:p>
      </xdr:txBody>
    </xdr:sp>
    <xdr:clientData/>
  </xdr:twoCellAnchor>
  <xdr:twoCellAnchor editAs="oneCell">
    <xdr:from>
      <xdr:col>6</xdr:col>
      <xdr:colOff>1130300</xdr:colOff>
      <xdr:row>59</xdr:row>
      <xdr:rowOff>114300</xdr:rowOff>
    </xdr:from>
    <xdr:to>
      <xdr:col>12</xdr:col>
      <xdr:colOff>1129400</xdr:colOff>
      <xdr:row>75</xdr:row>
      <xdr:rowOff>1521145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2205957</xdr:colOff>
      <xdr:row>11</xdr:row>
      <xdr:rowOff>5243</xdr:rowOff>
    </xdr:from>
    <xdr:to>
      <xdr:col>4</xdr:col>
      <xdr:colOff>10733</xdr:colOff>
      <xdr:row>12</xdr:row>
      <xdr:rowOff>5244</xdr:rowOff>
    </xdr:to>
    <xdr:sp macro="" textlink="">
      <xdr:nvSpPr>
        <xdr:cNvPr id="12" name="Rectangle 11"/>
        <xdr:cNvSpPr/>
      </xdr:nvSpPr>
      <xdr:spPr>
        <a:xfrm>
          <a:off x="3134938" y="2874502"/>
          <a:ext cx="2802462" cy="329260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fr-FR" sz="1200" b="1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ENERGIE HYDRAULIQUE</a:t>
          </a:r>
          <a:r>
            <a:rPr lang="fr-FR" sz="1200" b="1" baseline="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 &amp; EOLIENNE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Bureau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4" Type="http://schemas.openxmlformats.org/officeDocument/2006/relationships/ctrlProp" Target="../ctrlProps/ctrlProp2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1" Type="http://schemas.openxmlformats.org/officeDocument/2006/relationships/ctrlProp" Target="../ctrlProps/ctrlProp11.xml"/><Relationship Id="rId12" Type="http://schemas.openxmlformats.org/officeDocument/2006/relationships/ctrlProp" Target="../ctrlProps/ctrlProp12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3.xml"/><Relationship Id="rId4" Type="http://schemas.openxmlformats.org/officeDocument/2006/relationships/ctrlProp" Target="../ctrlProps/ctrlProp4.xml"/><Relationship Id="rId5" Type="http://schemas.openxmlformats.org/officeDocument/2006/relationships/ctrlProp" Target="../ctrlProps/ctrlProp5.xml"/><Relationship Id="rId6" Type="http://schemas.openxmlformats.org/officeDocument/2006/relationships/ctrlProp" Target="../ctrlProps/ctrlProp6.xml"/><Relationship Id="rId7" Type="http://schemas.openxmlformats.org/officeDocument/2006/relationships/ctrlProp" Target="../ctrlProps/ctrlProp7.xml"/><Relationship Id="rId8" Type="http://schemas.openxmlformats.org/officeDocument/2006/relationships/ctrlProp" Target="../ctrlProps/ctrlProp8.xml"/><Relationship Id="rId9" Type="http://schemas.openxmlformats.org/officeDocument/2006/relationships/ctrlProp" Target="../ctrlProps/ctrlProp9.xml"/><Relationship Id="rId10" Type="http://schemas.openxmlformats.org/officeDocument/2006/relationships/ctrlProp" Target="../ctrlProps/ctrlProp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/>
    <pageSetUpPr fitToPage="1"/>
  </sheetPr>
  <dimension ref="A1:H24"/>
  <sheetViews>
    <sheetView showGridLines="0" workbookViewId="0"/>
  </sheetViews>
  <sheetFormatPr baseColWidth="10" defaultColWidth="11.5" defaultRowHeight="34" customHeight="1" x14ac:dyDescent="0.15"/>
  <cols>
    <col min="1" max="1" width="11" style="15" customWidth="1"/>
    <col min="2" max="2" width="13.83203125" style="15" customWidth="1"/>
    <col min="3" max="3" width="41.83203125" style="15" customWidth="1"/>
    <col min="4" max="4" width="84.6640625" style="15" customWidth="1"/>
    <col min="5" max="5" width="11" style="15" customWidth="1"/>
    <col min="6" max="6" width="10.5" style="15" customWidth="1"/>
    <col min="7" max="7" width="3.5" style="144" hidden="1" customWidth="1"/>
    <col min="8" max="8" width="44.5" style="144" hidden="1" customWidth="1"/>
    <col min="9" max="16384" width="11.5" style="15"/>
  </cols>
  <sheetData>
    <row r="1" spans="1:8" s="136" customFormat="1" ht="34" customHeight="1" x14ac:dyDescent="0.15">
      <c r="C1" s="137"/>
      <c r="D1" s="191"/>
      <c r="G1" s="143"/>
      <c r="H1" s="143"/>
    </row>
    <row r="2" spans="1:8" ht="34" customHeight="1" x14ac:dyDescent="0.15">
      <c r="A2" s="833" t="s">
        <v>275</v>
      </c>
      <c r="B2" s="833"/>
      <c r="C2" s="833"/>
      <c r="D2" s="833"/>
      <c r="E2" s="833"/>
    </row>
    <row r="3" spans="1:8" ht="34" customHeight="1" x14ac:dyDescent="0.15">
      <c r="B3" s="344"/>
      <c r="C3" s="344"/>
      <c r="D3" s="344"/>
    </row>
    <row r="4" spans="1:8" ht="34" customHeight="1" x14ac:dyDescent="0.15">
      <c r="A4" s="140"/>
      <c r="B4" s="3" t="s">
        <v>125</v>
      </c>
      <c r="C4" s="140"/>
      <c r="D4" s="140"/>
      <c r="E4" s="140"/>
    </row>
    <row r="5" spans="1:8" ht="12" customHeight="1" x14ac:dyDescent="0.15">
      <c r="D5" s="191" t="s">
        <v>221</v>
      </c>
    </row>
    <row r="6" spans="1:8" ht="34" customHeight="1" x14ac:dyDescent="0.15">
      <c r="B6" s="178" t="s">
        <v>121</v>
      </c>
      <c r="C6" s="178" t="s">
        <v>122</v>
      </c>
      <c r="D6" s="178" t="s">
        <v>123</v>
      </c>
    </row>
    <row r="7" spans="1:8" ht="34" customHeight="1" x14ac:dyDescent="0.15">
      <c r="B7" s="139">
        <v>123</v>
      </c>
      <c r="C7" s="138" t="s">
        <v>146</v>
      </c>
      <c r="D7" s="139" t="s">
        <v>130</v>
      </c>
    </row>
    <row r="8" spans="1:8" ht="12" customHeight="1" x14ac:dyDescent="0.15"/>
    <row r="9" spans="1:8" ht="34" customHeight="1" x14ac:dyDescent="0.15">
      <c r="B9" s="171">
        <v>456</v>
      </c>
      <c r="C9" s="138" t="s">
        <v>147</v>
      </c>
      <c r="D9" s="171" t="s">
        <v>131</v>
      </c>
      <c r="G9" s="144">
        <v>1</v>
      </c>
    </row>
    <row r="10" spans="1:8" ht="12" customHeight="1" x14ac:dyDescent="0.15">
      <c r="G10" s="144">
        <v>0</v>
      </c>
      <c r="H10" s="144" t="s">
        <v>126</v>
      </c>
    </row>
    <row r="11" spans="1:8" ht="34" customHeight="1" x14ac:dyDescent="0.15">
      <c r="B11" s="41"/>
      <c r="C11" s="138" t="s">
        <v>154</v>
      </c>
      <c r="D11" s="41"/>
      <c r="G11" s="144">
        <v>1</v>
      </c>
    </row>
    <row r="12" spans="1:8" ht="12" customHeight="1" x14ac:dyDescent="0.15">
      <c r="G12" s="144">
        <v>0</v>
      </c>
      <c r="H12" s="144" t="s">
        <v>132</v>
      </c>
    </row>
    <row r="13" spans="1:8" ht="34" customHeight="1" x14ac:dyDescent="0.15">
      <c r="B13" s="101">
        <f>B9</f>
        <v>456</v>
      </c>
      <c r="C13" s="138" t="s">
        <v>148</v>
      </c>
      <c r="D13" s="101" t="s">
        <v>129</v>
      </c>
    </row>
    <row r="14" spans="1:8" ht="12" customHeight="1" x14ac:dyDescent="0.15"/>
    <row r="15" spans="1:8" ht="34" customHeight="1" x14ac:dyDescent="0.15">
      <c r="B15" s="71">
        <v>789</v>
      </c>
      <c r="C15" s="138" t="s">
        <v>149</v>
      </c>
      <c r="D15" s="71" t="s">
        <v>124</v>
      </c>
    </row>
    <row r="16" spans="1:8" ht="12" customHeight="1" x14ac:dyDescent="0.15"/>
    <row r="17" spans="2:4" ht="34" customHeight="1" x14ac:dyDescent="0.15">
      <c r="B17" s="146">
        <v>789</v>
      </c>
      <c r="C17" s="138" t="s">
        <v>150</v>
      </c>
      <c r="D17" s="146" t="s">
        <v>133</v>
      </c>
    </row>
    <row r="18" spans="2:4" ht="12" customHeight="1" thickBot="1" x14ac:dyDescent="0.2"/>
    <row r="19" spans="2:4" ht="34" customHeight="1" thickTop="1" thickBot="1" x14ac:dyDescent="0.2">
      <c r="B19" s="142">
        <v>321</v>
      </c>
      <c r="C19" s="138" t="s">
        <v>151</v>
      </c>
      <c r="D19" s="142" t="s">
        <v>127</v>
      </c>
    </row>
    <row r="20" spans="2:4" ht="12" customHeight="1" thickTop="1" thickBot="1" x14ac:dyDescent="0.2"/>
    <row r="21" spans="2:4" ht="34" customHeight="1" thickTop="1" thickBot="1" x14ac:dyDescent="0.2">
      <c r="B21" s="141">
        <v>654</v>
      </c>
      <c r="C21" s="138" t="s">
        <v>145</v>
      </c>
      <c r="D21" s="141" t="s">
        <v>128</v>
      </c>
    </row>
    <row r="22" spans="2:4" ht="12" customHeight="1" thickTop="1" x14ac:dyDescent="0.15"/>
    <row r="23" spans="2:4" ht="34" customHeight="1" x14ac:dyDescent="0.15">
      <c r="B23" s="163" t="s">
        <v>155</v>
      </c>
      <c r="C23" s="138" t="s">
        <v>152</v>
      </c>
      <c r="D23" s="163" t="s">
        <v>153</v>
      </c>
    </row>
    <row r="24" spans="2:4" ht="12" customHeight="1" x14ac:dyDescent="0.15"/>
  </sheetData>
  <sheetProtection sheet="1" objects="1" scenarios="1"/>
  <mergeCells count="1">
    <mergeCell ref="A2:E2"/>
  </mergeCells>
  <phoneticPr fontId="34" type="noConversion"/>
  <printOptions horizontalCentered="1"/>
  <pageMargins left="0.59055118110236227" right="0.59055118110236227" top="0.59055118110236227" bottom="0.78740157480314965" header="0.31496062992125984" footer="0.31496062992125984"/>
  <pageSetup paperSize="9" scale="60" orientation="portrait"/>
  <headerFooter>
    <oddFooter>&amp;L&amp;K000000Kristel MAYENGA - VERS UN TqZEA&amp;C&amp;K000000Page &amp;P&amp;R&amp;K000000&amp;D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Drop Down 2">
              <controlPr defaultSize="0" print="0" autoFill="0" autoLine="0" autoPict="0">
                <anchor moveWithCells="1">
                  <from>
                    <xdr:col>0</xdr:col>
                    <xdr:colOff>838200</xdr:colOff>
                    <xdr:row>10</xdr:row>
                    <xdr:rowOff>12700</xdr:rowOff>
                  </from>
                  <to>
                    <xdr:col>2</xdr:col>
                    <xdr:colOff>12700</xdr:colOff>
                    <xdr:row>10</xdr:row>
                    <xdr:rowOff>317500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099" r:id="rId4" name="Drop Down 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10</xdr:row>
                    <xdr:rowOff>12700</xdr:rowOff>
                  </from>
                  <to>
                    <xdr:col>4</xdr:col>
                    <xdr:colOff>0</xdr:colOff>
                    <xdr:row>10</xdr:row>
                    <xdr:rowOff>317500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8"/>
    <pageSetUpPr fitToPage="1"/>
  </sheetPr>
  <dimension ref="A1:AV182"/>
  <sheetViews>
    <sheetView showGridLines="0" tabSelected="1" topLeftCell="A80" workbookViewId="0">
      <selection activeCell="J89" sqref="J89"/>
    </sheetView>
  </sheetViews>
  <sheetFormatPr baseColWidth="10" defaultRowHeight="26" customHeight="1" x14ac:dyDescent="0.15"/>
  <cols>
    <col min="1" max="1" width="8.5" style="35" customWidth="1"/>
    <col min="2" max="2" width="25.33203125" style="35" customWidth="1"/>
    <col min="3" max="3" width="14" style="35" customWidth="1"/>
    <col min="4" max="4" width="15.1640625" style="35" customWidth="1"/>
    <col min="5" max="5" width="10.1640625" style="35" customWidth="1"/>
    <col min="6" max="6" width="9" style="35" customWidth="1"/>
    <col min="7" max="7" width="25.33203125" style="35" customWidth="1"/>
    <col min="8" max="9" width="14" style="35" customWidth="1"/>
    <col min="10" max="10" width="10.1640625" style="35" customWidth="1"/>
    <col min="11" max="11" width="8.5" style="35" customWidth="1"/>
    <col min="12" max="12" width="10.83203125" style="35" customWidth="1"/>
    <col min="13" max="13" width="3.1640625" style="364" hidden="1" customWidth="1"/>
    <col min="14" max="14" width="24.33203125" style="364" hidden="1" customWidth="1"/>
    <col min="15" max="15" width="9.1640625" style="364" hidden="1" customWidth="1"/>
    <col min="16" max="17" width="6.5" style="364" hidden="1" customWidth="1"/>
    <col min="18" max="18" width="15.5" style="364" hidden="1" customWidth="1"/>
    <col min="19" max="19" width="17" style="364" hidden="1" customWidth="1"/>
    <col min="20" max="20" width="12.5" style="364" hidden="1" customWidth="1"/>
    <col min="21" max="22" width="14.33203125" style="364" hidden="1" customWidth="1"/>
    <col min="23" max="23" width="12" style="364" hidden="1" customWidth="1"/>
    <col min="24" max="24" width="16.6640625" style="364" hidden="1" customWidth="1"/>
    <col min="25" max="25" width="12.5" style="364" hidden="1" customWidth="1"/>
    <col min="26" max="29" width="15.33203125" style="364" hidden="1" customWidth="1"/>
    <col min="30" max="34" width="15.33203125" style="35" bestFit="1" customWidth="1"/>
    <col min="35" max="35" width="15.6640625" style="35" bestFit="1" customWidth="1"/>
    <col min="36" max="43" width="14.33203125" style="35" bestFit="1" customWidth="1"/>
    <col min="44" max="16384" width="10.83203125" style="35"/>
  </cols>
  <sheetData>
    <row r="1" spans="1:18" ht="26" customHeight="1" x14ac:dyDescent="0.15">
      <c r="A1" s="4"/>
      <c r="B1" s="174"/>
      <c r="C1" s="15"/>
      <c r="D1" s="174"/>
      <c r="E1" s="44"/>
      <c r="F1" s="15"/>
      <c r="G1" s="45"/>
      <c r="H1" s="45"/>
      <c r="I1" s="4"/>
      <c r="J1" s="10"/>
      <c r="K1" s="10"/>
      <c r="L1" s="4"/>
      <c r="M1" s="363"/>
      <c r="N1" s="363"/>
      <c r="O1" s="363"/>
      <c r="P1" s="363"/>
      <c r="Q1" s="363"/>
      <c r="R1" s="363"/>
    </row>
    <row r="2" spans="1:18" ht="26" customHeight="1" x14ac:dyDescent="0.15">
      <c r="A2" s="836" t="s">
        <v>120</v>
      </c>
      <c r="B2" s="836"/>
      <c r="C2" s="836"/>
      <c r="D2" s="836"/>
      <c r="E2" s="836"/>
      <c r="F2" s="836"/>
      <c r="G2" s="836"/>
      <c r="H2" s="836"/>
      <c r="I2" s="836"/>
      <c r="J2" s="836"/>
      <c r="K2" s="836"/>
      <c r="L2" s="4"/>
      <c r="M2" s="363"/>
      <c r="N2" s="363"/>
      <c r="O2" s="363"/>
      <c r="P2" s="363"/>
      <c r="Q2" s="363"/>
      <c r="R2" s="363"/>
    </row>
    <row r="3" spans="1:18" ht="26" customHeight="1" x14ac:dyDescent="0.15">
      <c r="A3" s="4"/>
      <c r="B3" s="20"/>
      <c r="C3" s="9"/>
      <c r="D3" s="20"/>
      <c r="E3" s="177"/>
      <c r="F3" s="15"/>
      <c r="G3" s="9"/>
      <c r="H3" s="9"/>
      <c r="I3" s="4"/>
      <c r="J3" s="10"/>
      <c r="K3" s="10"/>
      <c r="L3" s="4"/>
      <c r="M3" s="363"/>
      <c r="N3" s="363"/>
      <c r="O3" s="363"/>
      <c r="P3" s="363"/>
      <c r="Q3" s="363"/>
      <c r="R3" s="363"/>
    </row>
    <row r="4" spans="1:18" ht="26" customHeight="1" x14ac:dyDescent="0.15">
      <c r="A4" s="2"/>
      <c r="B4" s="3" t="s">
        <v>0</v>
      </c>
      <c r="C4" s="46"/>
      <c r="D4" s="46"/>
      <c r="E4" s="47"/>
      <c r="F4" s="47"/>
      <c r="G4" s="198"/>
      <c r="H4" s="198"/>
      <c r="I4" s="2"/>
      <c r="J4" s="49"/>
      <c r="K4" s="49"/>
      <c r="L4" s="4"/>
      <c r="M4" s="363"/>
      <c r="N4" s="363"/>
      <c r="O4" s="363"/>
      <c r="P4" s="363"/>
      <c r="Q4" s="363"/>
      <c r="R4" s="363"/>
    </row>
    <row r="5" spans="1:18" ht="9" customHeight="1" x14ac:dyDescent="0.15">
      <c r="A5" s="4"/>
      <c r="B5" s="6"/>
      <c r="C5" s="32"/>
      <c r="D5" s="31"/>
      <c r="E5" s="32"/>
      <c r="F5" s="32"/>
      <c r="G5" s="36"/>
      <c r="H5" s="36"/>
      <c r="I5" s="4"/>
      <c r="J5" s="10"/>
      <c r="K5" s="10"/>
      <c r="L5" s="4"/>
      <c r="M5" s="363"/>
      <c r="N5" s="363"/>
      <c r="O5" s="363"/>
      <c r="P5" s="363"/>
      <c r="Q5" s="363"/>
      <c r="R5" s="363"/>
    </row>
    <row r="6" spans="1:18" ht="26" customHeight="1" x14ac:dyDescent="0.15">
      <c r="A6" s="4"/>
      <c r="B6" s="30" t="s">
        <v>1</v>
      </c>
      <c r="C6" s="837" t="s">
        <v>2</v>
      </c>
      <c r="D6" s="838"/>
      <c r="E6" s="839"/>
      <c r="F6" s="32"/>
      <c r="G6" s="840" t="s">
        <v>3</v>
      </c>
      <c r="H6" s="841"/>
      <c r="I6" s="841"/>
      <c r="J6" s="842"/>
      <c r="K6" s="36"/>
      <c r="L6" s="4"/>
      <c r="M6" s="363"/>
      <c r="N6" s="363"/>
      <c r="O6" s="363"/>
      <c r="P6" s="365"/>
      <c r="Q6" s="365"/>
      <c r="R6" s="365"/>
    </row>
    <row r="7" spans="1:18" ht="26" customHeight="1" x14ac:dyDescent="0.15">
      <c r="A7" s="4"/>
      <c r="B7" s="30"/>
      <c r="C7" s="837" t="s">
        <v>263</v>
      </c>
      <c r="D7" s="838"/>
      <c r="E7" s="839"/>
      <c r="F7" s="32"/>
      <c r="G7" s="843"/>
      <c r="H7" s="844"/>
      <c r="I7" s="844"/>
      <c r="J7" s="845"/>
      <c r="K7" s="36"/>
      <c r="L7" s="4"/>
      <c r="M7" s="363"/>
      <c r="N7" s="363"/>
      <c r="O7" s="363"/>
      <c r="P7" s="365"/>
      <c r="Q7" s="365"/>
      <c r="R7" s="365"/>
    </row>
    <row r="8" spans="1:18" ht="26" customHeight="1" x14ac:dyDescent="0.15">
      <c r="A8" s="4"/>
      <c r="B8" s="30" t="s">
        <v>4</v>
      </c>
      <c r="C8" s="837" t="s">
        <v>5</v>
      </c>
      <c r="D8" s="838"/>
      <c r="E8" s="839"/>
      <c r="F8" s="32"/>
      <c r="G8" s="843"/>
      <c r="H8" s="844"/>
      <c r="I8" s="844"/>
      <c r="J8" s="845"/>
      <c r="K8" s="36"/>
      <c r="L8" s="4"/>
      <c r="M8" s="363"/>
      <c r="N8" s="363"/>
      <c r="O8" s="363"/>
      <c r="P8" s="365"/>
      <c r="Q8" s="365"/>
      <c r="R8" s="365"/>
    </row>
    <row r="9" spans="1:18" ht="26" customHeight="1" x14ac:dyDescent="0.15">
      <c r="A9" s="4"/>
      <c r="B9" s="30" t="s">
        <v>6</v>
      </c>
      <c r="C9" s="837" t="s">
        <v>7</v>
      </c>
      <c r="D9" s="838"/>
      <c r="E9" s="839"/>
      <c r="F9" s="32"/>
      <c r="G9" s="843"/>
      <c r="H9" s="844"/>
      <c r="I9" s="844"/>
      <c r="J9" s="845"/>
      <c r="K9" s="36"/>
      <c r="L9" s="4"/>
      <c r="M9" s="363"/>
      <c r="N9" s="363"/>
      <c r="O9" s="363"/>
      <c r="P9" s="365"/>
      <c r="Q9" s="365"/>
      <c r="R9" s="365"/>
    </row>
    <row r="10" spans="1:18" ht="26" customHeight="1" x14ac:dyDescent="0.15">
      <c r="A10" s="4"/>
      <c r="B10" s="30" t="s">
        <v>8</v>
      </c>
      <c r="C10" s="82">
        <v>16844</v>
      </c>
      <c r="D10" s="20" t="s">
        <v>9</v>
      </c>
      <c r="E10" s="4"/>
      <c r="F10" s="32"/>
      <c r="G10" s="843"/>
      <c r="H10" s="844"/>
      <c r="I10" s="844"/>
      <c r="J10" s="845"/>
      <c r="K10" s="36"/>
      <c r="L10" s="4"/>
      <c r="M10" s="363"/>
      <c r="N10" s="363"/>
      <c r="O10" s="363"/>
      <c r="P10" s="16"/>
      <c r="Q10" s="16"/>
      <c r="R10" s="16"/>
    </row>
    <row r="11" spans="1:18" ht="9" customHeight="1" x14ac:dyDescent="0.15">
      <c r="A11" s="4"/>
      <c r="B11" s="50"/>
      <c r="C11" s="51"/>
      <c r="D11" s="232"/>
      <c r="E11" s="202"/>
      <c r="F11" s="32"/>
      <c r="G11" s="843"/>
      <c r="H11" s="844"/>
      <c r="I11" s="844"/>
      <c r="J11" s="845"/>
      <c r="K11" s="36"/>
      <c r="L11" s="4"/>
      <c r="M11" s="363"/>
      <c r="N11" s="363"/>
      <c r="O11" s="363"/>
      <c r="P11" s="363"/>
      <c r="Q11" s="363"/>
      <c r="R11" s="363"/>
    </row>
    <row r="12" spans="1:18" ht="26" customHeight="1" x14ac:dyDescent="0.15">
      <c r="A12" s="4"/>
      <c r="B12" s="30" t="s">
        <v>10</v>
      </c>
      <c r="C12" s="43">
        <v>2018</v>
      </c>
      <c r="D12" s="326" t="s">
        <v>140</v>
      </c>
      <c r="E12" s="183">
        <f>'Consommation BATIMENT'!C85</f>
        <v>32</v>
      </c>
      <c r="F12" s="322"/>
      <c r="G12" s="846"/>
      <c r="H12" s="847"/>
      <c r="I12" s="847"/>
      <c r="J12" s="848"/>
      <c r="K12" s="36"/>
      <c r="L12" s="4"/>
      <c r="M12" s="363"/>
      <c r="N12" s="363"/>
      <c r="O12" s="363"/>
      <c r="P12" s="363"/>
      <c r="Q12" s="363"/>
      <c r="R12" s="363"/>
    </row>
    <row r="13" spans="1:18" ht="9" customHeight="1" x14ac:dyDescent="0.15">
      <c r="A13" s="4"/>
      <c r="B13" s="323"/>
      <c r="C13" s="4"/>
      <c r="D13" s="4"/>
      <c r="E13" s="32"/>
      <c r="F13" s="32"/>
      <c r="G13" s="36"/>
      <c r="H13" s="36"/>
      <c r="I13" s="4"/>
      <c r="J13" s="10"/>
      <c r="K13" s="10"/>
      <c r="L13" s="4"/>
      <c r="M13" s="363"/>
      <c r="O13" s="363"/>
      <c r="P13" s="363"/>
      <c r="Q13" s="363"/>
      <c r="R13" s="363"/>
    </row>
    <row r="14" spans="1:18" ht="26" customHeight="1" x14ac:dyDescent="0.15">
      <c r="A14" s="2"/>
      <c r="B14" s="3" t="s">
        <v>184</v>
      </c>
      <c r="C14" s="3"/>
      <c r="D14" s="3"/>
      <c r="E14" s="327"/>
      <c r="F14" s="3"/>
      <c r="G14" s="3"/>
      <c r="H14" s="3"/>
      <c r="I14" s="3"/>
      <c r="J14" s="327"/>
      <c r="K14" s="3"/>
      <c r="L14" s="4"/>
      <c r="M14" s="363"/>
      <c r="N14" s="363"/>
      <c r="O14" s="363"/>
      <c r="P14" s="363"/>
      <c r="Q14" s="363"/>
      <c r="R14" s="363"/>
    </row>
    <row r="15" spans="1:18" ht="9" customHeight="1" x14ac:dyDescent="0.15">
      <c r="A15" s="4"/>
      <c r="B15" s="6"/>
      <c r="C15" s="32"/>
      <c r="D15" s="8"/>
      <c r="E15" s="7"/>
      <c r="F15" s="32"/>
      <c r="G15" s="36"/>
      <c r="H15" s="36"/>
      <c r="I15" s="4"/>
      <c r="J15" s="328"/>
      <c r="K15" s="10"/>
      <c r="L15" s="4"/>
      <c r="M15" s="11"/>
      <c r="N15" s="16"/>
      <c r="O15" s="365"/>
      <c r="P15" s="11"/>
      <c r="Q15" s="11"/>
      <c r="R15" s="16"/>
    </row>
    <row r="16" spans="1:18" ht="26" customHeight="1" x14ac:dyDescent="0.15">
      <c r="A16" s="4"/>
      <c r="B16" s="4" t="s">
        <v>26</v>
      </c>
      <c r="C16" s="23"/>
      <c r="D16" s="21">
        <v>1523</v>
      </c>
      <c r="E16" s="20" t="s">
        <v>30</v>
      </c>
      <c r="F16" s="10"/>
      <c r="G16" s="14" t="s">
        <v>164</v>
      </c>
      <c r="H16" s="323"/>
      <c r="I16" s="21">
        <v>1914.7</v>
      </c>
      <c r="J16" s="20" t="s">
        <v>29</v>
      </c>
      <c r="K16" s="10"/>
      <c r="L16" s="4"/>
      <c r="M16" s="363"/>
      <c r="N16" s="363"/>
      <c r="O16" s="363"/>
      <c r="P16" s="363"/>
      <c r="Q16" s="363"/>
      <c r="R16" s="363"/>
    </row>
    <row r="17" spans="1:29" ht="9" customHeight="1" x14ac:dyDescent="0.15">
      <c r="A17" s="4"/>
      <c r="B17" s="323"/>
      <c r="C17" s="323"/>
      <c r="D17" s="4"/>
      <c r="E17" s="24"/>
      <c r="F17" s="32"/>
      <c r="G17" s="25"/>
      <c r="H17" s="36"/>
      <c r="I17" s="4"/>
      <c r="J17" s="328"/>
      <c r="K17" s="10"/>
      <c r="L17" s="4"/>
      <c r="M17" s="363"/>
      <c r="N17" s="363"/>
      <c r="O17" s="363"/>
      <c r="P17" s="363"/>
      <c r="Q17" s="363"/>
      <c r="R17" s="363"/>
    </row>
    <row r="18" spans="1:29" s="182" customFormat="1" ht="26" hidden="1" customHeight="1" x14ac:dyDescent="0.15">
      <c r="A18" s="26"/>
      <c r="B18" s="26"/>
      <c r="C18" s="27">
        <f t="shared" ref="C18:C25" si="0">C19-1</f>
        <v>2011</v>
      </c>
      <c r="D18" s="28">
        <f t="shared" ref="D18:D26" si="1">D19-$D$59</f>
        <v>1514.6999999999996</v>
      </c>
      <c r="E18" s="12" t="s">
        <v>30</v>
      </c>
      <c r="F18" s="26"/>
      <c r="G18" s="26"/>
      <c r="H18" s="27">
        <f t="shared" ref="H18:H25" si="2">H19-1</f>
        <v>2011</v>
      </c>
      <c r="I18" s="28">
        <f t="shared" ref="I18:I26" si="3">I19-$I$59</f>
        <v>2171.7149999999992</v>
      </c>
      <c r="J18" s="12" t="s">
        <v>29</v>
      </c>
      <c r="K18" s="26"/>
      <c r="L18" s="26"/>
      <c r="M18" s="363"/>
      <c r="N18" s="363"/>
      <c r="O18" s="363"/>
      <c r="P18" s="363"/>
      <c r="Q18" s="363"/>
      <c r="R18" s="363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</row>
    <row r="19" spans="1:29" s="182" customFormat="1" ht="26" hidden="1" customHeight="1" x14ac:dyDescent="0.15">
      <c r="A19" s="26"/>
      <c r="B19" s="26"/>
      <c r="C19" s="27">
        <f t="shared" si="0"/>
        <v>2012</v>
      </c>
      <c r="D19" s="28">
        <f t="shared" si="1"/>
        <v>1524.3999999999996</v>
      </c>
      <c r="E19" s="12" t="s">
        <v>30</v>
      </c>
      <c r="F19" s="26"/>
      <c r="G19" s="26"/>
      <c r="H19" s="27">
        <f t="shared" si="2"/>
        <v>2012</v>
      </c>
      <c r="I19" s="28">
        <f t="shared" si="3"/>
        <v>2161.4699999999993</v>
      </c>
      <c r="J19" s="12" t="s">
        <v>29</v>
      </c>
      <c r="K19" s="26"/>
      <c r="L19" s="26"/>
      <c r="M19" s="363"/>
      <c r="N19" s="363"/>
      <c r="O19" s="363"/>
      <c r="P19" s="363"/>
      <c r="Q19" s="363"/>
      <c r="R19" s="363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</row>
    <row r="20" spans="1:29" s="182" customFormat="1" ht="26" hidden="1" customHeight="1" x14ac:dyDescent="0.15">
      <c r="A20" s="26"/>
      <c r="B20" s="26"/>
      <c r="C20" s="27">
        <f t="shared" si="0"/>
        <v>2013</v>
      </c>
      <c r="D20" s="28">
        <f t="shared" si="1"/>
        <v>1534.0999999999997</v>
      </c>
      <c r="E20" s="12" t="s">
        <v>30</v>
      </c>
      <c r="F20" s="26"/>
      <c r="G20" s="26"/>
      <c r="H20" s="27">
        <f t="shared" si="2"/>
        <v>2013</v>
      </c>
      <c r="I20" s="28">
        <f t="shared" si="3"/>
        <v>2151.2249999999995</v>
      </c>
      <c r="J20" s="12" t="s">
        <v>29</v>
      </c>
      <c r="K20" s="26"/>
      <c r="L20" s="26"/>
      <c r="M20" s="363"/>
      <c r="N20" s="363"/>
      <c r="O20" s="363"/>
      <c r="P20" s="363"/>
      <c r="Q20" s="363"/>
      <c r="R20" s="363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64"/>
    </row>
    <row r="21" spans="1:29" s="182" customFormat="1" ht="26" hidden="1" customHeight="1" x14ac:dyDescent="0.15">
      <c r="A21" s="26"/>
      <c r="B21" s="26"/>
      <c r="C21" s="27">
        <f t="shared" si="0"/>
        <v>2014</v>
      </c>
      <c r="D21" s="28">
        <f t="shared" si="1"/>
        <v>1543.7999999999997</v>
      </c>
      <c r="E21" s="12" t="s">
        <v>30</v>
      </c>
      <c r="F21" s="26"/>
      <c r="G21" s="26"/>
      <c r="H21" s="27">
        <f t="shared" si="2"/>
        <v>2014</v>
      </c>
      <c r="I21" s="28">
        <f t="shared" si="3"/>
        <v>2140.9799999999996</v>
      </c>
      <c r="J21" s="12" t="s">
        <v>29</v>
      </c>
      <c r="K21" s="26"/>
      <c r="L21" s="26"/>
      <c r="M21" s="363"/>
      <c r="N21" s="363"/>
      <c r="O21" s="363"/>
      <c r="P21" s="363"/>
      <c r="Q21" s="363"/>
      <c r="R21" s="363"/>
      <c r="S21" s="364"/>
      <c r="T21" s="364"/>
      <c r="U21" s="364"/>
      <c r="V21" s="364"/>
      <c r="W21" s="364"/>
      <c r="X21" s="364"/>
      <c r="Y21" s="364"/>
      <c r="Z21" s="364"/>
      <c r="AA21" s="364"/>
      <c r="AB21" s="364"/>
      <c r="AC21" s="364"/>
    </row>
    <row r="22" spans="1:29" s="182" customFormat="1" ht="26" hidden="1" customHeight="1" x14ac:dyDescent="0.15">
      <c r="A22" s="26"/>
      <c r="B22" s="26"/>
      <c r="C22" s="27">
        <f t="shared" si="0"/>
        <v>2015</v>
      </c>
      <c r="D22" s="28">
        <f t="shared" si="1"/>
        <v>1553.4999999999998</v>
      </c>
      <c r="E22" s="12" t="s">
        <v>30</v>
      </c>
      <c r="F22" s="26"/>
      <c r="G22" s="26"/>
      <c r="H22" s="27">
        <f t="shared" si="2"/>
        <v>2015</v>
      </c>
      <c r="I22" s="28">
        <f t="shared" si="3"/>
        <v>2130.7349999999997</v>
      </c>
      <c r="J22" s="12" t="s">
        <v>29</v>
      </c>
      <c r="K22" s="26"/>
      <c r="L22" s="26"/>
      <c r="M22" s="363"/>
      <c r="N22" s="363"/>
      <c r="O22" s="363"/>
      <c r="P22" s="363"/>
      <c r="Q22" s="363"/>
      <c r="R22" s="363"/>
      <c r="S22" s="364"/>
      <c r="T22" s="364"/>
      <c r="U22" s="364"/>
      <c r="V22" s="364"/>
      <c r="W22" s="364"/>
      <c r="X22" s="364"/>
      <c r="Y22" s="364"/>
      <c r="Z22" s="364"/>
      <c r="AA22" s="364"/>
      <c r="AB22" s="364"/>
      <c r="AC22" s="364"/>
    </row>
    <row r="23" spans="1:29" s="182" customFormat="1" ht="26" hidden="1" customHeight="1" x14ac:dyDescent="0.15">
      <c r="A23" s="26"/>
      <c r="B23" s="26"/>
      <c r="C23" s="27">
        <f t="shared" si="0"/>
        <v>2016</v>
      </c>
      <c r="D23" s="28">
        <f t="shared" si="1"/>
        <v>1563.1999999999998</v>
      </c>
      <c r="E23" s="12" t="s">
        <v>30</v>
      </c>
      <c r="F23" s="26"/>
      <c r="G23" s="26"/>
      <c r="H23" s="27">
        <f t="shared" si="2"/>
        <v>2016</v>
      </c>
      <c r="I23" s="28">
        <f t="shared" si="3"/>
        <v>2120.4899999999998</v>
      </c>
      <c r="J23" s="12" t="s">
        <v>29</v>
      </c>
      <c r="K23" s="26"/>
      <c r="L23" s="26"/>
      <c r="M23" s="363"/>
      <c r="N23" s="363"/>
      <c r="O23" s="363"/>
      <c r="P23" s="363"/>
      <c r="Q23" s="363"/>
      <c r="R23" s="363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</row>
    <row r="24" spans="1:29" s="182" customFormat="1" ht="26" hidden="1" customHeight="1" x14ac:dyDescent="0.15">
      <c r="A24" s="26"/>
      <c r="B24" s="26"/>
      <c r="C24" s="27">
        <f t="shared" si="0"/>
        <v>2017</v>
      </c>
      <c r="D24" s="28">
        <f t="shared" si="1"/>
        <v>1572.8999999999999</v>
      </c>
      <c r="E24" s="12" t="s">
        <v>30</v>
      </c>
      <c r="F24" s="26"/>
      <c r="G24" s="26"/>
      <c r="H24" s="27">
        <f t="shared" si="2"/>
        <v>2017</v>
      </c>
      <c r="I24" s="28">
        <f t="shared" si="3"/>
        <v>2110.2449999999999</v>
      </c>
      <c r="J24" s="12" t="s">
        <v>29</v>
      </c>
      <c r="K24" s="26"/>
      <c r="L24" s="26"/>
      <c r="M24" s="363"/>
      <c r="N24" s="363"/>
      <c r="O24" s="363"/>
      <c r="P24" s="363"/>
      <c r="Q24" s="363"/>
      <c r="R24" s="363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</row>
    <row r="25" spans="1:29" s="182" customFormat="1" ht="26" hidden="1" customHeight="1" x14ac:dyDescent="0.15">
      <c r="A25" s="26"/>
      <c r="B25" s="26"/>
      <c r="C25" s="27">
        <f t="shared" si="0"/>
        <v>2018</v>
      </c>
      <c r="D25" s="28">
        <f t="shared" si="1"/>
        <v>1582.6</v>
      </c>
      <c r="E25" s="12" t="s">
        <v>30</v>
      </c>
      <c r="F25" s="26"/>
      <c r="G25" s="26"/>
      <c r="H25" s="27">
        <f t="shared" si="2"/>
        <v>2018</v>
      </c>
      <c r="I25" s="28">
        <f t="shared" si="3"/>
        <v>2100</v>
      </c>
      <c r="J25" s="12" t="s">
        <v>29</v>
      </c>
      <c r="K25" s="26"/>
      <c r="L25" s="26"/>
      <c r="M25" s="363"/>
      <c r="N25" s="363"/>
      <c r="O25" s="363"/>
      <c r="P25" s="363"/>
      <c r="Q25" s="363"/>
      <c r="R25" s="363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  <c r="AC25" s="364"/>
    </row>
    <row r="26" spans="1:29" s="182" customFormat="1" ht="26" hidden="1" customHeight="1" x14ac:dyDescent="0.15">
      <c r="A26" s="26"/>
      <c r="B26" s="26"/>
      <c r="C26" s="27">
        <f>C27-1</f>
        <v>2019</v>
      </c>
      <c r="D26" s="28">
        <f t="shared" si="1"/>
        <v>1592.3</v>
      </c>
      <c r="E26" s="12" t="s">
        <v>30</v>
      </c>
      <c r="F26" s="26"/>
      <c r="G26" s="26"/>
      <c r="H26" s="27">
        <f>H27-1</f>
        <v>2019</v>
      </c>
      <c r="I26" s="28">
        <f t="shared" si="3"/>
        <v>2089.7550000000001</v>
      </c>
      <c r="J26" s="12" t="s">
        <v>29</v>
      </c>
      <c r="K26" s="26"/>
      <c r="L26" s="26"/>
      <c r="M26" s="363"/>
      <c r="N26" s="363"/>
      <c r="O26" s="363"/>
      <c r="P26" s="363"/>
      <c r="Q26" s="363"/>
      <c r="R26" s="363"/>
      <c r="S26" s="364"/>
      <c r="T26" s="364"/>
      <c r="U26" s="364"/>
      <c r="V26" s="364"/>
      <c r="W26" s="364"/>
      <c r="X26" s="364"/>
      <c r="Y26" s="364"/>
      <c r="Z26" s="364"/>
      <c r="AA26" s="364"/>
      <c r="AB26" s="364"/>
      <c r="AC26" s="364"/>
    </row>
    <row r="27" spans="1:29" ht="26" customHeight="1" x14ac:dyDescent="0.15">
      <c r="A27" s="4"/>
      <c r="B27" s="4" t="s">
        <v>31</v>
      </c>
      <c r="C27" s="329">
        <f>$C$57-30</f>
        <v>2020</v>
      </c>
      <c r="D27" s="21">
        <v>1602</v>
      </c>
      <c r="E27" s="20" t="s">
        <v>30</v>
      </c>
      <c r="F27" s="322"/>
      <c r="G27" s="4" t="s">
        <v>165</v>
      </c>
      <c r="H27" s="329">
        <f>$H$57-30</f>
        <v>2020</v>
      </c>
      <c r="I27" s="21">
        <v>2079.5100000000002</v>
      </c>
      <c r="J27" s="20" t="s">
        <v>29</v>
      </c>
      <c r="K27" s="322"/>
      <c r="L27" s="4"/>
      <c r="M27" s="363"/>
      <c r="N27" s="363"/>
      <c r="O27" s="363"/>
      <c r="P27" s="363"/>
      <c r="Q27" s="363"/>
      <c r="R27" s="363"/>
    </row>
    <row r="28" spans="1:29" s="182" customFormat="1" ht="26" hidden="1" customHeight="1" x14ac:dyDescent="0.15">
      <c r="A28" s="26"/>
      <c r="B28" s="26"/>
      <c r="C28" s="284">
        <f>C27+1</f>
        <v>2021</v>
      </c>
      <c r="D28" s="424">
        <f t="shared" ref="D28:D36" si="4">(($D$37-$D$27)/10)+$D27</f>
        <v>1612</v>
      </c>
      <c r="E28" s="12" t="s">
        <v>30</v>
      </c>
      <c r="F28" s="26"/>
      <c r="G28" s="26"/>
      <c r="H28" s="284">
        <f>H27+1</f>
        <v>2021</v>
      </c>
      <c r="I28" s="424">
        <f t="shared" ref="I28:I36" si="5">(($I$37-$I$27)/10)+$I27</f>
        <v>2069.2650000000003</v>
      </c>
      <c r="J28" s="12" t="s">
        <v>29</v>
      </c>
      <c r="K28" s="26"/>
      <c r="L28" s="26"/>
      <c r="M28" s="363"/>
      <c r="N28" s="363"/>
      <c r="O28" s="363"/>
      <c r="P28" s="363"/>
      <c r="Q28" s="363"/>
      <c r="R28" s="363"/>
      <c r="S28" s="364"/>
      <c r="T28" s="364"/>
      <c r="U28" s="364"/>
      <c r="V28" s="364"/>
      <c r="W28" s="364"/>
      <c r="X28" s="364"/>
      <c r="Y28" s="364"/>
      <c r="Z28" s="364"/>
      <c r="AA28" s="364"/>
      <c r="AB28" s="364"/>
      <c r="AC28" s="364"/>
    </row>
    <row r="29" spans="1:29" s="182" customFormat="1" ht="26" hidden="1" customHeight="1" x14ac:dyDescent="0.15">
      <c r="A29" s="26"/>
      <c r="B29" s="26"/>
      <c r="C29" s="284">
        <f t="shared" ref="C29:C36" si="6">C28+1</f>
        <v>2022</v>
      </c>
      <c r="D29" s="424">
        <f t="shared" si="4"/>
        <v>1622</v>
      </c>
      <c r="E29" s="12" t="s">
        <v>30</v>
      </c>
      <c r="F29" s="26"/>
      <c r="G29" s="26"/>
      <c r="H29" s="284">
        <f t="shared" ref="H29:H36" si="7">H28+1</f>
        <v>2022</v>
      </c>
      <c r="I29" s="424">
        <f t="shared" si="5"/>
        <v>2059.0200000000004</v>
      </c>
      <c r="J29" s="12" t="s">
        <v>29</v>
      </c>
      <c r="K29" s="26"/>
      <c r="L29" s="26"/>
      <c r="M29" s="363"/>
      <c r="N29" s="363"/>
      <c r="O29" s="363"/>
      <c r="P29" s="363"/>
      <c r="Q29" s="363"/>
      <c r="R29" s="363"/>
      <c r="S29" s="364"/>
      <c r="T29" s="364"/>
      <c r="U29" s="364"/>
      <c r="V29" s="364"/>
      <c r="W29" s="364"/>
      <c r="X29" s="364"/>
      <c r="Y29" s="364"/>
      <c r="Z29" s="364"/>
      <c r="AA29" s="364"/>
      <c r="AB29" s="364"/>
      <c r="AC29" s="364"/>
    </row>
    <row r="30" spans="1:29" s="182" customFormat="1" ht="26" hidden="1" customHeight="1" x14ac:dyDescent="0.15">
      <c r="A30" s="26"/>
      <c r="B30" s="26"/>
      <c r="C30" s="284">
        <f t="shared" si="6"/>
        <v>2023</v>
      </c>
      <c r="D30" s="424">
        <f t="shared" si="4"/>
        <v>1632</v>
      </c>
      <c r="E30" s="12" t="s">
        <v>30</v>
      </c>
      <c r="F30" s="26"/>
      <c r="G30" s="26"/>
      <c r="H30" s="284">
        <f t="shared" si="7"/>
        <v>2023</v>
      </c>
      <c r="I30" s="424">
        <f t="shared" si="5"/>
        <v>2048.7750000000005</v>
      </c>
      <c r="J30" s="12" t="s">
        <v>29</v>
      </c>
      <c r="K30" s="26"/>
      <c r="L30" s="26"/>
      <c r="M30" s="363"/>
      <c r="N30" s="363"/>
      <c r="O30" s="363"/>
      <c r="P30" s="363"/>
      <c r="Q30" s="363"/>
      <c r="R30" s="363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</row>
    <row r="31" spans="1:29" s="182" customFormat="1" ht="26" hidden="1" customHeight="1" x14ac:dyDescent="0.15">
      <c r="A31" s="26"/>
      <c r="B31" s="26"/>
      <c r="C31" s="284">
        <f t="shared" si="6"/>
        <v>2024</v>
      </c>
      <c r="D31" s="424">
        <f t="shared" si="4"/>
        <v>1642</v>
      </c>
      <c r="E31" s="12" t="s">
        <v>30</v>
      </c>
      <c r="F31" s="26"/>
      <c r="G31" s="26"/>
      <c r="H31" s="284">
        <f t="shared" si="7"/>
        <v>2024</v>
      </c>
      <c r="I31" s="424">
        <f t="shared" si="5"/>
        <v>2038.5300000000007</v>
      </c>
      <c r="J31" s="12" t="s">
        <v>29</v>
      </c>
      <c r="K31" s="26"/>
      <c r="L31" s="26"/>
      <c r="M31" s="363"/>
      <c r="N31" s="363"/>
      <c r="O31" s="363"/>
      <c r="P31" s="363"/>
      <c r="Q31" s="363"/>
      <c r="R31" s="363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</row>
    <row r="32" spans="1:29" s="182" customFormat="1" ht="26" hidden="1" customHeight="1" x14ac:dyDescent="0.15">
      <c r="A32" s="26"/>
      <c r="B32" s="26"/>
      <c r="C32" s="284">
        <f t="shared" si="6"/>
        <v>2025</v>
      </c>
      <c r="D32" s="424">
        <f t="shared" si="4"/>
        <v>1652</v>
      </c>
      <c r="E32" s="12" t="s">
        <v>30</v>
      </c>
      <c r="F32" s="26"/>
      <c r="G32" s="26"/>
      <c r="H32" s="284">
        <f t="shared" si="7"/>
        <v>2025</v>
      </c>
      <c r="I32" s="424">
        <f t="shared" si="5"/>
        <v>2028.2850000000008</v>
      </c>
      <c r="J32" s="12" t="s">
        <v>29</v>
      </c>
      <c r="K32" s="26"/>
      <c r="L32" s="26"/>
      <c r="M32" s="363"/>
      <c r="N32" s="363"/>
      <c r="O32" s="363"/>
      <c r="P32" s="363"/>
      <c r="Q32" s="363"/>
      <c r="R32" s="363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</row>
    <row r="33" spans="1:29" s="182" customFormat="1" ht="26" hidden="1" customHeight="1" x14ac:dyDescent="0.15">
      <c r="A33" s="26"/>
      <c r="B33" s="26"/>
      <c r="C33" s="284">
        <f t="shared" si="6"/>
        <v>2026</v>
      </c>
      <c r="D33" s="424">
        <f t="shared" si="4"/>
        <v>1662</v>
      </c>
      <c r="E33" s="12" t="s">
        <v>30</v>
      </c>
      <c r="F33" s="26"/>
      <c r="G33" s="26"/>
      <c r="H33" s="284">
        <f t="shared" si="7"/>
        <v>2026</v>
      </c>
      <c r="I33" s="424">
        <f t="shared" si="5"/>
        <v>2018.0400000000009</v>
      </c>
      <c r="J33" s="12" t="s">
        <v>29</v>
      </c>
      <c r="K33" s="26"/>
      <c r="L33" s="26"/>
      <c r="M33" s="363"/>
      <c r="N33" s="363"/>
      <c r="O33" s="363"/>
      <c r="P33" s="363"/>
      <c r="Q33" s="363"/>
      <c r="R33" s="363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</row>
    <row r="34" spans="1:29" s="182" customFormat="1" ht="26" hidden="1" customHeight="1" x14ac:dyDescent="0.15">
      <c r="A34" s="26"/>
      <c r="B34" s="26"/>
      <c r="C34" s="284">
        <f t="shared" si="6"/>
        <v>2027</v>
      </c>
      <c r="D34" s="424">
        <f t="shared" si="4"/>
        <v>1672</v>
      </c>
      <c r="E34" s="12" t="s">
        <v>30</v>
      </c>
      <c r="F34" s="26"/>
      <c r="G34" s="26"/>
      <c r="H34" s="284">
        <f t="shared" si="7"/>
        <v>2027</v>
      </c>
      <c r="I34" s="424">
        <f t="shared" si="5"/>
        <v>2007.795000000001</v>
      </c>
      <c r="J34" s="12" t="s">
        <v>29</v>
      </c>
      <c r="K34" s="26"/>
      <c r="L34" s="26"/>
      <c r="M34" s="363"/>
      <c r="N34" s="363"/>
      <c r="O34" s="363"/>
      <c r="P34" s="363"/>
      <c r="Q34" s="363"/>
      <c r="R34" s="363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</row>
    <row r="35" spans="1:29" s="182" customFormat="1" ht="26" hidden="1" customHeight="1" x14ac:dyDescent="0.15">
      <c r="A35" s="26"/>
      <c r="B35" s="26"/>
      <c r="C35" s="284">
        <f t="shared" si="6"/>
        <v>2028</v>
      </c>
      <c r="D35" s="424">
        <f t="shared" si="4"/>
        <v>1682</v>
      </c>
      <c r="E35" s="12" t="s">
        <v>30</v>
      </c>
      <c r="F35" s="26"/>
      <c r="G35" s="26"/>
      <c r="H35" s="284">
        <f t="shared" si="7"/>
        <v>2028</v>
      </c>
      <c r="I35" s="424">
        <f t="shared" si="5"/>
        <v>1997.5500000000011</v>
      </c>
      <c r="J35" s="12" t="s">
        <v>29</v>
      </c>
      <c r="K35" s="26"/>
      <c r="L35" s="26"/>
      <c r="M35" s="363"/>
      <c r="N35" s="363"/>
      <c r="O35" s="363"/>
      <c r="P35" s="363"/>
      <c r="Q35" s="363"/>
      <c r="R35" s="363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</row>
    <row r="36" spans="1:29" s="182" customFormat="1" ht="26" hidden="1" customHeight="1" x14ac:dyDescent="0.15">
      <c r="A36" s="26"/>
      <c r="B36" s="26"/>
      <c r="C36" s="284">
        <f t="shared" si="6"/>
        <v>2029</v>
      </c>
      <c r="D36" s="424">
        <f t="shared" si="4"/>
        <v>1692</v>
      </c>
      <c r="E36" s="12" t="s">
        <v>30</v>
      </c>
      <c r="F36" s="26"/>
      <c r="G36" s="26"/>
      <c r="H36" s="284">
        <f t="shared" si="7"/>
        <v>2029</v>
      </c>
      <c r="I36" s="424">
        <f t="shared" si="5"/>
        <v>1987.3050000000012</v>
      </c>
      <c r="J36" s="12" t="s">
        <v>29</v>
      </c>
      <c r="K36" s="26"/>
      <c r="L36" s="26"/>
      <c r="M36" s="363"/>
      <c r="N36" s="363"/>
      <c r="O36" s="363"/>
      <c r="P36" s="363"/>
      <c r="Q36" s="363"/>
      <c r="R36" s="363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</row>
    <row r="37" spans="1:29" ht="26" customHeight="1" x14ac:dyDescent="0.15">
      <c r="A37" s="4"/>
      <c r="B37" s="4"/>
      <c r="C37" s="329">
        <f>$C$57-20</f>
        <v>2030</v>
      </c>
      <c r="D37" s="21">
        <v>1702</v>
      </c>
      <c r="E37" s="20" t="s">
        <v>30</v>
      </c>
      <c r="F37" s="322"/>
      <c r="G37" s="4"/>
      <c r="H37" s="329">
        <f>$H$57-20</f>
        <v>2030</v>
      </c>
      <c r="I37" s="21">
        <v>1977.0600000000013</v>
      </c>
      <c r="J37" s="20" t="s">
        <v>29</v>
      </c>
      <c r="K37" s="322"/>
      <c r="L37" s="4"/>
      <c r="M37" s="363"/>
      <c r="N37" s="363"/>
      <c r="O37" s="363"/>
      <c r="P37" s="363"/>
      <c r="Q37" s="363"/>
      <c r="R37" s="363"/>
    </row>
    <row r="38" spans="1:29" s="182" customFormat="1" ht="26" hidden="1" customHeight="1" x14ac:dyDescent="0.15">
      <c r="A38" s="26"/>
      <c r="B38" s="26"/>
      <c r="C38" s="284">
        <f>C37+1</f>
        <v>2031</v>
      </c>
      <c r="D38" s="424">
        <f t="shared" ref="D38:D46" si="8">(($D$47-$D$37)/10)+$D37</f>
        <v>1710.65</v>
      </c>
      <c r="E38" s="12" t="s">
        <v>30</v>
      </c>
      <c r="F38" s="26"/>
      <c r="G38" s="26"/>
      <c r="H38" s="284">
        <f>H37+1</f>
        <v>2031</v>
      </c>
      <c r="I38" s="424">
        <f t="shared" ref="I38:I46" si="9">(($I$47-$I$37)/10)+$I37</f>
        <v>1966.8150000000014</v>
      </c>
      <c r="J38" s="12" t="s">
        <v>29</v>
      </c>
      <c r="K38" s="26"/>
      <c r="L38" s="26"/>
      <c r="M38" s="363"/>
      <c r="N38" s="363"/>
      <c r="O38" s="363"/>
      <c r="P38" s="363"/>
      <c r="Q38" s="363"/>
      <c r="R38" s="363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</row>
    <row r="39" spans="1:29" s="182" customFormat="1" ht="26" hidden="1" customHeight="1" x14ac:dyDescent="0.15">
      <c r="A39" s="26"/>
      <c r="B39" s="26"/>
      <c r="C39" s="284">
        <f t="shared" ref="C39:C46" si="10">C38+1</f>
        <v>2032</v>
      </c>
      <c r="D39" s="424">
        <f t="shared" si="8"/>
        <v>1719.3000000000002</v>
      </c>
      <c r="E39" s="12" t="s">
        <v>30</v>
      </c>
      <c r="F39" s="26"/>
      <c r="G39" s="26"/>
      <c r="H39" s="284">
        <f t="shared" ref="H39:H46" si="11">H38+1</f>
        <v>2032</v>
      </c>
      <c r="I39" s="424">
        <f t="shared" si="9"/>
        <v>1956.5700000000015</v>
      </c>
      <c r="J39" s="12" t="s">
        <v>29</v>
      </c>
      <c r="K39" s="26"/>
      <c r="L39" s="26"/>
      <c r="M39" s="363"/>
      <c r="N39" s="363"/>
      <c r="O39" s="363"/>
      <c r="P39" s="363"/>
      <c r="Q39" s="363"/>
      <c r="R39" s="363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</row>
    <row r="40" spans="1:29" s="182" customFormat="1" ht="26" hidden="1" customHeight="1" x14ac:dyDescent="0.15">
      <c r="A40" s="26"/>
      <c r="B40" s="26"/>
      <c r="C40" s="284">
        <f t="shared" si="10"/>
        <v>2033</v>
      </c>
      <c r="D40" s="424">
        <f t="shared" si="8"/>
        <v>1727.9500000000003</v>
      </c>
      <c r="E40" s="12" t="s">
        <v>30</v>
      </c>
      <c r="F40" s="26"/>
      <c r="G40" s="26"/>
      <c r="H40" s="284">
        <f t="shared" si="11"/>
        <v>2033</v>
      </c>
      <c r="I40" s="424">
        <f t="shared" si="9"/>
        <v>1946.3250000000016</v>
      </c>
      <c r="J40" s="12" t="s">
        <v>29</v>
      </c>
      <c r="K40" s="26"/>
      <c r="L40" s="26"/>
      <c r="M40" s="363"/>
      <c r="N40" s="363"/>
      <c r="O40" s="363"/>
      <c r="P40" s="363"/>
      <c r="Q40" s="363"/>
      <c r="R40" s="363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</row>
    <row r="41" spans="1:29" s="182" customFormat="1" ht="26" hidden="1" customHeight="1" x14ac:dyDescent="0.15">
      <c r="A41" s="26"/>
      <c r="B41" s="26"/>
      <c r="C41" s="284">
        <f t="shared" si="10"/>
        <v>2034</v>
      </c>
      <c r="D41" s="424">
        <f t="shared" si="8"/>
        <v>1736.6000000000004</v>
      </c>
      <c r="E41" s="12" t="s">
        <v>30</v>
      </c>
      <c r="F41" s="26"/>
      <c r="G41" s="26"/>
      <c r="H41" s="284">
        <f t="shared" si="11"/>
        <v>2034</v>
      </c>
      <c r="I41" s="424">
        <f t="shared" si="9"/>
        <v>1936.0800000000017</v>
      </c>
      <c r="J41" s="12" t="s">
        <v>29</v>
      </c>
      <c r="K41" s="26"/>
      <c r="L41" s="26"/>
      <c r="M41" s="363"/>
      <c r="N41" s="363"/>
      <c r="O41" s="363"/>
      <c r="P41" s="363"/>
      <c r="Q41" s="363"/>
      <c r="R41" s="363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</row>
    <row r="42" spans="1:29" s="182" customFormat="1" ht="26" hidden="1" customHeight="1" x14ac:dyDescent="0.15">
      <c r="A42" s="26"/>
      <c r="B42" s="26"/>
      <c r="C42" s="284">
        <f t="shared" si="10"/>
        <v>2035</v>
      </c>
      <c r="D42" s="424">
        <f t="shared" si="8"/>
        <v>1745.2500000000005</v>
      </c>
      <c r="E42" s="12" t="s">
        <v>30</v>
      </c>
      <c r="F42" s="26"/>
      <c r="G42" s="26"/>
      <c r="H42" s="284">
        <f t="shared" si="11"/>
        <v>2035</v>
      </c>
      <c r="I42" s="424">
        <f t="shared" si="9"/>
        <v>1925.8350000000019</v>
      </c>
      <c r="J42" s="12" t="s">
        <v>29</v>
      </c>
      <c r="K42" s="26"/>
      <c r="L42" s="26"/>
      <c r="M42" s="363"/>
      <c r="N42" s="363"/>
      <c r="O42" s="363"/>
      <c r="P42" s="363"/>
      <c r="Q42" s="363"/>
      <c r="R42" s="363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</row>
    <row r="43" spans="1:29" s="182" customFormat="1" ht="26" hidden="1" customHeight="1" x14ac:dyDescent="0.15">
      <c r="A43" s="26"/>
      <c r="B43" s="26"/>
      <c r="C43" s="284">
        <f t="shared" si="10"/>
        <v>2036</v>
      </c>
      <c r="D43" s="424">
        <f t="shared" si="8"/>
        <v>1753.9000000000005</v>
      </c>
      <c r="E43" s="12" t="s">
        <v>30</v>
      </c>
      <c r="F43" s="26"/>
      <c r="G43" s="26"/>
      <c r="H43" s="284">
        <f t="shared" si="11"/>
        <v>2036</v>
      </c>
      <c r="I43" s="424">
        <f t="shared" si="9"/>
        <v>1915.590000000002</v>
      </c>
      <c r="J43" s="12" t="s">
        <v>29</v>
      </c>
      <c r="K43" s="26"/>
      <c r="L43" s="26"/>
      <c r="M43" s="363"/>
      <c r="N43" s="363"/>
      <c r="O43" s="363"/>
      <c r="P43" s="363"/>
      <c r="Q43" s="363"/>
      <c r="R43" s="363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</row>
    <row r="44" spans="1:29" s="182" customFormat="1" ht="26" hidden="1" customHeight="1" x14ac:dyDescent="0.15">
      <c r="A44" s="26"/>
      <c r="B44" s="26"/>
      <c r="C44" s="284">
        <f t="shared" si="10"/>
        <v>2037</v>
      </c>
      <c r="D44" s="424">
        <f t="shared" si="8"/>
        <v>1762.5500000000006</v>
      </c>
      <c r="E44" s="12" t="s">
        <v>30</v>
      </c>
      <c r="F44" s="26"/>
      <c r="G44" s="26"/>
      <c r="H44" s="284">
        <f t="shared" si="11"/>
        <v>2037</v>
      </c>
      <c r="I44" s="424">
        <f t="shared" si="9"/>
        <v>1905.3450000000021</v>
      </c>
      <c r="J44" s="12" t="s">
        <v>29</v>
      </c>
      <c r="K44" s="26"/>
      <c r="L44" s="26"/>
      <c r="M44" s="363"/>
      <c r="N44" s="363"/>
      <c r="O44" s="363"/>
      <c r="P44" s="363"/>
      <c r="Q44" s="363"/>
      <c r="R44" s="363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</row>
    <row r="45" spans="1:29" s="182" customFormat="1" ht="26" hidden="1" customHeight="1" x14ac:dyDescent="0.15">
      <c r="A45" s="26"/>
      <c r="B45" s="26"/>
      <c r="C45" s="284">
        <f t="shared" si="10"/>
        <v>2038</v>
      </c>
      <c r="D45" s="424">
        <f t="shared" si="8"/>
        <v>1771.2000000000007</v>
      </c>
      <c r="E45" s="12" t="s">
        <v>30</v>
      </c>
      <c r="F45" s="26"/>
      <c r="G45" s="26"/>
      <c r="H45" s="284">
        <f t="shared" si="11"/>
        <v>2038</v>
      </c>
      <c r="I45" s="424">
        <f t="shared" si="9"/>
        <v>1895.1000000000022</v>
      </c>
      <c r="J45" s="12" t="s">
        <v>29</v>
      </c>
      <c r="K45" s="26"/>
      <c r="L45" s="26"/>
      <c r="M45" s="363"/>
      <c r="N45" s="363"/>
      <c r="O45" s="363"/>
      <c r="P45" s="363"/>
      <c r="Q45" s="363"/>
      <c r="R45" s="363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</row>
    <row r="46" spans="1:29" s="182" customFormat="1" ht="26" hidden="1" customHeight="1" x14ac:dyDescent="0.15">
      <c r="A46" s="26"/>
      <c r="B46" s="26"/>
      <c r="C46" s="284">
        <f t="shared" si="10"/>
        <v>2039</v>
      </c>
      <c r="D46" s="424">
        <f t="shared" si="8"/>
        <v>1779.8500000000008</v>
      </c>
      <c r="E46" s="12" t="s">
        <v>30</v>
      </c>
      <c r="F46" s="26"/>
      <c r="G46" s="26"/>
      <c r="H46" s="284">
        <f t="shared" si="11"/>
        <v>2039</v>
      </c>
      <c r="I46" s="424">
        <f t="shared" si="9"/>
        <v>1884.8550000000023</v>
      </c>
      <c r="J46" s="12" t="s">
        <v>29</v>
      </c>
      <c r="K46" s="26"/>
      <c r="L46" s="26"/>
      <c r="M46" s="363"/>
      <c r="N46" s="363"/>
      <c r="O46" s="363"/>
      <c r="P46" s="363"/>
      <c r="Q46" s="363"/>
      <c r="R46" s="363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</row>
    <row r="47" spans="1:29" ht="26" customHeight="1" x14ac:dyDescent="0.15">
      <c r="A47" s="4"/>
      <c r="B47" s="4"/>
      <c r="C47" s="329">
        <f>$C$57-10</f>
        <v>2040</v>
      </c>
      <c r="D47" s="21">
        <v>1788.5</v>
      </c>
      <c r="E47" s="20" t="s">
        <v>30</v>
      </c>
      <c r="F47" s="322"/>
      <c r="G47" s="4"/>
      <c r="H47" s="329">
        <f>$H$57-10</f>
        <v>2040</v>
      </c>
      <c r="I47" s="21">
        <v>1874.6100000000024</v>
      </c>
      <c r="J47" s="20" t="s">
        <v>29</v>
      </c>
      <c r="K47" s="4"/>
      <c r="L47" s="4"/>
      <c r="M47" s="363"/>
      <c r="N47" s="363"/>
      <c r="O47" s="363"/>
      <c r="P47" s="363"/>
      <c r="Q47" s="363"/>
      <c r="R47" s="363"/>
    </row>
    <row r="48" spans="1:29" s="182" customFormat="1" ht="26" hidden="1" customHeight="1" x14ac:dyDescent="0.15">
      <c r="A48" s="26"/>
      <c r="B48" s="26"/>
      <c r="C48" s="284">
        <f>C47+1</f>
        <v>2041</v>
      </c>
      <c r="D48" s="424">
        <f t="shared" ref="D48:D56" si="12">(($D$57-$D$47)/10)+$D47</f>
        <v>1794.68</v>
      </c>
      <c r="E48" s="12" t="s">
        <v>30</v>
      </c>
      <c r="F48" s="26"/>
      <c r="G48" s="26"/>
      <c r="H48" s="284">
        <f>H47+1</f>
        <v>2041</v>
      </c>
      <c r="I48" s="424">
        <f t="shared" ref="I48:I56" si="13">(($I$57-$I$47)/10)+$I47</f>
        <v>1864.3650000000025</v>
      </c>
      <c r="J48" s="12" t="s">
        <v>29</v>
      </c>
      <c r="K48" s="26"/>
      <c r="L48" s="26"/>
      <c r="M48" s="363"/>
      <c r="N48" s="363"/>
      <c r="O48" s="363"/>
      <c r="P48" s="363"/>
      <c r="Q48" s="363"/>
      <c r="R48" s="363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</row>
    <row r="49" spans="1:29" s="182" customFormat="1" ht="26" hidden="1" customHeight="1" x14ac:dyDescent="0.15">
      <c r="A49" s="26"/>
      <c r="B49" s="26"/>
      <c r="C49" s="284">
        <f t="shared" ref="C49:C56" si="14">C48+1</f>
        <v>2042</v>
      </c>
      <c r="D49" s="424">
        <f t="shared" si="12"/>
        <v>1800.8600000000001</v>
      </c>
      <c r="E49" s="12" t="s">
        <v>30</v>
      </c>
      <c r="F49" s="26"/>
      <c r="G49" s="26"/>
      <c r="H49" s="284">
        <f t="shared" ref="H49:H56" si="15">H48+1</f>
        <v>2042</v>
      </c>
      <c r="I49" s="424">
        <f t="shared" si="13"/>
        <v>1854.1200000000026</v>
      </c>
      <c r="J49" s="12" t="s">
        <v>29</v>
      </c>
      <c r="K49" s="26"/>
      <c r="L49" s="26"/>
      <c r="M49" s="363"/>
      <c r="N49" s="363"/>
      <c r="O49" s="363"/>
      <c r="P49" s="363"/>
      <c r="Q49" s="363"/>
      <c r="R49" s="363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</row>
    <row r="50" spans="1:29" s="182" customFormat="1" ht="26" hidden="1" customHeight="1" x14ac:dyDescent="0.15">
      <c r="A50" s="26"/>
      <c r="B50" s="26"/>
      <c r="C50" s="284">
        <f t="shared" si="14"/>
        <v>2043</v>
      </c>
      <c r="D50" s="424">
        <f t="shared" si="12"/>
        <v>1807.0400000000002</v>
      </c>
      <c r="E50" s="12" t="s">
        <v>30</v>
      </c>
      <c r="F50" s="26"/>
      <c r="G50" s="26"/>
      <c r="H50" s="284">
        <f t="shared" si="15"/>
        <v>2043</v>
      </c>
      <c r="I50" s="424">
        <f t="shared" si="13"/>
        <v>1843.8750000000027</v>
      </c>
      <c r="J50" s="12" t="s">
        <v>29</v>
      </c>
      <c r="K50" s="26"/>
      <c r="L50" s="26"/>
      <c r="M50" s="363"/>
      <c r="N50" s="363"/>
      <c r="O50" s="363"/>
      <c r="P50" s="363"/>
      <c r="Q50" s="363"/>
      <c r="R50" s="363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</row>
    <row r="51" spans="1:29" s="182" customFormat="1" ht="26" hidden="1" customHeight="1" x14ac:dyDescent="0.15">
      <c r="A51" s="26"/>
      <c r="B51" s="26"/>
      <c r="C51" s="284">
        <f t="shared" si="14"/>
        <v>2044</v>
      </c>
      <c r="D51" s="424">
        <f t="shared" si="12"/>
        <v>1813.2200000000003</v>
      </c>
      <c r="E51" s="12" t="s">
        <v>30</v>
      </c>
      <c r="F51" s="26"/>
      <c r="G51" s="26"/>
      <c r="H51" s="284">
        <f t="shared" si="15"/>
        <v>2044</v>
      </c>
      <c r="I51" s="424">
        <f t="shared" si="13"/>
        <v>1833.6300000000028</v>
      </c>
      <c r="J51" s="12" t="s">
        <v>29</v>
      </c>
      <c r="K51" s="26"/>
      <c r="L51" s="26"/>
      <c r="M51" s="363"/>
      <c r="N51" s="363"/>
      <c r="O51" s="363"/>
      <c r="P51" s="363"/>
      <c r="Q51" s="363"/>
      <c r="R51" s="363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</row>
    <row r="52" spans="1:29" s="182" customFormat="1" ht="26" hidden="1" customHeight="1" x14ac:dyDescent="0.15">
      <c r="A52" s="26"/>
      <c r="B52" s="26"/>
      <c r="C52" s="284">
        <f t="shared" si="14"/>
        <v>2045</v>
      </c>
      <c r="D52" s="424">
        <f t="shared" si="12"/>
        <v>1819.4000000000003</v>
      </c>
      <c r="E52" s="12" t="s">
        <v>30</v>
      </c>
      <c r="F52" s="26"/>
      <c r="G52" s="26"/>
      <c r="H52" s="284">
        <f t="shared" si="15"/>
        <v>2045</v>
      </c>
      <c r="I52" s="424">
        <f t="shared" si="13"/>
        <v>1823.3850000000029</v>
      </c>
      <c r="J52" s="12" t="s">
        <v>29</v>
      </c>
      <c r="K52" s="26"/>
      <c r="L52" s="26"/>
      <c r="M52" s="363"/>
      <c r="N52" s="363"/>
      <c r="O52" s="363"/>
      <c r="P52" s="363"/>
      <c r="Q52" s="363"/>
      <c r="R52" s="363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</row>
    <row r="53" spans="1:29" s="182" customFormat="1" ht="26" hidden="1" customHeight="1" x14ac:dyDescent="0.15">
      <c r="A53" s="26"/>
      <c r="B53" s="26"/>
      <c r="C53" s="284">
        <f t="shared" si="14"/>
        <v>2046</v>
      </c>
      <c r="D53" s="424">
        <f t="shared" si="12"/>
        <v>1825.5800000000004</v>
      </c>
      <c r="E53" s="12" t="s">
        <v>30</v>
      </c>
      <c r="F53" s="26"/>
      <c r="G53" s="26"/>
      <c r="H53" s="284">
        <f t="shared" si="15"/>
        <v>2046</v>
      </c>
      <c r="I53" s="424">
        <f t="shared" si="13"/>
        <v>1813.1400000000031</v>
      </c>
      <c r="J53" s="12" t="s">
        <v>29</v>
      </c>
      <c r="K53" s="26"/>
      <c r="L53" s="26"/>
      <c r="M53" s="363"/>
      <c r="N53" s="363"/>
      <c r="O53" s="363"/>
      <c r="P53" s="363"/>
      <c r="Q53" s="363"/>
      <c r="R53" s="363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</row>
    <row r="54" spans="1:29" s="182" customFormat="1" ht="26" hidden="1" customHeight="1" x14ac:dyDescent="0.15">
      <c r="A54" s="26"/>
      <c r="B54" s="26"/>
      <c r="C54" s="284">
        <f t="shared" si="14"/>
        <v>2047</v>
      </c>
      <c r="D54" s="424">
        <f t="shared" si="12"/>
        <v>1831.7600000000004</v>
      </c>
      <c r="E54" s="12" t="s">
        <v>30</v>
      </c>
      <c r="F54" s="26"/>
      <c r="G54" s="26"/>
      <c r="H54" s="284">
        <f t="shared" si="15"/>
        <v>2047</v>
      </c>
      <c r="I54" s="424">
        <f t="shared" si="13"/>
        <v>1802.8950000000032</v>
      </c>
      <c r="J54" s="12" t="s">
        <v>29</v>
      </c>
      <c r="K54" s="26"/>
      <c r="L54" s="26"/>
      <c r="M54" s="363"/>
      <c r="N54" s="363"/>
      <c r="O54" s="363"/>
      <c r="P54" s="363"/>
      <c r="Q54" s="363"/>
      <c r="R54" s="363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</row>
    <row r="55" spans="1:29" s="182" customFormat="1" ht="26" hidden="1" customHeight="1" x14ac:dyDescent="0.15">
      <c r="A55" s="26"/>
      <c r="B55" s="26"/>
      <c r="C55" s="284">
        <f t="shared" si="14"/>
        <v>2048</v>
      </c>
      <c r="D55" s="424">
        <f t="shared" si="12"/>
        <v>1837.9400000000005</v>
      </c>
      <c r="E55" s="12" t="s">
        <v>30</v>
      </c>
      <c r="F55" s="26"/>
      <c r="G55" s="26"/>
      <c r="H55" s="284">
        <f t="shared" si="15"/>
        <v>2048</v>
      </c>
      <c r="I55" s="424">
        <f t="shared" si="13"/>
        <v>1792.6500000000033</v>
      </c>
      <c r="J55" s="12" t="s">
        <v>29</v>
      </c>
      <c r="K55" s="26"/>
      <c r="L55" s="26"/>
      <c r="M55" s="363"/>
      <c r="N55" s="363"/>
      <c r="O55" s="363"/>
      <c r="P55" s="363"/>
      <c r="Q55" s="363"/>
      <c r="R55" s="363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</row>
    <row r="56" spans="1:29" s="182" customFormat="1" ht="26" hidden="1" customHeight="1" x14ac:dyDescent="0.15">
      <c r="A56" s="26"/>
      <c r="B56" s="26"/>
      <c r="C56" s="284">
        <f t="shared" si="14"/>
        <v>2049</v>
      </c>
      <c r="D56" s="424">
        <f t="shared" si="12"/>
        <v>1844.1200000000006</v>
      </c>
      <c r="E56" s="12" t="s">
        <v>30</v>
      </c>
      <c r="F56" s="26"/>
      <c r="G56" s="26"/>
      <c r="H56" s="284">
        <f t="shared" si="15"/>
        <v>2049</v>
      </c>
      <c r="I56" s="424">
        <f t="shared" si="13"/>
        <v>1782.4050000000034</v>
      </c>
      <c r="J56" s="12" t="s">
        <v>29</v>
      </c>
      <c r="K56" s="26"/>
      <c r="L56" s="26"/>
      <c r="M56" s="364"/>
      <c r="N56" s="364"/>
      <c r="O56" s="363"/>
      <c r="P56" s="363"/>
      <c r="Q56" s="363"/>
      <c r="R56" s="363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</row>
    <row r="57" spans="1:29" ht="26" customHeight="1" x14ac:dyDescent="0.15">
      <c r="A57" s="4"/>
      <c r="B57" s="4"/>
      <c r="C57" s="329">
        <f>$F$91</f>
        <v>2050</v>
      </c>
      <c r="D57" s="21">
        <v>1850.3</v>
      </c>
      <c r="E57" s="20" t="s">
        <v>30</v>
      </c>
      <c r="F57" s="322"/>
      <c r="G57" s="4"/>
      <c r="H57" s="329">
        <f>$F$91</f>
        <v>2050</v>
      </c>
      <c r="I57" s="21">
        <v>1772.1600000000035</v>
      </c>
      <c r="J57" s="20" t="s">
        <v>29</v>
      </c>
      <c r="K57" s="4"/>
      <c r="L57" s="4"/>
      <c r="O57" s="363"/>
      <c r="P57" s="363"/>
      <c r="Q57" s="363"/>
      <c r="R57" s="363"/>
    </row>
    <row r="58" spans="1:29" ht="9" customHeight="1" x14ac:dyDescent="0.15">
      <c r="A58" s="4"/>
      <c r="B58" s="323"/>
      <c r="C58" s="323"/>
      <c r="D58" s="323"/>
      <c r="E58" s="7"/>
      <c r="F58" s="32"/>
      <c r="G58" s="323"/>
      <c r="H58" s="323"/>
      <c r="I58" s="323"/>
      <c r="J58" s="7"/>
      <c r="K58" s="10"/>
      <c r="L58" s="4"/>
      <c r="O58" s="363"/>
      <c r="P58" s="363"/>
      <c r="Q58" s="363"/>
      <c r="R58" s="363"/>
    </row>
    <row r="59" spans="1:29" ht="26" customHeight="1" x14ac:dyDescent="0.15">
      <c r="A59" s="4"/>
      <c r="B59" s="4" t="s">
        <v>32</v>
      </c>
      <c r="C59" s="323"/>
      <c r="D59" s="21">
        <v>9.6999999999999993</v>
      </c>
      <c r="E59" s="20" t="s">
        <v>33</v>
      </c>
      <c r="F59" s="4"/>
      <c r="G59" s="4" t="s">
        <v>34</v>
      </c>
      <c r="H59" s="4"/>
      <c r="I59" s="21">
        <v>-10.244999999999999</v>
      </c>
      <c r="J59" s="20" t="s">
        <v>35</v>
      </c>
      <c r="K59" s="10"/>
      <c r="L59" s="4"/>
      <c r="O59" s="363"/>
      <c r="P59" s="363"/>
      <c r="Q59" s="363"/>
      <c r="R59" s="363"/>
    </row>
    <row r="60" spans="1:29" ht="9" customHeight="1" x14ac:dyDescent="0.15">
      <c r="A60" s="4"/>
      <c r="B60" s="4"/>
      <c r="C60" s="4"/>
      <c r="D60" s="4"/>
      <c r="E60" s="4"/>
      <c r="F60" s="32"/>
      <c r="G60" s="323"/>
      <c r="H60" s="323"/>
      <c r="I60" s="323"/>
      <c r="J60" s="7"/>
      <c r="K60" s="10"/>
      <c r="L60" s="4"/>
      <c r="M60" s="363"/>
      <c r="N60" s="363"/>
      <c r="O60" s="363"/>
      <c r="P60" s="363"/>
      <c r="Q60" s="363"/>
      <c r="R60" s="363"/>
    </row>
    <row r="61" spans="1:29" ht="26" customHeight="1" x14ac:dyDescent="0.2">
      <c r="A61" s="4"/>
      <c r="B61" s="4"/>
      <c r="C61" s="66"/>
      <c r="D61" s="66"/>
      <c r="E61" s="66"/>
      <c r="F61" s="322"/>
      <c r="G61" s="4" t="s">
        <v>265</v>
      </c>
      <c r="H61" s="23"/>
      <c r="I61" s="21">
        <v>1000</v>
      </c>
      <c r="J61" s="20" t="s">
        <v>20</v>
      </c>
      <c r="K61" s="4"/>
      <c r="L61" s="4"/>
      <c r="O61" s="363"/>
      <c r="P61" s="363"/>
      <c r="Q61" s="363"/>
      <c r="R61" s="363"/>
    </row>
    <row r="62" spans="1:29" ht="9" customHeight="1" x14ac:dyDescent="0.15">
      <c r="A62" s="4"/>
      <c r="B62" s="323"/>
      <c r="C62" s="323"/>
      <c r="D62" s="323"/>
      <c r="E62" s="32"/>
      <c r="F62" s="32"/>
      <c r="G62" s="323"/>
      <c r="H62" s="323"/>
      <c r="I62" s="323"/>
      <c r="J62" s="32"/>
      <c r="K62" s="10"/>
      <c r="L62" s="4"/>
      <c r="O62" s="363"/>
      <c r="P62" s="363"/>
      <c r="Q62" s="363"/>
      <c r="R62" s="363"/>
    </row>
    <row r="63" spans="1:29" ht="26" customHeight="1" x14ac:dyDescent="0.15">
      <c r="A63" s="2"/>
      <c r="B63" s="3" t="s">
        <v>12</v>
      </c>
      <c r="C63" s="3"/>
      <c r="D63" s="3"/>
      <c r="E63" s="3"/>
      <c r="F63" s="3"/>
      <c r="G63" s="3"/>
      <c r="H63" s="3"/>
      <c r="I63" s="3"/>
      <c r="J63" s="3"/>
      <c r="K63" s="3"/>
      <c r="L63" s="4"/>
      <c r="M63" s="638" t="s">
        <v>107</v>
      </c>
      <c r="N63" s="638"/>
      <c r="O63" s="363"/>
      <c r="P63" s="363"/>
      <c r="Q63" s="363"/>
      <c r="R63" s="363"/>
    </row>
    <row r="64" spans="1:29" ht="9" customHeight="1" x14ac:dyDescent="0.15">
      <c r="A64" s="4"/>
      <c r="B64" s="6"/>
      <c r="C64" s="32"/>
      <c r="D64" s="8"/>
      <c r="E64" s="32"/>
      <c r="F64" s="32"/>
      <c r="G64" s="36"/>
      <c r="H64" s="36"/>
      <c r="I64" s="4"/>
      <c r="J64" s="10"/>
      <c r="K64" s="10"/>
      <c r="L64" s="4"/>
      <c r="M64" s="642">
        <v>3</v>
      </c>
      <c r="N64" s="639"/>
      <c r="O64" s="365"/>
      <c r="P64" s="11"/>
      <c r="Q64" s="11"/>
      <c r="R64" s="16"/>
    </row>
    <row r="65" spans="1:28" ht="26" customHeight="1" x14ac:dyDescent="0.15">
      <c r="A65" s="4"/>
      <c r="B65" s="834" t="s">
        <v>141</v>
      </c>
      <c r="C65" s="834"/>
      <c r="D65" s="834"/>
      <c r="E65" s="834"/>
      <c r="F65" s="32"/>
      <c r="G65" s="834" t="s">
        <v>13</v>
      </c>
      <c r="H65" s="834"/>
      <c r="I65" s="834"/>
      <c r="J65" s="834"/>
      <c r="K65" s="10"/>
      <c r="L65" s="4"/>
      <c r="M65" s="641">
        <v>1</v>
      </c>
      <c r="N65" s="622" t="str">
        <f>$M$63&amp;" "&amp;Y65</f>
        <v>Scénario *PEB*</v>
      </c>
      <c r="O65" s="166">
        <f>'Consommation BATIMENT'!D27</f>
        <v>18.899999999999999</v>
      </c>
      <c r="P65" s="167">
        <f>'Consommation BATIMENT'!E27</f>
        <v>0.24849571901482104</v>
      </c>
      <c r="Q65" s="168">
        <f>1-MIN('Consommation BATIMENT'!D161:AR161)/'Consommation BATIMENT'!$D$104</f>
        <v>0.30008339888128865</v>
      </c>
      <c r="R65" s="169">
        <f>HLOOKUP($F$91,'Consommation BATIMENT'!D158:AR161,4,FALSE)</f>
        <v>35046712821.095139</v>
      </c>
      <c r="S65" s="169">
        <f>IF(SUM('Consommation BATIMENT'!E164:AR164)=30,0,SUM('Consommation BATIMENT'!E164:AR164))</f>
        <v>1782218.1478882425</v>
      </c>
      <c r="T65" s="169">
        <f>HLOOKUP($F$91,'Consommation BATIMENT'!$B122:$AR155,2,FALSE)</f>
        <v>1581028</v>
      </c>
      <c r="U65" s="170">
        <f>HLOOKUP($F$91,'Consommation BATIMENT'!$B122:$AR155,2,FALSE)*'Consommation BATIMENT'!M12*'Consommation BATIMENT'!$D$19</f>
        <v>194798459.88</v>
      </c>
      <c r="V65" s="170">
        <f>HLOOKUP($F$91,'Consommation BATIMENT'!$B122:$AR155,18,FALSE)</f>
        <v>55666607.286212176</v>
      </c>
      <c r="W65" s="170">
        <f>HLOOKUP($F$91,'Consommation BATIMENT'!$B122:$AR155,18,FALSE)*'Consommation BATIMENT'!N12</f>
        <v>41749955.464659132</v>
      </c>
      <c r="X65" s="184">
        <f>(U65+W65)*$I$75</f>
        <v>47309683068.931824</v>
      </c>
      <c r="Y65" s="172" t="str">
        <f>'Consommation BATIMENT'!C27</f>
        <v>*PEB*</v>
      </c>
      <c r="Z65" s="169">
        <f>HLOOKUP($F$91,'Consommation BATIMENT'!$B122:$AR155,6,FALSE)*D75</f>
        <v>34178454.000000007</v>
      </c>
      <c r="AA65" s="170">
        <f>HLOOKUP($F$91,'Consommation BATIMENT'!$B122:$AR155,25,FALSE)</f>
        <v>21670541.527548265</v>
      </c>
      <c r="AB65" s="170">
        <f>(T65*$D$75+V65+Z65+AA65)/10^6</f>
        <v>306.31406269376043</v>
      </c>
    </row>
    <row r="66" spans="1:28" ht="26" customHeight="1" x14ac:dyDescent="0.15">
      <c r="A66" s="4"/>
      <c r="B66" s="4" t="s">
        <v>139</v>
      </c>
      <c r="C66" s="323"/>
      <c r="D66" s="323"/>
      <c r="E66" s="32"/>
      <c r="F66" s="32"/>
      <c r="G66" s="4" t="s">
        <v>162</v>
      </c>
      <c r="H66" s="323"/>
      <c r="I66" s="29">
        <v>1</v>
      </c>
      <c r="J66" s="20" t="s">
        <v>15</v>
      </c>
      <c r="K66" s="10"/>
      <c r="L66" s="4"/>
      <c r="M66" s="641">
        <v>2</v>
      </c>
      <c r="N66" s="622" t="str">
        <f>$M$63&amp;" "&amp;Y66</f>
        <v>Scénario *BE*</v>
      </c>
      <c r="O66" s="166">
        <f>'Consommation BATIMENT'!D28</f>
        <v>3.6</v>
      </c>
      <c r="P66" s="167">
        <f>'Consommation BATIMENT'!E28</f>
        <v>0.30339497474732546</v>
      </c>
      <c r="Q66" s="168">
        <f>1-MIN('Consommation BATIMENT'!D212:AR212)/'Consommation BATIMENT'!$D$104</f>
        <v>0.30339497474732546</v>
      </c>
      <c r="R66" s="169">
        <f>HLOOKUP($F$91,'Consommation BATIMENT'!D209:AR212,4,FALSE)</f>
        <v>32486463334.257034</v>
      </c>
      <c r="S66" s="169">
        <f>IF(SUM('Consommation BATIMENT'!E215:AR215)=30,0,SUM('Consommation BATIMENT'!E215:AR215))</f>
        <v>581.78044710466054</v>
      </c>
      <c r="T66" s="169">
        <f>HLOOKUP($F$91,'Consommation BATIMENT'!$B173:$AR206,2,FALSE)</f>
        <v>1110642</v>
      </c>
      <c r="U66" s="170">
        <f>HLOOKUP($F$91,'Consommation BATIMENT'!$B173:$AR206,2,FALSE)*'Consommation BATIMENT'!M13*'Consommation BATIMENT'!$D$19</f>
        <v>273684401.63999999</v>
      </c>
      <c r="V66" s="170">
        <f>HLOOKUP($F$91,'Consommation BATIMENT'!$B173:$AR206,18,FALSE)</f>
        <v>38856613.081783384</v>
      </c>
      <c r="W66" s="170">
        <f>HLOOKUP($F$91,'Consommation BATIMENT'!$B173:$AR206,18,FALSE)*'Consommation BATIMENT'!N13</f>
        <v>58284919.622675076</v>
      </c>
      <c r="X66" s="184">
        <f>(U66+W66)*$I$75</f>
        <v>66393864252.535011</v>
      </c>
      <c r="Y66" s="172" t="str">
        <f>'Consommation BATIMENT'!C28</f>
        <v>*BE*</v>
      </c>
      <c r="Z66" s="169">
        <f>HLOOKUP($F$91,'Consommation BATIMENT'!$B173:$AR206,6,FALSE)*D75</f>
        <v>34178454.000000007</v>
      </c>
      <c r="AA66" s="170">
        <f>HLOOKUP($F$91,'Consommation BATIMENT'!$B173:$AR206,25,FALSE)</f>
        <v>21558576.900239065</v>
      </c>
      <c r="AB66" s="170">
        <f>(T66*$D$75+V66+Z66+AA66)/10^6</f>
        <v>231.43584480202244</v>
      </c>
    </row>
    <row r="67" spans="1:28" ht="26" customHeight="1" x14ac:dyDescent="0.15">
      <c r="A67" s="4"/>
      <c r="B67" s="4" t="s">
        <v>16</v>
      </c>
      <c r="C67" s="4"/>
      <c r="D67" s="21">
        <v>30</v>
      </c>
      <c r="E67" s="22" t="s">
        <v>17</v>
      </c>
      <c r="F67" s="322"/>
      <c r="G67" s="4" t="s">
        <v>163</v>
      </c>
      <c r="H67" s="323"/>
      <c r="I67" s="19">
        <v>7.4999999999999997E-2</v>
      </c>
      <c r="J67" s="20" t="s">
        <v>15</v>
      </c>
      <c r="K67" s="10"/>
      <c r="L67" s="4"/>
      <c r="M67" s="641">
        <v>3</v>
      </c>
      <c r="N67" s="622" t="str">
        <f>$M$63&amp;" "&amp;Y67</f>
        <v>Scénario *PEB+ZE*</v>
      </c>
      <c r="O67" s="166">
        <f>'Consommation BATIMENT'!D29</f>
        <v>4.5</v>
      </c>
      <c r="P67" s="167">
        <f>'Consommation BATIMENT'!E29</f>
        <v>0.30179330159908591</v>
      </c>
      <c r="Q67" s="168">
        <f>1-MIN('Consommation BATIMENT'!D263:AR263)/'Consommation BATIMENT'!$D$104</f>
        <v>0.30179330159908591</v>
      </c>
      <c r="R67" s="169">
        <f>HLOOKUP($F$91,'Consommation BATIMENT'!D260:AR263,4,FALSE)</f>
        <v>32561158023.668549</v>
      </c>
      <c r="S67" s="169">
        <f>IF(SUM('Consommation BATIMENT'!E266:AR266)=30,0,SUM('Consommation BATIMENT'!E266:AR266))</f>
        <v>555.79726815121774</v>
      </c>
      <c r="T67" s="169">
        <f>HLOOKUP($F$91,'Consommation BATIMENT'!$B224:$AR257,2,FALSE)</f>
        <v>1236285</v>
      </c>
      <c r="U67" s="170">
        <f>HLOOKUP($F$91,'Consommation BATIMENT'!$B224:$AR257,2,FALSE)*'Consommation BATIMENT'!M14*'Consommation BATIMENT'!$D$19</f>
        <v>152322674.84999999</v>
      </c>
      <c r="V67" s="170">
        <f>HLOOKUP($F$91,'Consommation BATIMENT'!$B224:$AR257,18,FALSE)</f>
        <v>43277598.626394659</v>
      </c>
      <c r="W67" s="170">
        <f>HLOOKUP($F$91,'Consommation BATIMENT'!$B224:$AR257,18,FALSE)*'Consommation BATIMENT'!N14</f>
        <v>32458198.969795994</v>
      </c>
      <c r="X67" s="184">
        <f>(U67+W67)*$I$75</f>
        <v>36956174763.959198</v>
      </c>
      <c r="Y67" s="172" t="str">
        <f>'Consommation BATIMENT'!C29</f>
        <v>*PEB+ZE*</v>
      </c>
      <c r="Z67" s="169">
        <f>HLOOKUP($F$91,'Consommation BATIMENT'!$B224:$AR257,6,FALSE)*D75</f>
        <v>34178454.000000007</v>
      </c>
      <c r="AA67" s="170">
        <f>HLOOKUP($F$91,'Consommation BATIMENT'!$B224:$AR257,25,FALSE)</f>
        <v>21572091.058174193</v>
      </c>
      <c r="AB67" s="170">
        <f>(T67*$D$75+V67+Z67+AA67)/10^6</f>
        <v>251.35081853456884</v>
      </c>
    </row>
    <row r="68" spans="1:28" ht="9" customHeight="1" x14ac:dyDescent="0.15">
      <c r="A68" s="4"/>
      <c r="B68" s="323"/>
      <c r="C68" s="323"/>
      <c r="D68" s="323"/>
      <c r="E68" s="7"/>
      <c r="F68" s="32"/>
      <c r="G68" s="323"/>
      <c r="H68" s="323"/>
      <c r="I68" s="323"/>
      <c r="J68" s="7"/>
      <c r="K68" s="10"/>
      <c r="L68" s="4"/>
      <c r="M68" s="641">
        <v>4</v>
      </c>
      <c r="N68" s="622" t="str">
        <f>$M$63&amp;" "&amp;Y68</f>
        <v>Scénario *PASSIF*</v>
      </c>
      <c r="O68" s="166">
        <f>'Consommation BATIMENT'!D30</f>
        <v>2</v>
      </c>
      <c r="P68" s="167">
        <f>'Consommation BATIMENT'!E30</f>
        <v>0.30234593638080565</v>
      </c>
      <c r="Q68" s="168">
        <f>1-MIN('Consommation BATIMENT'!D314:AR314)/'Consommation BATIMENT'!$D$104</f>
        <v>0.30234593638080565</v>
      </c>
      <c r="R68" s="169">
        <f>HLOOKUP($F$91,'Consommation BATIMENT'!D311:AR314,4,FALSE)</f>
        <v>32535385672.159798</v>
      </c>
      <c r="S68" s="169">
        <f>IF(SUM('Consommation BATIMENT'!E317:AR317)=30,0,SUM('Consommation BATIMENT'!E317:AR317))</f>
        <v>406.92343355708704</v>
      </c>
      <c r="T68" s="169">
        <f>HLOOKUP($F$91,'Consommation BATIMENT'!$B275:$AR308,2,FALSE)</f>
        <v>770096</v>
      </c>
      <c r="U68" s="170">
        <f>HLOOKUP($F$91,'Consommation BATIMENT'!$B275:$AR308,2,FALSE)*'Consommation BATIMENT'!M15*'Consommation BATIMENT'!$D$19</f>
        <v>379534112.63999999</v>
      </c>
      <c r="V68" s="170">
        <f>HLOOKUP($F$91,'Consommation BATIMENT'!$B275:$AR308,18,FALSE)</f>
        <v>26913417.020986594</v>
      </c>
      <c r="W68" s="170">
        <f>HLOOKUP($F$91,'Consommation BATIMENT'!$B275:$AR308,18,FALSE)*'Consommation BATIMENT'!N15</f>
        <v>80740251.06295979</v>
      </c>
      <c r="X68" s="184">
        <f>(U68+W68)*$I$75</f>
        <v>92054872740.591949</v>
      </c>
      <c r="Y68" s="172" t="str">
        <f>'Consommation BATIMENT'!C30</f>
        <v>*PASSIF*</v>
      </c>
      <c r="Z68" s="169">
        <f>HLOOKUP($F$91,'Consommation BATIMENT'!$B275:$AR308,6,FALSE)*D75</f>
        <v>34178454.000000007</v>
      </c>
      <c r="AA68" s="170">
        <f>HLOOKUP($F$91,'Consommation BATIMENT'!$B275:$AR308,25,FALSE)</f>
        <v>21529980.602922689</v>
      </c>
      <c r="AB68" s="170">
        <f>(T68*$D$75+V68+Z68+AA68)/10^6</f>
        <v>177.50537978390926</v>
      </c>
    </row>
    <row r="69" spans="1:28" ht="26" customHeight="1" x14ac:dyDescent="0.15">
      <c r="A69" s="4"/>
      <c r="B69" s="834" t="s">
        <v>136</v>
      </c>
      <c r="C69" s="834"/>
      <c r="D69" s="834"/>
      <c r="E69" s="835"/>
      <c r="F69" s="32"/>
      <c r="G69" s="834" t="s">
        <v>137</v>
      </c>
      <c r="H69" s="834"/>
      <c r="I69" s="834"/>
      <c r="J69" s="835"/>
      <c r="K69" s="10"/>
      <c r="L69" s="4"/>
      <c r="M69" s="641">
        <v>5</v>
      </c>
      <c r="N69" s="622" t="str">
        <f>$M$63&amp;" "&amp;Y69</f>
        <v>Scénario *qZE*</v>
      </c>
      <c r="O69" s="166">
        <f>'Consommation BATIMENT'!D31</f>
        <v>1.4</v>
      </c>
      <c r="P69" s="167">
        <f>'Consommation BATIMENT'!E31</f>
        <v>0.30268281888752124</v>
      </c>
      <c r="Q69" s="168">
        <f>1-MIN('Consommation BATIMENT'!D365:AR365)/'Consommation BATIMENT'!$D$104</f>
        <v>0.30268281888752124</v>
      </c>
      <c r="R69" s="169">
        <f>HLOOKUP($F$91,'Consommation BATIMENT'!D362:AR365,4,FALSE)</f>
        <v>32519675017.18943</v>
      </c>
      <c r="S69" s="169">
        <f>IF(SUM('Consommation BATIMENT'!E368:AR368)=30,0,SUM('Consommation BATIMENT'!E368:AR368))</f>
        <v>370.96380957045119</v>
      </c>
      <c r="T69" s="169">
        <f>HLOOKUP($F$91,'Consommation BATIMENT'!$B326:$AR359,2,FALSE)</f>
        <v>588790</v>
      </c>
      <c r="U69" s="170">
        <f>HLOOKUP($F$91,'Consommation BATIMENT'!$B326:$AR359,2,FALSE)*'Consommation BATIMENT'!M16*'Consommation BATIMENT'!$D$19</f>
        <v>290179263.59999996</v>
      </c>
      <c r="V69" s="170">
        <f>HLOOKUP($F$91,'Consommation BATIMENT'!$B326:$AR359,18,FALSE)</f>
        <v>20568539.630700801</v>
      </c>
      <c r="W69" s="170">
        <f>HLOOKUP($F$91,'Consommation BATIMENT'!$B326:$AR359,18,FALSE)*'Consommation BATIMENT'!N16</f>
        <v>61705618.892102405</v>
      </c>
      <c r="X69" s="184">
        <f>(U69+W69)*$I$75</f>
        <v>70376976498.420471</v>
      </c>
      <c r="Y69" s="172" t="str">
        <f>'Consommation BATIMENT'!C31</f>
        <v>*qZE*</v>
      </c>
      <c r="Z69" s="169">
        <f>HLOOKUP($F$91,'Consommation BATIMENT'!$B326:$AR359,6,FALSE)*D75</f>
        <v>34178454.000000007</v>
      </c>
      <c r="AA69" s="170">
        <f>HLOOKUP($F$91,'Consommation BATIMENT'!$B326:$AR359,25,FALSE)</f>
        <v>21517460.535973225</v>
      </c>
      <c r="AB69" s="170">
        <f>(T69*$D$75+V69+Z69+AA69)/10^6</f>
        <v>148.80927006667403</v>
      </c>
    </row>
    <row r="70" spans="1:28" ht="26" customHeight="1" x14ac:dyDescent="0.15">
      <c r="A70" s="4"/>
      <c r="B70" s="854" t="s">
        <v>19</v>
      </c>
      <c r="C70" s="854"/>
      <c r="D70" s="146">
        <f>D71/D75</f>
        <v>143.42212482753024</v>
      </c>
      <c r="E70" s="20" t="s">
        <v>20</v>
      </c>
      <c r="F70" s="322"/>
      <c r="G70" s="854" t="s">
        <v>19</v>
      </c>
      <c r="H70" s="854"/>
      <c r="I70" s="21">
        <v>133.02000000000001</v>
      </c>
      <c r="J70" s="20" t="s">
        <v>20</v>
      </c>
      <c r="K70" s="322"/>
      <c r="L70" s="4"/>
      <c r="M70" s="363"/>
      <c r="N70" s="363"/>
      <c r="O70" s="363"/>
      <c r="P70" s="16"/>
      <c r="Q70" s="17"/>
      <c r="R70" s="16"/>
    </row>
    <row r="71" spans="1:28" ht="26" customHeight="1" x14ac:dyDescent="0.15">
      <c r="A71" s="4"/>
      <c r="B71" s="854"/>
      <c r="C71" s="854"/>
      <c r="D71" s="145">
        <v>17671.04</v>
      </c>
      <c r="E71" s="20" t="s">
        <v>21</v>
      </c>
      <c r="F71" s="322"/>
      <c r="G71" s="854" t="s">
        <v>22</v>
      </c>
      <c r="H71" s="854"/>
      <c r="I71" s="21">
        <v>68.849999999999994</v>
      </c>
      <c r="J71" s="20" t="s">
        <v>20</v>
      </c>
      <c r="K71" s="10"/>
      <c r="L71" s="4"/>
      <c r="M71" s="363"/>
      <c r="N71" s="363" t="s">
        <v>190</v>
      </c>
      <c r="O71" s="363">
        <f>ROUNDDOWN(AVERAGE(D73/D71,I71/I70),2)</f>
        <v>0.34</v>
      </c>
      <c r="P71" s="363">
        <f>O71*I95</f>
        <v>11.070793728047306</v>
      </c>
      <c r="Q71" s="363"/>
      <c r="R71" s="363"/>
    </row>
    <row r="72" spans="1:28" ht="26" customHeight="1" x14ac:dyDescent="0.15">
      <c r="A72" s="4"/>
      <c r="B72" s="854" t="s">
        <v>22</v>
      </c>
      <c r="C72" s="854"/>
      <c r="D72" s="146">
        <f>D73/D75</f>
        <v>25.572356139923709</v>
      </c>
      <c r="E72" s="20" t="s">
        <v>20</v>
      </c>
      <c r="F72" s="322"/>
      <c r="G72" s="4" t="s">
        <v>23</v>
      </c>
      <c r="H72" s="23"/>
      <c r="I72" s="21">
        <v>55.9</v>
      </c>
      <c r="J72" s="20" t="s">
        <v>9</v>
      </c>
      <c r="K72" s="322"/>
      <c r="L72" s="4"/>
      <c r="O72" s="363"/>
      <c r="P72" s="363"/>
      <c r="Q72" s="363"/>
      <c r="R72" s="363"/>
    </row>
    <row r="73" spans="1:28" ht="26" customHeight="1" x14ac:dyDescent="0.15">
      <c r="A73" s="4"/>
      <c r="B73" s="854"/>
      <c r="C73" s="854"/>
      <c r="D73" s="21">
        <v>3150.77</v>
      </c>
      <c r="E73" s="20" t="s">
        <v>21</v>
      </c>
      <c r="F73" s="322"/>
      <c r="G73" s="4"/>
      <c r="H73" s="4"/>
      <c r="I73" s="4"/>
      <c r="J73" s="231"/>
      <c r="K73" s="10"/>
      <c r="L73" s="4"/>
      <c r="O73" s="363"/>
      <c r="P73" s="363"/>
      <c r="Q73" s="363"/>
      <c r="R73" s="363"/>
    </row>
    <row r="74" spans="1:28" ht="9" customHeight="1" x14ac:dyDescent="0.15">
      <c r="A74" s="4"/>
      <c r="B74" s="323"/>
      <c r="C74" s="323"/>
      <c r="D74" s="4"/>
      <c r="E74" s="24"/>
      <c r="F74" s="32"/>
      <c r="G74" s="4"/>
      <c r="H74" s="4"/>
      <c r="I74" s="4"/>
      <c r="J74" s="231"/>
      <c r="K74" s="10"/>
      <c r="L74" s="4"/>
      <c r="O74" s="363"/>
      <c r="P74" s="363"/>
      <c r="Q74" s="363"/>
      <c r="R74" s="363"/>
    </row>
    <row r="75" spans="1:28" ht="26" customHeight="1" x14ac:dyDescent="0.15">
      <c r="A75" s="4"/>
      <c r="B75" s="4" t="s">
        <v>24</v>
      </c>
      <c r="C75" s="4"/>
      <c r="D75" s="21">
        <v>123.21</v>
      </c>
      <c r="E75" s="20" t="s">
        <v>25</v>
      </c>
      <c r="F75" s="322"/>
      <c r="G75" s="4" t="s">
        <v>135</v>
      </c>
      <c r="H75" s="4"/>
      <c r="I75" s="21">
        <v>200</v>
      </c>
      <c r="J75" s="20" t="s">
        <v>134</v>
      </c>
      <c r="K75" s="4"/>
      <c r="L75" s="4"/>
      <c r="O75" s="363"/>
      <c r="P75" s="363"/>
      <c r="Q75" s="363"/>
      <c r="R75" s="363"/>
    </row>
    <row r="76" spans="1:28" ht="9" customHeight="1" x14ac:dyDescent="0.15">
      <c r="A76" s="4"/>
      <c r="B76" s="323"/>
      <c r="C76" s="323"/>
      <c r="D76" s="4"/>
      <c r="E76" s="24"/>
      <c r="F76" s="32"/>
      <c r="G76" s="4"/>
      <c r="H76" s="4"/>
      <c r="I76" s="4"/>
      <c r="J76" s="231"/>
      <c r="K76" s="10"/>
      <c r="L76" s="4"/>
      <c r="O76" s="363"/>
      <c r="P76" s="363"/>
      <c r="Q76" s="363"/>
      <c r="R76" s="363"/>
    </row>
    <row r="77" spans="1:28" ht="26" customHeight="1" x14ac:dyDescent="0.15">
      <c r="A77" s="2"/>
      <c r="B77" s="3" t="s">
        <v>36</v>
      </c>
      <c r="C77" s="3"/>
      <c r="D77" s="3"/>
      <c r="E77" s="3"/>
      <c r="F77" s="3"/>
      <c r="G77" s="3"/>
      <c r="H77" s="3"/>
      <c r="I77" s="3"/>
      <c r="J77" s="3"/>
      <c r="K77" s="3"/>
      <c r="L77" s="4"/>
      <c r="M77" s="623"/>
      <c r="N77" s="624"/>
      <c r="O77" s="625">
        <v>2</v>
      </c>
      <c r="P77" s="624">
        <v>1</v>
      </c>
      <c r="Q77" s="626" t="s">
        <v>223</v>
      </c>
      <c r="R77" s="624">
        <v>2</v>
      </c>
      <c r="S77" s="626"/>
    </row>
    <row r="78" spans="1:28" ht="9" customHeight="1" x14ac:dyDescent="0.15">
      <c r="A78" s="4"/>
      <c r="B78" s="4"/>
      <c r="C78" s="4"/>
      <c r="D78" s="4"/>
      <c r="E78" s="4"/>
      <c r="F78" s="32"/>
      <c r="G78" s="323"/>
      <c r="H78" s="323"/>
      <c r="I78" s="323"/>
      <c r="J78" s="32"/>
      <c r="K78" s="10"/>
      <c r="L78" s="4"/>
      <c r="M78" s="627">
        <v>1</v>
      </c>
      <c r="N78" s="628"/>
      <c r="O78" s="629">
        <v>1</v>
      </c>
      <c r="P78" s="628">
        <v>2</v>
      </c>
      <c r="Q78" s="630" t="s">
        <v>225</v>
      </c>
      <c r="R78" s="628">
        <v>1</v>
      </c>
      <c r="S78" s="631" t="s">
        <v>267</v>
      </c>
      <c r="U78" s="363"/>
      <c r="V78" s="363"/>
    </row>
    <row r="79" spans="1:28" ht="26" customHeight="1" x14ac:dyDescent="0.15">
      <c r="A79" s="4"/>
      <c r="B79" s="834" t="s">
        <v>160</v>
      </c>
      <c r="C79" s="834"/>
      <c r="D79" s="834"/>
      <c r="E79" s="834"/>
      <c r="F79" s="32"/>
      <c r="G79" s="223" t="s">
        <v>183</v>
      </c>
      <c r="H79" s="223"/>
      <c r="I79" s="223"/>
      <c r="J79" s="223"/>
      <c r="K79" s="10"/>
      <c r="L79" s="4"/>
      <c r="M79" s="627">
        <v>1</v>
      </c>
      <c r="N79" s="632" t="s">
        <v>214</v>
      </c>
      <c r="O79" s="629">
        <v>1</v>
      </c>
      <c r="P79" s="628">
        <v>3</v>
      </c>
      <c r="Q79" s="631" t="s">
        <v>224</v>
      </c>
      <c r="R79" s="628">
        <v>2</v>
      </c>
      <c r="S79" s="631" t="s">
        <v>268</v>
      </c>
      <c r="U79" s="363"/>
      <c r="V79" s="363"/>
    </row>
    <row r="80" spans="1:28" ht="26" customHeight="1" x14ac:dyDescent="0.2">
      <c r="A80" s="4"/>
      <c r="B80" s="4" t="s">
        <v>161</v>
      </c>
      <c r="C80" s="4"/>
      <c r="D80" s="4"/>
      <c r="E80" s="4"/>
      <c r="F80" s="32"/>
      <c r="G80" s="4" t="s">
        <v>270</v>
      </c>
      <c r="H80" s="4"/>
      <c r="I80" s="66"/>
      <c r="J80" s="203"/>
      <c r="K80" s="10"/>
      <c r="L80" s="4"/>
      <c r="M80" s="633">
        <v>2</v>
      </c>
      <c r="N80" s="634" t="str">
        <f>""</f>
        <v/>
      </c>
      <c r="O80" s="635">
        <v>3</v>
      </c>
      <c r="P80" s="634">
        <v>4</v>
      </c>
      <c r="Q80" s="636" t="s">
        <v>226</v>
      </c>
      <c r="R80" s="634">
        <v>3</v>
      </c>
      <c r="S80" s="637" t="s">
        <v>269</v>
      </c>
      <c r="U80" s="363"/>
      <c r="V80" s="363"/>
    </row>
    <row r="81" spans="1:29" ht="26" customHeight="1" x14ac:dyDescent="0.2">
      <c r="A81" s="4"/>
      <c r="B81" s="4" t="s">
        <v>166</v>
      </c>
      <c r="C81" s="323"/>
      <c r="D81" s="21">
        <v>27</v>
      </c>
      <c r="E81" s="20" t="s">
        <v>17</v>
      </c>
      <c r="F81" s="32"/>
      <c r="G81" s="4" t="s">
        <v>185</v>
      </c>
      <c r="H81" s="4"/>
      <c r="I81" s="66"/>
      <c r="J81" s="66"/>
      <c r="K81" s="10"/>
      <c r="L81" s="4"/>
      <c r="M81" s="363"/>
      <c r="N81" s="363"/>
      <c r="O81" s="363"/>
      <c r="P81" s="363"/>
      <c r="Q81" s="363"/>
      <c r="R81" s="363"/>
    </row>
    <row r="82" spans="1:29" ht="26" customHeight="1" x14ac:dyDescent="0.15">
      <c r="A82" s="4"/>
      <c r="B82" s="4" t="s">
        <v>266</v>
      </c>
      <c r="C82" s="323"/>
      <c r="D82" s="21">
        <v>24.66</v>
      </c>
      <c r="E82" s="20" t="s">
        <v>17</v>
      </c>
      <c r="F82" s="32"/>
      <c r="G82" s="50" t="s">
        <v>222</v>
      </c>
      <c r="H82" s="323"/>
      <c r="I82" s="21">
        <v>4.9800000000000004</v>
      </c>
      <c r="J82" s="20" t="s">
        <v>17</v>
      </c>
      <c r="K82" s="10"/>
      <c r="L82" s="4"/>
      <c r="M82" s="363"/>
      <c r="N82" s="363"/>
      <c r="O82" s="363"/>
      <c r="P82" s="363"/>
      <c r="Q82" s="363"/>
      <c r="R82" s="318"/>
    </row>
    <row r="83" spans="1:29" ht="9" customHeight="1" x14ac:dyDescent="0.15">
      <c r="A83" s="4"/>
      <c r="B83" s="4"/>
      <c r="C83" s="4"/>
      <c r="D83" s="4"/>
      <c r="E83" s="4"/>
      <c r="F83" s="32"/>
      <c r="G83" s="323"/>
      <c r="H83" s="323"/>
      <c r="I83" s="323"/>
      <c r="J83" s="32"/>
      <c r="K83" s="10"/>
      <c r="L83" s="4"/>
      <c r="M83" s="363"/>
      <c r="N83" s="363"/>
      <c r="O83" s="363"/>
      <c r="P83" s="363"/>
      <c r="Q83" s="363"/>
      <c r="R83" s="363"/>
    </row>
    <row r="84" spans="1:29" s="315" customFormat="1" ht="36" customHeight="1" x14ac:dyDescent="0.2">
      <c r="A84" s="1"/>
      <c r="B84" s="311"/>
      <c r="C84" s="312" t="s">
        <v>255</v>
      </c>
      <c r="D84" s="313" t="s">
        <v>186</v>
      </c>
      <c r="E84" s="314" t="s">
        <v>256</v>
      </c>
      <c r="F84" s="314" t="s">
        <v>261</v>
      </c>
      <c r="G84" s="313" t="s">
        <v>188</v>
      </c>
      <c r="H84" s="1"/>
      <c r="I84" s="316"/>
      <c r="J84" s="316"/>
      <c r="K84" s="317"/>
      <c r="L84" s="1"/>
      <c r="M84" s="367"/>
      <c r="N84" s="367"/>
      <c r="O84" s="367"/>
      <c r="P84" s="368"/>
      <c r="Q84" s="368"/>
      <c r="R84" s="368"/>
      <c r="S84" s="318"/>
      <c r="T84" s="318"/>
      <c r="U84" s="319"/>
      <c r="V84" s="319"/>
      <c r="W84" s="319"/>
      <c r="X84" s="320"/>
      <c r="Y84" s="367"/>
      <c r="Z84" s="367"/>
      <c r="AA84" s="367"/>
      <c r="AB84" s="367"/>
      <c r="AC84" s="367"/>
    </row>
    <row r="85" spans="1:29" ht="26" customHeight="1" x14ac:dyDescent="0.15">
      <c r="A85" s="4"/>
      <c r="B85" s="324" t="s">
        <v>254</v>
      </c>
      <c r="C85" s="222" t="s">
        <v>156</v>
      </c>
      <c r="D85" s="222" t="s">
        <v>187</v>
      </c>
      <c r="E85" s="222" t="s">
        <v>11</v>
      </c>
      <c r="F85" s="222" t="s">
        <v>262</v>
      </c>
      <c r="G85" s="325" t="s">
        <v>213</v>
      </c>
      <c r="H85" s="4"/>
      <c r="I85" s="223"/>
      <c r="J85" s="223"/>
      <c r="K85" s="10"/>
      <c r="L85" s="4"/>
      <c r="P85" s="363"/>
      <c r="Q85" s="363"/>
      <c r="R85" s="363"/>
      <c r="S85" s="158"/>
      <c r="T85" s="158"/>
      <c r="U85" s="159"/>
      <c r="V85" s="159"/>
      <c r="W85" s="159"/>
      <c r="X85" s="185"/>
    </row>
    <row r="86" spans="1:29" ht="26" customHeight="1" x14ac:dyDescent="0.2">
      <c r="A86" s="4"/>
      <c r="B86" s="51" t="s">
        <v>159</v>
      </c>
      <c r="C86" s="21">
        <v>1326.5</v>
      </c>
      <c r="D86" s="21">
        <v>2074</v>
      </c>
      <c r="E86" s="643">
        <v>110</v>
      </c>
      <c r="F86" s="423">
        <v>1120</v>
      </c>
      <c r="G86" s="204"/>
      <c r="H86" s="4"/>
      <c r="I86" s="4"/>
      <c r="J86" s="10"/>
      <c r="K86" s="10"/>
      <c r="L86" s="4"/>
      <c r="P86" s="369"/>
      <c r="Q86" s="369"/>
      <c r="R86" s="363"/>
    </row>
    <row r="87" spans="1:29" ht="26" customHeight="1" x14ac:dyDescent="0.2">
      <c r="A87" s="4"/>
      <c r="B87" s="51" t="s">
        <v>158</v>
      </c>
      <c r="C87" s="21">
        <v>286.5</v>
      </c>
      <c r="D87" s="21">
        <v>2579</v>
      </c>
      <c r="E87" s="643">
        <v>96</v>
      </c>
      <c r="F87" s="340">
        <v>3330</v>
      </c>
      <c r="G87" s="204"/>
      <c r="H87" s="4"/>
      <c r="I87" s="4"/>
      <c r="J87" s="10"/>
      <c r="K87" s="10"/>
      <c r="L87" s="4"/>
      <c r="P87" s="369"/>
      <c r="Q87" s="369"/>
      <c r="R87" s="363"/>
    </row>
    <row r="88" spans="1:29" ht="26" customHeight="1" x14ac:dyDescent="0.2">
      <c r="A88" s="4"/>
      <c r="B88" s="51" t="s">
        <v>171</v>
      </c>
      <c r="C88" s="21">
        <v>722.8</v>
      </c>
      <c r="D88" s="21">
        <v>897</v>
      </c>
      <c r="E88" s="643">
        <f>110642+12842</f>
        <v>123484</v>
      </c>
      <c r="F88" s="340">
        <v>2700</v>
      </c>
      <c r="G88" s="204"/>
      <c r="H88" s="4"/>
      <c r="I88" s="4"/>
      <c r="J88" s="10"/>
      <c r="K88" s="10"/>
      <c r="L88" s="4"/>
      <c r="P88" s="369"/>
      <c r="Q88" s="369"/>
      <c r="R88" s="363"/>
    </row>
    <row r="89" spans="1:29" ht="34" customHeight="1" x14ac:dyDescent="0.2">
      <c r="A89" s="4"/>
      <c r="B89" s="645" t="s">
        <v>230</v>
      </c>
      <c r="C89" s="21">
        <v>200.3</v>
      </c>
      <c r="D89" s="21">
        <v>6917</v>
      </c>
      <c r="E89" s="643">
        <v>4</v>
      </c>
      <c r="F89" s="644">
        <v>3000</v>
      </c>
      <c r="G89" s="204"/>
      <c r="H89" s="4"/>
      <c r="I89" s="323"/>
      <c r="J89" s="32"/>
      <c r="K89" s="10"/>
      <c r="L89" s="4"/>
      <c r="O89" s="363"/>
      <c r="P89" s="363"/>
      <c r="Q89" s="363"/>
      <c r="R89" s="363"/>
    </row>
    <row r="90" spans="1:29" ht="9" customHeight="1" x14ac:dyDescent="0.2">
      <c r="A90" s="4"/>
      <c r="B90" s="4"/>
      <c r="C90" s="66"/>
      <c r="D90" s="4"/>
      <c r="E90" s="4"/>
      <c r="F90" s="32"/>
      <c r="G90" s="323"/>
      <c r="H90" s="323"/>
      <c r="I90" s="323"/>
      <c r="J90" s="32"/>
      <c r="K90" s="10"/>
      <c r="L90" s="4"/>
      <c r="O90" s="363"/>
      <c r="P90" s="363"/>
      <c r="Q90" s="363"/>
      <c r="R90" s="363"/>
    </row>
    <row r="91" spans="1:29" ht="26" customHeight="1" x14ac:dyDescent="0.15">
      <c r="A91" s="2"/>
      <c r="B91" s="3" t="s">
        <v>220</v>
      </c>
      <c r="C91" s="3"/>
      <c r="D91" s="3"/>
      <c r="E91" s="53"/>
      <c r="F91" s="54">
        <f>ROUND(C12+30,-1)</f>
        <v>2050</v>
      </c>
      <c r="G91" s="3"/>
      <c r="H91" s="3"/>
      <c r="I91" s="3"/>
      <c r="J91" s="3"/>
      <c r="K91" s="3"/>
      <c r="L91" s="4"/>
      <c r="P91" s="363"/>
      <c r="Q91" s="363"/>
      <c r="R91" s="363"/>
    </row>
    <row r="92" spans="1:29" ht="9" customHeight="1" x14ac:dyDescent="0.15">
      <c r="A92" s="4"/>
      <c r="B92" s="6"/>
      <c r="C92" s="32"/>
      <c r="D92" s="8"/>
      <c r="E92" s="32"/>
      <c r="F92" s="32"/>
      <c r="G92" s="36"/>
      <c r="H92" s="36"/>
      <c r="I92" s="4"/>
      <c r="J92" s="10"/>
      <c r="K92" s="10"/>
      <c r="L92" s="4"/>
      <c r="O92" s="370"/>
      <c r="P92" s="363"/>
      <c r="Q92" s="363"/>
      <c r="R92" s="363"/>
    </row>
    <row r="93" spans="1:29" ht="26" customHeight="1" x14ac:dyDescent="0.15">
      <c r="A93" s="4"/>
      <c r="B93" s="223" t="s">
        <v>264</v>
      </c>
      <c r="C93" s="223"/>
      <c r="D93" s="4"/>
      <c r="E93" s="149"/>
      <c r="F93" s="4"/>
      <c r="G93" s="223" t="s">
        <v>143</v>
      </c>
      <c r="H93" s="225"/>
      <c r="I93" s="4"/>
      <c r="J93" s="203"/>
      <c r="K93" s="10"/>
      <c r="L93" s="4"/>
      <c r="M93" s="638">
        <v>1</v>
      </c>
      <c r="N93" s="639"/>
      <c r="O93" s="363"/>
      <c r="P93" s="189" t="s">
        <v>215</v>
      </c>
      <c r="R93" s="189" t="s">
        <v>216</v>
      </c>
      <c r="S93" s="18" t="s">
        <v>217</v>
      </c>
    </row>
    <row r="94" spans="1:29" ht="9" customHeight="1" thickBot="1" x14ac:dyDescent="0.2">
      <c r="A94" s="4"/>
      <c r="B94" s="30"/>
      <c r="C94" s="32"/>
      <c r="D94" s="31"/>
      <c r="E94" s="32"/>
      <c r="F94" s="32"/>
      <c r="G94" s="36"/>
      <c r="H94" s="36"/>
      <c r="I94" s="4"/>
      <c r="J94" s="10"/>
      <c r="K94" s="10"/>
      <c r="L94" s="4"/>
      <c r="M94" s="640">
        <v>1</v>
      </c>
      <c r="N94" s="641" t="str">
        <f>$M$63&amp;" "&amp;O94</f>
        <v>Scénario *HYD*</v>
      </c>
      <c r="O94" s="371" t="str">
        <f>'Production ELECTRICITE'!C24</f>
        <v>*HYD*</v>
      </c>
      <c r="P94" s="372">
        <f>'Production ELECTRICITE'!D24</f>
        <v>2.5</v>
      </c>
      <c r="Q94" s="372">
        <f>'Production ELECTRICITE'!F24</f>
        <v>0</v>
      </c>
      <c r="R94" s="372">
        <f>'Production ELECTRICITE'!H24</f>
        <v>70</v>
      </c>
      <c r="S94" s="372">
        <f>'Production ELECTRICITE'!I24</f>
        <v>30</v>
      </c>
      <c r="T94" s="371" t="str">
        <f>"Prod. PV de "&amp;R94&amp;"% 
Couverture de toit de "&amp;S94&amp;"%"</f>
        <v>Prod. PV de 70% _x000D_Couverture de toit de 30%</v>
      </c>
      <c r="U94" s="373">
        <f>HLOOKUP($F$91,C152:AQ179,14,FALSE)</f>
        <v>11675915964.162806</v>
      </c>
      <c r="V94" s="374">
        <f>HLOOKUP($F$91,'Production ELECTRICITE'!D95:AR99,5,FALSE)</f>
        <v>82</v>
      </c>
      <c r="W94" s="374">
        <f>HLOOKUP($F$91,'Production ELECTRICITE'!D106:AR111,5,FALSE)</f>
        <v>0</v>
      </c>
      <c r="X94" s="375">
        <f>HLOOKUP($F$91,'Production ELECTRICITE'!D116:AR120,4,FALSE)/10^6</f>
        <v>96.826602488217077</v>
      </c>
      <c r="Y94" s="376"/>
    </row>
    <row r="95" spans="1:29" ht="26" customHeight="1" thickTop="1" thickBot="1" x14ac:dyDescent="0.2">
      <c r="A95" s="4"/>
      <c r="B95" s="36" t="s">
        <v>219</v>
      </c>
      <c r="C95" s="34"/>
      <c r="D95" s="160">
        <f>VLOOKUP(M64,M65:X69,3,FALSE)/100</f>
        <v>4.4999999999999998E-2</v>
      </c>
      <c r="E95" s="161" t="str">
        <f>VLOOKUP(M64,M65:Y69,13,FALSE)</f>
        <v>*PEB+ZE*</v>
      </c>
      <c r="F95" s="32"/>
      <c r="G95" s="855" t="s">
        <v>116</v>
      </c>
      <c r="H95" s="856"/>
      <c r="I95" s="42">
        <f>VLOOKUP(M64,M65:X69,6,FALSE)/(10^9)</f>
        <v>32.561158023668547</v>
      </c>
      <c r="J95" s="33" t="s">
        <v>37</v>
      </c>
      <c r="K95" s="4"/>
      <c r="L95" s="4"/>
      <c r="M95" s="640">
        <v>2</v>
      </c>
      <c r="N95" s="641" t="str">
        <f>$M$63&amp;" "&amp;O95</f>
        <v>Scénario *EOL*</v>
      </c>
      <c r="O95" s="371" t="str">
        <f>'Production ELECTRICITE'!C25</f>
        <v>*EOL*</v>
      </c>
      <c r="P95" s="372">
        <f>'Production ELECTRICITE'!D25</f>
        <v>0</v>
      </c>
      <c r="Q95" s="372">
        <f>'Production ELECTRICITE'!F25</f>
        <v>2.5</v>
      </c>
      <c r="R95" s="372">
        <f>'Production ELECTRICITE'!H25</f>
        <v>70</v>
      </c>
      <c r="S95" s="372">
        <f>'Production ELECTRICITE'!I25</f>
        <v>30</v>
      </c>
      <c r="T95" s="371" t="str">
        <f>"Prod. PV de "&amp;R95&amp;"% 
Couverture de toit de "&amp;S95&amp;"%"</f>
        <v>Prod. PV de 70% _x000D_Couverture de toit de 30%</v>
      </c>
      <c r="U95" s="428">
        <f>HLOOKUP($F$91,C152:AQ167,15,FALSE)</f>
        <v>10770293646.962805</v>
      </c>
      <c r="V95" s="374">
        <f>HLOOKUP($F$91,'Production ELECTRICITE'!D265:AR270,5,FALSE)</f>
        <v>0</v>
      </c>
      <c r="W95" s="374">
        <f>HLOOKUP($F$91,'Production ELECTRICITE'!D276:AR281,5,FALSE)</f>
        <v>82</v>
      </c>
      <c r="X95" s="375">
        <f>HLOOKUP($F$91,'Production ELECTRICITE'!D286:AR290,4,FALSE)/10^6</f>
        <v>96.826602488217077</v>
      </c>
      <c r="Y95" s="376"/>
    </row>
    <row r="96" spans="1:29" s="41" customFormat="1" ht="9" customHeight="1" thickTop="1" thickBot="1" x14ac:dyDescent="0.25">
      <c r="B96" s="66"/>
      <c r="C96" s="66"/>
      <c r="D96" s="66"/>
      <c r="E96" s="66"/>
      <c r="F96" s="66"/>
      <c r="G96" s="66"/>
      <c r="H96" s="66"/>
      <c r="I96" s="66"/>
      <c r="J96" s="66"/>
      <c r="K96" s="66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377"/>
      <c r="X96" s="377"/>
      <c r="Y96" s="377"/>
      <c r="Z96" s="377"/>
      <c r="AA96" s="377"/>
      <c r="AB96" s="377"/>
      <c r="AC96" s="377"/>
    </row>
    <row r="97" spans="1:25" ht="34" customHeight="1" thickTop="1" thickBot="1" x14ac:dyDescent="0.2">
      <c r="A97" s="37"/>
      <c r="B97" s="38" t="s">
        <v>218</v>
      </c>
      <c r="C97" s="221"/>
      <c r="E97" s="188" t="str">
        <f>VLOOKUP(M93,M94:Y96,3,FALSE)</f>
        <v>*HYD*</v>
      </c>
      <c r="F97" s="224"/>
      <c r="G97" s="854" t="s">
        <v>286</v>
      </c>
      <c r="H97" s="856"/>
      <c r="I97" s="190">
        <f>VLOOKUP(M93,M94:Y95,9,FALSE)/10^9</f>
        <v>11.675915964162806</v>
      </c>
      <c r="J97" s="39" t="s">
        <v>37</v>
      </c>
      <c r="K97" s="4"/>
      <c r="L97" s="37"/>
      <c r="M97" s="378"/>
      <c r="N97" s="379" t="s">
        <v>174</v>
      </c>
      <c r="O97" s="379"/>
      <c r="P97" s="379"/>
      <c r="Q97" s="379"/>
      <c r="R97" s="379"/>
      <c r="S97" s="379"/>
      <c r="T97" s="379"/>
      <c r="U97" s="379"/>
      <c r="V97" s="379"/>
      <c r="W97" s="379"/>
      <c r="X97" s="379"/>
      <c r="Y97" s="380"/>
    </row>
    <row r="98" spans="1:25" ht="31" customHeight="1" thickTop="1" thickBot="1" x14ac:dyDescent="0.25">
      <c r="A98" s="37"/>
      <c r="B98" s="66"/>
      <c r="C98" s="66"/>
      <c r="D98" s="852" t="str">
        <f>"Prod. hyd. de +"&amp;(VLOOKUP(M93,M94:Y95,4,FALSE))&amp;" site(s)/an
Prod. éol. de +"&amp;(VLOOKUP(M93,M94:Y95,5,FALSE))&amp;" unité(s)/an"</f>
        <v>Prod. hyd. de +2,5 site(s)/an_x000D_Prod. éol. de +0 unité(s)/an</v>
      </c>
      <c r="E98" s="853"/>
      <c r="F98" s="224"/>
      <c r="G98" s="854" t="s">
        <v>229</v>
      </c>
      <c r="H98" s="856"/>
      <c r="I98" s="425">
        <f>IF(I97&gt;P71,I97-P71,0)</f>
        <v>0.6051222361155002</v>
      </c>
      <c r="J98" s="426" t="s">
        <v>37</v>
      </c>
      <c r="K98" s="37"/>
      <c r="L98" s="37"/>
      <c r="N98" s="165" t="s">
        <v>277</v>
      </c>
      <c r="O98" s="419">
        <f>HLOOKUP($F$91,C152:AQ179,26,FALSE)</f>
        <v>0.36472600853359133</v>
      </c>
    </row>
    <row r="99" spans="1:25" ht="31" customHeight="1" thickTop="1" thickBot="1" x14ac:dyDescent="0.25">
      <c r="A99" s="37"/>
      <c r="B99" s="66"/>
      <c r="C99" s="66"/>
      <c r="D99" s="850" t="str">
        <f>VLOOKUP(M93,M94:Y95,8,FALSE)</f>
        <v>Prod. PV de 70% _x000D_Couverture de toit de 30%</v>
      </c>
      <c r="E99" s="851"/>
      <c r="F99" s="224"/>
      <c r="J99" s="4"/>
      <c r="K99" s="37"/>
      <c r="L99" s="37"/>
    </row>
    <row r="100" spans="1:25" ht="9" customHeight="1" thickTop="1" x14ac:dyDescent="0.15">
      <c r="A100" s="4"/>
      <c r="B100" s="6"/>
      <c r="C100" s="32"/>
      <c r="D100" s="8"/>
      <c r="E100" s="32"/>
      <c r="F100" s="32"/>
      <c r="G100" s="36"/>
      <c r="H100" s="36"/>
      <c r="I100" s="4"/>
      <c r="J100" s="10"/>
      <c r="K100" s="10"/>
      <c r="L100" s="4"/>
      <c r="M100" s="16"/>
      <c r="O100" s="363"/>
      <c r="P100" s="363"/>
      <c r="Q100" s="363"/>
      <c r="R100" s="363"/>
    </row>
    <row r="101" spans="1:25" ht="26" customHeight="1" x14ac:dyDescent="0.15">
      <c r="A101" s="4"/>
      <c r="B101" s="223" t="s">
        <v>38</v>
      </c>
      <c r="C101" s="223"/>
      <c r="D101" s="4"/>
      <c r="E101" s="223"/>
      <c r="F101" s="40"/>
      <c r="G101" s="849"/>
      <c r="H101" s="849"/>
      <c r="I101" s="4"/>
      <c r="J101" s="203"/>
      <c r="K101" s="10"/>
      <c r="L101" s="4"/>
      <c r="M101" s="16"/>
      <c r="N101" s="16"/>
      <c r="O101" s="16"/>
      <c r="P101" s="17"/>
      <c r="Q101" s="17"/>
      <c r="R101" s="18"/>
    </row>
    <row r="102" spans="1:25" ht="9" customHeight="1" thickBot="1" x14ac:dyDescent="0.2">
      <c r="A102" s="4"/>
      <c r="B102" s="6"/>
      <c r="C102" s="32"/>
      <c r="D102" s="8"/>
      <c r="E102" s="32"/>
      <c r="F102" s="32"/>
      <c r="G102" s="36"/>
      <c r="H102" s="36"/>
      <c r="I102" s="4"/>
      <c r="J102" s="10"/>
      <c r="K102" s="10"/>
      <c r="L102" s="4"/>
      <c r="M102" s="363"/>
      <c r="N102" s="363" t="s">
        <v>44</v>
      </c>
      <c r="O102" s="363"/>
      <c r="P102" s="363"/>
      <c r="Q102" s="363" t="s">
        <v>167</v>
      </c>
      <c r="R102" s="363"/>
      <c r="S102" s="364" t="str">
        <f>IF(AND(N103=7,Q105=1),"OK","NON")</f>
        <v>OK</v>
      </c>
    </row>
    <row r="103" spans="1:25" ht="26" customHeight="1" thickTop="1" thickBot="1" x14ac:dyDescent="0.2">
      <c r="A103" s="4"/>
      <c r="B103" s="162" t="s">
        <v>144</v>
      </c>
      <c r="C103" s="162"/>
      <c r="D103" s="14" t="str">
        <f>VLOOKUP(M78,M79:N80,2,FALSE)</f>
        <v>Autonome</v>
      </c>
      <c r="E103" s="55" t="str">
        <f>S103</f>
        <v>TqZE</v>
      </c>
      <c r="F103" s="186"/>
      <c r="G103" s="59" t="s">
        <v>40</v>
      </c>
      <c r="H103" s="323"/>
      <c r="I103" s="110">
        <f>VLOOKUP(M64,M65:X69,12,FALSE)/(10^9)</f>
        <v>36.956174763959197</v>
      </c>
      <c r="J103" s="61" t="s">
        <v>138</v>
      </c>
      <c r="K103" s="4"/>
      <c r="L103" s="4"/>
      <c r="M103" s="363"/>
      <c r="N103" s="381">
        <f>SUM(N105,N107,N109,O103,O105,O107,O109)</f>
        <v>7</v>
      </c>
      <c r="O103" s="363">
        <f>IF(I103="",0,1)</f>
        <v>1</v>
      </c>
      <c r="P103" s="363"/>
      <c r="Q103" s="363">
        <f>IF(I95&lt;I97,1,0)</f>
        <v>0</v>
      </c>
      <c r="R103" s="363"/>
      <c r="S103" s="364" t="str">
        <f>IF(S102="NON","NON",IF(Q103=1,"TZE","TqZE"))</f>
        <v>TqZE</v>
      </c>
    </row>
    <row r="104" spans="1:25" ht="9" customHeight="1" thickTop="1" thickBot="1" x14ac:dyDescent="0.2">
      <c r="A104" s="4"/>
      <c r="B104" s="323"/>
      <c r="C104" s="323"/>
      <c r="D104" s="323"/>
      <c r="E104" s="32"/>
      <c r="F104" s="32"/>
      <c r="G104" s="36"/>
      <c r="H104" s="36"/>
      <c r="I104" s="63"/>
      <c r="J104" s="330"/>
      <c r="K104" s="4"/>
      <c r="L104" s="4"/>
      <c r="M104" s="363"/>
      <c r="O104" s="363"/>
      <c r="P104" s="363"/>
      <c r="Q104" s="363" t="s">
        <v>168</v>
      </c>
      <c r="R104" s="363"/>
    </row>
    <row r="105" spans="1:25" ht="26" customHeight="1" thickTop="1" thickBot="1" x14ac:dyDescent="0.2">
      <c r="A105" s="4"/>
      <c r="B105" s="56" t="s">
        <v>39</v>
      </c>
      <c r="C105" s="323"/>
      <c r="D105" s="58">
        <f>VLOOKUP(M64,M65:X69,4,FALSE)*100</f>
        <v>30.179330159908591</v>
      </c>
      <c r="E105" s="33" t="s">
        <v>17</v>
      </c>
      <c r="F105" s="321" t="str">
        <f>IF(ROUNDDOWN(VLOOKUP(M64,M65:X69,4,FALSE),2)&lt;ROUNDDOWN(VLOOKUP(M64,M65:X69,5,FALSE),2),VLOOKUP(M64,M65:X69,5,FALSE),"")</f>
        <v/>
      </c>
      <c r="G105" s="36"/>
      <c r="H105" s="323"/>
      <c r="I105" s="110">
        <f>HLOOKUP($F$91,C152:AQ182,29,FALSE)/10^9</f>
        <v>24.914385370258778</v>
      </c>
      <c r="J105" s="61" t="s">
        <v>138</v>
      </c>
      <c r="K105" s="10"/>
      <c r="L105" s="4"/>
      <c r="M105" s="363"/>
      <c r="N105" s="363">
        <f>IF(D105="",0,1)</f>
        <v>1</v>
      </c>
      <c r="O105" s="363">
        <f>IF(I105="",0,1)</f>
        <v>1</v>
      </c>
      <c r="P105" s="363"/>
      <c r="Q105" s="363">
        <f>IF(D105&gt;D67,1,0)</f>
        <v>1</v>
      </c>
      <c r="R105" s="363"/>
    </row>
    <row r="106" spans="1:25" ht="9" customHeight="1" thickTop="1" thickBot="1" x14ac:dyDescent="0.2">
      <c r="A106" s="4"/>
      <c r="B106" s="6"/>
      <c r="C106" s="32"/>
      <c r="D106" s="62"/>
      <c r="E106" s="222"/>
      <c r="F106" s="203"/>
      <c r="G106" s="36"/>
      <c r="H106" s="36"/>
      <c r="I106" s="63"/>
      <c r="J106" s="330"/>
      <c r="K106" s="10"/>
      <c r="L106" s="4"/>
      <c r="M106" s="363"/>
      <c r="N106" s="363"/>
      <c r="O106" s="363"/>
      <c r="P106" s="363"/>
      <c r="Q106" s="363" t="s">
        <v>169</v>
      </c>
      <c r="R106" s="363"/>
    </row>
    <row r="107" spans="1:25" ht="26" customHeight="1" thickTop="1" thickBot="1" x14ac:dyDescent="0.2">
      <c r="A107" s="4"/>
      <c r="B107" s="56"/>
      <c r="C107" s="323"/>
      <c r="D107" s="60">
        <f>AVERAGE(C177:AQ177)*100</f>
        <v>36.472600184487987</v>
      </c>
      <c r="E107" s="61" t="s">
        <v>15</v>
      </c>
      <c r="F107" s="321" t="str">
        <f>IF(D107&lt;D82,D82/100,"")</f>
        <v/>
      </c>
      <c r="G107" s="59" t="s">
        <v>42</v>
      </c>
      <c r="H107" s="323"/>
      <c r="I107" s="151">
        <f>VLOOKUP(M64,M65:X69,7,FALSE)</f>
        <v>555.79726815121774</v>
      </c>
      <c r="J107" s="33" t="s">
        <v>11</v>
      </c>
      <c r="K107" s="10"/>
      <c r="L107" s="4"/>
      <c r="M107" s="363"/>
      <c r="N107" s="363">
        <f>IF(D107="",0,1)</f>
        <v>1</v>
      </c>
      <c r="O107" s="363">
        <f>IF(I107="",0,1)</f>
        <v>1</v>
      </c>
      <c r="P107" s="363"/>
      <c r="Q107" s="363">
        <f>IF(D109&gt;D81,1,0)</f>
        <v>1</v>
      </c>
      <c r="R107" s="363"/>
    </row>
    <row r="108" spans="1:25" ht="9" customHeight="1" thickTop="1" thickBot="1" x14ac:dyDescent="0.2">
      <c r="A108" s="4"/>
      <c r="B108" s="6"/>
      <c r="C108" s="32"/>
      <c r="D108" s="62"/>
      <c r="E108" s="222"/>
      <c r="F108" s="203"/>
      <c r="G108" s="36"/>
      <c r="H108" s="36"/>
      <c r="I108" s="62"/>
      <c r="J108" s="222"/>
      <c r="K108" s="10"/>
      <c r="L108" s="4"/>
      <c r="M108" s="363"/>
      <c r="N108" s="363"/>
      <c r="O108" s="363"/>
      <c r="P108" s="363"/>
      <c r="Q108" s="363"/>
      <c r="R108" s="363"/>
    </row>
    <row r="109" spans="1:25" ht="26" customHeight="1" thickTop="1" thickBot="1" x14ac:dyDescent="0.2">
      <c r="A109" s="4"/>
      <c r="B109" s="56" t="s">
        <v>41</v>
      </c>
      <c r="C109" s="4"/>
      <c r="D109" s="58">
        <f>HLOOKUP($F$91,C152:AQ182,20,FALSE)*100</f>
        <v>35.858417429980953</v>
      </c>
      <c r="E109" s="33" t="s">
        <v>17</v>
      </c>
      <c r="F109" s="321" t="str">
        <f>IF(D109/100&lt;D81/100,D81/100,"")</f>
        <v/>
      </c>
      <c r="G109" s="59"/>
      <c r="H109" s="323"/>
      <c r="I109" s="60">
        <f>AVERAGE(C174:AQ174)*100</f>
        <v>94.128802677749562</v>
      </c>
      <c r="J109" s="61" t="s">
        <v>15</v>
      </c>
      <c r="K109" s="10"/>
      <c r="L109" s="4"/>
      <c r="M109" s="363"/>
      <c r="N109" s="363">
        <f>IF(D109="",0,1)</f>
        <v>1</v>
      </c>
      <c r="O109" s="363">
        <f>IF(I109="",0,1)</f>
        <v>1</v>
      </c>
      <c r="P109" s="363"/>
      <c r="Q109" s="363"/>
      <c r="R109" s="363"/>
    </row>
    <row r="110" spans="1:25" ht="9" customHeight="1" thickTop="1" x14ac:dyDescent="0.15">
      <c r="A110" s="4"/>
      <c r="B110" s="6"/>
      <c r="C110" s="32"/>
      <c r="D110" s="62"/>
      <c r="E110" s="325"/>
      <c r="F110" s="325"/>
      <c r="G110" s="4"/>
      <c r="H110" s="4"/>
      <c r="I110" s="4"/>
      <c r="J110" s="4"/>
      <c r="K110" s="10"/>
      <c r="L110" s="4"/>
      <c r="M110" s="363"/>
      <c r="N110" s="363"/>
      <c r="P110" s="363"/>
      <c r="Q110" s="363"/>
      <c r="R110" s="363"/>
    </row>
    <row r="111" spans="1:25" ht="26" customHeight="1" x14ac:dyDescent="0.15">
      <c r="A111" s="4"/>
      <c r="B111" s="4"/>
      <c r="C111" s="15"/>
      <c r="D111" s="64"/>
      <c r="E111" s="15"/>
      <c r="F111" s="177"/>
      <c r="K111" s="10"/>
      <c r="L111" s="4"/>
      <c r="M111" s="363"/>
      <c r="N111" s="363"/>
      <c r="P111" s="363"/>
      <c r="Q111" s="363"/>
      <c r="R111" s="363"/>
    </row>
    <row r="112" spans="1:25" ht="9" customHeight="1" x14ac:dyDescent="0.15">
      <c r="A112" s="4"/>
      <c r="B112" s="15"/>
      <c r="C112" s="15"/>
      <c r="D112" s="15"/>
      <c r="E112" s="44"/>
      <c r="F112" s="7"/>
      <c r="G112" s="9"/>
      <c r="H112" s="9"/>
      <c r="I112" s="4"/>
      <c r="J112" s="10"/>
      <c r="K112" s="10"/>
      <c r="L112" s="4"/>
      <c r="M112" s="363"/>
      <c r="N112" s="363"/>
      <c r="O112" s="363"/>
      <c r="P112" s="363"/>
      <c r="Q112" s="363"/>
      <c r="R112" s="363"/>
    </row>
    <row r="113" spans="1:18" ht="26" customHeight="1" x14ac:dyDescent="0.15">
      <c r="A113" s="4"/>
      <c r="B113" s="9" t="s">
        <v>43</v>
      </c>
      <c r="C113" s="9"/>
      <c r="D113" s="9"/>
      <c r="E113" s="9"/>
      <c r="F113" s="9"/>
      <c r="G113" s="9"/>
      <c r="H113" s="9"/>
      <c r="I113" s="9"/>
      <c r="J113" s="9"/>
      <c r="L113" s="4"/>
      <c r="M113" s="363"/>
      <c r="N113" s="363"/>
      <c r="O113" s="363"/>
      <c r="P113" s="363"/>
      <c r="Q113" s="363"/>
      <c r="R113" s="363"/>
    </row>
    <row r="114" spans="1:18" ht="26" customHeight="1" x14ac:dyDescent="0.15">
      <c r="A114" s="4"/>
      <c r="B114" s="9"/>
      <c r="C114" s="9"/>
      <c r="D114" s="9"/>
      <c r="E114" s="9"/>
      <c r="F114" s="9"/>
      <c r="G114" s="9"/>
      <c r="H114" s="9"/>
      <c r="I114" s="9"/>
      <c r="J114" s="9"/>
      <c r="L114" s="4"/>
      <c r="M114" s="363"/>
      <c r="N114" s="382"/>
      <c r="O114" s="363"/>
      <c r="P114" s="363"/>
      <c r="Q114" s="363"/>
      <c r="R114" s="363"/>
    </row>
    <row r="115" spans="1:18" ht="26" customHeight="1" x14ac:dyDescent="0.15">
      <c r="A115" s="57"/>
      <c r="B115" s="9"/>
      <c r="C115" s="9"/>
      <c r="D115" s="9"/>
      <c r="E115" s="9"/>
      <c r="F115" s="9"/>
      <c r="G115" s="9"/>
      <c r="H115" s="9"/>
      <c r="I115" s="9"/>
      <c r="J115" s="9"/>
      <c r="L115" s="4"/>
      <c r="M115" s="363"/>
      <c r="N115" s="363"/>
      <c r="O115" s="363"/>
      <c r="P115" s="363"/>
      <c r="Q115" s="363"/>
      <c r="R115" s="363"/>
    </row>
    <row r="116" spans="1:18" ht="26" customHeight="1" x14ac:dyDescent="0.15">
      <c r="A116" s="57"/>
      <c r="B116" s="9"/>
      <c r="C116" s="9"/>
      <c r="D116" s="9"/>
      <c r="E116" s="9"/>
      <c r="F116" s="9"/>
      <c r="G116" s="9"/>
      <c r="H116" s="9"/>
      <c r="I116" s="9"/>
      <c r="J116" s="9"/>
      <c r="L116" s="4"/>
      <c r="M116" s="363"/>
      <c r="N116" s="363"/>
      <c r="O116" s="363"/>
      <c r="P116" s="363"/>
      <c r="Q116" s="363"/>
      <c r="R116" s="363"/>
    </row>
    <row r="117" spans="1:18" ht="26" customHeight="1" x14ac:dyDescent="0.15">
      <c r="A117" s="57"/>
      <c r="B117" s="9"/>
      <c r="C117" s="9"/>
      <c r="D117" s="9"/>
      <c r="E117" s="9"/>
      <c r="F117" s="9"/>
      <c r="G117" s="9"/>
      <c r="H117" s="9"/>
      <c r="I117" s="9"/>
      <c r="J117" s="9"/>
      <c r="L117" s="4"/>
      <c r="M117" s="363"/>
      <c r="N117" s="363"/>
      <c r="O117" s="363"/>
      <c r="P117" s="363"/>
      <c r="Q117" s="363"/>
      <c r="R117" s="363"/>
    </row>
    <row r="118" spans="1:18" ht="26" customHeight="1" x14ac:dyDescent="0.15">
      <c r="A118" s="57"/>
      <c r="B118" s="9"/>
      <c r="C118" s="9"/>
      <c r="D118" s="9"/>
      <c r="E118" s="9"/>
      <c r="F118" s="9"/>
      <c r="G118" s="9"/>
      <c r="H118" s="9"/>
      <c r="I118" s="9"/>
      <c r="J118" s="9"/>
      <c r="L118" s="4"/>
      <c r="M118" s="363"/>
      <c r="N118" s="363"/>
      <c r="O118" s="363"/>
      <c r="P118" s="363"/>
      <c r="Q118" s="363"/>
      <c r="R118" s="363"/>
    </row>
    <row r="119" spans="1:18" ht="26" customHeight="1" x14ac:dyDescent="0.15">
      <c r="A119" s="57"/>
      <c r="B119" s="9"/>
      <c r="C119" s="9"/>
      <c r="D119" s="9"/>
      <c r="E119" s="9"/>
      <c r="F119" s="9"/>
      <c r="G119" s="9"/>
      <c r="H119" s="9"/>
      <c r="I119" s="9"/>
      <c r="J119" s="9"/>
      <c r="L119" s="4"/>
      <c r="M119" s="363"/>
      <c r="N119" s="363"/>
      <c r="O119" s="363"/>
      <c r="P119" s="363"/>
      <c r="Q119" s="363"/>
      <c r="R119" s="363"/>
    </row>
    <row r="120" spans="1:18" ht="26" customHeight="1" x14ac:dyDescent="0.15">
      <c r="A120" s="57"/>
      <c r="B120" s="9"/>
      <c r="C120" s="9"/>
      <c r="D120" s="9"/>
      <c r="E120" s="9"/>
      <c r="F120" s="9"/>
      <c r="G120" s="9"/>
      <c r="H120" s="9"/>
      <c r="I120" s="9"/>
      <c r="J120" s="9"/>
      <c r="L120" s="4"/>
      <c r="M120" s="363"/>
      <c r="N120" s="363"/>
      <c r="O120" s="363"/>
      <c r="P120" s="363"/>
      <c r="Q120" s="363"/>
      <c r="R120" s="363"/>
    </row>
    <row r="121" spans="1:18" ht="26" customHeight="1" x14ac:dyDescent="0.15">
      <c r="A121" s="57"/>
      <c r="B121" s="9"/>
      <c r="C121" s="9"/>
      <c r="D121" s="9"/>
      <c r="E121" s="9"/>
      <c r="F121" s="9"/>
      <c r="G121" s="9"/>
      <c r="H121" s="9"/>
      <c r="I121" s="9"/>
      <c r="J121" s="9"/>
      <c r="L121" s="4"/>
      <c r="M121" s="363"/>
      <c r="N121" s="363"/>
      <c r="O121" s="363"/>
      <c r="P121" s="363"/>
      <c r="Q121" s="363"/>
      <c r="R121" s="363"/>
    </row>
    <row r="122" spans="1:18" ht="26" customHeight="1" x14ac:dyDescent="0.15">
      <c r="A122" s="57"/>
      <c r="B122" s="9"/>
      <c r="C122" s="9"/>
      <c r="D122" s="9"/>
      <c r="E122" s="9"/>
      <c r="F122" s="9"/>
      <c r="G122" s="9"/>
      <c r="H122" s="9"/>
      <c r="I122" s="9"/>
      <c r="J122" s="9"/>
      <c r="L122" s="4"/>
      <c r="M122" s="363"/>
      <c r="N122" s="363"/>
      <c r="O122" s="363"/>
      <c r="P122" s="363"/>
      <c r="Q122" s="363"/>
      <c r="R122" s="363"/>
    </row>
    <row r="123" spans="1:18" ht="26" customHeight="1" x14ac:dyDescent="0.15">
      <c r="A123" s="57"/>
      <c r="B123" s="9"/>
      <c r="C123" s="9"/>
      <c r="D123" s="9"/>
      <c r="E123" s="9"/>
      <c r="F123" s="9"/>
      <c r="G123" s="9"/>
      <c r="H123" s="9"/>
      <c r="I123" s="9"/>
      <c r="J123" s="9"/>
      <c r="L123" s="4"/>
      <c r="M123" s="363"/>
      <c r="N123" s="363"/>
      <c r="O123" s="363"/>
      <c r="P123" s="363"/>
      <c r="Q123" s="363"/>
      <c r="R123" s="363"/>
    </row>
    <row r="124" spans="1:18" ht="26" customHeight="1" x14ac:dyDescent="0.15">
      <c r="A124" s="57"/>
      <c r="B124" s="9"/>
      <c r="C124" s="9"/>
      <c r="D124" s="9"/>
      <c r="E124" s="9"/>
      <c r="F124" s="9"/>
      <c r="G124" s="9"/>
      <c r="H124" s="9"/>
      <c r="I124" s="9"/>
      <c r="J124" s="9"/>
      <c r="L124" s="4"/>
      <c r="M124" s="363"/>
      <c r="N124" s="363"/>
      <c r="O124" s="363"/>
      <c r="P124" s="363"/>
      <c r="Q124" s="363"/>
      <c r="R124" s="363"/>
    </row>
    <row r="125" spans="1:18" ht="26" customHeight="1" x14ac:dyDescent="0.15">
      <c r="A125" s="4"/>
      <c r="B125" s="9"/>
      <c r="C125" s="9"/>
      <c r="D125" s="9"/>
      <c r="E125" s="9"/>
      <c r="F125" s="9"/>
      <c r="G125" s="9"/>
      <c r="H125" s="9"/>
      <c r="I125" s="9"/>
      <c r="J125" s="9"/>
      <c r="L125" s="4"/>
      <c r="M125" s="363"/>
      <c r="N125" s="363"/>
      <c r="O125" s="363"/>
      <c r="P125" s="363"/>
      <c r="Q125" s="363"/>
      <c r="R125" s="363"/>
    </row>
    <row r="126" spans="1:18" ht="26" customHeight="1" x14ac:dyDescent="0.15">
      <c r="A126" s="4"/>
      <c r="B126" s="9"/>
      <c r="C126" s="9"/>
      <c r="D126" s="9"/>
      <c r="E126" s="9"/>
      <c r="F126" s="9"/>
      <c r="G126" s="9"/>
      <c r="H126" s="9"/>
      <c r="I126" s="9"/>
      <c r="J126" s="9"/>
      <c r="L126" s="4"/>
      <c r="M126" s="363"/>
      <c r="N126" s="363"/>
      <c r="O126" s="363"/>
      <c r="P126" s="363"/>
      <c r="Q126" s="363"/>
      <c r="R126" s="363"/>
    </row>
    <row r="127" spans="1:18" ht="26" customHeight="1" x14ac:dyDescent="0.15">
      <c r="A127" s="4"/>
      <c r="B127" s="9"/>
      <c r="C127" s="9"/>
      <c r="D127" s="9"/>
      <c r="E127" s="9"/>
      <c r="F127" s="9"/>
      <c r="G127" s="9"/>
      <c r="H127" s="9"/>
      <c r="I127" s="9"/>
      <c r="J127" s="9"/>
      <c r="L127" s="4"/>
      <c r="M127" s="363"/>
      <c r="N127" s="363"/>
      <c r="O127" s="363"/>
      <c r="P127" s="363"/>
      <c r="Q127" s="363"/>
      <c r="R127" s="363"/>
    </row>
    <row r="128" spans="1:18" ht="26" customHeight="1" x14ac:dyDescent="0.15">
      <c r="A128" s="4"/>
      <c r="B128" s="9"/>
      <c r="C128" s="9"/>
      <c r="D128" s="9"/>
      <c r="E128" s="9"/>
      <c r="F128" s="9"/>
      <c r="G128" s="9"/>
      <c r="H128" s="9"/>
      <c r="I128" s="9"/>
      <c r="J128" s="9"/>
      <c r="L128" s="4"/>
      <c r="M128" s="363"/>
      <c r="N128" s="363"/>
      <c r="O128" s="363"/>
      <c r="P128" s="363"/>
      <c r="Q128" s="363"/>
      <c r="R128" s="363"/>
    </row>
    <row r="129" spans="1:18" ht="26" customHeight="1" x14ac:dyDescent="0.15">
      <c r="A129" s="4"/>
      <c r="B129" s="9"/>
      <c r="C129" s="9"/>
      <c r="D129" s="9"/>
      <c r="E129" s="9"/>
      <c r="F129" s="9"/>
      <c r="G129" s="9"/>
      <c r="H129" s="9"/>
      <c r="I129" s="9"/>
      <c r="J129" s="9"/>
      <c r="L129" s="4"/>
      <c r="M129" s="363"/>
      <c r="N129" s="363"/>
      <c r="O129" s="363"/>
      <c r="P129" s="363"/>
      <c r="Q129" s="363"/>
      <c r="R129" s="363"/>
    </row>
    <row r="130" spans="1:18" ht="26" customHeight="1" x14ac:dyDescent="0.15">
      <c r="A130" s="4"/>
      <c r="B130" s="9"/>
      <c r="C130" s="9"/>
      <c r="D130" s="9"/>
      <c r="E130" s="9"/>
      <c r="F130" s="9"/>
      <c r="G130" s="9"/>
      <c r="H130" s="9"/>
      <c r="I130" s="9"/>
      <c r="J130" s="9"/>
      <c r="L130" s="4"/>
      <c r="M130" s="363"/>
      <c r="N130" s="363"/>
      <c r="O130" s="363"/>
      <c r="P130" s="363"/>
      <c r="Q130" s="363"/>
      <c r="R130" s="363"/>
    </row>
    <row r="131" spans="1:18" ht="26" customHeight="1" x14ac:dyDescent="0.15">
      <c r="A131" s="4"/>
      <c r="B131" s="9"/>
      <c r="C131" s="9"/>
      <c r="D131" s="9"/>
      <c r="E131" s="9"/>
      <c r="F131" s="9"/>
      <c r="G131" s="9"/>
      <c r="H131" s="9"/>
      <c r="I131" s="9"/>
      <c r="J131" s="9"/>
      <c r="L131" s="4"/>
      <c r="M131" s="363"/>
      <c r="N131" s="363"/>
      <c r="O131" s="363"/>
      <c r="P131" s="363"/>
      <c r="Q131" s="363"/>
      <c r="R131" s="363"/>
    </row>
    <row r="132" spans="1:18" ht="26" customHeight="1" x14ac:dyDescent="0.15">
      <c r="A132" s="4"/>
      <c r="B132" s="9"/>
      <c r="C132" s="9"/>
      <c r="D132" s="9"/>
      <c r="E132" s="9"/>
      <c r="F132" s="9"/>
      <c r="G132" s="9"/>
      <c r="H132" s="9"/>
      <c r="I132" s="9"/>
      <c r="J132" s="9"/>
      <c r="L132" s="4"/>
      <c r="M132" s="363"/>
      <c r="N132" s="363"/>
      <c r="O132" s="363"/>
      <c r="P132" s="363"/>
      <c r="Q132" s="363"/>
      <c r="R132" s="363"/>
    </row>
    <row r="133" spans="1:18" ht="26" customHeight="1" x14ac:dyDescent="0.15">
      <c r="A133" s="4"/>
      <c r="B133" s="9"/>
      <c r="C133" s="9"/>
      <c r="D133" s="9"/>
      <c r="E133" s="9"/>
      <c r="F133" s="9"/>
      <c r="G133" s="9"/>
      <c r="H133" s="9"/>
      <c r="I133" s="9"/>
      <c r="J133" s="9"/>
      <c r="L133" s="4"/>
      <c r="M133" s="363"/>
      <c r="N133" s="363"/>
      <c r="O133" s="363"/>
      <c r="P133" s="363"/>
      <c r="Q133" s="363"/>
      <c r="R133" s="363"/>
    </row>
    <row r="134" spans="1:18" ht="26" customHeight="1" x14ac:dyDescent="0.15">
      <c r="A134" s="4"/>
      <c r="B134" s="9"/>
      <c r="C134" s="9"/>
      <c r="D134" s="9"/>
      <c r="E134" s="9"/>
      <c r="F134" s="9"/>
      <c r="G134" s="9"/>
      <c r="H134" s="9"/>
      <c r="I134" s="9"/>
      <c r="J134" s="9"/>
      <c r="L134" s="4"/>
      <c r="M134" s="363"/>
      <c r="N134" s="363"/>
      <c r="O134" s="363"/>
      <c r="P134" s="363"/>
      <c r="Q134" s="363"/>
      <c r="R134" s="363"/>
    </row>
    <row r="135" spans="1:18" ht="26" customHeight="1" x14ac:dyDescent="0.15">
      <c r="A135" s="4"/>
      <c r="B135" s="9"/>
      <c r="C135" s="9"/>
      <c r="D135" s="9"/>
      <c r="E135" s="9"/>
      <c r="F135" s="9"/>
      <c r="G135" s="9"/>
      <c r="H135" s="9"/>
      <c r="I135" s="9"/>
      <c r="J135" s="9"/>
      <c r="L135" s="4"/>
      <c r="M135" s="363"/>
      <c r="N135" s="363"/>
      <c r="O135" s="363"/>
      <c r="P135" s="363"/>
      <c r="Q135" s="363"/>
      <c r="R135" s="363"/>
    </row>
    <row r="136" spans="1:18" ht="26" customHeight="1" x14ac:dyDescent="0.15">
      <c r="A136" s="4"/>
      <c r="B136" s="9"/>
      <c r="C136" s="9"/>
      <c r="D136" s="9"/>
      <c r="E136" s="9"/>
      <c r="F136" s="9"/>
      <c r="G136" s="9"/>
      <c r="H136" s="9"/>
      <c r="I136" s="9"/>
      <c r="J136" s="9"/>
      <c r="L136" s="4"/>
      <c r="M136" s="363"/>
      <c r="N136" s="363"/>
      <c r="O136" s="363"/>
      <c r="P136" s="363"/>
      <c r="Q136" s="363"/>
      <c r="R136" s="363"/>
    </row>
    <row r="137" spans="1:18" ht="26" customHeight="1" x14ac:dyDescent="0.15">
      <c r="A137" s="4"/>
      <c r="B137" s="9"/>
      <c r="C137" s="9"/>
      <c r="D137" s="9"/>
      <c r="E137" s="9"/>
      <c r="F137" s="9"/>
      <c r="G137" s="9"/>
      <c r="H137" s="9"/>
      <c r="I137" s="9"/>
      <c r="J137" s="9"/>
      <c r="L137" s="4"/>
      <c r="M137" s="363"/>
      <c r="N137" s="363"/>
      <c r="O137" s="363"/>
      <c r="P137" s="363"/>
      <c r="Q137" s="363"/>
      <c r="R137" s="363"/>
    </row>
    <row r="138" spans="1:18" ht="26" customHeight="1" x14ac:dyDescent="0.15">
      <c r="A138" s="4"/>
      <c r="B138" s="9"/>
      <c r="C138" s="9"/>
      <c r="D138" s="9"/>
      <c r="E138" s="9"/>
      <c r="F138" s="9"/>
      <c r="G138" s="9"/>
      <c r="H138" s="9"/>
      <c r="I138" s="9"/>
      <c r="J138" s="9"/>
      <c r="L138" s="4"/>
      <c r="M138" s="363"/>
      <c r="N138" s="363"/>
      <c r="O138" s="363"/>
      <c r="P138" s="363"/>
      <c r="Q138" s="363"/>
      <c r="R138" s="363"/>
    </row>
    <row r="139" spans="1:18" ht="26" customHeight="1" x14ac:dyDescent="0.15">
      <c r="A139" s="4"/>
      <c r="B139" s="9"/>
      <c r="C139" s="9"/>
      <c r="D139" s="9"/>
      <c r="E139" s="9"/>
      <c r="F139" s="9"/>
      <c r="G139" s="9"/>
      <c r="H139" s="9"/>
      <c r="I139" s="9"/>
      <c r="J139" s="9"/>
      <c r="L139" s="4"/>
      <c r="M139" s="363"/>
      <c r="N139" s="363"/>
      <c r="O139" s="363"/>
      <c r="P139" s="363"/>
      <c r="Q139" s="363"/>
      <c r="R139" s="363"/>
    </row>
    <row r="140" spans="1:18" ht="26" customHeight="1" x14ac:dyDescent="0.15">
      <c r="A140" s="4"/>
      <c r="B140" s="9"/>
      <c r="C140" s="9"/>
      <c r="D140" s="9"/>
      <c r="E140" s="9"/>
      <c r="F140" s="9"/>
      <c r="G140" s="9"/>
      <c r="H140" s="9"/>
      <c r="I140" s="9"/>
      <c r="J140" s="9"/>
      <c r="L140" s="4"/>
      <c r="M140" s="363"/>
      <c r="N140" s="363"/>
      <c r="O140" s="363"/>
      <c r="P140" s="363"/>
      <c r="Q140" s="363"/>
      <c r="R140" s="363"/>
    </row>
    <row r="141" spans="1:18" ht="26" customHeight="1" x14ac:dyDescent="0.15">
      <c r="A141" s="4"/>
      <c r="B141" s="9"/>
      <c r="C141" s="9"/>
      <c r="D141" s="9"/>
      <c r="E141" s="9"/>
      <c r="F141" s="9"/>
      <c r="G141" s="9"/>
      <c r="H141" s="9"/>
      <c r="I141" s="9"/>
      <c r="J141" s="9"/>
      <c r="L141" s="4"/>
      <c r="M141" s="363"/>
      <c r="N141" s="363"/>
      <c r="O141" s="363"/>
      <c r="P141" s="363"/>
      <c r="Q141" s="363"/>
      <c r="R141" s="363"/>
    </row>
    <row r="142" spans="1:18" ht="26" customHeight="1" x14ac:dyDescent="0.15">
      <c r="A142" s="4"/>
      <c r="B142" s="9"/>
      <c r="C142" s="9"/>
      <c r="D142" s="9"/>
      <c r="E142" s="9"/>
      <c r="F142" s="9"/>
      <c r="G142" s="9"/>
      <c r="H142" s="9"/>
      <c r="I142" s="9"/>
      <c r="J142" s="9"/>
      <c r="L142" s="4"/>
      <c r="M142" s="363"/>
      <c r="N142" s="363"/>
      <c r="O142" s="363"/>
      <c r="P142" s="363"/>
      <c r="Q142" s="363"/>
      <c r="R142" s="363"/>
    </row>
    <row r="143" spans="1:18" ht="26" customHeight="1" x14ac:dyDescent="0.15">
      <c r="A143" s="4"/>
      <c r="B143" s="9"/>
      <c r="C143" s="9"/>
      <c r="D143" s="9"/>
      <c r="E143" s="9"/>
      <c r="F143" s="9"/>
      <c r="G143" s="9"/>
      <c r="H143" s="9"/>
      <c r="I143" s="9"/>
      <c r="J143" s="9"/>
      <c r="L143" s="4"/>
      <c r="M143" s="363"/>
      <c r="N143" s="363"/>
      <c r="O143" s="363"/>
      <c r="P143" s="363"/>
      <c r="Q143" s="363"/>
      <c r="R143" s="363"/>
    </row>
    <row r="144" spans="1:18" ht="26" customHeight="1" x14ac:dyDescent="0.15">
      <c r="A144" s="4"/>
      <c r="B144" s="9"/>
      <c r="C144" s="9"/>
      <c r="D144" s="9"/>
      <c r="E144" s="9"/>
      <c r="F144" s="9"/>
      <c r="G144" s="9"/>
      <c r="H144" s="9"/>
      <c r="I144" s="9"/>
      <c r="J144" s="9"/>
      <c r="L144" s="4"/>
      <c r="M144" s="363"/>
      <c r="N144" s="363"/>
      <c r="O144" s="363"/>
      <c r="P144" s="363"/>
      <c r="Q144" s="363"/>
      <c r="R144" s="363"/>
    </row>
    <row r="145" spans="1:48" ht="26" customHeight="1" x14ac:dyDescent="0.15">
      <c r="A145" s="4"/>
      <c r="B145" s="9"/>
      <c r="C145" s="9"/>
      <c r="D145" s="9"/>
      <c r="E145" s="9"/>
      <c r="F145" s="9"/>
      <c r="G145" s="9"/>
      <c r="H145" s="9"/>
      <c r="I145" s="9"/>
      <c r="J145" s="9"/>
      <c r="L145" s="4"/>
      <c r="M145" s="363"/>
      <c r="N145" s="363"/>
      <c r="O145" s="363"/>
      <c r="P145" s="363"/>
      <c r="Q145" s="363"/>
      <c r="R145" s="363"/>
    </row>
    <row r="146" spans="1:48" ht="26" customHeight="1" x14ac:dyDescent="0.15">
      <c r="A146" s="4"/>
      <c r="B146" s="9"/>
      <c r="C146" s="9"/>
      <c r="D146" s="9"/>
      <c r="E146" s="9"/>
      <c r="F146" s="9"/>
      <c r="G146" s="9"/>
      <c r="H146" s="9"/>
      <c r="I146" s="9"/>
      <c r="J146" s="9"/>
      <c r="L146" s="4"/>
      <c r="M146" s="363"/>
      <c r="N146" s="363"/>
      <c r="O146" s="363"/>
      <c r="P146" s="363"/>
      <c r="Q146" s="363"/>
      <c r="R146" s="363"/>
    </row>
    <row r="147" spans="1:48" ht="26" customHeight="1" x14ac:dyDescent="0.15">
      <c r="A147" s="4"/>
      <c r="B147" s="9"/>
      <c r="C147" s="9"/>
      <c r="D147" s="9"/>
      <c r="E147" s="9"/>
      <c r="F147" s="9"/>
      <c r="G147" s="9"/>
      <c r="H147" s="9"/>
      <c r="I147" s="9"/>
      <c r="J147" s="9"/>
      <c r="L147" s="4"/>
      <c r="M147" s="363"/>
      <c r="N147" s="363"/>
      <c r="O147" s="363"/>
      <c r="P147" s="363"/>
      <c r="Q147" s="363"/>
      <c r="R147" s="363"/>
    </row>
    <row r="148" spans="1:48" ht="26" customHeight="1" x14ac:dyDescent="0.15">
      <c r="A148" s="4"/>
      <c r="B148" s="9"/>
      <c r="C148" s="9"/>
      <c r="D148" s="9"/>
      <c r="E148" s="9"/>
      <c r="F148" s="9"/>
      <c r="G148" s="9"/>
      <c r="H148" s="9"/>
      <c r="I148" s="9"/>
      <c r="J148" s="9"/>
      <c r="L148" s="4"/>
      <c r="M148" s="363"/>
      <c r="N148" s="363"/>
      <c r="O148" s="363"/>
      <c r="P148" s="363"/>
      <c r="Q148" s="363"/>
      <c r="R148" s="363"/>
    </row>
    <row r="149" spans="1:48" ht="26" customHeight="1" x14ac:dyDescent="0.15">
      <c r="A149" s="4"/>
      <c r="B149" s="9"/>
      <c r="C149" s="9"/>
      <c r="D149" s="9"/>
      <c r="E149" s="9"/>
      <c r="F149" s="9"/>
      <c r="G149" s="9"/>
      <c r="H149" s="9"/>
      <c r="I149" s="9"/>
      <c r="J149" s="9"/>
      <c r="L149" s="4"/>
      <c r="M149" s="363"/>
      <c r="N149" s="363"/>
      <c r="O149" s="363"/>
      <c r="P149" s="363"/>
      <c r="Q149" s="363"/>
      <c r="R149" s="363"/>
    </row>
    <row r="150" spans="1:48" ht="26" customHeight="1" x14ac:dyDescent="0.15">
      <c r="A150" s="4"/>
      <c r="B150" s="9"/>
      <c r="C150" s="9"/>
      <c r="D150" s="9"/>
      <c r="E150" s="9"/>
      <c r="F150" s="9"/>
      <c r="G150" s="9"/>
      <c r="H150" s="9"/>
      <c r="I150" s="9"/>
      <c r="J150" s="9"/>
      <c r="L150" s="4"/>
      <c r="M150" s="363"/>
      <c r="N150" s="363"/>
      <c r="O150" s="363"/>
      <c r="P150" s="363"/>
      <c r="Q150" s="363"/>
      <c r="R150" s="363"/>
    </row>
    <row r="151" spans="1:48" ht="26" customHeight="1" x14ac:dyDescent="0.15">
      <c r="A151" s="4"/>
      <c r="B151" s="177"/>
      <c r="C151" s="177"/>
      <c r="D151" s="177"/>
      <c r="E151" s="177"/>
      <c r="F151" s="177"/>
      <c r="G151" s="177"/>
      <c r="H151" s="177"/>
      <c r="I151" s="177"/>
      <c r="J151" s="177"/>
      <c r="L151" s="4"/>
      <c r="M151" s="363"/>
      <c r="N151" s="363"/>
      <c r="O151" s="363"/>
      <c r="P151" s="363"/>
      <c r="Q151" s="363"/>
      <c r="R151" s="363"/>
    </row>
    <row r="152" spans="1:48" s="399" customFormat="1" ht="26" hidden="1" customHeight="1" x14ac:dyDescent="0.15">
      <c r="C152" s="383">
        <f>IF('Consommation BATIMENT'!D$84="","",'Consommation BATIMENT'!D$84)</f>
        <v>2018</v>
      </c>
      <c r="D152" s="383">
        <f>IF('Consommation BATIMENT'!E$84="","",'Consommation BATIMENT'!E$84)</f>
        <v>2019</v>
      </c>
      <c r="E152" s="383">
        <f>IF('Consommation BATIMENT'!F$84="","",'Consommation BATIMENT'!F$84)</f>
        <v>2020</v>
      </c>
      <c r="F152" s="383">
        <f>IF('Consommation BATIMENT'!G$84="","",'Consommation BATIMENT'!G$84)</f>
        <v>2021</v>
      </c>
      <c r="G152" s="383">
        <f>IF('Consommation BATIMENT'!H$84="","",'Consommation BATIMENT'!H$84)</f>
        <v>2022</v>
      </c>
      <c r="H152" s="383">
        <f>IF('Consommation BATIMENT'!I$84="","",'Consommation BATIMENT'!I$84)</f>
        <v>2023</v>
      </c>
      <c r="I152" s="383">
        <f>IF('Consommation BATIMENT'!J$84="","",'Consommation BATIMENT'!J$84)</f>
        <v>2024</v>
      </c>
      <c r="J152" s="383">
        <f>IF('Consommation BATIMENT'!K$84="","",'Consommation BATIMENT'!K$84)</f>
        <v>2025</v>
      </c>
      <c r="K152" s="383">
        <f>IF('Consommation BATIMENT'!L$84="","",'Consommation BATIMENT'!L$84)</f>
        <v>2026</v>
      </c>
      <c r="L152" s="383">
        <f>IF('Consommation BATIMENT'!M$84="","",'Consommation BATIMENT'!M$84)</f>
        <v>2027</v>
      </c>
      <c r="M152" s="383">
        <f>IF('Consommation BATIMENT'!N$84="","",'Consommation BATIMENT'!N$84)</f>
        <v>2028</v>
      </c>
      <c r="N152" s="383">
        <f>IF('Consommation BATIMENT'!O$84="","",'Consommation BATIMENT'!O$84)</f>
        <v>2029</v>
      </c>
      <c r="O152" s="383">
        <f>IF('Consommation BATIMENT'!P$84="","",'Consommation BATIMENT'!P$84)</f>
        <v>2030</v>
      </c>
      <c r="P152" s="383">
        <f>IF('Consommation BATIMENT'!Q$84="","",'Consommation BATIMENT'!Q$84)</f>
        <v>2031</v>
      </c>
      <c r="Q152" s="383">
        <f>IF('Consommation BATIMENT'!R$84="","",'Consommation BATIMENT'!R$84)</f>
        <v>2032</v>
      </c>
      <c r="R152" s="383">
        <f>IF('Consommation BATIMENT'!S$84="","",'Consommation BATIMENT'!S$84)</f>
        <v>2033</v>
      </c>
      <c r="S152" s="383">
        <f>IF('Consommation BATIMENT'!T$84="","",'Consommation BATIMENT'!T$84)</f>
        <v>2034</v>
      </c>
      <c r="T152" s="383">
        <f>IF('Consommation BATIMENT'!U$84="","",'Consommation BATIMENT'!U$84)</f>
        <v>2035</v>
      </c>
      <c r="U152" s="383">
        <f>IF('Consommation BATIMENT'!V$84="","",'Consommation BATIMENT'!V$84)</f>
        <v>2036</v>
      </c>
      <c r="V152" s="383">
        <f>IF('Consommation BATIMENT'!W$84="","",'Consommation BATIMENT'!W$84)</f>
        <v>2037</v>
      </c>
      <c r="W152" s="383">
        <f>IF('Consommation BATIMENT'!X$84="","",'Consommation BATIMENT'!X$84)</f>
        <v>2038</v>
      </c>
      <c r="X152" s="383">
        <f>IF('Consommation BATIMENT'!Y$84="","",'Consommation BATIMENT'!Y$84)</f>
        <v>2039</v>
      </c>
      <c r="Y152" s="383">
        <f>IF('Consommation BATIMENT'!Z$84="","",'Consommation BATIMENT'!Z$84)</f>
        <v>2040</v>
      </c>
      <c r="Z152" s="384">
        <f>IF('Consommation BATIMENT'!AA$84="","",'Consommation BATIMENT'!AA$84)</f>
        <v>2041</v>
      </c>
      <c r="AA152" s="384">
        <f>IF('Consommation BATIMENT'!AB$84="","",'Consommation BATIMENT'!AB$84)</f>
        <v>2042</v>
      </c>
      <c r="AB152" s="384">
        <f>IF('Consommation BATIMENT'!AC$84="","",'Consommation BATIMENT'!AC$84)</f>
        <v>2043</v>
      </c>
      <c r="AC152" s="384">
        <f>IF('Consommation BATIMENT'!AD$84="","",'Consommation BATIMENT'!AD$84)</f>
        <v>2044</v>
      </c>
      <c r="AD152" s="383">
        <f>IF('Consommation BATIMENT'!AE$84="","",'Consommation BATIMENT'!AE$84)</f>
        <v>2045</v>
      </c>
      <c r="AE152" s="383">
        <f>IF('Consommation BATIMENT'!AF$84="","",'Consommation BATIMENT'!AF$84)</f>
        <v>2046</v>
      </c>
      <c r="AF152" s="383">
        <f>IF('Consommation BATIMENT'!AG$84="","",'Consommation BATIMENT'!AG$84)</f>
        <v>2047</v>
      </c>
      <c r="AG152" s="383">
        <f>IF('Consommation BATIMENT'!AH$84="","",'Consommation BATIMENT'!AH$84)</f>
        <v>2048</v>
      </c>
      <c r="AH152" s="383">
        <f>IF('Consommation BATIMENT'!AI$84="","",'Consommation BATIMENT'!AI$84)</f>
        <v>2049</v>
      </c>
      <c r="AI152" s="383">
        <f>IF('Consommation BATIMENT'!AJ$84="","",'Consommation BATIMENT'!AJ$84)</f>
        <v>2050</v>
      </c>
      <c r="AJ152" s="383" t="str">
        <f>IF('Consommation BATIMENT'!AK$84="","",'Consommation BATIMENT'!AK$84)</f>
        <v/>
      </c>
      <c r="AK152" s="383" t="str">
        <f>IF('Consommation BATIMENT'!AL$84="","",'Consommation BATIMENT'!AL$84)</f>
        <v/>
      </c>
      <c r="AL152" s="383" t="str">
        <f>IF('Consommation BATIMENT'!AM$84="","",'Consommation BATIMENT'!AM$84)</f>
        <v/>
      </c>
      <c r="AM152" s="383" t="str">
        <f>IF('Consommation BATIMENT'!AN$84="","",'Consommation BATIMENT'!AN$84)</f>
        <v/>
      </c>
      <c r="AN152" s="383" t="str">
        <f>IF('Consommation BATIMENT'!AO$84="","",'Consommation BATIMENT'!AO$84)</f>
        <v/>
      </c>
      <c r="AO152" s="383" t="str">
        <f>IF('Consommation BATIMENT'!AP$84="","",'Consommation BATIMENT'!AP$84)</f>
        <v/>
      </c>
      <c r="AP152" s="383" t="str">
        <f>IF('Consommation BATIMENT'!AQ$84="","",'Consommation BATIMENT'!AQ$84)</f>
        <v/>
      </c>
      <c r="AQ152" s="383" t="str">
        <f>IF('Consommation BATIMENT'!AR$84="","",'Consommation BATIMENT'!AR$84)</f>
        <v/>
      </c>
      <c r="AU152" s="400"/>
      <c r="AV152" s="400"/>
    </row>
    <row r="153" spans="1:48" s="366" customFormat="1" ht="26" hidden="1" customHeight="1" x14ac:dyDescent="0.15">
      <c r="A153" s="401">
        <f t="shared" ref="A153:B157" si="16">M65</f>
        <v>1</v>
      </c>
      <c r="B153" s="402" t="str">
        <f t="shared" si="16"/>
        <v>Scénario *PEB*</v>
      </c>
      <c r="C153" s="385">
        <f>'Consommation BATIMENT'!D161</f>
        <v>41444961601.882751</v>
      </c>
      <c r="D153" s="385">
        <f>'Consommation BATIMENT'!E161</f>
        <v>39376730763.774872</v>
      </c>
      <c r="E153" s="385">
        <f>'Consommation BATIMENT'!F161</f>
        <v>37731856796.392937</v>
      </c>
      <c r="F153" s="385">
        <f>'Consommation BATIMENT'!G161</f>
        <v>36433519485.673584</v>
      </c>
      <c r="G153" s="385">
        <f>'Consommation BATIMENT'!H161</f>
        <v>35413750091.694763</v>
      </c>
      <c r="H153" s="385">
        <f>'Consommation BATIMENT'!I161</f>
        <v>34619985626.880264</v>
      </c>
      <c r="I153" s="385">
        <f>'Consommation BATIMENT'!J161</f>
        <v>34009600345.780342</v>
      </c>
      <c r="J153" s="385">
        <f>'Consommation BATIMENT'!K161</f>
        <v>33548041656.063866</v>
      </c>
      <c r="K153" s="385">
        <f>'Consommation BATIMENT'!L161</f>
        <v>33207292125.493538</v>
      </c>
      <c r="L153" s="385">
        <f>'Consommation BATIMENT'!M161</f>
        <v>32964638641.970409</v>
      </c>
      <c r="M153" s="385">
        <f>'Consommation BATIMENT'!N161</f>
        <v>32801660196.206459</v>
      </c>
      <c r="N153" s="385">
        <f>'Consommation BATIMENT'!O161</f>
        <v>32703421846.554829</v>
      </c>
      <c r="O153" s="385">
        <f>'Consommation BATIMENT'!P161</f>
        <v>32657818215.723022</v>
      </c>
      <c r="P153" s="385">
        <f>'Consommation BATIMENT'!Q161</f>
        <v>32640900043.799278</v>
      </c>
      <c r="Q153" s="385">
        <f>'Consommation BATIMENT'!R161</f>
        <v>32658842303.478848</v>
      </c>
      <c r="R153" s="385">
        <f>'Consommation BATIMENT'!S161</f>
        <v>32705198300.208061</v>
      </c>
      <c r="S153" s="385">
        <f>'Consommation BATIMENT'!T161</f>
        <v>32774745704.762604</v>
      </c>
      <c r="T153" s="385">
        <f>'Consommation BATIMENT'!U161</f>
        <v>32863242562.315712</v>
      </c>
      <c r="U153" s="385">
        <f>'Consommation BATIMENT'!V161</f>
        <v>32967248727.846542</v>
      </c>
      <c r="V153" s="385">
        <f>'Consommation BATIMENT'!W161</f>
        <v>33083983803.070183</v>
      </c>
      <c r="W153" s="385">
        <f>'Consommation BATIMENT'!X161</f>
        <v>33211193088.857941</v>
      </c>
      <c r="X153" s="385">
        <f>'Consommation BATIMENT'!Y161</f>
        <v>33347053296.646324</v>
      </c>
      <c r="Y153" s="385">
        <f>'Consommation BATIMENT'!Z161</f>
        <v>33490083523.900097</v>
      </c>
      <c r="Z153" s="385">
        <f>'Consommation BATIMENT'!AA161</f>
        <v>33613212514.002785</v>
      </c>
      <c r="AA153" s="385">
        <f>'Consommation BATIMENT'!AB161</f>
        <v>33768201224.117352</v>
      </c>
      <c r="AB153" s="385">
        <f>'Consommation BATIMENT'!AC161</f>
        <v>33933646603.065773</v>
      </c>
      <c r="AC153" s="385">
        <f>'Consommation BATIMENT'!AD161</f>
        <v>34096406586.152809</v>
      </c>
      <c r="AD153" s="385">
        <f>'Consommation BATIMENT'!AE161</f>
        <v>34257167552.250114</v>
      </c>
      <c r="AE153" s="385">
        <f>'Consommation BATIMENT'!AF161</f>
        <v>34416459000.849998</v>
      </c>
      <c r="AF153" s="385">
        <f>'Consommation BATIMENT'!AG161</f>
        <v>34574733403.355247</v>
      </c>
      <c r="AG153" s="385">
        <f>'Consommation BATIMENT'!AH161</f>
        <v>34732347849.546074</v>
      </c>
      <c r="AH153" s="385">
        <f>'Consommation BATIMENT'!AI161</f>
        <v>34889588995.056313</v>
      </c>
      <c r="AI153" s="385">
        <f>'Consommation BATIMENT'!AJ161</f>
        <v>35046712821.095139</v>
      </c>
      <c r="AJ153" s="385" t="str">
        <f>'Consommation BATIMENT'!AK161</f>
        <v/>
      </c>
      <c r="AK153" s="385" t="str">
        <f>'Consommation BATIMENT'!AL161</f>
        <v/>
      </c>
      <c r="AL153" s="385" t="str">
        <f>'Consommation BATIMENT'!AM161</f>
        <v/>
      </c>
      <c r="AM153" s="385" t="str">
        <f>'Consommation BATIMENT'!AN161</f>
        <v/>
      </c>
      <c r="AN153" s="385" t="str">
        <f>'Consommation BATIMENT'!AO161</f>
        <v/>
      </c>
      <c r="AO153" s="385" t="str">
        <f>'Consommation BATIMENT'!AP161</f>
        <v/>
      </c>
      <c r="AP153" s="385" t="str">
        <f>'Consommation BATIMENT'!AQ161</f>
        <v/>
      </c>
      <c r="AQ153" s="385" t="str">
        <f>'Consommation BATIMENT'!AR161</f>
        <v/>
      </c>
    </row>
    <row r="154" spans="1:48" s="366" customFormat="1" ht="26" hidden="1" customHeight="1" x14ac:dyDescent="0.15">
      <c r="A154" s="401">
        <f t="shared" si="16"/>
        <v>2</v>
      </c>
      <c r="B154" s="402" t="str">
        <f t="shared" si="16"/>
        <v>Scénario *BE*</v>
      </c>
      <c r="C154" s="385">
        <f>'Consommation BATIMENT'!D212</f>
        <v>43366651561.600998</v>
      </c>
      <c r="D154" s="385">
        <f>'Consommation BATIMENT'!E212</f>
        <v>42726557041.204498</v>
      </c>
      <c r="E154" s="385">
        <f>'Consommation BATIMENT'!F212</f>
        <v>42113867810.382484</v>
      </c>
      <c r="F154" s="385">
        <f>'Consommation BATIMENT'!G212</f>
        <v>41529280746.236343</v>
      </c>
      <c r="G154" s="385">
        <f>'Consommation BATIMENT'!H212</f>
        <v>40970205844.536194</v>
      </c>
      <c r="H154" s="385">
        <f>'Consommation BATIMENT'!I212</f>
        <v>40435735208.113602</v>
      </c>
      <c r="I154" s="385">
        <f>'Consommation BATIMENT'!J212</f>
        <v>39925000102.820816</v>
      </c>
      <c r="J154" s="385">
        <f>'Consommation BATIMENT'!K212</f>
        <v>39437181010.82608</v>
      </c>
      <c r="K154" s="385">
        <f>'Consommation BATIMENT'!L212</f>
        <v>38971455601.030533</v>
      </c>
      <c r="L154" s="385">
        <f>'Consommation BATIMENT'!M212</f>
        <v>38527060548.527306</v>
      </c>
      <c r="M154" s="385">
        <f>'Consommation BATIMENT'!N212</f>
        <v>38103249874.557999</v>
      </c>
      <c r="N154" s="385">
        <f>'Consommation BATIMENT'!O212</f>
        <v>37699294692.036179</v>
      </c>
      <c r="O154" s="385">
        <f>'Consommation BATIMENT'!P212</f>
        <v>37314503658.360741</v>
      </c>
      <c r="P154" s="385">
        <f>'Consommation BATIMENT'!Q212</f>
        <v>36940727382.87545</v>
      </c>
      <c r="Q154" s="385">
        <f>'Consommation BATIMENT'!R212</f>
        <v>36584813221.983345</v>
      </c>
      <c r="R154" s="385">
        <f>'Consommation BATIMENT'!S212</f>
        <v>36246139688.676956</v>
      </c>
      <c r="S154" s="385">
        <f>'Consommation BATIMENT'!T212</f>
        <v>35924101249.097099</v>
      </c>
      <c r="T154" s="385">
        <f>'Consommation BATIMENT'!U212</f>
        <v>35618128817.284119</v>
      </c>
      <c r="U154" s="385">
        <f>'Consommation BATIMENT'!V212</f>
        <v>35327658512.616402</v>
      </c>
      <c r="V154" s="385">
        <f>'Consommation BATIMENT'!W212</f>
        <v>35052172867.181564</v>
      </c>
      <c r="W154" s="385">
        <f>'Consommation BATIMENT'!X212</f>
        <v>34791148899.455582</v>
      </c>
      <c r="X154" s="385">
        <f>'Consommation BATIMENT'!Y212</f>
        <v>34544088986.355118</v>
      </c>
      <c r="Y154" s="385">
        <f>'Consommation BATIMENT'!Z212</f>
        <v>34310510345.897369</v>
      </c>
      <c r="Z154" s="385">
        <f>'Consommation BATIMENT'!AA212</f>
        <v>34076270781.451126</v>
      </c>
      <c r="AA154" s="385">
        <f>'Consommation BATIMENT'!AB212</f>
        <v>33854621853.171028</v>
      </c>
      <c r="AB154" s="385">
        <f>'Consommation BATIMENT'!AC212</f>
        <v>33645124353.075684</v>
      </c>
      <c r="AC154" s="385">
        <f>'Consommation BATIMENT'!AD212</f>
        <v>33447384347.518314</v>
      </c>
      <c r="AD154" s="385">
        <f>'Consommation BATIMENT'!AE212</f>
        <v>33260990943.906178</v>
      </c>
      <c r="AE154" s="385">
        <f>'Consommation BATIMENT'!AF212</f>
        <v>33085567901.132713</v>
      </c>
      <c r="AF154" s="385">
        <f>'Consommation BATIMENT'!AG212</f>
        <v>32920752802.253479</v>
      </c>
      <c r="AG154" s="385">
        <f>'Consommation BATIMENT'!AH212</f>
        <v>32766186580.903877</v>
      </c>
      <c r="AH154" s="385">
        <f>'Consommation BATIMENT'!AI212</f>
        <v>32621534099.203312</v>
      </c>
      <c r="AI154" s="385">
        <f>'Consommation BATIMENT'!AJ212</f>
        <v>32486463334.257034</v>
      </c>
      <c r="AJ154" s="385" t="str">
        <f>'Consommation BATIMENT'!AK212</f>
        <v/>
      </c>
      <c r="AK154" s="385" t="str">
        <f>'Consommation BATIMENT'!AL212</f>
        <v/>
      </c>
      <c r="AL154" s="385" t="str">
        <f>'Consommation BATIMENT'!AM212</f>
        <v/>
      </c>
      <c r="AM154" s="385" t="str">
        <f>'Consommation BATIMENT'!AN212</f>
        <v/>
      </c>
      <c r="AN154" s="385" t="str">
        <f>'Consommation BATIMENT'!AO212</f>
        <v/>
      </c>
      <c r="AO154" s="385" t="str">
        <f>'Consommation BATIMENT'!AP212</f>
        <v/>
      </c>
      <c r="AP154" s="385" t="str">
        <f>'Consommation BATIMENT'!AQ212</f>
        <v/>
      </c>
      <c r="AQ154" s="385" t="str">
        <f>'Consommation BATIMENT'!AR212</f>
        <v/>
      </c>
    </row>
    <row r="155" spans="1:48" s="366" customFormat="1" ht="26" hidden="1" customHeight="1" x14ac:dyDescent="0.15">
      <c r="A155" s="401">
        <f t="shared" si="16"/>
        <v>3</v>
      </c>
      <c r="B155" s="402" t="str">
        <f t="shared" si="16"/>
        <v>Scénario *PEB+ZE*</v>
      </c>
      <c r="C155" s="385">
        <f>'Consommation BATIMENT'!D263</f>
        <v>43372503930.018753</v>
      </c>
      <c r="D155" s="385">
        <f>'Consommation BATIMENT'!E263</f>
        <v>42739799531.841385</v>
      </c>
      <c r="E155" s="385">
        <f>'Consommation BATIMENT'!F263</f>
        <v>42135698687.211212</v>
      </c>
      <c r="F155" s="385">
        <f>'Consommation BATIMENT'!G263</f>
        <v>41558906638.061287</v>
      </c>
      <c r="G155" s="385">
        <f>'Consommation BATIMENT'!H263</f>
        <v>41008185763.183998</v>
      </c>
      <c r="H155" s="385">
        <f>'Consommation BATIMENT'!I263</f>
        <v>40482361443.616119</v>
      </c>
      <c r="I155" s="385">
        <f>'Consommation BATIMENT'!J263</f>
        <v>39980301353.37516</v>
      </c>
      <c r="J155" s="385">
        <f>'Consommation BATIMENT'!K263</f>
        <v>39500941353.161491</v>
      </c>
      <c r="K155" s="385">
        <f>'Consommation BATIMENT'!L263</f>
        <v>39043244890.23632</v>
      </c>
      <c r="L155" s="385">
        <f>'Consommation BATIMENT'!M263</f>
        <v>38606242261.496872</v>
      </c>
      <c r="M155" s="385">
        <f>'Consommation BATIMENT'!N263</f>
        <v>38188990074.479065</v>
      </c>
      <c r="N155" s="385">
        <f>'Consommation BATIMENT'!O263</f>
        <v>37790603916.103119</v>
      </c>
      <c r="O155" s="385">
        <f>'Consommation BATIMENT'!P263</f>
        <v>37410224521.999939</v>
      </c>
      <c r="P155" s="385">
        <f>'Consommation BATIMENT'!Q263</f>
        <v>37047037193.055725</v>
      </c>
      <c r="Q155" s="385">
        <f>'Consommation BATIMENT'!R263</f>
        <v>36700264626.068924</v>
      </c>
      <c r="R155" s="385">
        <f>'Consommation BATIMENT'!S263</f>
        <v>36369173073.348076</v>
      </c>
      <c r="S155" s="385">
        <f>'Consommation BATIMENT'!T263</f>
        <v>36053045261.550522</v>
      </c>
      <c r="T155" s="385">
        <f>'Consommation BATIMENT'!U263</f>
        <v>35751206553.311646</v>
      </c>
      <c r="U155" s="385">
        <f>'Consommation BATIMENT'!V263</f>
        <v>35463011213.441177</v>
      </c>
      <c r="V155" s="385">
        <f>'Consommation BATIMENT'!W263</f>
        <v>35187842000.028152</v>
      </c>
      <c r="W155" s="385">
        <f>'Consommation BATIMENT'!X263</f>
        <v>34925109774.239059</v>
      </c>
      <c r="X155" s="385">
        <f>'Consommation BATIMENT'!Y263</f>
        <v>34674253127.954529</v>
      </c>
      <c r="Y155" s="385">
        <f>'Consommation BATIMENT'!Z263</f>
        <v>34434738028.429031</v>
      </c>
      <c r="Z155" s="385">
        <f>'Consommation BATIMENT'!AA263</f>
        <v>34206050826.535515</v>
      </c>
      <c r="AA155" s="385">
        <f>'Consommation BATIMENT'!AB263</f>
        <v>33987697933.172096</v>
      </c>
      <c r="AB155" s="385">
        <f>'Consommation BATIMENT'!AC263</f>
        <v>33779218815.782269</v>
      </c>
      <c r="AC155" s="385">
        <f>'Consommation BATIMENT'!AD263</f>
        <v>33580159093.032307</v>
      </c>
      <c r="AD155" s="385">
        <f>'Consommation BATIMENT'!AE263</f>
        <v>33390096864.240417</v>
      </c>
      <c r="AE155" s="385">
        <f>'Consommation BATIMENT'!AF263</f>
        <v>33208629135.70179</v>
      </c>
      <c r="AF155" s="385">
        <f>'Consommation BATIMENT'!AG263</f>
        <v>33035364911.941875</v>
      </c>
      <c r="AG155" s="385">
        <f>'Consommation BATIMENT'!AH263</f>
        <v>32869931603.996918</v>
      </c>
      <c r="AH155" s="385">
        <f>'Consommation BATIMENT'!AI263</f>
        <v>32711974796.206703</v>
      </c>
      <c r="AI155" s="385">
        <f>'Consommation BATIMENT'!AJ263</f>
        <v>32561158023.668549</v>
      </c>
      <c r="AJ155" s="385" t="str">
        <f>'Consommation BATIMENT'!AK263</f>
        <v/>
      </c>
      <c r="AK155" s="385" t="str">
        <f>'Consommation BATIMENT'!AL263</f>
        <v/>
      </c>
      <c r="AL155" s="385" t="str">
        <f>'Consommation BATIMENT'!AM263</f>
        <v/>
      </c>
      <c r="AM155" s="385" t="str">
        <f>'Consommation BATIMENT'!AN263</f>
        <v/>
      </c>
      <c r="AN155" s="385" t="str">
        <f>'Consommation BATIMENT'!AO263</f>
        <v/>
      </c>
      <c r="AO155" s="385" t="str">
        <f>'Consommation BATIMENT'!AP263</f>
        <v/>
      </c>
      <c r="AP155" s="385" t="str">
        <f>'Consommation BATIMENT'!AQ263</f>
        <v/>
      </c>
      <c r="AQ155" s="385" t="str">
        <f>'Consommation BATIMENT'!AR263</f>
        <v/>
      </c>
    </row>
    <row r="156" spans="1:48" s="366" customFormat="1" ht="26" hidden="1" customHeight="1" x14ac:dyDescent="0.15">
      <c r="A156" s="401">
        <f t="shared" si="16"/>
        <v>4</v>
      </c>
      <c r="B156" s="402" t="str">
        <f t="shared" si="16"/>
        <v>Scénario *PASSIF*</v>
      </c>
      <c r="C156" s="385">
        <f>'Consommation BATIMENT'!D314</f>
        <v>43522325323.525002</v>
      </c>
      <c r="D156" s="385">
        <f>'Consommation BATIMENT'!E314</f>
        <v>43022394708.037041</v>
      </c>
      <c r="E156" s="385">
        <f>'Consommation BATIMENT'!F314</f>
        <v>42535115585.924767</v>
      </c>
      <c r="F156" s="385">
        <f>'Consommation BATIMENT'!G314</f>
        <v>42061917280.239983</v>
      </c>
      <c r="G156" s="385">
        <f>'Consommation BATIMENT'!H314</f>
        <v>41600903647.398834</v>
      </c>
      <c r="H156" s="385">
        <f>'Consommation BATIMENT'!I314</f>
        <v>41151843058.754417</v>
      </c>
      <c r="I156" s="385">
        <f>'Consommation BATIMENT'!J314</f>
        <v>40714505042.670441</v>
      </c>
      <c r="J156" s="385">
        <f>'Consommation BATIMENT'!K314</f>
        <v>40288675539.445633</v>
      </c>
      <c r="K156" s="385">
        <f>'Consommation BATIMENT'!L314</f>
        <v>39874126324.638947</v>
      </c>
      <c r="L156" s="385">
        <f>'Consommation BATIMENT'!M314</f>
        <v>39470660819.665627</v>
      </c>
      <c r="M156" s="385">
        <f>'Consommation BATIMENT'!N314</f>
        <v>39078068238.694626</v>
      </c>
      <c r="N156" s="385">
        <f>'Consommation BATIMENT'!O314</f>
        <v>38696138845.43808</v>
      </c>
      <c r="O156" s="385">
        <f>'Consommation BATIMENT'!P314</f>
        <v>38324679210.383263</v>
      </c>
      <c r="P156" s="385">
        <f>'Consommation BATIMENT'!Q314</f>
        <v>37955996628.878441</v>
      </c>
      <c r="Q156" s="385">
        <f>'Consommation BATIMENT'!R314</f>
        <v>37597399956.443481</v>
      </c>
      <c r="R156" s="385">
        <f>'Consommation BATIMENT'!S314</f>
        <v>37248698735.336731</v>
      </c>
      <c r="S156" s="385">
        <f>'Consommation BATIMENT'!T314</f>
        <v>36909718738.329636</v>
      </c>
      <c r="T156" s="385">
        <f>'Consommation BATIMENT'!U314</f>
        <v>36580271395.940811</v>
      </c>
      <c r="U156" s="385">
        <f>'Consommation BATIMENT'!V314</f>
        <v>36260184333.501534</v>
      </c>
      <c r="V156" s="385">
        <f>'Consommation BATIMENT'!W314</f>
        <v>35949286076.524605</v>
      </c>
      <c r="W156" s="385">
        <f>'Consommation BATIMENT'!X314</f>
        <v>35647421311.168823</v>
      </c>
      <c r="X156" s="385">
        <f>'Consommation BATIMENT'!Y314</f>
        <v>35354405035.631577</v>
      </c>
      <c r="Y156" s="385">
        <f>'Consommation BATIMENT'!Z314</f>
        <v>35070083653.421883</v>
      </c>
      <c r="Z156" s="385">
        <f>'Consommation BATIMENT'!AA314</f>
        <v>34780609611.326836</v>
      </c>
      <c r="AA156" s="385">
        <f>'Consommation BATIMENT'!AB314</f>
        <v>34499525758.444077</v>
      </c>
      <c r="AB156" s="385">
        <f>'Consommation BATIMENT'!AC314</f>
        <v>34226680956.55344</v>
      </c>
      <c r="AC156" s="385">
        <f>'Consommation BATIMENT'!AD314</f>
        <v>33961924856.8209</v>
      </c>
      <c r="AD156" s="385">
        <f>'Consommation BATIMENT'!AE314</f>
        <v>33705107885.328079</v>
      </c>
      <c r="AE156" s="385">
        <f>'Consommation BATIMENT'!AF314</f>
        <v>33456096506.280777</v>
      </c>
      <c r="AF156" s="385">
        <f>'Consommation BATIMENT'!AG314</f>
        <v>33214757930.810108</v>
      </c>
      <c r="AG156" s="385">
        <f>'Consommation BATIMENT'!AH314</f>
        <v>32980944826.079929</v>
      </c>
      <c r="AH156" s="385">
        <f>'Consommation BATIMENT'!AI314</f>
        <v>32754525856.774422</v>
      </c>
      <c r="AI156" s="385">
        <f>'Consommation BATIMENT'!AJ314</f>
        <v>32535385672.159798</v>
      </c>
      <c r="AJ156" s="385" t="str">
        <f>'Consommation BATIMENT'!AK314</f>
        <v/>
      </c>
      <c r="AK156" s="385" t="str">
        <f>'Consommation BATIMENT'!AL314</f>
        <v/>
      </c>
      <c r="AL156" s="385" t="str">
        <f>'Consommation BATIMENT'!AM314</f>
        <v/>
      </c>
      <c r="AM156" s="385" t="str">
        <f>'Consommation BATIMENT'!AN314</f>
        <v/>
      </c>
      <c r="AN156" s="385" t="str">
        <f>'Consommation BATIMENT'!AO314</f>
        <v/>
      </c>
      <c r="AO156" s="385" t="str">
        <f>'Consommation BATIMENT'!AP314</f>
        <v/>
      </c>
      <c r="AP156" s="385" t="str">
        <f>'Consommation BATIMENT'!AQ314</f>
        <v/>
      </c>
      <c r="AQ156" s="385" t="str">
        <f>'Consommation BATIMENT'!AR314</f>
        <v/>
      </c>
    </row>
    <row r="157" spans="1:48" s="366" customFormat="1" ht="26" hidden="1" customHeight="1" x14ac:dyDescent="0.15">
      <c r="A157" s="401">
        <f t="shared" si="16"/>
        <v>5</v>
      </c>
      <c r="B157" s="402" t="str">
        <f t="shared" si="16"/>
        <v>Scénario *qZE*</v>
      </c>
      <c r="C157" s="385">
        <f>'Consommation BATIMENT'!D365</f>
        <v>43600763109.326508</v>
      </c>
      <c r="D157" s="385">
        <f>'Consommation BATIMENT'!E365</f>
        <v>43172517686.380836</v>
      </c>
      <c r="E157" s="385">
        <f>'Consommation BATIMENT'!F365</f>
        <v>42750339737.395943</v>
      </c>
      <c r="F157" s="385">
        <f>'Consommation BATIMENT'!G365</f>
        <v>42334147626.677574</v>
      </c>
      <c r="G157" s="385">
        <f>'Consommation BATIMENT'!H365</f>
        <v>41923844743.718216</v>
      </c>
      <c r="H157" s="385">
        <f>'Consommation BATIMENT'!I365</f>
        <v>41519350053.457672</v>
      </c>
      <c r="I157" s="385">
        <f>'Consommation BATIMENT'!J365</f>
        <v>41120582814.529465</v>
      </c>
      <c r="J157" s="385">
        <f>'Consommation BATIMENT'!K365</f>
        <v>40727462574.931862</v>
      </c>
      <c r="K157" s="385">
        <f>'Consommation BATIMENT'!L365</f>
        <v>40339909167.762825</v>
      </c>
      <c r="L157" s="385">
        <f>'Consommation BATIMENT'!M365</f>
        <v>39957857984.377792</v>
      </c>
      <c r="M157" s="385">
        <f>'Consommation BATIMENT'!N365</f>
        <v>39581214138.169342</v>
      </c>
      <c r="N157" s="385">
        <f>'Consommation BATIMENT'!O365</f>
        <v>39209898292.568024</v>
      </c>
      <c r="O157" s="385">
        <f>'Consommation BATIMENT'!P365</f>
        <v>38843846657.023102</v>
      </c>
      <c r="P157" s="385">
        <f>'Consommation BATIMENT'!Q365</f>
        <v>38482980428.322746</v>
      </c>
      <c r="Q157" s="385">
        <f>'Consommation BATIMENT'!R365</f>
        <v>38127221064.052483</v>
      </c>
      <c r="R157" s="385">
        <f>'Consommation BATIMENT'!S365</f>
        <v>37776505556.111145</v>
      </c>
      <c r="S157" s="385">
        <f>'Consommation BATIMENT'!T365</f>
        <v>37430755872.203545</v>
      </c>
      <c r="T157" s="385">
        <f>'Consommation BATIMENT'!U365</f>
        <v>37089894229.468918</v>
      </c>
      <c r="U157" s="385">
        <f>'Consommation BATIMENT'!V365</f>
        <v>36753858368.164383</v>
      </c>
      <c r="V157" s="385">
        <f>'Consommation BATIMENT'!W365</f>
        <v>36422586270.682587</v>
      </c>
      <c r="W157" s="385">
        <f>'Consommation BATIMENT'!X365</f>
        <v>36096000880.622757</v>
      </c>
      <c r="X157" s="385">
        <f>'Consommation BATIMENT'!Y365</f>
        <v>35774040653.994392</v>
      </c>
      <c r="Y157" s="385">
        <f>'Consommation BATIMENT'!Z365</f>
        <v>35456644278.392624</v>
      </c>
      <c r="Z157" s="385">
        <f>'Consommation BATIMENT'!AA365</f>
        <v>35143735392.224892</v>
      </c>
      <c r="AA157" s="385">
        <f>'Consommation BATIMENT'!AB365</f>
        <v>34835268413.427704</v>
      </c>
      <c r="AB157" s="385">
        <f>'Consommation BATIMENT'!AC365</f>
        <v>34531167426.713112</v>
      </c>
      <c r="AC157" s="385">
        <f>'Consommation BATIMENT'!AD365</f>
        <v>34231372012.383957</v>
      </c>
      <c r="AD157" s="385">
        <f>'Consommation BATIMENT'!AE365</f>
        <v>33935821965.757278</v>
      </c>
      <c r="AE157" s="385">
        <f>'Consommation BATIMENT'!AF365</f>
        <v>33644457293.995071</v>
      </c>
      <c r="AF157" s="385">
        <f>'Consommation BATIMENT'!AG365</f>
        <v>33357218212.981846</v>
      </c>
      <c r="AG157" s="385">
        <f>'Consommation BATIMENT'!AH365</f>
        <v>33074045144.248127</v>
      </c>
      <c r="AH157" s="385">
        <f>'Consommation BATIMENT'!AI365</f>
        <v>32794878711.939354</v>
      </c>
      <c r="AI157" s="385">
        <f>'Consommation BATIMENT'!AJ365</f>
        <v>32519675017.18943</v>
      </c>
      <c r="AJ157" s="385" t="str">
        <f>'Consommation BATIMENT'!AK365</f>
        <v/>
      </c>
      <c r="AK157" s="385" t="str">
        <f>'Consommation BATIMENT'!AL365</f>
        <v/>
      </c>
      <c r="AL157" s="385" t="str">
        <f>'Consommation BATIMENT'!AM365</f>
        <v/>
      </c>
      <c r="AM157" s="385" t="str">
        <f>'Consommation BATIMENT'!AN365</f>
        <v/>
      </c>
      <c r="AN157" s="385" t="str">
        <f>'Consommation BATIMENT'!AO365</f>
        <v/>
      </c>
      <c r="AO157" s="385" t="str">
        <f>'Consommation BATIMENT'!AP365</f>
        <v/>
      </c>
      <c r="AP157" s="385" t="str">
        <f>'Consommation BATIMENT'!AQ365</f>
        <v/>
      </c>
      <c r="AQ157" s="385" t="str">
        <f>'Consommation BATIMENT'!AR365</f>
        <v/>
      </c>
    </row>
    <row r="158" spans="1:48" s="405" customFormat="1" ht="26" hidden="1" customHeight="1" x14ac:dyDescent="0.15">
      <c r="A158" s="403" t="s">
        <v>115</v>
      </c>
      <c r="B158" s="404"/>
      <c r="C158" s="386">
        <f t="shared" ref="C158:AQ158" si="17">IF(C152="","",IF($M64=$A153,C153,IF($M64=$A154,C154,IF($M64=$A155,C155,IF($M64=$A156,C156,C157)))))</f>
        <v>43372503930.018753</v>
      </c>
      <c r="D158" s="386">
        <f t="shared" si="17"/>
        <v>42739799531.841385</v>
      </c>
      <c r="E158" s="386">
        <f t="shared" si="17"/>
        <v>42135698687.211212</v>
      </c>
      <c r="F158" s="386">
        <f t="shared" si="17"/>
        <v>41558906638.061287</v>
      </c>
      <c r="G158" s="386">
        <f t="shared" si="17"/>
        <v>41008185763.183998</v>
      </c>
      <c r="H158" s="386">
        <f t="shared" si="17"/>
        <v>40482361443.616119</v>
      </c>
      <c r="I158" s="386">
        <f t="shared" si="17"/>
        <v>39980301353.37516</v>
      </c>
      <c r="J158" s="386">
        <f t="shared" si="17"/>
        <v>39500941353.161491</v>
      </c>
      <c r="K158" s="386">
        <f t="shared" si="17"/>
        <v>39043244890.23632</v>
      </c>
      <c r="L158" s="386">
        <f t="shared" si="17"/>
        <v>38606242261.496872</v>
      </c>
      <c r="M158" s="386">
        <f t="shared" si="17"/>
        <v>38188990074.479065</v>
      </c>
      <c r="N158" s="386">
        <f t="shared" si="17"/>
        <v>37790603916.103119</v>
      </c>
      <c r="O158" s="386">
        <f t="shared" si="17"/>
        <v>37410224521.999939</v>
      </c>
      <c r="P158" s="386">
        <f t="shared" si="17"/>
        <v>37047037193.055725</v>
      </c>
      <c r="Q158" s="386">
        <f t="shared" si="17"/>
        <v>36700264626.068924</v>
      </c>
      <c r="R158" s="386">
        <f t="shared" si="17"/>
        <v>36369173073.348076</v>
      </c>
      <c r="S158" s="386">
        <f t="shared" si="17"/>
        <v>36053045261.550522</v>
      </c>
      <c r="T158" s="386">
        <f t="shared" si="17"/>
        <v>35751206553.311646</v>
      </c>
      <c r="U158" s="386">
        <f t="shared" si="17"/>
        <v>35463011213.441177</v>
      </c>
      <c r="V158" s="386">
        <f t="shared" si="17"/>
        <v>35187842000.028152</v>
      </c>
      <c r="W158" s="386">
        <f t="shared" si="17"/>
        <v>34925109774.239059</v>
      </c>
      <c r="X158" s="386">
        <f t="shared" si="17"/>
        <v>34674253127.954529</v>
      </c>
      <c r="Y158" s="386">
        <f t="shared" si="17"/>
        <v>34434738028.429031</v>
      </c>
      <c r="Z158" s="386">
        <f t="shared" si="17"/>
        <v>34206050826.535515</v>
      </c>
      <c r="AA158" s="386">
        <f t="shared" si="17"/>
        <v>33987697933.172096</v>
      </c>
      <c r="AB158" s="386">
        <f t="shared" si="17"/>
        <v>33779218815.782269</v>
      </c>
      <c r="AC158" s="386">
        <f t="shared" si="17"/>
        <v>33580159093.032307</v>
      </c>
      <c r="AD158" s="386">
        <f t="shared" si="17"/>
        <v>33390096864.240417</v>
      </c>
      <c r="AE158" s="386">
        <f t="shared" si="17"/>
        <v>33208629135.70179</v>
      </c>
      <c r="AF158" s="386">
        <f t="shared" si="17"/>
        <v>33035364911.941875</v>
      </c>
      <c r="AG158" s="386">
        <f t="shared" si="17"/>
        <v>32869931603.996918</v>
      </c>
      <c r="AH158" s="386">
        <f t="shared" si="17"/>
        <v>32711974796.206703</v>
      </c>
      <c r="AI158" s="386">
        <f t="shared" si="17"/>
        <v>32561158023.668549</v>
      </c>
      <c r="AJ158" s="386" t="str">
        <f t="shared" si="17"/>
        <v/>
      </c>
      <c r="AK158" s="386" t="str">
        <f t="shared" si="17"/>
        <v/>
      </c>
      <c r="AL158" s="386" t="str">
        <f t="shared" si="17"/>
        <v/>
      </c>
      <c r="AM158" s="386" t="str">
        <f t="shared" si="17"/>
        <v/>
      </c>
      <c r="AN158" s="386" t="str">
        <f t="shared" si="17"/>
        <v/>
      </c>
      <c r="AO158" s="386" t="str">
        <f t="shared" si="17"/>
        <v/>
      </c>
      <c r="AP158" s="386" t="str">
        <f t="shared" si="17"/>
        <v/>
      </c>
      <c r="AQ158" s="386" t="str">
        <f t="shared" si="17"/>
        <v/>
      </c>
    </row>
    <row r="159" spans="1:48" s="366" customFormat="1" ht="26" hidden="1" customHeight="1" x14ac:dyDescent="0.15">
      <c r="A159" s="406" t="str">
        <f>"Consommation finale d'énergie - Scénario "&amp;E95</f>
        <v>Consommation finale d'énergie - Scénario *PEB+ZE*</v>
      </c>
      <c r="C159" s="387">
        <f t="shared" ref="C159:AJ159" si="18">IF(C158="",B159,C158)</f>
        <v>43372503930.018753</v>
      </c>
      <c r="D159" s="387">
        <f t="shared" si="18"/>
        <v>42739799531.841385</v>
      </c>
      <c r="E159" s="387">
        <f t="shared" si="18"/>
        <v>42135698687.211212</v>
      </c>
      <c r="F159" s="387">
        <f t="shared" si="18"/>
        <v>41558906638.061287</v>
      </c>
      <c r="G159" s="387">
        <f t="shared" si="18"/>
        <v>41008185763.183998</v>
      </c>
      <c r="H159" s="387">
        <f t="shared" si="18"/>
        <v>40482361443.616119</v>
      </c>
      <c r="I159" s="387">
        <f t="shared" si="18"/>
        <v>39980301353.37516</v>
      </c>
      <c r="J159" s="387">
        <f t="shared" si="18"/>
        <v>39500941353.161491</v>
      </c>
      <c r="K159" s="387">
        <f t="shared" si="18"/>
        <v>39043244890.23632</v>
      </c>
      <c r="L159" s="387">
        <f t="shared" si="18"/>
        <v>38606242261.496872</v>
      </c>
      <c r="M159" s="387">
        <f t="shared" si="18"/>
        <v>38188990074.479065</v>
      </c>
      <c r="N159" s="387">
        <f t="shared" si="18"/>
        <v>37790603916.103119</v>
      </c>
      <c r="O159" s="387">
        <f t="shared" si="18"/>
        <v>37410224521.999939</v>
      </c>
      <c r="P159" s="387">
        <f t="shared" si="18"/>
        <v>37047037193.055725</v>
      </c>
      <c r="Q159" s="387">
        <f t="shared" si="18"/>
        <v>36700264626.068924</v>
      </c>
      <c r="R159" s="387">
        <f t="shared" si="18"/>
        <v>36369173073.348076</v>
      </c>
      <c r="S159" s="387">
        <f t="shared" si="18"/>
        <v>36053045261.550522</v>
      </c>
      <c r="T159" s="387">
        <f t="shared" si="18"/>
        <v>35751206553.311646</v>
      </c>
      <c r="U159" s="387">
        <f t="shared" si="18"/>
        <v>35463011213.441177</v>
      </c>
      <c r="V159" s="387">
        <f t="shared" si="18"/>
        <v>35187842000.028152</v>
      </c>
      <c r="W159" s="387">
        <f t="shared" si="18"/>
        <v>34925109774.239059</v>
      </c>
      <c r="X159" s="387">
        <f t="shared" si="18"/>
        <v>34674253127.954529</v>
      </c>
      <c r="Y159" s="387">
        <f t="shared" si="18"/>
        <v>34434738028.429031</v>
      </c>
      <c r="Z159" s="387">
        <f t="shared" si="18"/>
        <v>34206050826.535515</v>
      </c>
      <c r="AA159" s="387">
        <f t="shared" si="18"/>
        <v>33987697933.172096</v>
      </c>
      <c r="AB159" s="387">
        <f t="shared" si="18"/>
        <v>33779218815.782269</v>
      </c>
      <c r="AC159" s="387">
        <f t="shared" si="18"/>
        <v>33580159093.032307</v>
      </c>
      <c r="AD159" s="387">
        <f t="shared" si="18"/>
        <v>33390096864.240417</v>
      </c>
      <c r="AE159" s="387">
        <f t="shared" si="18"/>
        <v>33208629135.70179</v>
      </c>
      <c r="AF159" s="387">
        <f t="shared" si="18"/>
        <v>33035364911.941875</v>
      </c>
      <c r="AG159" s="387">
        <f t="shared" si="18"/>
        <v>32869931603.996918</v>
      </c>
      <c r="AH159" s="387">
        <f t="shared" si="18"/>
        <v>32711974796.206703</v>
      </c>
      <c r="AI159" s="387">
        <f t="shared" si="18"/>
        <v>32561158023.668549</v>
      </c>
      <c r="AJ159" s="387">
        <f t="shared" si="18"/>
        <v>32561158023.668549</v>
      </c>
      <c r="AK159" s="387">
        <f t="shared" ref="AK159:AQ159" si="19">IF(AK158="",AJ159,AK158)</f>
        <v>32561158023.668549</v>
      </c>
      <c r="AL159" s="387">
        <f t="shared" si="19"/>
        <v>32561158023.668549</v>
      </c>
      <c r="AM159" s="387">
        <f t="shared" si="19"/>
        <v>32561158023.668549</v>
      </c>
      <c r="AN159" s="387">
        <f t="shared" si="19"/>
        <v>32561158023.668549</v>
      </c>
      <c r="AO159" s="387">
        <f t="shared" si="19"/>
        <v>32561158023.668549</v>
      </c>
      <c r="AP159" s="387">
        <f t="shared" si="19"/>
        <v>32561158023.668549</v>
      </c>
      <c r="AQ159" s="387">
        <f t="shared" si="19"/>
        <v>32561158023.668549</v>
      </c>
    </row>
    <row r="160" spans="1:48" s="364" customFormat="1" ht="26" hidden="1" customHeight="1" x14ac:dyDescent="0.15">
      <c r="C160" s="388">
        <f t="shared" ref="C160:AH160" si="20">IF(D158="",C159,10^24)</f>
        <v>9.9999999999999998E+23</v>
      </c>
      <c r="D160" s="388">
        <f t="shared" si="20"/>
        <v>9.9999999999999998E+23</v>
      </c>
      <c r="E160" s="388">
        <f t="shared" si="20"/>
        <v>9.9999999999999998E+23</v>
      </c>
      <c r="F160" s="388">
        <f t="shared" si="20"/>
        <v>9.9999999999999998E+23</v>
      </c>
      <c r="G160" s="388">
        <f t="shared" si="20"/>
        <v>9.9999999999999998E+23</v>
      </c>
      <c r="H160" s="388">
        <f t="shared" si="20"/>
        <v>9.9999999999999998E+23</v>
      </c>
      <c r="I160" s="388">
        <f t="shared" si="20"/>
        <v>9.9999999999999998E+23</v>
      </c>
      <c r="J160" s="388">
        <f t="shared" si="20"/>
        <v>9.9999999999999998E+23</v>
      </c>
      <c r="K160" s="388">
        <f t="shared" si="20"/>
        <v>9.9999999999999998E+23</v>
      </c>
      <c r="L160" s="388">
        <f t="shared" si="20"/>
        <v>9.9999999999999998E+23</v>
      </c>
      <c r="M160" s="388">
        <f t="shared" si="20"/>
        <v>9.9999999999999998E+23</v>
      </c>
      <c r="N160" s="388">
        <f t="shared" si="20"/>
        <v>9.9999999999999998E+23</v>
      </c>
      <c r="O160" s="388">
        <f t="shared" si="20"/>
        <v>9.9999999999999998E+23</v>
      </c>
      <c r="P160" s="388">
        <f t="shared" si="20"/>
        <v>9.9999999999999998E+23</v>
      </c>
      <c r="Q160" s="388">
        <f t="shared" si="20"/>
        <v>9.9999999999999998E+23</v>
      </c>
      <c r="R160" s="388">
        <f t="shared" si="20"/>
        <v>9.9999999999999998E+23</v>
      </c>
      <c r="S160" s="388">
        <f t="shared" si="20"/>
        <v>9.9999999999999998E+23</v>
      </c>
      <c r="T160" s="388">
        <f t="shared" si="20"/>
        <v>9.9999999999999998E+23</v>
      </c>
      <c r="U160" s="388">
        <f t="shared" si="20"/>
        <v>9.9999999999999998E+23</v>
      </c>
      <c r="V160" s="388">
        <f t="shared" si="20"/>
        <v>9.9999999999999998E+23</v>
      </c>
      <c r="W160" s="388">
        <f t="shared" si="20"/>
        <v>9.9999999999999998E+23</v>
      </c>
      <c r="X160" s="388">
        <f t="shared" si="20"/>
        <v>9.9999999999999998E+23</v>
      </c>
      <c r="Y160" s="388">
        <f t="shared" si="20"/>
        <v>9.9999999999999998E+23</v>
      </c>
      <c r="Z160" s="388">
        <f t="shared" si="20"/>
        <v>9.9999999999999998E+23</v>
      </c>
      <c r="AA160" s="388">
        <f t="shared" si="20"/>
        <v>9.9999999999999998E+23</v>
      </c>
      <c r="AB160" s="388">
        <f t="shared" si="20"/>
        <v>9.9999999999999998E+23</v>
      </c>
      <c r="AC160" s="388">
        <f t="shared" si="20"/>
        <v>9.9999999999999998E+23</v>
      </c>
      <c r="AD160" s="388">
        <f t="shared" si="20"/>
        <v>9.9999999999999998E+23</v>
      </c>
      <c r="AE160" s="388">
        <f t="shared" si="20"/>
        <v>9.9999999999999998E+23</v>
      </c>
      <c r="AF160" s="388">
        <f t="shared" si="20"/>
        <v>9.9999999999999998E+23</v>
      </c>
      <c r="AG160" s="388">
        <f t="shared" si="20"/>
        <v>9.9999999999999998E+23</v>
      </c>
      <c r="AH160" s="388">
        <f t="shared" si="20"/>
        <v>9.9999999999999998E+23</v>
      </c>
      <c r="AI160" s="388">
        <f>IF(AJ158="",AI159,10^24)</f>
        <v>32561158023.668549</v>
      </c>
      <c r="AJ160" s="388">
        <f t="shared" ref="AJ160:AQ160" si="21">IF(AK158="",AJ159,10^24)</f>
        <v>32561158023.668549</v>
      </c>
      <c r="AK160" s="388">
        <f t="shared" si="21"/>
        <v>32561158023.668549</v>
      </c>
      <c r="AL160" s="388">
        <f t="shared" si="21"/>
        <v>32561158023.668549</v>
      </c>
      <c r="AM160" s="388">
        <f t="shared" si="21"/>
        <v>32561158023.668549</v>
      </c>
      <c r="AN160" s="388">
        <f t="shared" si="21"/>
        <v>32561158023.668549</v>
      </c>
      <c r="AO160" s="388">
        <f t="shared" si="21"/>
        <v>32561158023.668549</v>
      </c>
      <c r="AP160" s="388">
        <f t="shared" si="21"/>
        <v>32561158023.668549</v>
      </c>
      <c r="AQ160" s="388">
        <f t="shared" si="21"/>
        <v>32561158023.668549</v>
      </c>
    </row>
    <row r="161" spans="1:45" s="364" customFormat="1" ht="26" hidden="1" customHeight="1" x14ac:dyDescent="0.15">
      <c r="A161" s="407" t="str">
        <f>"Réduction de la consommation de "&amp;'Consommation BATIMENT'!C112&amp;"%"</f>
        <v>Réduction de la consommation de 30%</v>
      </c>
      <c r="B161" s="408"/>
      <c r="C161" s="389">
        <f>'Consommation BATIMENT'!$D$112</f>
        <v>32644789385.105877</v>
      </c>
      <c r="D161" s="389">
        <f>'Consommation BATIMENT'!$D$112</f>
        <v>32644789385.105877</v>
      </c>
      <c r="E161" s="389">
        <f>'Consommation BATIMENT'!$D$112</f>
        <v>32644789385.105877</v>
      </c>
      <c r="F161" s="389">
        <f>'Consommation BATIMENT'!$D$112</f>
        <v>32644789385.105877</v>
      </c>
      <c r="G161" s="389">
        <f>'Consommation BATIMENT'!$D$112</f>
        <v>32644789385.105877</v>
      </c>
      <c r="H161" s="389">
        <f>'Consommation BATIMENT'!$D$112</f>
        <v>32644789385.105877</v>
      </c>
      <c r="I161" s="389">
        <f>'Consommation BATIMENT'!$D$112</f>
        <v>32644789385.105877</v>
      </c>
      <c r="J161" s="389">
        <f>'Consommation BATIMENT'!$D$112</f>
        <v>32644789385.105877</v>
      </c>
      <c r="K161" s="389">
        <f>'Consommation BATIMENT'!$D$112</f>
        <v>32644789385.105877</v>
      </c>
      <c r="L161" s="389">
        <f>'Consommation BATIMENT'!$D$112</f>
        <v>32644789385.105877</v>
      </c>
      <c r="M161" s="389">
        <f>'Consommation BATIMENT'!$D$112</f>
        <v>32644789385.105877</v>
      </c>
      <c r="N161" s="389">
        <f>'Consommation BATIMENT'!$D$112</f>
        <v>32644789385.105877</v>
      </c>
      <c r="O161" s="389">
        <f>'Consommation BATIMENT'!$D$112</f>
        <v>32644789385.105877</v>
      </c>
      <c r="P161" s="389">
        <f>'Consommation BATIMENT'!$D$112</f>
        <v>32644789385.105877</v>
      </c>
      <c r="Q161" s="389">
        <f>'Consommation BATIMENT'!$D$112</f>
        <v>32644789385.105877</v>
      </c>
      <c r="R161" s="389">
        <f>'Consommation BATIMENT'!$D$112</f>
        <v>32644789385.105877</v>
      </c>
      <c r="S161" s="389">
        <f>'Consommation BATIMENT'!$D$112</f>
        <v>32644789385.105877</v>
      </c>
      <c r="T161" s="389">
        <f>'Consommation BATIMENT'!$D$112</f>
        <v>32644789385.105877</v>
      </c>
      <c r="U161" s="389">
        <f>'Consommation BATIMENT'!$D$112</f>
        <v>32644789385.105877</v>
      </c>
      <c r="V161" s="389">
        <f>'Consommation BATIMENT'!$D$112</f>
        <v>32644789385.105877</v>
      </c>
      <c r="W161" s="389">
        <f>'Consommation BATIMENT'!$D$112</f>
        <v>32644789385.105877</v>
      </c>
      <c r="X161" s="389">
        <f>'Consommation BATIMENT'!$D$112</f>
        <v>32644789385.105877</v>
      </c>
      <c r="Y161" s="389">
        <f>'Consommation BATIMENT'!$D$112</f>
        <v>32644789385.105877</v>
      </c>
      <c r="Z161" s="389">
        <f>'Consommation BATIMENT'!$D$112</f>
        <v>32644789385.105877</v>
      </c>
      <c r="AA161" s="389">
        <f>'Consommation BATIMENT'!$D$112</f>
        <v>32644789385.105877</v>
      </c>
      <c r="AB161" s="389">
        <f>'Consommation BATIMENT'!$D$112</f>
        <v>32644789385.105877</v>
      </c>
      <c r="AC161" s="389">
        <f>'Consommation BATIMENT'!$D$112</f>
        <v>32644789385.105877</v>
      </c>
      <c r="AD161" s="389">
        <f>'Consommation BATIMENT'!$D$112</f>
        <v>32644789385.105877</v>
      </c>
      <c r="AE161" s="389">
        <f>'Consommation BATIMENT'!$D$112</f>
        <v>32644789385.105877</v>
      </c>
      <c r="AF161" s="389">
        <f>'Consommation BATIMENT'!$D$112</f>
        <v>32644789385.105877</v>
      </c>
      <c r="AG161" s="389">
        <f>'Consommation BATIMENT'!$D$112</f>
        <v>32644789385.105877</v>
      </c>
      <c r="AH161" s="389">
        <f>'Consommation BATIMENT'!$D$112</f>
        <v>32644789385.105877</v>
      </c>
      <c r="AI161" s="389">
        <f>'Consommation BATIMENT'!$D$112</f>
        <v>32644789385.105877</v>
      </c>
      <c r="AJ161" s="389">
        <f>'Consommation BATIMENT'!$D$112</f>
        <v>32644789385.105877</v>
      </c>
      <c r="AK161" s="389">
        <f>'Consommation BATIMENT'!$D$112</f>
        <v>32644789385.105877</v>
      </c>
      <c r="AL161" s="389">
        <f>'Consommation BATIMENT'!$D$112</f>
        <v>32644789385.105877</v>
      </c>
      <c r="AM161" s="389">
        <f>'Consommation BATIMENT'!$D$112</f>
        <v>32644789385.105877</v>
      </c>
      <c r="AN161" s="389">
        <f>'Consommation BATIMENT'!$D$112</f>
        <v>32644789385.105877</v>
      </c>
      <c r="AO161" s="389">
        <f>'Consommation BATIMENT'!$D$112</f>
        <v>32644789385.105877</v>
      </c>
      <c r="AP161" s="389">
        <f>'Consommation BATIMENT'!$D$112</f>
        <v>32644789385.105877</v>
      </c>
      <c r="AQ161" s="389">
        <f>'Consommation BATIMENT'!$D$112</f>
        <v>32644789385.105877</v>
      </c>
    </row>
    <row r="162" spans="1:45" s="364" customFormat="1" ht="26" hidden="1" customHeight="1" x14ac:dyDescent="0.15">
      <c r="A162" s="409" t="str">
        <f>'Production ELECTRICITE'!B$86</f>
        <v>Sécurité d'approvisionnement</v>
      </c>
      <c r="B162" s="410"/>
      <c r="C162" s="390">
        <f>'Production ELECTRICITE'!D$86</f>
        <v>10695659469.142624</v>
      </c>
      <c r="D162" s="390">
        <f>'Production ELECTRICITE'!E$86</f>
        <v>10539634564.552086</v>
      </c>
      <c r="E162" s="390">
        <f>'Production ELECTRICITE'!F$86</f>
        <v>10390663296.266285</v>
      </c>
      <c r="F162" s="390">
        <f>'Production ELECTRICITE'!G$86</f>
        <v>10248426376.945913</v>
      </c>
      <c r="G162" s="390">
        <f>'Production ELECTRICITE'!H$86</f>
        <v>10112618609.201174</v>
      </c>
      <c r="H162" s="390">
        <f>'Production ELECTRICITE'!I$86</f>
        <v>9982950331.9957352</v>
      </c>
      <c r="I162" s="390">
        <f>'Production ELECTRICITE'!J$86</f>
        <v>9859142313.7423153</v>
      </c>
      <c r="J162" s="390">
        <f>'Production ELECTRICITE'!K$86</f>
        <v>9740932137.6896248</v>
      </c>
      <c r="K162" s="390">
        <f>'Production ELECTRICITE'!L$86</f>
        <v>9628064189.9322758</v>
      </c>
      <c r="L162" s="390">
        <f>'Production ELECTRICITE'!M$86</f>
        <v>9520299341.6851273</v>
      </c>
      <c r="M162" s="390">
        <f>'Production ELECTRICITE'!N$86</f>
        <v>9417404952.3665371</v>
      </c>
      <c r="N162" s="390">
        <f>'Production ELECTRICITE'!O$86</f>
        <v>9319162925.7110291</v>
      </c>
      <c r="O162" s="390">
        <f>'Production ELECTRICITE'!P$86</f>
        <v>9225361367.125185</v>
      </c>
      <c r="P162" s="390">
        <f>'Production ELECTRICITE'!Q$86</f>
        <v>9135799371.8075409</v>
      </c>
      <c r="Q162" s="390">
        <f>'Production ELECTRICITE'!R$86</f>
        <v>9050285256.7885971</v>
      </c>
      <c r="R162" s="390">
        <f>'Production ELECTRICITE'!S$86</f>
        <v>8968638079.8876362</v>
      </c>
      <c r="S162" s="390">
        <f>'Production ELECTRICITE'!T$86</f>
        <v>8890680961.4983578</v>
      </c>
      <c r="T162" s="390">
        <f>'Production ELECTRICITE'!U$86</f>
        <v>8816247536.0466518</v>
      </c>
      <c r="U162" s="390">
        <f>'Production ELECTRICITE'!V$86</f>
        <v>8745178565.2345943</v>
      </c>
      <c r="V162" s="390">
        <f>'Production ELECTRICITE'!W$86</f>
        <v>8677321837.2069416</v>
      </c>
      <c r="W162" s="390">
        <f>'Production ELECTRICITE'!X$86</f>
        <v>8612532070.3273525</v>
      </c>
      <c r="X162" s="390">
        <f>'Production ELECTRICITE'!Y$86</f>
        <v>8550670821.3535862</v>
      </c>
      <c r="Y162" s="390">
        <f>'Production ELECTRICITE'!Z$86</f>
        <v>8491606397.8105993</v>
      </c>
      <c r="Z162" s="390">
        <f>'Production ELECTRICITE'!AA$86</f>
        <v>8435212133.823658</v>
      </c>
      <c r="AA162" s="390">
        <f>'Production ELECTRICITE'!AB$86</f>
        <v>8381366310.3202391</v>
      </c>
      <c r="AB162" s="390">
        <f>'Production ELECTRICITE'!AC$86</f>
        <v>8329955359.9719076</v>
      </c>
      <c r="AC162" s="390">
        <f>'Production ELECTRICITE'!AD$86</f>
        <v>8280867232.3417664</v>
      </c>
      <c r="AD162" s="390">
        <f>'Production ELECTRICITE'!AE$86</f>
        <v>8233997886.7216873</v>
      </c>
      <c r="AE162" s="390">
        <f>'Production ELECTRICITE'!AF$86</f>
        <v>8189247944.8640614</v>
      </c>
      <c r="AF162" s="390">
        <f>'Production ELECTRICITE'!AG$86</f>
        <v>8146520987.2848673</v>
      </c>
      <c r="AG162" s="390">
        <f>'Production ELECTRICITE'!AH$86</f>
        <v>8105725133.54564</v>
      </c>
      <c r="AH162" s="390">
        <f>'Production ELECTRICITE'!AI$86</f>
        <v>8066772984.7445726</v>
      </c>
      <c r="AI162" s="390">
        <f>'Production ELECTRICITE'!AJ$86</f>
        <v>8029581568.6366634</v>
      </c>
      <c r="AJ162" s="390" t="str">
        <f>'Production ELECTRICITE'!AK$86</f>
        <v/>
      </c>
      <c r="AK162" s="390" t="str">
        <f>'Production ELECTRICITE'!AL$86</f>
        <v/>
      </c>
      <c r="AL162" s="390" t="str">
        <f>'Production ELECTRICITE'!AM$86</f>
        <v/>
      </c>
      <c r="AM162" s="390" t="str">
        <f>'Production ELECTRICITE'!AN$86</f>
        <v/>
      </c>
      <c r="AN162" s="390" t="str">
        <f>'Production ELECTRICITE'!AO$86</f>
        <v/>
      </c>
      <c r="AO162" s="390" t="str">
        <f>'Production ELECTRICITE'!AP$86</f>
        <v/>
      </c>
      <c r="AP162" s="390" t="str">
        <f>'Production ELECTRICITE'!AQ$86</f>
        <v/>
      </c>
      <c r="AQ162" s="390" t="str">
        <f>'Production ELECTRICITE'!AR$86</f>
        <v/>
      </c>
    </row>
    <row r="163" spans="1:45" s="411" customFormat="1" ht="26" hidden="1" customHeight="1" x14ac:dyDescent="0.15">
      <c r="B163" s="412"/>
      <c r="C163" s="391">
        <f>IF(C162="",B163,C162)</f>
        <v>10695659469.142624</v>
      </c>
      <c r="D163" s="391">
        <f t="shared" ref="D163:AQ163" si="22">IF(D162="",C163,D162)</f>
        <v>10539634564.552086</v>
      </c>
      <c r="E163" s="391">
        <f t="shared" si="22"/>
        <v>10390663296.266285</v>
      </c>
      <c r="F163" s="391">
        <f t="shared" si="22"/>
        <v>10248426376.945913</v>
      </c>
      <c r="G163" s="391">
        <f t="shared" si="22"/>
        <v>10112618609.201174</v>
      </c>
      <c r="H163" s="391">
        <f t="shared" si="22"/>
        <v>9982950331.9957352</v>
      </c>
      <c r="I163" s="391">
        <f t="shared" si="22"/>
        <v>9859142313.7423153</v>
      </c>
      <c r="J163" s="391">
        <f t="shared" si="22"/>
        <v>9740932137.6896248</v>
      </c>
      <c r="K163" s="391">
        <f t="shared" si="22"/>
        <v>9628064189.9322758</v>
      </c>
      <c r="L163" s="391">
        <f t="shared" si="22"/>
        <v>9520299341.6851273</v>
      </c>
      <c r="M163" s="391">
        <f t="shared" si="22"/>
        <v>9417404952.3665371</v>
      </c>
      <c r="N163" s="391">
        <f t="shared" si="22"/>
        <v>9319162925.7110291</v>
      </c>
      <c r="O163" s="391">
        <f t="shared" si="22"/>
        <v>9225361367.125185</v>
      </c>
      <c r="P163" s="391">
        <f t="shared" si="22"/>
        <v>9135799371.8075409</v>
      </c>
      <c r="Q163" s="391">
        <f t="shared" si="22"/>
        <v>9050285256.7885971</v>
      </c>
      <c r="R163" s="391">
        <f t="shared" si="22"/>
        <v>8968638079.8876362</v>
      </c>
      <c r="S163" s="391">
        <f t="shared" si="22"/>
        <v>8890680961.4983578</v>
      </c>
      <c r="T163" s="391">
        <f t="shared" si="22"/>
        <v>8816247536.0466518</v>
      </c>
      <c r="U163" s="391">
        <f t="shared" si="22"/>
        <v>8745178565.2345943</v>
      </c>
      <c r="V163" s="391">
        <f t="shared" si="22"/>
        <v>8677321837.2069416</v>
      </c>
      <c r="W163" s="391">
        <f t="shared" si="22"/>
        <v>8612532070.3273525</v>
      </c>
      <c r="X163" s="391">
        <f t="shared" si="22"/>
        <v>8550670821.3535862</v>
      </c>
      <c r="Y163" s="391">
        <f t="shared" si="22"/>
        <v>8491606397.8105993</v>
      </c>
      <c r="Z163" s="391">
        <f t="shared" si="22"/>
        <v>8435212133.823658</v>
      </c>
      <c r="AA163" s="391">
        <f t="shared" si="22"/>
        <v>8381366310.3202391</v>
      </c>
      <c r="AB163" s="391">
        <f t="shared" si="22"/>
        <v>8329955359.9719076</v>
      </c>
      <c r="AC163" s="391">
        <f t="shared" si="22"/>
        <v>8280867232.3417664</v>
      </c>
      <c r="AD163" s="391">
        <f t="shared" si="22"/>
        <v>8233997886.7216873</v>
      </c>
      <c r="AE163" s="391">
        <f t="shared" si="22"/>
        <v>8189247944.8640614</v>
      </c>
      <c r="AF163" s="391">
        <f t="shared" si="22"/>
        <v>8146520987.2848673</v>
      </c>
      <c r="AG163" s="391">
        <f t="shared" si="22"/>
        <v>8105725133.54564</v>
      </c>
      <c r="AH163" s="391">
        <f t="shared" si="22"/>
        <v>8066772984.7445726</v>
      </c>
      <c r="AI163" s="391">
        <f t="shared" si="22"/>
        <v>8029581568.6366634</v>
      </c>
      <c r="AJ163" s="391">
        <f t="shared" si="22"/>
        <v>8029581568.6366634</v>
      </c>
      <c r="AK163" s="391">
        <f t="shared" si="22"/>
        <v>8029581568.6366634</v>
      </c>
      <c r="AL163" s="391">
        <f t="shared" si="22"/>
        <v>8029581568.6366634</v>
      </c>
      <c r="AM163" s="391">
        <f t="shared" si="22"/>
        <v>8029581568.6366634</v>
      </c>
      <c r="AN163" s="391">
        <f t="shared" si="22"/>
        <v>8029581568.6366634</v>
      </c>
      <c r="AO163" s="391">
        <f t="shared" si="22"/>
        <v>8029581568.6366634</v>
      </c>
      <c r="AP163" s="391">
        <f t="shared" si="22"/>
        <v>8029581568.6366634</v>
      </c>
      <c r="AQ163" s="391">
        <f t="shared" si="22"/>
        <v>8029581568.6366634</v>
      </c>
      <c r="AR163" s="413"/>
      <c r="AS163" s="413"/>
    </row>
    <row r="164" spans="1:45" s="364" customFormat="1" ht="26" hidden="1" customHeight="1" thickBot="1" x14ac:dyDescent="0.2">
      <c r="C164" s="387"/>
    </row>
    <row r="165" spans="1:45" s="417" customFormat="1" ht="26" hidden="1" customHeight="1" thickTop="1" x14ac:dyDescent="0.15">
      <c r="A165" s="414">
        <v>1</v>
      </c>
      <c r="B165" s="415" t="str">
        <f>N94</f>
        <v>Scénario *HYD*</v>
      </c>
      <c r="C165" s="392">
        <f>'Production ELECTRICITE'!D251</f>
        <v>2925419727.0630188</v>
      </c>
      <c r="D165" s="392">
        <f>'Production ELECTRICITE'!E251</f>
        <v>3318878283.9974656</v>
      </c>
      <c r="E165" s="392">
        <f>'Production ELECTRICITE'!F251</f>
        <v>3686639521.8110027</v>
      </c>
      <c r="F165" s="392">
        <f>'Production ELECTRICITE'!G251</f>
        <v>4061229061.658824</v>
      </c>
      <c r="G165" s="392">
        <f>'Production ELECTRICITE'!H251</f>
        <v>4411106199.8003759</v>
      </c>
      <c r="H165" s="392">
        <f>'Production ELECTRICITE'!I251</f>
        <v>4767086931.0923367</v>
      </c>
      <c r="I165" s="392">
        <f>'Production ELECTRICITE'!J251</f>
        <v>5099253627.1700745</v>
      </c>
      <c r="J165" s="392">
        <f>'Production ELECTRICITE'!K251</f>
        <v>5438379689.3413773</v>
      </c>
      <c r="K165" s="392">
        <f>'Production ELECTRICITE'!L251</f>
        <v>5754510885.5883217</v>
      </c>
      <c r="L165" s="392">
        <f>'Production ELECTRICITE'!M251</f>
        <v>6078384421.1798029</v>
      </c>
      <c r="M165" s="392">
        <f>'Production ELECTRICITE'!N251</f>
        <v>6380010257.0966902</v>
      </c>
      <c r="N165" s="392">
        <f>'Production ELECTRICITE'!O251</f>
        <v>6690092944.3244238</v>
      </c>
      <c r="O165" s="392">
        <f>'Production ELECTRICITE'!P251</f>
        <v>6978610143.955308</v>
      </c>
      <c r="P165" s="392">
        <f>'Production ELECTRICITE'!Q251</f>
        <v>7268755000.6530609</v>
      </c>
      <c r="Q165" s="392">
        <f>'Production ELECTRICITE'!R251</f>
        <v>7537958544.2238255</v>
      </c>
      <c r="R165" s="392">
        <f>'Production ELECTRICITE'!S251</f>
        <v>7816867596.1960058</v>
      </c>
      <c r="S165" s="392">
        <f>'Production ELECTRICITE'!T251</f>
        <v>8075405486.5861082</v>
      </c>
      <c r="T165" s="392">
        <f>'Production ELECTRICITE'!U251</f>
        <v>8344196625.3734465</v>
      </c>
      <c r="U165" s="392">
        <f>'Production ELECTRICITE'!V251</f>
        <v>8593136636.1803303</v>
      </c>
      <c r="V165" s="392">
        <f>'Production ELECTRICITE'!W251</f>
        <v>8852828041.1873932</v>
      </c>
      <c r="W165" s="392">
        <f>'Production ELECTRICITE'!X251</f>
        <v>9093144820.3703995</v>
      </c>
      <c r="X165" s="392">
        <f>'Production ELECTRICITE'!Y251</f>
        <v>9344668085.3184414</v>
      </c>
      <c r="Y165" s="392">
        <f>'Production ELECTRICITE'!Z251</f>
        <v>9577250627.8815403</v>
      </c>
      <c r="Z165" s="392">
        <f>'Production ELECTRICITE'!AA251</f>
        <v>9807760573.7913876</v>
      </c>
      <c r="AA165" s="392">
        <f>'Production ELECTRICITE'!AB251</f>
        <v>10019730296.167109</v>
      </c>
      <c r="AB165" s="392">
        <f>'Production ELECTRICITE'!AC251</f>
        <v>10243702132.71471</v>
      </c>
      <c r="AC165" s="392">
        <f>'Production ELECTRICITE'!AD251</f>
        <v>10449498833.081617</v>
      </c>
      <c r="AD165" s="392">
        <f>'Production ELECTRICITE'!AE251</f>
        <v>10667648079.365097</v>
      </c>
      <c r="AE165" s="392">
        <f>'Production ELECTRICITE'!AF251</f>
        <v>10867952571.159447</v>
      </c>
      <c r="AF165" s="392">
        <f>'Production ELECTRICITE'!AG251</f>
        <v>11080928445.471941</v>
      </c>
      <c r="AG165" s="392">
        <f>'Production ELECTRICITE'!AH251</f>
        <v>11276367010.2712</v>
      </c>
      <c r="AH165" s="392">
        <f>'Production ELECTRICITE'!AI251</f>
        <v>11484770376.051701</v>
      </c>
      <c r="AI165" s="392">
        <f>'Production ELECTRICITE'!AJ251</f>
        <v>11675915964.162806</v>
      </c>
      <c r="AJ165" s="392" t="str">
        <f>'Production ELECTRICITE'!AK251</f>
        <v/>
      </c>
      <c r="AK165" s="392" t="str">
        <f>'Production ELECTRICITE'!AL251</f>
        <v/>
      </c>
      <c r="AL165" s="392" t="str">
        <f>'Production ELECTRICITE'!AM251</f>
        <v/>
      </c>
      <c r="AM165" s="392" t="str">
        <f>'Production ELECTRICITE'!AN251</f>
        <v/>
      </c>
      <c r="AN165" s="392" t="str">
        <f>'Production ELECTRICITE'!AO251</f>
        <v/>
      </c>
      <c r="AO165" s="392" t="str">
        <f>'Production ELECTRICITE'!AP251</f>
        <v/>
      </c>
      <c r="AP165" s="392" t="str">
        <f>'Production ELECTRICITE'!AQ251</f>
        <v/>
      </c>
      <c r="AQ165" s="392" t="str">
        <f>'Production ELECTRICITE'!AR251</f>
        <v/>
      </c>
      <c r="AR165" s="416"/>
      <c r="AS165" s="416"/>
    </row>
    <row r="166" spans="1:45" s="366" customFormat="1" ht="26" hidden="1" customHeight="1" x14ac:dyDescent="0.15">
      <c r="A166" s="401">
        <v>2</v>
      </c>
      <c r="B166" s="402" t="str">
        <f>N95</f>
        <v>Scénario *EOL*</v>
      </c>
      <c r="C166" s="385">
        <f>'Production ELECTRICITE'!D421</f>
        <v>2903331377.863019</v>
      </c>
      <c r="D166" s="385">
        <f>'Production ELECTRICITE'!E421</f>
        <v>3263657410.9974656</v>
      </c>
      <c r="E166" s="385">
        <f>'Production ELECTRICITE'!F421</f>
        <v>3609330299.6110029</v>
      </c>
      <c r="F166" s="385">
        <f>'Production ELECTRICITE'!G421</f>
        <v>3950787315.658824</v>
      </c>
      <c r="G166" s="385">
        <f>'Production ELECTRICITE'!H421</f>
        <v>4278576104.6003761</v>
      </c>
      <c r="H166" s="385">
        <f>'Production ELECTRICITE'!I421</f>
        <v>4601424312.0923367</v>
      </c>
      <c r="I166" s="385">
        <f>'Production ELECTRICITE'!J421</f>
        <v>4911502658.9700747</v>
      </c>
      <c r="J166" s="385">
        <f>'Production ELECTRICITE'!K421</f>
        <v>5217496197.3413773</v>
      </c>
      <c r="K166" s="385">
        <f>'Production ELECTRICITE'!L421</f>
        <v>5511539044.3883209</v>
      </c>
      <c r="L166" s="385">
        <f>'Production ELECTRICITE'!M421</f>
        <v>5802280056.1798029</v>
      </c>
      <c r="M166" s="385">
        <f>'Production ELECTRICITE'!N421</f>
        <v>6081817542.8966904</v>
      </c>
      <c r="N166" s="385">
        <f>'Production ELECTRICITE'!O421</f>
        <v>6358767706.3244238</v>
      </c>
      <c r="O166" s="385">
        <f>'Production ELECTRICITE'!P421</f>
        <v>6625196556.7553082</v>
      </c>
      <c r="P166" s="385">
        <f>'Production ELECTRICITE'!Q421</f>
        <v>6882208889.6530609</v>
      </c>
      <c r="Q166" s="385">
        <f>'Production ELECTRICITE'!R421</f>
        <v>7129324084.0238256</v>
      </c>
      <c r="R166" s="385">
        <f>'Production ELECTRICITE'!S421</f>
        <v>7375100612.1960058</v>
      </c>
      <c r="S166" s="385">
        <f>'Production ELECTRICITE'!T421</f>
        <v>7611550153.3861084</v>
      </c>
      <c r="T166" s="385">
        <f>'Production ELECTRICITE'!U421</f>
        <v>7847208768.3734465</v>
      </c>
      <c r="U166" s="385">
        <f>'Production ELECTRICITE'!V421</f>
        <v>8074060429.9803305</v>
      </c>
      <c r="V166" s="385">
        <f>'Production ELECTRICITE'!W421</f>
        <v>8300619311.1873932</v>
      </c>
      <c r="W166" s="385">
        <f>'Production ELECTRICITE'!X421</f>
        <v>8518847741.1704006</v>
      </c>
      <c r="X166" s="385">
        <f>'Production ELECTRICITE'!Y421</f>
        <v>8737238482.3184414</v>
      </c>
      <c r="Y166" s="385">
        <f>'Production ELECTRICITE'!Z421</f>
        <v>8947732675.6815395</v>
      </c>
      <c r="Z166" s="385">
        <f>'Production ELECTRICITE'!AA421</f>
        <v>9145110097.7913876</v>
      </c>
      <c r="AA166" s="385">
        <f>'Production ELECTRICITE'!AB421</f>
        <v>9334991470.9671078</v>
      </c>
      <c r="AB166" s="385">
        <f>'Production ELECTRICITE'!AC421</f>
        <v>9525830783.7147102</v>
      </c>
      <c r="AC166" s="385">
        <f>'Production ELECTRICITE'!AD421</f>
        <v>9709539134.8816166</v>
      </c>
      <c r="AD166" s="385">
        <f>'Production ELECTRICITE'!AE421</f>
        <v>9894555857.365097</v>
      </c>
      <c r="AE166" s="385">
        <f>'Production ELECTRICITE'!AF421</f>
        <v>10072771999.959446</v>
      </c>
      <c r="AF166" s="385">
        <f>'Production ELECTRICITE'!AG421</f>
        <v>10252615350.471941</v>
      </c>
      <c r="AG166" s="385">
        <f>'Production ELECTRICITE'!AH421</f>
        <v>10425965566.071199</v>
      </c>
      <c r="AH166" s="385">
        <f>'Production ELECTRICITE'!AI421</f>
        <v>10601236408.051701</v>
      </c>
      <c r="AI166" s="385">
        <f>'Production ELECTRICITE'!AJ421</f>
        <v>10770293646.962805</v>
      </c>
      <c r="AJ166" s="385" t="str">
        <f>'Production ELECTRICITE'!AK421</f>
        <v/>
      </c>
      <c r="AK166" s="385" t="str">
        <f>'Production ELECTRICITE'!AL421</f>
        <v/>
      </c>
      <c r="AL166" s="385" t="str">
        <f>'Production ELECTRICITE'!AM421</f>
        <v/>
      </c>
      <c r="AM166" s="385" t="str">
        <f>'Production ELECTRICITE'!AN421</f>
        <v/>
      </c>
      <c r="AN166" s="385" t="str">
        <f>'Production ELECTRICITE'!AO421</f>
        <v/>
      </c>
      <c r="AO166" s="385" t="str">
        <f>'Production ELECTRICITE'!AP421</f>
        <v/>
      </c>
      <c r="AP166" s="385" t="str">
        <f>'Production ELECTRICITE'!AQ421</f>
        <v/>
      </c>
      <c r="AQ166" s="385" t="str">
        <f>'Production ELECTRICITE'!AR421</f>
        <v/>
      </c>
      <c r="AR166" s="385"/>
      <c r="AS166" s="385"/>
    </row>
    <row r="167" spans="1:45" s="405" customFormat="1" ht="26" hidden="1" customHeight="1" x14ac:dyDescent="0.15">
      <c r="A167" s="403" t="s">
        <v>117</v>
      </c>
      <c r="B167" s="404"/>
      <c r="C167" s="386">
        <f t="shared" ref="C167:AQ167" si="23">IF(C152="","",IF($M$93=$A165,C165,IF($M$93=$A166,C166,"")))</f>
        <v>2925419727.0630188</v>
      </c>
      <c r="D167" s="386">
        <f t="shared" si="23"/>
        <v>3318878283.9974656</v>
      </c>
      <c r="E167" s="386">
        <f t="shared" si="23"/>
        <v>3686639521.8110027</v>
      </c>
      <c r="F167" s="386">
        <f t="shared" si="23"/>
        <v>4061229061.658824</v>
      </c>
      <c r="G167" s="386">
        <f t="shared" si="23"/>
        <v>4411106199.8003759</v>
      </c>
      <c r="H167" s="386">
        <f t="shared" si="23"/>
        <v>4767086931.0923367</v>
      </c>
      <c r="I167" s="386">
        <f t="shared" si="23"/>
        <v>5099253627.1700745</v>
      </c>
      <c r="J167" s="386">
        <f t="shared" si="23"/>
        <v>5438379689.3413773</v>
      </c>
      <c r="K167" s="386">
        <f t="shared" si="23"/>
        <v>5754510885.5883217</v>
      </c>
      <c r="L167" s="386">
        <f t="shared" si="23"/>
        <v>6078384421.1798029</v>
      </c>
      <c r="M167" s="386">
        <f t="shared" si="23"/>
        <v>6380010257.0966902</v>
      </c>
      <c r="N167" s="386">
        <f t="shared" si="23"/>
        <v>6690092944.3244238</v>
      </c>
      <c r="O167" s="386">
        <f t="shared" si="23"/>
        <v>6978610143.955308</v>
      </c>
      <c r="P167" s="386">
        <f t="shared" si="23"/>
        <v>7268755000.6530609</v>
      </c>
      <c r="Q167" s="386">
        <f t="shared" si="23"/>
        <v>7537958544.2238255</v>
      </c>
      <c r="R167" s="386">
        <f t="shared" si="23"/>
        <v>7816867596.1960058</v>
      </c>
      <c r="S167" s="386">
        <f t="shared" si="23"/>
        <v>8075405486.5861082</v>
      </c>
      <c r="T167" s="386">
        <f t="shared" si="23"/>
        <v>8344196625.3734465</v>
      </c>
      <c r="U167" s="386">
        <f t="shared" si="23"/>
        <v>8593136636.1803303</v>
      </c>
      <c r="V167" s="386">
        <f t="shared" si="23"/>
        <v>8852828041.1873932</v>
      </c>
      <c r="W167" s="386">
        <f t="shared" si="23"/>
        <v>9093144820.3703995</v>
      </c>
      <c r="X167" s="386">
        <f t="shared" si="23"/>
        <v>9344668085.3184414</v>
      </c>
      <c r="Y167" s="386">
        <f t="shared" si="23"/>
        <v>9577250627.8815403</v>
      </c>
      <c r="Z167" s="386">
        <f t="shared" si="23"/>
        <v>9807760573.7913876</v>
      </c>
      <c r="AA167" s="386">
        <f t="shared" si="23"/>
        <v>10019730296.167109</v>
      </c>
      <c r="AB167" s="386">
        <f t="shared" si="23"/>
        <v>10243702132.71471</v>
      </c>
      <c r="AC167" s="386">
        <f t="shared" si="23"/>
        <v>10449498833.081617</v>
      </c>
      <c r="AD167" s="386">
        <f t="shared" si="23"/>
        <v>10667648079.365097</v>
      </c>
      <c r="AE167" s="386">
        <f t="shared" si="23"/>
        <v>10867952571.159447</v>
      </c>
      <c r="AF167" s="386">
        <f t="shared" si="23"/>
        <v>11080928445.471941</v>
      </c>
      <c r="AG167" s="386">
        <f t="shared" si="23"/>
        <v>11276367010.2712</v>
      </c>
      <c r="AH167" s="386">
        <f t="shared" si="23"/>
        <v>11484770376.051701</v>
      </c>
      <c r="AI167" s="386">
        <f t="shared" si="23"/>
        <v>11675915964.162806</v>
      </c>
      <c r="AJ167" s="386" t="str">
        <f t="shared" si="23"/>
        <v/>
      </c>
      <c r="AK167" s="386" t="str">
        <f t="shared" si="23"/>
        <v/>
      </c>
      <c r="AL167" s="386" t="str">
        <f t="shared" si="23"/>
        <v/>
      </c>
      <c r="AM167" s="386" t="str">
        <f t="shared" si="23"/>
        <v/>
      </c>
      <c r="AN167" s="386" t="str">
        <f t="shared" si="23"/>
        <v/>
      </c>
      <c r="AO167" s="386" t="str">
        <f t="shared" si="23"/>
        <v/>
      </c>
      <c r="AP167" s="386" t="str">
        <f t="shared" si="23"/>
        <v/>
      </c>
      <c r="AQ167" s="386" t="str">
        <f t="shared" si="23"/>
        <v/>
      </c>
      <c r="AR167" s="418"/>
      <c r="AS167" s="418"/>
    </row>
    <row r="168" spans="1:45" s="366" customFormat="1" ht="26" hidden="1" customHeight="1" x14ac:dyDescent="0.15">
      <c r="A168" s="406" t="str">
        <f>"Production finale d'énergie - Scénario "&amp;E97</f>
        <v>Production finale d'énergie - Scénario *HYD*</v>
      </c>
      <c r="C168" s="387">
        <f t="shared" ref="C168:AQ168" si="24">IF(C167="",B168,C167)</f>
        <v>2925419727.0630188</v>
      </c>
      <c r="D168" s="387">
        <f t="shared" si="24"/>
        <v>3318878283.9974656</v>
      </c>
      <c r="E168" s="387">
        <f t="shared" si="24"/>
        <v>3686639521.8110027</v>
      </c>
      <c r="F168" s="387">
        <f t="shared" si="24"/>
        <v>4061229061.658824</v>
      </c>
      <c r="G168" s="387">
        <f t="shared" si="24"/>
        <v>4411106199.8003759</v>
      </c>
      <c r="H168" s="387">
        <f t="shared" si="24"/>
        <v>4767086931.0923367</v>
      </c>
      <c r="I168" s="387">
        <f t="shared" si="24"/>
        <v>5099253627.1700745</v>
      </c>
      <c r="J168" s="387">
        <f t="shared" si="24"/>
        <v>5438379689.3413773</v>
      </c>
      <c r="K168" s="387">
        <f t="shared" si="24"/>
        <v>5754510885.5883217</v>
      </c>
      <c r="L168" s="387">
        <f t="shared" si="24"/>
        <v>6078384421.1798029</v>
      </c>
      <c r="M168" s="387">
        <f t="shared" si="24"/>
        <v>6380010257.0966902</v>
      </c>
      <c r="N168" s="387">
        <f t="shared" si="24"/>
        <v>6690092944.3244238</v>
      </c>
      <c r="O168" s="387">
        <f t="shared" si="24"/>
        <v>6978610143.955308</v>
      </c>
      <c r="P168" s="387">
        <f t="shared" si="24"/>
        <v>7268755000.6530609</v>
      </c>
      <c r="Q168" s="387">
        <f t="shared" si="24"/>
        <v>7537958544.2238255</v>
      </c>
      <c r="R168" s="387">
        <f t="shared" si="24"/>
        <v>7816867596.1960058</v>
      </c>
      <c r="S168" s="387">
        <f t="shared" si="24"/>
        <v>8075405486.5861082</v>
      </c>
      <c r="T168" s="387">
        <f t="shared" si="24"/>
        <v>8344196625.3734465</v>
      </c>
      <c r="U168" s="387">
        <f t="shared" si="24"/>
        <v>8593136636.1803303</v>
      </c>
      <c r="V168" s="387">
        <f t="shared" si="24"/>
        <v>8852828041.1873932</v>
      </c>
      <c r="W168" s="387">
        <f t="shared" si="24"/>
        <v>9093144820.3703995</v>
      </c>
      <c r="X168" s="387">
        <f t="shared" si="24"/>
        <v>9344668085.3184414</v>
      </c>
      <c r="Y168" s="387">
        <f t="shared" si="24"/>
        <v>9577250627.8815403</v>
      </c>
      <c r="Z168" s="387">
        <f t="shared" si="24"/>
        <v>9807760573.7913876</v>
      </c>
      <c r="AA168" s="387">
        <f t="shared" si="24"/>
        <v>10019730296.167109</v>
      </c>
      <c r="AB168" s="387">
        <f t="shared" si="24"/>
        <v>10243702132.71471</v>
      </c>
      <c r="AC168" s="387">
        <f t="shared" si="24"/>
        <v>10449498833.081617</v>
      </c>
      <c r="AD168" s="387">
        <f t="shared" si="24"/>
        <v>10667648079.365097</v>
      </c>
      <c r="AE168" s="387">
        <f t="shared" si="24"/>
        <v>10867952571.159447</v>
      </c>
      <c r="AF168" s="387">
        <f t="shared" si="24"/>
        <v>11080928445.471941</v>
      </c>
      <c r="AG168" s="387">
        <f t="shared" si="24"/>
        <v>11276367010.2712</v>
      </c>
      <c r="AH168" s="387">
        <f t="shared" si="24"/>
        <v>11484770376.051701</v>
      </c>
      <c r="AI168" s="387">
        <f t="shared" si="24"/>
        <v>11675915964.162806</v>
      </c>
      <c r="AJ168" s="387">
        <f t="shared" si="24"/>
        <v>11675915964.162806</v>
      </c>
      <c r="AK168" s="387">
        <f t="shared" si="24"/>
        <v>11675915964.162806</v>
      </c>
      <c r="AL168" s="387">
        <f t="shared" si="24"/>
        <v>11675915964.162806</v>
      </c>
      <c r="AM168" s="387">
        <f t="shared" si="24"/>
        <v>11675915964.162806</v>
      </c>
      <c r="AN168" s="387">
        <f t="shared" si="24"/>
        <v>11675915964.162806</v>
      </c>
      <c r="AO168" s="387">
        <f t="shared" si="24"/>
        <v>11675915964.162806</v>
      </c>
      <c r="AP168" s="387">
        <f t="shared" si="24"/>
        <v>11675915964.162806</v>
      </c>
      <c r="AQ168" s="387">
        <f t="shared" si="24"/>
        <v>11675915964.162806</v>
      </c>
    </row>
    <row r="169" spans="1:45" s="364" customFormat="1" ht="26" hidden="1" customHeight="1" x14ac:dyDescent="0.15">
      <c r="C169" s="388">
        <f t="shared" ref="C169:AQ169" si="25">IF(D167="",C168,10^24)</f>
        <v>9.9999999999999998E+23</v>
      </c>
      <c r="D169" s="388">
        <f t="shared" si="25"/>
        <v>9.9999999999999998E+23</v>
      </c>
      <c r="E169" s="388">
        <f t="shared" si="25"/>
        <v>9.9999999999999998E+23</v>
      </c>
      <c r="F169" s="388">
        <f t="shared" si="25"/>
        <v>9.9999999999999998E+23</v>
      </c>
      <c r="G169" s="388">
        <f t="shared" si="25"/>
        <v>9.9999999999999998E+23</v>
      </c>
      <c r="H169" s="388">
        <f t="shared" si="25"/>
        <v>9.9999999999999998E+23</v>
      </c>
      <c r="I169" s="388">
        <f t="shared" si="25"/>
        <v>9.9999999999999998E+23</v>
      </c>
      <c r="J169" s="388">
        <f t="shared" si="25"/>
        <v>9.9999999999999998E+23</v>
      </c>
      <c r="K169" s="388">
        <f t="shared" si="25"/>
        <v>9.9999999999999998E+23</v>
      </c>
      <c r="L169" s="388">
        <f t="shared" si="25"/>
        <v>9.9999999999999998E+23</v>
      </c>
      <c r="M169" s="388">
        <f t="shared" si="25"/>
        <v>9.9999999999999998E+23</v>
      </c>
      <c r="N169" s="388">
        <f t="shared" si="25"/>
        <v>9.9999999999999998E+23</v>
      </c>
      <c r="O169" s="388">
        <f t="shared" si="25"/>
        <v>9.9999999999999998E+23</v>
      </c>
      <c r="P169" s="388">
        <f t="shared" si="25"/>
        <v>9.9999999999999998E+23</v>
      </c>
      <c r="Q169" s="388">
        <f t="shared" si="25"/>
        <v>9.9999999999999998E+23</v>
      </c>
      <c r="R169" s="388">
        <f t="shared" si="25"/>
        <v>9.9999999999999998E+23</v>
      </c>
      <c r="S169" s="388">
        <f t="shared" si="25"/>
        <v>9.9999999999999998E+23</v>
      </c>
      <c r="T169" s="388">
        <f t="shared" si="25"/>
        <v>9.9999999999999998E+23</v>
      </c>
      <c r="U169" s="388">
        <f t="shared" si="25"/>
        <v>9.9999999999999998E+23</v>
      </c>
      <c r="V169" s="388">
        <f t="shared" si="25"/>
        <v>9.9999999999999998E+23</v>
      </c>
      <c r="W169" s="388">
        <f t="shared" si="25"/>
        <v>9.9999999999999998E+23</v>
      </c>
      <c r="X169" s="388">
        <f t="shared" si="25"/>
        <v>9.9999999999999998E+23</v>
      </c>
      <c r="Y169" s="388">
        <f t="shared" si="25"/>
        <v>9.9999999999999998E+23</v>
      </c>
      <c r="Z169" s="388">
        <f t="shared" si="25"/>
        <v>9.9999999999999998E+23</v>
      </c>
      <c r="AA169" s="388">
        <f t="shared" si="25"/>
        <v>9.9999999999999998E+23</v>
      </c>
      <c r="AB169" s="388">
        <f t="shared" si="25"/>
        <v>9.9999999999999998E+23</v>
      </c>
      <c r="AC169" s="388">
        <f t="shared" si="25"/>
        <v>9.9999999999999998E+23</v>
      </c>
      <c r="AD169" s="388">
        <f t="shared" si="25"/>
        <v>9.9999999999999998E+23</v>
      </c>
      <c r="AE169" s="388">
        <f t="shared" si="25"/>
        <v>9.9999999999999998E+23</v>
      </c>
      <c r="AF169" s="388">
        <f t="shared" si="25"/>
        <v>9.9999999999999998E+23</v>
      </c>
      <c r="AG169" s="388">
        <f t="shared" si="25"/>
        <v>9.9999999999999998E+23</v>
      </c>
      <c r="AH169" s="388">
        <f t="shared" si="25"/>
        <v>9.9999999999999998E+23</v>
      </c>
      <c r="AI169" s="388">
        <f t="shared" si="25"/>
        <v>11675915964.162806</v>
      </c>
      <c r="AJ169" s="388">
        <f t="shared" si="25"/>
        <v>11675915964.162806</v>
      </c>
      <c r="AK169" s="388">
        <f t="shared" si="25"/>
        <v>11675915964.162806</v>
      </c>
      <c r="AL169" s="388">
        <f t="shared" si="25"/>
        <v>11675915964.162806</v>
      </c>
      <c r="AM169" s="388">
        <f t="shared" si="25"/>
        <v>11675915964.162806</v>
      </c>
      <c r="AN169" s="388">
        <f t="shared" si="25"/>
        <v>11675915964.162806</v>
      </c>
      <c r="AO169" s="388">
        <f t="shared" si="25"/>
        <v>11675915964.162806</v>
      </c>
      <c r="AP169" s="388">
        <f t="shared" si="25"/>
        <v>11675915964.162806</v>
      </c>
      <c r="AQ169" s="388">
        <f t="shared" si="25"/>
        <v>11675915964.162806</v>
      </c>
      <c r="AR169" s="418"/>
      <c r="AS169" s="418"/>
    </row>
    <row r="170" spans="1:45" s="366" customFormat="1" ht="26" hidden="1" customHeight="1" x14ac:dyDescent="0.15">
      <c r="C170" s="387"/>
      <c r="D170" s="387"/>
      <c r="E170" s="387"/>
      <c r="F170" s="387"/>
      <c r="G170" s="387"/>
      <c r="H170" s="387"/>
      <c r="I170" s="387"/>
      <c r="J170" s="387"/>
      <c r="K170" s="387"/>
      <c r="L170" s="387"/>
      <c r="M170" s="387"/>
      <c r="N170" s="387"/>
      <c r="O170" s="387"/>
      <c r="P170" s="387"/>
      <c r="Q170" s="387"/>
      <c r="R170" s="387"/>
      <c r="S170" s="387"/>
      <c r="T170" s="387"/>
      <c r="U170" s="387"/>
      <c r="V170" s="387"/>
      <c r="W170" s="387"/>
      <c r="X170" s="387"/>
      <c r="Y170" s="387"/>
      <c r="Z170" s="387"/>
      <c r="AA170" s="387"/>
      <c r="AB170" s="387"/>
      <c r="AC170" s="387"/>
      <c r="AD170" s="387"/>
      <c r="AE170" s="387"/>
      <c r="AF170" s="387"/>
      <c r="AG170" s="387"/>
      <c r="AH170" s="387"/>
      <c r="AI170" s="387"/>
      <c r="AJ170" s="387"/>
      <c r="AK170" s="387"/>
      <c r="AL170" s="387"/>
      <c r="AM170" s="387"/>
      <c r="AN170" s="387"/>
      <c r="AO170" s="387"/>
      <c r="AP170" s="387"/>
      <c r="AQ170" s="387"/>
    </row>
    <row r="171" spans="1:45" s="364" customFormat="1" ht="26" hidden="1" customHeight="1" x14ac:dyDescent="0.15">
      <c r="A171" s="408" t="s">
        <v>228</v>
      </c>
      <c r="B171" s="408"/>
      <c r="C171" s="393">
        <f t="shared" ref="C171:AQ171" si="26">IF(C152="",0,C167/C158)</f>
        <v>6.7448716628930719E-2</v>
      </c>
      <c r="D171" s="393">
        <f t="shared" si="26"/>
        <v>7.7653108352201863E-2</v>
      </c>
      <c r="E171" s="393">
        <f t="shared" si="26"/>
        <v>8.7494443824897364E-2</v>
      </c>
      <c r="F171" s="393">
        <f t="shared" si="26"/>
        <v>9.7722230688797526E-2</v>
      </c>
      <c r="G171" s="393">
        <f t="shared" si="26"/>
        <v>0.1075664801479841</v>
      </c>
      <c r="H171" s="393">
        <f t="shared" si="26"/>
        <v>0.11775713572766601</v>
      </c>
      <c r="I171" s="393">
        <f t="shared" si="26"/>
        <v>0.12754415185866508</v>
      </c>
      <c r="J171" s="393">
        <f t="shared" si="26"/>
        <v>0.1376772173786717</v>
      </c>
      <c r="K171" s="393">
        <f t="shared" si="26"/>
        <v>0.14738813082176405</v>
      </c>
      <c r="L171" s="393">
        <f t="shared" si="26"/>
        <v>0.1574456374181217</v>
      </c>
      <c r="M171" s="393">
        <f t="shared" si="26"/>
        <v>0.16706412619589861</v>
      </c>
      <c r="N171" s="393">
        <f t="shared" si="26"/>
        <v>0.17703059096850471</v>
      </c>
      <c r="O171" s="393">
        <f t="shared" si="26"/>
        <v>0.18654285648169197</v>
      </c>
      <c r="P171" s="393">
        <f t="shared" si="26"/>
        <v>0.19620340927062183</v>
      </c>
      <c r="Q171" s="393">
        <f t="shared" si="26"/>
        <v>0.20539248479613045</v>
      </c>
      <c r="R171" s="393">
        <f t="shared" si="26"/>
        <v>0.21493113358478677</v>
      </c>
      <c r="S171" s="393">
        <f t="shared" si="26"/>
        <v>0.22398677914728837</v>
      </c>
      <c r="T171" s="393">
        <f t="shared" si="26"/>
        <v>0.23339622434646254</v>
      </c>
      <c r="U171" s="393">
        <f t="shared" si="26"/>
        <v>0.24231266161976012</v>
      </c>
      <c r="V171" s="393">
        <f t="shared" si="26"/>
        <v>0.25158769444231077</v>
      </c>
      <c r="W171" s="393">
        <f t="shared" si="26"/>
        <v>0.26036123806481348</v>
      </c>
      <c r="X171" s="393">
        <f t="shared" si="26"/>
        <v>0.26949875606072482</v>
      </c>
      <c r="Y171" s="393">
        <f t="shared" si="26"/>
        <v>0.27812758790192166</v>
      </c>
      <c r="Z171" s="393">
        <f t="shared" si="26"/>
        <v>0.2867258960564652</v>
      </c>
      <c r="AA171" s="393">
        <f t="shared" si="26"/>
        <v>0.29480461771398236</v>
      </c>
      <c r="AB171" s="393">
        <f t="shared" si="26"/>
        <v>0.30325455981026611</v>
      </c>
      <c r="AC171" s="393">
        <f t="shared" si="26"/>
        <v>0.31118074229880077</v>
      </c>
      <c r="AD171" s="393">
        <f t="shared" si="26"/>
        <v>0.31948538881867578</v>
      </c>
      <c r="AE171" s="393">
        <f t="shared" si="26"/>
        <v>0.32726290888880971</v>
      </c>
      <c r="AF171" s="393">
        <f t="shared" si="26"/>
        <v>0.33542624623669048</v>
      </c>
      <c r="AG171" s="393">
        <f t="shared" si="26"/>
        <v>0.34306025172562321</v>
      </c>
      <c r="AH171" s="393">
        <f t="shared" si="26"/>
        <v>0.35108765055002061</v>
      </c>
      <c r="AI171" s="393">
        <f t="shared" si="26"/>
        <v>0.35858417429980954</v>
      </c>
      <c r="AJ171" s="393">
        <f t="shared" si="26"/>
        <v>0</v>
      </c>
      <c r="AK171" s="393">
        <f t="shared" si="26"/>
        <v>0</v>
      </c>
      <c r="AL171" s="393">
        <f t="shared" si="26"/>
        <v>0</v>
      </c>
      <c r="AM171" s="393">
        <f t="shared" si="26"/>
        <v>0</v>
      </c>
      <c r="AN171" s="393">
        <f t="shared" si="26"/>
        <v>0</v>
      </c>
      <c r="AO171" s="393">
        <f t="shared" si="26"/>
        <v>0</v>
      </c>
      <c r="AP171" s="393">
        <f t="shared" si="26"/>
        <v>0</v>
      </c>
      <c r="AQ171" s="393">
        <f t="shared" si="26"/>
        <v>0</v>
      </c>
    </row>
    <row r="172" spans="1:45" s="364" customFormat="1" ht="26" hidden="1" customHeight="1" x14ac:dyDescent="0.15">
      <c r="A172" s="419">
        <f>AVERAGE(C171:AQ171)</f>
        <v>0.17714646907628684</v>
      </c>
      <c r="B172" s="364" t="s">
        <v>253</v>
      </c>
      <c r="C172" s="394"/>
      <c r="D172" s="394"/>
      <c r="E172" s="394"/>
      <c r="F172" s="394"/>
      <c r="G172" s="394"/>
      <c r="H172" s="394"/>
      <c r="I172" s="394"/>
      <c r="J172" s="394"/>
      <c r="K172" s="394"/>
      <c r="L172" s="394"/>
      <c r="M172" s="394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394"/>
      <c r="Y172" s="394"/>
      <c r="Z172" s="394"/>
      <c r="AA172" s="394"/>
      <c r="AB172" s="394"/>
      <c r="AC172" s="394"/>
      <c r="AD172" s="394"/>
      <c r="AE172" s="394"/>
      <c r="AF172" s="394"/>
      <c r="AG172" s="394"/>
      <c r="AH172" s="394"/>
      <c r="AI172" s="394"/>
      <c r="AJ172" s="394"/>
      <c r="AK172" s="394"/>
      <c r="AL172" s="394"/>
      <c r="AM172" s="394"/>
      <c r="AN172" s="394"/>
      <c r="AO172" s="394"/>
      <c r="AP172" s="394"/>
      <c r="AQ172" s="394"/>
    </row>
    <row r="173" spans="1:45" s="364" customFormat="1" ht="26" hidden="1" customHeight="1" x14ac:dyDescent="0.15">
      <c r="A173" s="406" t="str">
        <f>"Part d'ER dans la consommation finale de "&amp;D81&amp;"%"</f>
        <v>Part d'ER dans la consommation finale de 27%</v>
      </c>
      <c r="C173" s="420">
        <f>C158*D81/100</f>
        <v>11710576061.105064</v>
      </c>
      <c r="D173" s="395">
        <f t="shared" ref="D173:AQ173" si="27">IF(D152="",C173,D158*$D81/100)</f>
        <v>11539745873.597174</v>
      </c>
      <c r="E173" s="395">
        <f t="shared" si="27"/>
        <v>11376638645.547026</v>
      </c>
      <c r="F173" s="395">
        <f t="shared" si="27"/>
        <v>11220904792.276548</v>
      </c>
      <c r="G173" s="395">
        <f t="shared" si="27"/>
        <v>11072210156.059681</v>
      </c>
      <c r="H173" s="395">
        <f t="shared" si="27"/>
        <v>10930237589.776352</v>
      </c>
      <c r="I173" s="395">
        <f t="shared" si="27"/>
        <v>10794681365.411293</v>
      </c>
      <c r="J173" s="395">
        <f t="shared" si="27"/>
        <v>10665254165.353601</v>
      </c>
      <c r="K173" s="395">
        <f t="shared" si="27"/>
        <v>10541676120.363806</v>
      </c>
      <c r="L173" s="395">
        <f t="shared" si="27"/>
        <v>10423685410.604155</v>
      </c>
      <c r="M173" s="395">
        <f t="shared" si="27"/>
        <v>10311027320.109348</v>
      </c>
      <c r="N173" s="395">
        <f t="shared" si="27"/>
        <v>10203463057.347841</v>
      </c>
      <c r="O173" s="395">
        <f t="shared" si="27"/>
        <v>10100760620.939983</v>
      </c>
      <c r="P173" s="395">
        <f t="shared" si="27"/>
        <v>10002700042.125046</v>
      </c>
      <c r="Q173" s="395">
        <f t="shared" si="27"/>
        <v>9909071449.0386105</v>
      </c>
      <c r="R173" s="395">
        <f t="shared" si="27"/>
        <v>9819676729.8039799</v>
      </c>
      <c r="S173" s="395">
        <f t="shared" si="27"/>
        <v>9734322220.6186409</v>
      </c>
      <c r="T173" s="395">
        <f t="shared" si="27"/>
        <v>9652825769.3941441</v>
      </c>
      <c r="U173" s="395">
        <f t="shared" si="27"/>
        <v>9575013027.629118</v>
      </c>
      <c r="V173" s="395">
        <f t="shared" si="27"/>
        <v>9500717340.0076008</v>
      </c>
      <c r="W173" s="395">
        <f t="shared" si="27"/>
        <v>9429779639.0445461</v>
      </c>
      <c r="X173" s="395">
        <f t="shared" si="27"/>
        <v>9362048344.5477219</v>
      </c>
      <c r="Y173" s="395">
        <f t="shared" si="27"/>
        <v>9297379267.6758385</v>
      </c>
      <c r="Z173" s="395">
        <f t="shared" si="27"/>
        <v>9235633723.1645889</v>
      </c>
      <c r="AA173" s="395">
        <f t="shared" si="27"/>
        <v>9176678441.9564667</v>
      </c>
      <c r="AB173" s="395">
        <f t="shared" si="27"/>
        <v>9120389080.2612114</v>
      </c>
      <c r="AC173" s="395">
        <f t="shared" si="27"/>
        <v>9066642955.1187229</v>
      </c>
      <c r="AD173" s="395">
        <f t="shared" si="27"/>
        <v>9015326153.3449116</v>
      </c>
      <c r="AE173" s="395">
        <f t="shared" si="27"/>
        <v>8966329866.6394844</v>
      </c>
      <c r="AF173" s="395">
        <f t="shared" si="27"/>
        <v>8919548526.2243061</v>
      </c>
      <c r="AG173" s="395">
        <f t="shared" si="27"/>
        <v>8874881533.0791683</v>
      </c>
      <c r="AH173" s="395">
        <f t="shared" si="27"/>
        <v>8832233194.9758091</v>
      </c>
      <c r="AI173" s="395">
        <f t="shared" si="27"/>
        <v>8791512666.3905087</v>
      </c>
      <c r="AJ173" s="395">
        <f t="shared" si="27"/>
        <v>8791512666.3905087</v>
      </c>
      <c r="AK173" s="395">
        <f t="shared" si="27"/>
        <v>8791512666.3905087</v>
      </c>
      <c r="AL173" s="395">
        <f t="shared" si="27"/>
        <v>8791512666.3905087</v>
      </c>
      <c r="AM173" s="395">
        <f t="shared" si="27"/>
        <v>8791512666.3905087</v>
      </c>
      <c r="AN173" s="395">
        <f t="shared" si="27"/>
        <v>8791512666.3905087</v>
      </c>
      <c r="AO173" s="395">
        <f t="shared" si="27"/>
        <v>8791512666.3905087</v>
      </c>
      <c r="AP173" s="395">
        <f t="shared" si="27"/>
        <v>8791512666.3905087</v>
      </c>
      <c r="AQ173" s="395">
        <f t="shared" si="27"/>
        <v>8791512666.3905087</v>
      </c>
    </row>
    <row r="174" spans="1:45" s="364" customFormat="1" ht="26" hidden="1" customHeight="1" x14ac:dyDescent="0.15">
      <c r="A174" s="408" t="s">
        <v>227</v>
      </c>
      <c r="B174" s="408"/>
      <c r="C174" s="619">
        <f>IF($M$93=$A175,C175,C176)/C168</f>
        <v>0.85240579462644106</v>
      </c>
      <c r="D174" s="620">
        <f t="shared" ref="D174:AI174" si="28">IF(D$152="",C174,IF($M$93=$A175,D175,D176)/D168)</f>
        <v>0.86990333388184904</v>
      </c>
      <c r="E174" s="620">
        <f t="shared" si="28"/>
        <v>0.88288114488939851</v>
      </c>
      <c r="F174" s="620">
        <f t="shared" si="28"/>
        <v>0.89368366239759944</v>
      </c>
      <c r="G174" s="620">
        <f t="shared" si="28"/>
        <v>0.90211638975739461</v>
      </c>
      <c r="H174" s="620">
        <f t="shared" si="28"/>
        <v>0.9094258178545398</v>
      </c>
      <c r="I174" s="620">
        <f t="shared" si="28"/>
        <v>0.9153258434333611</v>
      </c>
      <c r="J174" s="620">
        <f t="shared" si="28"/>
        <v>0.92060594797265971</v>
      </c>
      <c r="K174" s="620">
        <f t="shared" si="28"/>
        <v>0.92496755874051029</v>
      </c>
      <c r="L174" s="620">
        <f t="shared" si="28"/>
        <v>0.92896549969832387</v>
      </c>
      <c r="M174" s="620">
        <f t="shared" si="28"/>
        <v>0.93232377651435239</v>
      </c>
      <c r="N174" s="620">
        <f t="shared" si="28"/>
        <v>0.93546053790384198</v>
      </c>
      <c r="O174" s="620">
        <f t="shared" si="28"/>
        <v>0.93812879769849411</v>
      </c>
      <c r="P174" s="620">
        <f t="shared" si="28"/>
        <v>0.94059849314480859</v>
      </c>
      <c r="Q174" s="620">
        <f t="shared" si="28"/>
        <v>0.94271990254830207</v>
      </c>
      <c r="R174" s="620">
        <f t="shared" si="28"/>
        <v>0.94476367999246669</v>
      </c>
      <c r="S174" s="620">
        <f t="shared" si="28"/>
        <v>0.94653209665852533</v>
      </c>
      <c r="T174" s="620">
        <f t="shared" si="28"/>
        <v>0.94825445523574581</v>
      </c>
      <c r="U174" s="620">
        <f t="shared" si="28"/>
        <v>0.94975350465369479</v>
      </c>
      <c r="V174" s="620">
        <f t="shared" si="28"/>
        <v>0.95122744980573604</v>
      </c>
      <c r="W174" s="620">
        <f t="shared" si="28"/>
        <v>0.95251642764638034</v>
      </c>
      <c r="X174" s="620">
        <f t="shared" si="28"/>
        <v>0.95379450655092091</v>
      </c>
      <c r="Y174" s="620">
        <f t="shared" si="28"/>
        <v>0.95491660218820995</v>
      </c>
      <c r="Z174" s="620">
        <f t="shared" si="28"/>
        <v>0.95597618877913848</v>
      </c>
      <c r="AA174" s="620">
        <f t="shared" si="28"/>
        <v>0.95690752273390345</v>
      </c>
      <c r="AB174" s="620">
        <f t="shared" si="28"/>
        <v>0.95784971151971854</v>
      </c>
      <c r="AC174" s="620">
        <f t="shared" si="28"/>
        <v>0.95867983652641198</v>
      </c>
      <c r="AD174" s="620">
        <f t="shared" si="28"/>
        <v>0.95952481776792009</v>
      </c>
      <c r="AE174" s="620">
        <f t="shared" si="28"/>
        <v>0.9602708056395266</v>
      </c>
      <c r="AF174" s="620">
        <f t="shared" si="28"/>
        <v>0.96103440229537462</v>
      </c>
      <c r="AG174" s="620">
        <f t="shared" si="28"/>
        <v>0.96170974218853345</v>
      </c>
      <c r="AH174" s="620">
        <f t="shared" si="28"/>
        <v>0.96240455961571969</v>
      </c>
      <c r="AI174" s="620">
        <f t="shared" si="28"/>
        <v>0.96302003189083762</v>
      </c>
      <c r="AJ174" s="620">
        <f>IF(AJ$152="",AI174,IF($M$93=$A175,AJ175,AJ176)/AJ168)</f>
        <v>0.96302003189083762</v>
      </c>
      <c r="AK174" s="620">
        <f t="shared" ref="AK174:AQ174" si="29">IF(AK$152="",AJ174,IF($M$93=$A175,AK175,AK176)/AK168)</f>
        <v>0.96302003189083762</v>
      </c>
      <c r="AL174" s="620">
        <f t="shared" si="29"/>
        <v>0.96302003189083762</v>
      </c>
      <c r="AM174" s="620">
        <f t="shared" si="29"/>
        <v>0.96302003189083762</v>
      </c>
      <c r="AN174" s="620">
        <f t="shared" si="29"/>
        <v>0.96302003189083762</v>
      </c>
      <c r="AO174" s="620">
        <f t="shared" si="29"/>
        <v>0.96302003189083762</v>
      </c>
      <c r="AP174" s="620">
        <f t="shared" si="29"/>
        <v>0.96302003189083762</v>
      </c>
      <c r="AQ174" s="620">
        <f t="shared" si="29"/>
        <v>0.96302003189083762</v>
      </c>
    </row>
    <row r="175" spans="1:45" s="364" customFormat="1" ht="26" hidden="1" customHeight="1" x14ac:dyDescent="0.15">
      <c r="A175" s="399">
        <v>1</v>
      </c>
      <c r="B175" s="399" t="str">
        <f>B165</f>
        <v>Scénario *HYD*</v>
      </c>
      <c r="C175" s="364">
        <f>IF(C152="",0,'Production ELECTRICITE'!D256)</f>
        <v>2493644727.0630188</v>
      </c>
      <c r="D175" s="364">
        <f>IF(D152="",0,'Production ELECTRICITE'!E256)</f>
        <v>2887103283.9974656</v>
      </c>
      <c r="E175" s="364">
        <f>IF(E152="",0,'Production ELECTRICITE'!F256)</f>
        <v>3254864521.8110027</v>
      </c>
      <c r="F175" s="364">
        <f>IF(F152="",0,'Production ELECTRICITE'!G256)</f>
        <v>3629454061.658824</v>
      </c>
      <c r="G175" s="364">
        <f>IF(G152="",0,'Production ELECTRICITE'!H256)</f>
        <v>3979331199.8003759</v>
      </c>
      <c r="H175" s="364">
        <f>IF(H152="",0,'Production ELECTRICITE'!I256)</f>
        <v>4335311931.0923367</v>
      </c>
      <c r="I175" s="364">
        <f>IF(I152="",0,'Production ELECTRICITE'!J256)</f>
        <v>4667478627.1700745</v>
      </c>
      <c r="J175" s="364">
        <f>IF(J152="",0,'Production ELECTRICITE'!K256)</f>
        <v>5006604689.3413773</v>
      </c>
      <c r="K175" s="364">
        <f>IF(K152="",0,'Production ELECTRICITE'!L256)</f>
        <v>5322735885.5883217</v>
      </c>
      <c r="L175" s="364">
        <f>IF(L152="",0,'Production ELECTRICITE'!M256)</f>
        <v>5646609421.1798029</v>
      </c>
      <c r="M175" s="364">
        <f>IF(M152="",0,'Production ELECTRICITE'!N256)</f>
        <v>5948235257.0966902</v>
      </c>
      <c r="N175" s="364">
        <f>IF(N152="",0,'Production ELECTRICITE'!O256)</f>
        <v>6258317944.3244238</v>
      </c>
      <c r="O175" s="364">
        <f>IF(O152="",0,'Production ELECTRICITE'!P256)</f>
        <v>6546835143.955308</v>
      </c>
      <c r="P175" s="364">
        <f>IF(P152="",0,'Production ELECTRICITE'!Q256)</f>
        <v>6836980000.6530609</v>
      </c>
      <c r="Q175" s="364">
        <f>IF(Q152="",0,'Production ELECTRICITE'!R256)</f>
        <v>7106183544.2238255</v>
      </c>
      <c r="R175" s="364">
        <f>IF(R152="",0,'Production ELECTRICITE'!S256)</f>
        <v>7385092596.1960058</v>
      </c>
      <c r="S175" s="364">
        <f>IF(S152="",0,'Production ELECTRICITE'!T256)</f>
        <v>7643630486.5861082</v>
      </c>
      <c r="T175" s="364">
        <f>IF(T152="",0,'Production ELECTRICITE'!U256)</f>
        <v>7912421625.3734465</v>
      </c>
      <c r="U175" s="364">
        <f>IF(U152="",0,'Production ELECTRICITE'!V256)</f>
        <v>8161361636.1803303</v>
      </c>
      <c r="V175" s="364">
        <f>IF(V152="",0,'Production ELECTRICITE'!W256)</f>
        <v>8421053041.1873932</v>
      </c>
      <c r="W175" s="364">
        <f>IF(W152="",0,'Production ELECTRICITE'!X256)</f>
        <v>8661369820.3703995</v>
      </c>
      <c r="X175" s="364">
        <f>IF(X152="",0,'Production ELECTRICITE'!Y256)</f>
        <v>8912893085.3184414</v>
      </c>
      <c r="Y175" s="364">
        <f>IF(Y152="",0,'Production ELECTRICITE'!Z256)</f>
        <v>9145475627.8815403</v>
      </c>
      <c r="Z175" s="364">
        <f>IF(Z152="",0,'Production ELECTRICITE'!AA256)</f>
        <v>9375985573.7913876</v>
      </c>
      <c r="AA175" s="364">
        <f>IF(AA152="",0,'Production ELECTRICITE'!AB256)</f>
        <v>9587955296.1671085</v>
      </c>
      <c r="AB175" s="364">
        <f>IF(AB152="",0,'Production ELECTRICITE'!AC256)</f>
        <v>9811927132.7147102</v>
      </c>
      <c r="AC175" s="364">
        <f>IF(AC152="",0,'Production ELECTRICITE'!AD256)</f>
        <v>10017723833.081617</v>
      </c>
      <c r="AD175" s="364">
        <f>IF(AD152="",0,'Production ELECTRICITE'!AE256)</f>
        <v>10235873079.365097</v>
      </c>
      <c r="AE175" s="364">
        <f>IF(AE152="",0,'Production ELECTRICITE'!AF256)</f>
        <v>10436177571.159447</v>
      </c>
      <c r="AF175" s="364">
        <f>IF(AF152="",0,'Production ELECTRICITE'!AG256)</f>
        <v>10649153445.471941</v>
      </c>
      <c r="AG175" s="364">
        <f>IF(AG152="",0,'Production ELECTRICITE'!AH256)</f>
        <v>10844592010.2712</v>
      </c>
      <c r="AH175" s="364">
        <f>IF(AH152="",0,'Production ELECTRICITE'!AI256)</f>
        <v>11052995376.051701</v>
      </c>
      <c r="AI175" s="364">
        <f>IF(AI152="",0,'Production ELECTRICITE'!AJ256)</f>
        <v>11244140964.162806</v>
      </c>
      <c r="AJ175" s="364">
        <f>IF(AJ152="",0,'Production ELECTRICITE'!AK256)</f>
        <v>0</v>
      </c>
      <c r="AK175" s="364">
        <f>IF(AK152="",0,'Production ELECTRICITE'!AL256)</f>
        <v>0</v>
      </c>
      <c r="AL175" s="364">
        <f>IF(AL152="",0,'Production ELECTRICITE'!AM256)</f>
        <v>0</v>
      </c>
      <c r="AM175" s="364">
        <f>IF(AM152="",0,'Production ELECTRICITE'!AN256)</f>
        <v>0</v>
      </c>
      <c r="AN175" s="364">
        <f>IF(AN152="",0,'Production ELECTRICITE'!AO256)</f>
        <v>0</v>
      </c>
      <c r="AO175" s="364">
        <f>IF(AO152="",0,'Production ELECTRICITE'!AP256)</f>
        <v>0</v>
      </c>
      <c r="AP175" s="364">
        <f>IF(AP152="",0,'Production ELECTRICITE'!AQ256)</f>
        <v>0</v>
      </c>
      <c r="AQ175" s="364">
        <f>IF(AQ152="",0,'Production ELECTRICITE'!AR256)</f>
        <v>0</v>
      </c>
    </row>
    <row r="176" spans="1:45" s="364" customFormat="1" ht="26" hidden="1" customHeight="1" x14ac:dyDescent="0.15">
      <c r="A176" s="399">
        <v>2</v>
      </c>
      <c r="B176" s="399" t="str">
        <f>B166</f>
        <v>Scénario *EOL*</v>
      </c>
      <c r="C176" s="364">
        <f>IF(C152="",0,'Production ELECTRICITE'!D426)</f>
        <v>2469488742.6630187</v>
      </c>
      <c r="D176" s="364">
        <f>IF(D152="",0,'Production ELECTRICITE'!E426)</f>
        <v>2826713322.9974656</v>
      </c>
      <c r="E176" s="364">
        <f>IF(E152="",0,'Production ELECTRICITE'!F426)</f>
        <v>3170318576.4110026</v>
      </c>
      <c r="F176" s="364">
        <f>IF(F152="",0,'Production ELECTRICITE'!G426)</f>
        <v>3508674139.658824</v>
      </c>
      <c r="G176" s="364">
        <f>IF(G152="",0,'Production ELECTRICITE'!H426)</f>
        <v>3834395293.4003758</v>
      </c>
      <c r="H176" s="364">
        <f>IF(H152="",0,'Production ELECTRICITE'!I426)</f>
        <v>4154142048.0923362</v>
      </c>
      <c r="I176" s="364">
        <f>IF(I152="",0,'Production ELECTRICITE'!J426)</f>
        <v>4462152759.7700748</v>
      </c>
      <c r="J176" s="364">
        <f>IF(J152="",0,'Production ELECTRICITE'!K426)</f>
        <v>4765044845.3413773</v>
      </c>
      <c r="K176" s="364">
        <f>IF(K152="",0,'Production ELECTRICITE'!L426)</f>
        <v>5057020057.1883211</v>
      </c>
      <c r="L176" s="364">
        <f>IF(L152="",0,'Production ELECTRICITE'!M426)</f>
        <v>5344659616.1798029</v>
      </c>
      <c r="M176" s="364">
        <f>IF(M152="",0,'Production ELECTRICITE'!N426)</f>
        <v>5622129467.6966896</v>
      </c>
      <c r="N176" s="364">
        <f>IF(N152="",0,'Production ELECTRICITE'!O426)</f>
        <v>5895978178.3244238</v>
      </c>
      <c r="O176" s="364">
        <f>IF(O152="",0,'Production ELECTRICITE'!P426)</f>
        <v>6160339393.5553074</v>
      </c>
      <c r="P176" s="364">
        <f>IF(P152="",0,'Production ELECTRICITE'!Q426)</f>
        <v>6414250273.6530609</v>
      </c>
      <c r="Q176" s="364">
        <f>IF(Q152="",0,'Production ELECTRICITE'!R426)</f>
        <v>6659297832.8238258</v>
      </c>
      <c r="R176" s="364">
        <f>IF(R152="",0,'Production ELECTRICITE'!S426)</f>
        <v>6901972908.1960058</v>
      </c>
      <c r="S176" s="364">
        <f>IF(S152="",0,'Production ELECTRICITE'!T426)</f>
        <v>7136354814.1861076</v>
      </c>
      <c r="T176" s="364">
        <f>IF(T152="",0,'Production ELECTRICITE'!U426)</f>
        <v>7368911976.3734465</v>
      </c>
      <c r="U176" s="364">
        <f>IF(U152="",0,'Production ELECTRICITE'!V426)</f>
        <v>7593696002.7803307</v>
      </c>
      <c r="V176" s="364">
        <f>IF(V152="",0,'Production ELECTRICITE'!W426)</f>
        <v>7817153431.1873932</v>
      </c>
      <c r="W176" s="364">
        <f>IF(W152="",0,'Production ELECTRICITE'!X426)</f>
        <v>8033314225.9703999</v>
      </c>
      <c r="X176" s="364">
        <f>IF(X152="",0,'Production ELECTRICITE'!Y426)</f>
        <v>8248603514.3184414</v>
      </c>
      <c r="Y176" s="364">
        <f>IF(Y152="",0,'Production ELECTRICITE'!Z426)</f>
        <v>8457030072.4815407</v>
      </c>
      <c r="Z176" s="364">
        <f>IF(Z152="",0,'Production ELECTRICITE'!AA426)</f>
        <v>8651306041.7913876</v>
      </c>
      <c r="AA176" s="364">
        <f>IF(AA152="",0,'Production ELECTRICITE'!AB426)</f>
        <v>8839119779.7671089</v>
      </c>
      <c r="AB176" s="364">
        <f>IF(AB152="",0,'Production ELECTRICITE'!AC426)</f>
        <v>9026857639.7147102</v>
      </c>
      <c r="AC176" s="364">
        <f>IF(AC152="",0,'Production ELECTRICITE'!AD426)</f>
        <v>9208498355.6816177</v>
      </c>
      <c r="AD176" s="364">
        <f>IF(AD152="",0,'Production ELECTRICITE'!AE426)</f>
        <v>9390413625.365097</v>
      </c>
      <c r="AE176" s="364">
        <f>IF(AE152="",0,'Production ELECTRICITE'!AF426)</f>
        <v>9566562132.7594471</v>
      </c>
      <c r="AF176" s="364">
        <f>IF(AF152="",0,'Production ELECTRICITE'!AG426)</f>
        <v>9743304030.471941</v>
      </c>
      <c r="AG176" s="364">
        <f>IF(AG152="",0,'Production ELECTRICITE'!AH426)</f>
        <v>9914586610.8712006</v>
      </c>
      <c r="AH176" s="364">
        <f>IF(AH152="",0,'Production ELECTRICITE'!AI426)</f>
        <v>10086756000.051701</v>
      </c>
      <c r="AI176" s="364">
        <f>IF(AI152="",0,'Production ELECTRICITE'!AJ426)</f>
        <v>10253745603.762806</v>
      </c>
      <c r="AJ176" s="364">
        <f>IF(AJ152="",0,'Production ELECTRICITE'!AK426)</f>
        <v>0</v>
      </c>
      <c r="AK176" s="364">
        <f>IF(AK152="",0,'Production ELECTRICITE'!AL426)</f>
        <v>0</v>
      </c>
      <c r="AL176" s="364">
        <f>IF(AL152="",0,'Production ELECTRICITE'!AM426)</f>
        <v>0</v>
      </c>
      <c r="AM176" s="364">
        <f>IF(AM152="",0,'Production ELECTRICITE'!AN426)</f>
        <v>0</v>
      </c>
      <c r="AN176" s="364">
        <f>IF(AN152="",0,'Production ELECTRICITE'!AO426)</f>
        <v>0</v>
      </c>
      <c r="AO176" s="364">
        <f>IF(AO152="",0,'Production ELECTRICITE'!AP426)</f>
        <v>0</v>
      </c>
      <c r="AP176" s="364">
        <f>IF(AP152="",0,'Production ELECTRICITE'!AQ426)</f>
        <v>0</v>
      </c>
      <c r="AQ176" s="364">
        <f>IF(AQ152="",0,'Production ELECTRICITE'!AR426)</f>
        <v>0</v>
      </c>
    </row>
    <row r="177" spans="1:43" s="364" customFormat="1" ht="26" hidden="1" customHeight="1" x14ac:dyDescent="0.15">
      <c r="A177" s="408" t="s">
        <v>242</v>
      </c>
      <c r="B177" s="408"/>
      <c r="C177" s="396">
        <f>IF($M$93=$A178,C178,C179)</f>
        <v>0.36472597092129289</v>
      </c>
      <c r="D177" s="396">
        <f t="shared" ref="D177:AQ177" si="30">IF($M$93=$A178,D178,D179)</f>
        <v>0.36472598373924292</v>
      </c>
      <c r="E177" s="396">
        <f t="shared" si="30"/>
        <v>0.3647259884339073</v>
      </c>
      <c r="F177" s="396">
        <f t="shared" si="30"/>
        <v>0.36472599107311587</v>
      </c>
      <c r="G177" s="396">
        <f t="shared" si="30"/>
        <v>0.3647259928871841</v>
      </c>
      <c r="H177" s="396">
        <f t="shared" si="30"/>
        <v>0.3647259942799228</v>
      </c>
      <c r="I177" s="396">
        <f t="shared" si="30"/>
        <v>0.36472599542465706</v>
      </c>
      <c r="J177" s="396">
        <f t="shared" si="30"/>
        <v>0.36472599640843789</v>
      </c>
      <c r="K177" s="396">
        <f t="shared" si="30"/>
        <v>0.36472599727975458</v>
      </c>
      <c r="L177" s="396">
        <f t="shared" si="30"/>
        <v>0.3647259980680066</v>
      </c>
      <c r="M177" s="396">
        <f t="shared" si="30"/>
        <v>0.36472599879200296</v>
      </c>
      <c r="N177" s="396">
        <f t="shared" si="30"/>
        <v>0.36472599946450768</v>
      </c>
      <c r="O177" s="396">
        <f t="shared" si="30"/>
        <v>0.36472600009443906</v>
      </c>
      <c r="P177" s="396">
        <f t="shared" si="30"/>
        <v>0.36472600070136141</v>
      </c>
      <c r="Q177" s="396">
        <f t="shared" si="30"/>
        <v>0.36472600127537208</v>
      </c>
      <c r="R177" s="396">
        <f t="shared" si="30"/>
        <v>0.3647260018205869</v>
      </c>
      <c r="S177" s="396">
        <f t="shared" si="30"/>
        <v>0.36472600234019253</v>
      </c>
      <c r="T177" s="396">
        <f t="shared" si="30"/>
        <v>0.36472600283677542</v>
      </c>
      <c r="U177" s="396">
        <f t="shared" si="30"/>
        <v>0.36472600331244465</v>
      </c>
      <c r="V177" s="396">
        <f t="shared" si="30"/>
        <v>0.36472600376895131</v>
      </c>
      <c r="W177" s="396">
        <f t="shared" si="30"/>
        <v>0.3647260042077724</v>
      </c>
      <c r="X177" s="396">
        <f t="shared" si="30"/>
        <v>0.36472600463017296</v>
      </c>
      <c r="Y177" s="396">
        <f t="shared" si="30"/>
        <v>0.36472600503725128</v>
      </c>
      <c r="Z177" s="396">
        <f t="shared" si="30"/>
        <v>0.36472600544388828</v>
      </c>
      <c r="AA177" s="396">
        <f t="shared" si="30"/>
        <v>0.36472600583587672</v>
      </c>
      <c r="AB177" s="396">
        <f t="shared" si="30"/>
        <v>0.36472600621411005</v>
      </c>
      <c r="AC177" s="396">
        <f t="shared" si="30"/>
        <v>0.36472600657935783</v>
      </c>
      <c r="AD177" s="396">
        <f t="shared" si="30"/>
        <v>0.36472600693233276</v>
      </c>
      <c r="AE177" s="396">
        <f t="shared" si="30"/>
        <v>0.36472600727367849</v>
      </c>
      <c r="AF177" s="396">
        <f t="shared" si="30"/>
        <v>0.36472600760396962</v>
      </c>
      <c r="AG177" s="396">
        <f t="shared" si="30"/>
        <v>0.36472600792373355</v>
      </c>
      <c r="AH177" s="396">
        <f t="shared" si="30"/>
        <v>0.36472600823345663</v>
      </c>
      <c r="AI177" s="396">
        <f t="shared" si="30"/>
        <v>0.36472600853359133</v>
      </c>
      <c r="AJ177" s="396">
        <f t="shared" si="30"/>
        <v>0.36472600853359133</v>
      </c>
      <c r="AK177" s="396">
        <f t="shared" si="30"/>
        <v>0.36472600853359133</v>
      </c>
      <c r="AL177" s="396">
        <f t="shared" si="30"/>
        <v>0.36472600853359133</v>
      </c>
      <c r="AM177" s="396">
        <f t="shared" si="30"/>
        <v>0.36472600853359133</v>
      </c>
      <c r="AN177" s="396">
        <f t="shared" si="30"/>
        <v>0.36472600853359133</v>
      </c>
      <c r="AO177" s="396">
        <f t="shared" si="30"/>
        <v>0.36472600853359133</v>
      </c>
      <c r="AP177" s="396">
        <f t="shared" si="30"/>
        <v>0.36472600853359133</v>
      </c>
      <c r="AQ177" s="396">
        <f t="shared" si="30"/>
        <v>0.36472600853359133</v>
      </c>
    </row>
    <row r="178" spans="1:43" s="397" customFormat="1" ht="26" hidden="1" customHeight="1" x14ac:dyDescent="0.15">
      <c r="A178" s="421">
        <v>1</v>
      </c>
      <c r="B178" s="422" t="str">
        <f>B165&amp;" INFINI"</f>
        <v>Scénario *HYD* INFINI</v>
      </c>
      <c r="C178" s="578">
        <f>'Feuille calcul de disponibilité'!D204</f>
        <v>0.36472597092129289</v>
      </c>
      <c r="D178" s="577">
        <f>IF(D$152="",C178,'Feuille calcul de disponibilité'!E204)</f>
        <v>0.36472598373924292</v>
      </c>
      <c r="E178" s="577">
        <f>IF(E$152="",D178,'Feuille calcul de disponibilité'!F204)</f>
        <v>0.3647259884339073</v>
      </c>
      <c r="F178" s="577">
        <f>IF(F$152="",E178,'Feuille calcul de disponibilité'!G204)</f>
        <v>0.36472599107311587</v>
      </c>
      <c r="G178" s="577">
        <f>IF(G$152="",F178,'Feuille calcul de disponibilité'!H204)</f>
        <v>0.3647259928871841</v>
      </c>
      <c r="H178" s="577">
        <f>IF(H$152="",G178,'Feuille calcul de disponibilité'!I204)</f>
        <v>0.3647259942799228</v>
      </c>
      <c r="I178" s="577">
        <f>IF(I$152="",H178,'Feuille calcul de disponibilité'!J204)</f>
        <v>0.36472599542465706</v>
      </c>
      <c r="J178" s="577">
        <f>IF(J$152="",I178,'Feuille calcul de disponibilité'!K204)</f>
        <v>0.36472599640843789</v>
      </c>
      <c r="K178" s="577">
        <f>IF(K$152="",J178,'Feuille calcul de disponibilité'!L204)</f>
        <v>0.36472599727975458</v>
      </c>
      <c r="L178" s="577">
        <f>IF(L$152="",K178,'Feuille calcul de disponibilité'!M204)</f>
        <v>0.3647259980680066</v>
      </c>
      <c r="M178" s="577">
        <f>IF(M$152="",L178,'Feuille calcul de disponibilité'!N204)</f>
        <v>0.36472599879200296</v>
      </c>
      <c r="N178" s="577">
        <f>IF(N$152="",M178,'Feuille calcul de disponibilité'!O204)</f>
        <v>0.36472599946450768</v>
      </c>
      <c r="O178" s="577">
        <f>IF(O$152="",N178,'Feuille calcul de disponibilité'!P204)</f>
        <v>0.36472600009443906</v>
      </c>
      <c r="P178" s="577">
        <f>IF(P$152="",O178,'Feuille calcul de disponibilité'!Q204)</f>
        <v>0.36472600070136141</v>
      </c>
      <c r="Q178" s="577">
        <f>IF(Q$152="",P178,'Feuille calcul de disponibilité'!R204)</f>
        <v>0.36472600127537208</v>
      </c>
      <c r="R178" s="577">
        <f>IF(R$152="",Q178,'Feuille calcul de disponibilité'!S204)</f>
        <v>0.3647260018205869</v>
      </c>
      <c r="S178" s="577">
        <f>IF(S$152="",R178,'Feuille calcul de disponibilité'!T204)</f>
        <v>0.36472600234019253</v>
      </c>
      <c r="T178" s="577">
        <f>IF(T$152="",S178,'Feuille calcul de disponibilité'!U204)</f>
        <v>0.36472600283677542</v>
      </c>
      <c r="U178" s="577">
        <f>IF(U$152="",T178,'Feuille calcul de disponibilité'!V204)</f>
        <v>0.36472600331244465</v>
      </c>
      <c r="V178" s="577">
        <f>IF(V$152="",U178,'Feuille calcul de disponibilité'!W204)</f>
        <v>0.36472600376895131</v>
      </c>
      <c r="W178" s="577">
        <f>IF(W$152="",V178,'Feuille calcul de disponibilité'!X204)</f>
        <v>0.3647260042077724</v>
      </c>
      <c r="X178" s="577">
        <f>IF(X$152="",W178,'Feuille calcul de disponibilité'!Y204)</f>
        <v>0.36472600463017296</v>
      </c>
      <c r="Y178" s="577">
        <f>IF(Y$152="",X178,'Feuille calcul de disponibilité'!Z204)</f>
        <v>0.36472600503725128</v>
      </c>
      <c r="Z178" s="577">
        <f>IF(Z$152="",Y178,'Feuille calcul de disponibilité'!AA204)</f>
        <v>0.36472600544388828</v>
      </c>
      <c r="AA178" s="577">
        <f>IF(AA$152="",Z178,'Feuille calcul de disponibilité'!AB204)</f>
        <v>0.36472600583587672</v>
      </c>
      <c r="AB178" s="577">
        <f>IF(AB$152="",AA178,'Feuille calcul de disponibilité'!AC204)</f>
        <v>0.36472600621411005</v>
      </c>
      <c r="AC178" s="577">
        <f>IF(AC$152="",AB178,'Feuille calcul de disponibilité'!AD204)</f>
        <v>0.36472600657935783</v>
      </c>
      <c r="AD178" s="577">
        <f>IF(AD$152="",AC178,'Feuille calcul de disponibilité'!AE204)</f>
        <v>0.36472600693233276</v>
      </c>
      <c r="AE178" s="577">
        <f>IF(AE$152="",AD178,'Feuille calcul de disponibilité'!AF204)</f>
        <v>0.36472600727367849</v>
      </c>
      <c r="AF178" s="577">
        <f>IF(AF$152="",AE178,'Feuille calcul de disponibilité'!AG204)</f>
        <v>0.36472600760396962</v>
      </c>
      <c r="AG178" s="577">
        <f>IF(AG$152="",AF178,'Feuille calcul de disponibilité'!AH204)</f>
        <v>0.36472600792373355</v>
      </c>
      <c r="AH178" s="577">
        <f>IF(AH$152="",AG178,'Feuille calcul de disponibilité'!AI204)</f>
        <v>0.36472600823345663</v>
      </c>
      <c r="AI178" s="577">
        <f>IF(AI$152="",AH178,'Feuille calcul de disponibilité'!AJ204)</f>
        <v>0.36472600853359133</v>
      </c>
      <c r="AJ178" s="577">
        <f>IF(AJ$152="",AI178,'Feuille calcul de disponibilité'!AK204)</f>
        <v>0.36472600853359133</v>
      </c>
      <c r="AK178" s="577">
        <f>IF(AK$152="",AJ178,'Feuille calcul de disponibilité'!AL204)</f>
        <v>0.36472600853359133</v>
      </c>
      <c r="AL178" s="577">
        <f>IF(AL$152="",AK178,'Feuille calcul de disponibilité'!AM204)</f>
        <v>0.36472600853359133</v>
      </c>
      <c r="AM178" s="577">
        <f>IF(AM$152="",AL178,'Feuille calcul de disponibilité'!AN204)</f>
        <v>0.36472600853359133</v>
      </c>
      <c r="AN178" s="577">
        <f>IF(AN$152="",AM178,'Feuille calcul de disponibilité'!AO204)</f>
        <v>0.36472600853359133</v>
      </c>
      <c r="AO178" s="577">
        <f>IF(AO$152="",AN178,'Feuille calcul de disponibilité'!AP204)</f>
        <v>0.36472600853359133</v>
      </c>
      <c r="AP178" s="577">
        <f>IF(AP$152="",AO178,'Feuille calcul de disponibilité'!AQ204)</f>
        <v>0.36472600853359133</v>
      </c>
      <c r="AQ178" s="577">
        <f>IF(AQ$152="",AP178,'Feuille calcul de disponibilité'!AR204)</f>
        <v>0.36472600853359133</v>
      </c>
    </row>
    <row r="179" spans="1:43" s="397" customFormat="1" ht="26" hidden="1" customHeight="1" x14ac:dyDescent="0.15">
      <c r="A179" s="421">
        <v>2</v>
      </c>
      <c r="B179" s="422" t="str">
        <f>B166&amp;"INFINI"</f>
        <v>Scénario *EOL*INFINI</v>
      </c>
      <c r="C179" s="578">
        <f>'Feuille calcul de disponibilité'!D374</f>
        <v>0.24840175985778776</v>
      </c>
      <c r="D179" s="577">
        <f>IF(D152="",C179,'Feuille calcul de disponibilité'!E374)</f>
        <v>0.24840177175680853</v>
      </c>
      <c r="E179" s="577">
        <f>IF(E152="",D179,'Feuille calcul de disponibilité'!F374)</f>
        <v>0.24840177630920829</v>
      </c>
      <c r="F179" s="577">
        <f>IF(F152="",E179,'Feuille calcul de disponibilité'!G374)</f>
        <v>0.24840177899074251</v>
      </c>
      <c r="G179" s="577">
        <f>IF(G152="",F179,'Feuille calcul de disponibilité'!H374)</f>
        <v>0.24840178091982248</v>
      </c>
      <c r="H179" s="577">
        <f>IF(H152="",G179,'Feuille calcul de disponibilité'!I374)</f>
        <v>0.24840178246051117</v>
      </c>
      <c r="I179" s="577">
        <f>IF(I152="",H179,'Feuille calcul de disponibilité'!J374)</f>
        <v>0.24840178376920108</v>
      </c>
      <c r="J179" s="577">
        <f>IF(J152="",I179,'Feuille calcul de disponibilité'!K374)</f>
        <v>0.24840178492462806</v>
      </c>
      <c r="K179" s="577">
        <f>IF(K152="",J179,'Feuille calcul de disponibilité'!L374)</f>
        <v>0.24840178597071116</v>
      </c>
      <c r="L179" s="577">
        <f>IF(L152="",K179,'Feuille calcul de disponibilité'!M374)</f>
        <v>0.24840178693422699</v>
      </c>
      <c r="M179" s="577">
        <f>IF(M152="",L179,'Feuille calcul de disponibilité'!N374)</f>
        <v>0.24840178783235428</v>
      </c>
      <c r="N179" s="577">
        <f>IF(N152="",M179,'Feuille calcul de disponibilité'!O374)</f>
        <v>0.24840178867685755</v>
      </c>
      <c r="O179" s="577">
        <f>IF(O152="",N179,'Feuille calcul de disponibilité'!P374)</f>
        <v>0.24840178947599478</v>
      </c>
      <c r="P179" s="577">
        <f>IF(P152="",O179,'Feuille calcul de disponibilité'!Q374)</f>
        <v>0.24840179025398748</v>
      </c>
      <c r="Q179" s="577">
        <f>IF(Q152="",P179,'Feuille calcul de disponibilité'!R374)</f>
        <v>0.24840179099492216</v>
      </c>
      <c r="R179" s="577">
        <f>IF(R152="",Q179,'Feuille calcul de disponibilité'!S374)</f>
        <v>0.24840179170289312</v>
      </c>
      <c r="S179" s="577">
        <f>IF(S152="",R179,'Feuille calcul de disponibilité'!T374)</f>
        <v>0.24840179238108581</v>
      </c>
      <c r="T179" s="577">
        <f>IF(T152="",S179,'Feuille calcul de disponibilité'!U374)</f>
        <v>0.2484017930321277</v>
      </c>
      <c r="U179" s="577">
        <f>IF(U152="",T179,'Feuille calcul de disponibilité'!V374)</f>
        <v>0.24840179365818688</v>
      </c>
      <c r="V179" s="577">
        <f>IF(V152="",U179,'Feuille calcul de disponibilité'!W374)</f>
        <v>0.24840179426108575</v>
      </c>
      <c r="W179" s="577">
        <f>IF(W152="",V179,'Feuille calcul de disponibilité'!X374)</f>
        <v>0.24840179484238256</v>
      </c>
      <c r="X179" s="577">
        <f>IF(X152="",W179,'Feuille calcul de disponibilité'!Y374)</f>
        <v>0.24840179540343049</v>
      </c>
      <c r="Y179" s="577">
        <f>IF(Y152="",X179,'Feuille calcul de disponibilité'!Z374)</f>
        <v>0.24840179594542158</v>
      </c>
      <c r="Z179" s="577">
        <f>IF(Z152="",Y179,'Feuille calcul de disponibilité'!AA374)</f>
        <v>0.24840179648874397</v>
      </c>
      <c r="AA179" s="577">
        <f>IF(AA152="",Z179,'Feuille calcul de disponibilité'!AB374)</f>
        <v>0.24840179701343393</v>
      </c>
      <c r="AB179" s="577">
        <f>IF(AB152="",AA179,'Feuille calcul de disponibilité'!AC374)</f>
        <v>0.24840179752053534</v>
      </c>
      <c r="AC179" s="577">
        <f>IF(AC152="",AB179,'Feuille calcul de disponibilité'!AD374)</f>
        <v>0.24840179801094836</v>
      </c>
      <c r="AD179" s="577">
        <f>IF(AD152="",AC179,'Feuille calcul de disponibilité'!AE374)</f>
        <v>0.24840179848551888</v>
      </c>
      <c r="AE179" s="577">
        <f>IF(AE152="",AD179,'Feuille calcul de disponibilité'!AF374)</f>
        <v>0.24840179894501646</v>
      </c>
      <c r="AF179" s="577">
        <f>IF(AF152="",AE179,'Feuille calcul de disponibilité'!AG374)</f>
        <v>0.24840179939013132</v>
      </c>
      <c r="AG179" s="577">
        <f>IF(AG152="",AF179,'Feuille calcul de disponibilité'!AH374)</f>
        <v>0.24840179982150196</v>
      </c>
      <c r="AH179" s="577">
        <f>IF(AH152="",AG179,'Feuille calcul de disponibilité'!AI374)</f>
        <v>0.24840180023972214</v>
      </c>
      <c r="AI179" s="577">
        <f>IF(AI152="",AH179,'Feuille calcul de disponibilité'!AJ374)</f>
        <v>0.24840180064534767</v>
      </c>
      <c r="AJ179" s="577">
        <f>IF(AJ152="",AI179,'Feuille calcul de disponibilité'!AK374)</f>
        <v>0.24840180064534767</v>
      </c>
      <c r="AK179" s="577">
        <f>IF(AK152="",AJ179,'Feuille calcul de disponibilité'!AL374)</f>
        <v>0.24840180064534767</v>
      </c>
      <c r="AL179" s="577">
        <f>IF(AL152="",AK179,'Feuille calcul de disponibilité'!AM374)</f>
        <v>0.24840180064534767</v>
      </c>
      <c r="AM179" s="577">
        <f>IF(AM152="",AL179,'Feuille calcul de disponibilité'!AN374)</f>
        <v>0.24840180064534767</v>
      </c>
      <c r="AN179" s="577">
        <f>IF(AN152="",AM179,'Feuille calcul de disponibilité'!AO374)</f>
        <v>0.24840180064534767</v>
      </c>
      <c r="AO179" s="577">
        <f>IF(AO152="",AN179,'Feuille calcul de disponibilité'!AP374)</f>
        <v>0.24840180064534767</v>
      </c>
      <c r="AP179" s="577">
        <f>IF(AP152="",AO179,'Feuille calcul de disponibilité'!AQ374)</f>
        <v>0.24840180064534767</v>
      </c>
      <c r="AQ179" s="577">
        <f>IF(AQ152="",AP179,'Feuille calcul de disponibilité'!AR374)</f>
        <v>0.24840180064534767</v>
      </c>
    </row>
    <row r="180" spans="1:43" s="364" customFormat="1" ht="26" hidden="1" customHeight="1" x14ac:dyDescent="0.15">
      <c r="A180" s="408" t="s">
        <v>274</v>
      </c>
      <c r="B180" s="408"/>
      <c r="C180" s="398">
        <f t="shared" ref="C180:AQ180" si="31">IF(C152="",0,IF($M$93=$A181,C181,C182))</f>
        <v>1105422138.6950486</v>
      </c>
      <c r="D180" s="398">
        <f t="shared" si="31"/>
        <v>2193638671.7074642</v>
      </c>
      <c r="E180" s="398">
        <f t="shared" si="31"/>
        <v>3234571644.6883526</v>
      </c>
      <c r="F180" s="398">
        <f t="shared" si="31"/>
        <v>4266344186.85888</v>
      </c>
      <c r="G180" s="398">
        <f t="shared" si="31"/>
        <v>5253779409.8792534</v>
      </c>
      <c r="H180" s="398">
        <f t="shared" si="31"/>
        <v>6229886338.1556702</v>
      </c>
      <c r="I180" s="398">
        <f t="shared" si="31"/>
        <v>7164343283.3427896</v>
      </c>
      <c r="J180" s="398">
        <f t="shared" si="31"/>
        <v>8090031857.2808762</v>
      </c>
      <c r="K180" s="398">
        <f t="shared" si="31"/>
        <v>8976520876.9825687</v>
      </c>
      <c r="L180" s="398">
        <f t="shared" si="31"/>
        <v>9856583678.9668369</v>
      </c>
      <c r="M180" s="398">
        <f t="shared" si="31"/>
        <v>10699681968.676119</v>
      </c>
      <c r="N180" s="398">
        <f t="shared" si="31"/>
        <v>11538491401.967587</v>
      </c>
      <c r="O180" s="398">
        <f t="shared" si="31"/>
        <v>12342377063.743998</v>
      </c>
      <c r="P180" s="398">
        <f t="shared" si="31"/>
        <v>13121545302.230516</v>
      </c>
      <c r="Q180" s="398">
        <f t="shared" si="31"/>
        <v>13867656898.68195</v>
      </c>
      <c r="R180" s="398">
        <f t="shared" si="31"/>
        <v>14613214819.465117</v>
      </c>
      <c r="S180" s="398">
        <f t="shared" si="31"/>
        <v>15327421625.768328</v>
      </c>
      <c r="T180" s="398">
        <f t="shared" si="31"/>
        <v>16042713242.985048</v>
      </c>
      <c r="U180" s="398">
        <f t="shared" si="31"/>
        <v>16728209352.551399</v>
      </c>
      <c r="V180" s="398">
        <f t="shared" si="31"/>
        <v>17416280405.612633</v>
      </c>
      <c r="W180" s="398">
        <f t="shared" si="31"/>
        <v>18075981339.703171</v>
      </c>
      <c r="X180" s="398">
        <f t="shared" si="31"/>
        <v>18739618559.217583</v>
      </c>
      <c r="Y180" s="398">
        <f t="shared" si="31"/>
        <v>19376183620.414532</v>
      </c>
      <c r="Z180" s="398">
        <f t="shared" si="31"/>
        <v>19976962473.650284</v>
      </c>
      <c r="AA180" s="398">
        <f t="shared" si="31"/>
        <v>20551867204.129395</v>
      </c>
      <c r="AB180" s="398">
        <f t="shared" si="31"/>
        <v>21133088229.669529</v>
      </c>
      <c r="AC180" s="398">
        <f t="shared" si="31"/>
        <v>21689527239.5373</v>
      </c>
      <c r="AD180" s="398">
        <f t="shared" si="31"/>
        <v>22253330811.373539</v>
      </c>
      <c r="AE180" s="398">
        <f t="shared" si="31"/>
        <v>22793340657.552078</v>
      </c>
      <c r="AF180" s="398">
        <f t="shared" si="31"/>
        <v>23341668820.212986</v>
      </c>
      <c r="AG180" s="398">
        <f t="shared" si="31"/>
        <v>23867122935.296082</v>
      </c>
      <c r="AH180" s="398">
        <f t="shared" si="31"/>
        <v>24401773086.615986</v>
      </c>
      <c r="AI180" s="398">
        <f t="shared" si="31"/>
        <v>24914385370.258778</v>
      </c>
      <c r="AJ180" s="398">
        <f t="shared" si="31"/>
        <v>0</v>
      </c>
      <c r="AK180" s="398">
        <f t="shared" si="31"/>
        <v>0</v>
      </c>
      <c r="AL180" s="398">
        <f t="shared" si="31"/>
        <v>0</v>
      </c>
      <c r="AM180" s="398">
        <f t="shared" si="31"/>
        <v>0</v>
      </c>
      <c r="AN180" s="398">
        <f t="shared" si="31"/>
        <v>0</v>
      </c>
      <c r="AO180" s="398">
        <f t="shared" si="31"/>
        <v>0</v>
      </c>
      <c r="AP180" s="398">
        <f t="shared" si="31"/>
        <v>0</v>
      </c>
      <c r="AQ180" s="398">
        <f t="shared" si="31"/>
        <v>0</v>
      </c>
    </row>
    <row r="181" spans="1:43" s="364" customFormat="1" ht="26" hidden="1" customHeight="1" x14ac:dyDescent="0.15">
      <c r="A181" s="399">
        <v>1</v>
      </c>
      <c r="B181" s="399" t="str">
        <f>B165</f>
        <v>Scénario *HYD*</v>
      </c>
      <c r="C181" s="573">
        <f>'Production ELECTRICITE'!D255</f>
        <v>1105422138.6950486</v>
      </c>
      <c r="D181" s="573">
        <f>'Production ELECTRICITE'!E255</f>
        <v>2193638671.7074642</v>
      </c>
      <c r="E181" s="573">
        <f>'Production ELECTRICITE'!F255</f>
        <v>3234571644.6883526</v>
      </c>
      <c r="F181" s="573">
        <f>'Production ELECTRICITE'!G255</f>
        <v>4266344186.85888</v>
      </c>
      <c r="G181" s="573">
        <f>'Production ELECTRICITE'!H255</f>
        <v>5253779409.8792534</v>
      </c>
      <c r="H181" s="573">
        <f>'Production ELECTRICITE'!I255</f>
        <v>6229886338.1556702</v>
      </c>
      <c r="I181" s="573">
        <f>'Production ELECTRICITE'!J255</f>
        <v>7164343283.3427896</v>
      </c>
      <c r="J181" s="573">
        <f>'Production ELECTRICITE'!K255</f>
        <v>8090031857.2808762</v>
      </c>
      <c r="K181" s="573">
        <f>'Production ELECTRICITE'!L255</f>
        <v>8976520876.9825687</v>
      </c>
      <c r="L181" s="573">
        <f>'Production ELECTRICITE'!M255</f>
        <v>9856583678.9668369</v>
      </c>
      <c r="M181" s="573">
        <f>'Production ELECTRICITE'!N255</f>
        <v>10699681968.676119</v>
      </c>
      <c r="N181" s="573">
        <f>'Production ELECTRICITE'!O255</f>
        <v>11538491401.967587</v>
      </c>
      <c r="O181" s="573">
        <f>'Production ELECTRICITE'!P255</f>
        <v>12342377063.743998</v>
      </c>
      <c r="P181" s="573">
        <f>'Production ELECTRICITE'!Q255</f>
        <v>13121545302.230516</v>
      </c>
      <c r="Q181" s="573">
        <f>'Production ELECTRICITE'!R255</f>
        <v>13867656898.68195</v>
      </c>
      <c r="R181" s="573">
        <f>'Production ELECTRICITE'!S255</f>
        <v>14613214819.465117</v>
      </c>
      <c r="S181" s="573">
        <f>'Production ELECTRICITE'!T255</f>
        <v>15327421625.768328</v>
      </c>
      <c r="T181" s="573">
        <f>'Production ELECTRICITE'!U255</f>
        <v>16042713242.985048</v>
      </c>
      <c r="U181" s="573">
        <f>'Production ELECTRICITE'!V255</f>
        <v>16728209352.551399</v>
      </c>
      <c r="V181" s="573">
        <f>'Production ELECTRICITE'!W255</f>
        <v>17416280405.612633</v>
      </c>
      <c r="W181" s="573">
        <f>'Production ELECTRICITE'!X255</f>
        <v>18075981339.703171</v>
      </c>
      <c r="X181" s="573">
        <f>'Production ELECTRICITE'!Y255</f>
        <v>18739618559.217583</v>
      </c>
      <c r="Y181" s="573">
        <f>'Production ELECTRICITE'!Z255</f>
        <v>19376183620.414532</v>
      </c>
      <c r="Z181" s="573">
        <f>'Production ELECTRICITE'!AA255</f>
        <v>19976962473.650284</v>
      </c>
      <c r="AA181" s="573">
        <f>'Production ELECTRICITE'!AB255</f>
        <v>20551867204.129395</v>
      </c>
      <c r="AB181" s="573">
        <f>'Production ELECTRICITE'!AC255</f>
        <v>21133088229.669529</v>
      </c>
      <c r="AC181" s="573">
        <f>'Production ELECTRICITE'!AD255</f>
        <v>21689527239.5373</v>
      </c>
      <c r="AD181" s="573">
        <f>'Production ELECTRICITE'!AE255</f>
        <v>22253330811.373539</v>
      </c>
      <c r="AE181" s="573">
        <f>'Production ELECTRICITE'!AF255</f>
        <v>22793340657.552078</v>
      </c>
      <c r="AF181" s="573">
        <f>'Production ELECTRICITE'!AG255</f>
        <v>23341668820.212986</v>
      </c>
      <c r="AG181" s="573">
        <f>'Production ELECTRICITE'!AH255</f>
        <v>23867122935.296082</v>
      </c>
      <c r="AH181" s="573">
        <f>'Production ELECTRICITE'!AI255</f>
        <v>24401773086.615986</v>
      </c>
      <c r="AI181" s="573">
        <f>'Production ELECTRICITE'!AJ255</f>
        <v>24914385370.258778</v>
      </c>
      <c r="AJ181" s="573" t="str">
        <f>'Production ELECTRICITE'!AK255</f>
        <v/>
      </c>
      <c r="AK181" s="573" t="str">
        <f>'Production ELECTRICITE'!AL255</f>
        <v/>
      </c>
      <c r="AL181" s="573" t="str">
        <f>'Production ELECTRICITE'!AM255</f>
        <v/>
      </c>
      <c r="AM181" s="573" t="str">
        <f>'Production ELECTRICITE'!AN255</f>
        <v/>
      </c>
      <c r="AN181" s="573" t="str">
        <f>'Production ELECTRICITE'!AO255</f>
        <v/>
      </c>
      <c r="AO181" s="573" t="str">
        <f>'Production ELECTRICITE'!AP255</f>
        <v/>
      </c>
      <c r="AP181" s="573" t="str">
        <f>'Production ELECTRICITE'!AQ255</f>
        <v/>
      </c>
      <c r="AQ181" s="573" t="str">
        <f>'Production ELECTRICITE'!AR255</f>
        <v/>
      </c>
    </row>
    <row r="182" spans="1:43" s="364" customFormat="1" ht="26" hidden="1" customHeight="1" x14ac:dyDescent="0.15">
      <c r="A182" s="399">
        <v>2</v>
      </c>
      <c r="B182" s="399" t="str">
        <f>B166</f>
        <v>Scénario *EOL*</v>
      </c>
      <c r="C182" s="573">
        <f>'Production ELECTRICITE'!D425</f>
        <v>1078037374.6950486</v>
      </c>
      <c r="D182" s="573">
        <f>'Production ELECTRICITE'!E425</f>
        <v>2125176761.7074645</v>
      </c>
      <c r="E182" s="573">
        <f>'Production ELECTRICITE'!F425</f>
        <v>3138724970.6883526</v>
      </c>
      <c r="F182" s="573">
        <f>'Production ELECTRICITE'!G425</f>
        <v>4129420366.85888</v>
      </c>
      <c r="G182" s="573">
        <f>'Production ELECTRICITE'!H425</f>
        <v>5089470825.8792534</v>
      </c>
      <c r="H182" s="573">
        <f>'Production ELECTRICITE'!I425</f>
        <v>6024500608.1556702</v>
      </c>
      <c r="I182" s="573">
        <f>'Production ELECTRICITE'!J425</f>
        <v>6931572789.3427896</v>
      </c>
      <c r="J182" s="573">
        <f>'Production ELECTRICITE'!K425</f>
        <v>7816184217.2808762</v>
      </c>
      <c r="K182" s="573">
        <f>'Production ELECTRICITE'!L425</f>
        <v>8675288472.9825687</v>
      </c>
      <c r="L182" s="573">
        <f>'Production ELECTRICITE'!M425</f>
        <v>9514274128.9668369</v>
      </c>
      <c r="M182" s="573">
        <f>'Production ELECTRICITE'!N425</f>
        <v>10329987654.676119</v>
      </c>
      <c r="N182" s="573">
        <f>'Production ELECTRICITE'!O425</f>
        <v>11127719941.967587</v>
      </c>
      <c r="O182" s="573">
        <f>'Production ELECTRICITE'!P425</f>
        <v>11904220839.743998</v>
      </c>
      <c r="P182" s="573">
        <f>'Production ELECTRICITE'!Q425</f>
        <v>12642311932.230516</v>
      </c>
      <c r="Q182" s="573">
        <f>'Production ELECTRICITE'!R425</f>
        <v>13361038764.68195</v>
      </c>
      <c r="R182" s="573">
        <f>'Production ELECTRICITE'!S425</f>
        <v>14065519539.465117</v>
      </c>
      <c r="S182" s="573">
        <f>'Production ELECTRICITE'!T425</f>
        <v>14752341581.768328</v>
      </c>
      <c r="T182" s="573">
        <f>'Production ELECTRICITE'!U425</f>
        <v>15426556052.985048</v>
      </c>
      <c r="U182" s="573">
        <f>'Production ELECTRICITE'!V425</f>
        <v>16084667398.551399</v>
      </c>
      <c r="V182" s="573">
        <f>'Production ELECTRICITE'!W425</f>
        <v>16731661305.612631</v>
      </c>
      <c r="W182" s="573">
        <f>'Production ELECTRICITE'!X425</f>
        <v>17363977475.703171</v>
      </c>
      <c r="X182" s="573">
        <f>'Production ELECTRICITE'!Y425</f>
        <v>17986537549.217583</v>
      </c>
      <c r="Y182" s="573">
        <f>'Production ELECTRICITE'!Z425</f>
        <v>18595717846.414532</v>
      </c>
      <c r="Z182" s="573">
        <f>'Production ELECTRICITE'!AA425</f>
        <v>19155419553.650284</v>
      </c>
      <c r="AA182" s="573">
        <f>'Production ELECTRICITE'!AB425</f>
        <v>19702939520.129395</v>
      </c>
      <c r="AB182" s="573">
        <f>'Production ELECTRICITE'!AC425</f>
        <v>20243083399.669529</v>
      </c>
      <c r="AC182" s="573">
        <f>'Production ELECTRICITE'!AD425</f>
        <v>20772137645.5373</v>
      </c>
      <c r="AD182" s="573">
        <f>'Production ELECTRICITE'!AE425</f>
        <v>21294864071.373539</v>
      </c>
      <c r="AE182" s="573">
        <f>'Production ELECTRICITE'!AF425</f>
        <v>21807489153.552078</v>
      </c>
      <c r="AF182" s="573">
        <f>'Production ELECTRICITE'!AG425</f>
        <v>22314740170.212986</v>
      </c>
      <c r="AG182" s="573">
        <f>'Production ELECTRICITE'!AH425</f>
        <v>22812809521.296082</v>
      </c>
      <c r="AH182" s="573">
        <f>'Production ELECTRICITE'!AI425</f>
        <v>23306382526.615986</v>
      </c>
      <c r="AI182" s="573">
        <f>'Production ELECTRICITE'!AJ425</f>
        <v>23791610046.258778</v>
      </c>
      <c r="AJ182" s="573" t="str">
        <f>'Production ELECTRICITE'!AK425</f>
        <v/>
      </c>
      <c r="AK182" s="573" t="str">
        <f>'Production ELECTRICITE'!AL425</f>
        <v/>
      </c>
      <c r="AL182" s="573" t="str">
        <f>'Production ELECTRICITE'!AM425</f>
        <v/>
      </c>
      <c r="AM182" s="573" t="str">
        <f>'Production ELECTRICITE'!AN425</f>
        <v/>
      </c>
      <c r="AN182" s="573" t="str">
        <f>'Production ELECTRICITE'!AO425</f>
        <v/>
      </c>
      <c r="AO182" s="573" t="str">
        <f>'Production ELECTRICITE'!AP425</f>
        <v/>
      </c>
      <c r="AP182" s="573" t="str">
        <f>'Production ELECTRICITE'!AQ425</f>
        <v/>
      </c>
      <c r="AQ182" s="573" t="str">
        <f>'Production ELECTRICITE'!AR425</f>
        <v/>
      </c>
    </row>
  </sheetData>
  <mergeCells count="23">
    <mergeCell ref="G101:H101"/>
    <mergeCell ref="D99:E99"/>
    <mergeCell ref="D98:E98"/>
    <mergeCell ref="B70:C70"/>
    <mergeCell ref="G70:H70"/>
    <mergeCell ref="B71:C71"/>
    <mergeCell ref="G71:H71"/>
    <mergeCell ref="B72:C72"/>
    <mergeCell ref="B73:C73"/>
    <mergeCell ref="G95:H95"/>
    <mergeCell ref="G97:H97"/>
    <mergeCell ref="G98:H98"/>
    <mergeCell ref="B79:E79"/>
    <mergeCell ref="B69:E69"/>
    <mergeCell ref="B65:E65"/>
    <mergeCell ref="G65:J65"/>
    <mergeCell ref="G69:J69"/>
    <mergeCell ref="A2:K2"/>
    <mergeCell ref="C6:E6"/>
    <mergeCell ref="G6:J12"/>
    <mergeCell ref="C7:E7"/>
    <mergeCell ref="C8:E8"/>
    <mergeCell ref="C9:E9"/>
  </mergeCells>
  <phoneticPr fontId="34" type="noConversion"/>
  <printOptions horizontalCentered="1"/>
  <pageMargins left="0.59" right="0.59" top="0.59" bottom="0.79000000000000015" header="0.31" footer="0.31"/>
  <pageSetup paperSize="9" scale="61" fitToHeight="0" orientation="portrait" horizontalDpi="0" verticalDpi="0"/>
  <headerFooter>
    <oddFooter>&amp;L&amp;K000000Kristel MAYENGA - VERS UN TqZEA&amp;C&amp;K000000Page &amp;P&amp;R&amp;K000000&amp;D</oddFooter>
  </headerFooter>
  <rowBreaks count="1" manualBreakCount="1">
    <brk id="89" max="16383" man="1"/>
  </row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3" name="Drop Down 2">
              <controlPr locked="0" defaultSize="0" print="0" autoFill="0" autoLine="0" autoPict="0">
                <anchor moveWithCells="1">
                  <from>
                    <xdr:col>3</xdr:col>
                    <xdr:colOff>12700</xdr:colOff>
                    <xdr:row>65</xdr:row>
                    <xdr:rowOff>12700</xdr:rowOff>
                  </from>
                  <to>
                    <xdr:col>4</xdr:col>
                    <xdr:colOff>698500</xdr:colOff>
                    <xdr:row>65</xdr:row>
                    <xdr:rowOff>317500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43" r:id="rId4" name="Drop Down 19">
              <controlPr locked="0" defaultSize="0" print="0" autoFill="0" autoLine="0" autoPict="0">
                <anchor moveWithCells="1">
                  <from>
                    <xdr:col>7</xdr:col>
                    <xdr:colOff>1066800</xdr:colOff>
                    <xdr:row>79</xdr:row>
                    <xdr:rowOff>0</xdr:rowOff>
                  </from>
                  <to>
                    <xdr:col>10</xdr:col>
                    <xdr:colOff>0</xdr:colOff>
                    <xdr:row>79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86" r:id="rId5" name="Drop Down 62">
              <controlPr locked="0" defaultSize="0" print="0" autoFill="0" autoLine="0" autoPict="0">
                <anchor moveWithCells="1">
                  <from>
                    <xdr:col>2</xdr:col>
                    <xdr:colOff>1066800</xdr:colOff>
                    <xdr:row>79</xdr:row>
                    <xdr:rowOff>0</xdr:rowOff>
                  </from>
                  <to>
                    <xdr:col>4</xdr:col>
                    <xdr:colOff>685800</xdr:colOff>
                    <xdr:row>79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4" r:id="rId6" name="Drop Down 70">
              <controlPr defaultSize="0" print="0" autoFill="0" autoLine="0" autoPict="0">
                <anchor moveWithCells="1">
                  <from>
                    <xdr:col>6</xdr:col>
                    <xdr:colOff>38100</xdr:colOff>
                    <xdr:row>85</xdr:row>
                    <xdr:rowOff>0</xdr:rowOff>
                  </from>
                  <to>
                    <xdr:col>6</xdr:col>
                    <xdr:colOff>1041400</xdr:colOff>
                    <xdr:row>85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8" r:id="rId7" name="Drop Down 74">
              <controlPr locked="0" defaultSize="0" print="0" autoFill="0" autoLine="0" autoPict="0">
                <anchor moveWithCells="1">
                  <from>
                    <xdr:col>6</xdr:col>
                    <xdr:colOff>38100</xdr:colOff>
                    <xdr:row>85</xdr:row>
                    <xdr:rowOff>0</xdr:rowOff>
                  </from>
                  <to>
                    <xdr:col>7</xdr:col>
                    <xdr:colOff>304800</xdr:colOff>
                    <xdr:row>85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99" r:id="rId8" name="Drop Down 75">
              <controlPr locked="0" defaultSize="0" print="0" autoFill="0" autoLine="0" autoPict="0">
                <anchor moveWithCells="1">
                  <from>
                    <xdr:col>6</xdr:col>
                    <xdr:colOff>38100</xdr:colOff>
                    <xdr:row>86</xdr:row>
                    <xdr:rowOff>0</xdr:rowOff>
                  </from>
                  <to>
                    <xdr:col>7</xdr:col>
                    <xdr:colOff>304800</xdr:colOff>
                    <xdr:row>86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0" r:id="rId9" name="Drop Down 76">
              <controlPr defaultSize="0" print="0" autoFill="0" autoLine="0" autoPict="0">
                <anchor moveWithCells="1">
                  <from>
                    <xdr:col>6</xdr:col>
                    <xdr:colOff>38100</xdr:colOff>
                    <xdr:row>87</xdr:row>
                    <xdr:rowOff>0</xdr:rowOff>
                  </from>
                  <to>
                    <xdr:col>6</xdr:col>
                    <xdr:colOff>685800</xdr:colOff>
                    <xdr:row>87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1" r:id="rId10" name="Drop Down 77">
              <controlPr locked="0" defaultSize="0" print="0" autoFill="0" autoLine="0" autoPict="0">
                <anchor moveWithCells="1">
                  <from>
                    <xdr:col>6</xdr:col>
                    <xdr:colOff>38100</xdr:colOff>
                    <xdr:row>88</xdr:row>
                    <xdr:rowOff>139700</xdr:rowOff>
                  </from>
                  <to>
                    <xdr:col>7</xdr:col>
                    <xdr:colOff>304800</xdr:colOff>
                    <xdr:row>89</xdr:row>
                    <xdr:rowOff>12700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3" r:id="rId11" name="Drop Down 79">
              <controlPr locked="0" defaultSize="0" print="0" autoFill="0" autoLine="0" autoPict="0">
                <anchor moveWithCells="1">
                  <from>
                    <xdr:col>7</xdr:col>
                    <xdr:colOff>1066800</xdr:colOff>
                    <xdr:row>80</xdr:row>
                    <xdr:rowOff>0</xdr:rowOff>
                  </from>
                  <to>
                    <xdr:col>10</xdr:col>
                    <xdr:colOff>0</xdr:colOff>
                    <xdr:row>80</xdr:row>
                    <xdr:rowOff>304800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05" r:id="rId12" name="Drop Down 81">
              <controlPr locked="0" defaultSize="0" print="0" autoFill="0" autoLine="0" autoPict="0">
                <anchor moveWithCells="1">
                  <from>
                    <xdr:col>6</xdr:col>
                    <xdr:colOff>38100</xdr:colOff>
                    <xdr:row>87</xdr:row>
                    <xdr:rowOff>0</xdr:rowOff>
                  </from>
                  <to>
                    <xdr:col>7</xdr:col>
                    <xdr:colOff>304800</xdr:colOff>
                    <xdr:row>87</xdr:row>
                    <xdr:rowOff>304800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  <pageSetUpPr fitToPage="1"/>
  </sheetPr>
  <dimension ref="A2:ASC446"/>
  <sheetViews>
    <sheetView showGridLines="0" topLeftCell="A19" workbookViewId="0"/>
  </sheetViews>
  <sheetFormatPr baseColWidth="10" defaultRowHeight="26" customHeight="1" x14ac:dyDescent="0.15"/>
  <cols>
    <col min="1" max="1" width="10.83203125" style="41"/>
    <col min="2" max="2" width="42.1640625" style="35" customWidth="1"/>
    <col min="3" max="3" width="9.5" style="35" customWidth="1"/>
    <col min="4" max="4" width="13.83203125" style="35" customWidth="1"/>
    <col min="5" max="5" width="10.6640625" style="187" customWidth="1"/>
    <col min="6" max="8" width="19.5" style="35" customWidth="1"/>
    <col min="9" max="9" width="13.83203125" style="35" customWidth="1"/>
    <col min="10" max="10" width="10.6640625" style="187" customWidth="1"/>
    <col min="11" max="11" width="10.6640625" style="35" customWidth="1"/>
    <col min="12" max="12" width="9.5" style="35" customWidth="1"/>
    <col min="13" max="56" width="15.83203125" style="35" customWidth="1"/>
    <col min="57" max="16384" width="10.83203125" style="35"/>
  </cols>
  <sheetData>
    <row r="2" spans="1:18" ht="26" customHeight="1" x14ac:dyDescent="0.15">
      <c r="B2" s="836" t="s">
        <v>119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114"/>
    </row>
    <row r="4" spans="1:18" s="192" customFormat="1" ht="26" customHeight="1" x14ac:dyDescent="0.15">
      <c r="A4" s="96"/>
      <c r="B4" s="2"/>
      <c r="C4" s="65"/>
      <c r="D4" s="3" t="s">
        <v>45</v>
      </c>
      <c r="E4" s="116"/>
      <c r="F4" s="46"/>
      <c r="G4" s="47"/>
      <c r="H4" s="47"/>
      <c r="I4" s="48"/>
      <c r="J4" s="123"/>
      <c r="K4" s="2"/>
      <c r="L4" s="49"/>
      <c r="M4" s="83"/>
      <c r="N4" s="83"/>
      <c r="O4" s="83"/>
    </row>
    <row r="5" spans="1:18" ht="9" customHeight="1" x14ac:dyDescent="0.15">
      <c r="B5" s="4"/>
      <c r="C5" s="57"/>
      <c r="D5" s="6"/>
      <c r="E5" s="52"/>
      <c r="F5" s="31"/>
      <c r="G5" s="7"/>
      <c r="H5" s="7"/>
      <c r="I5" s="9"/>
      <c r="J5" s="20"/>
      <c r="K5" s="4"/>
      <c r="L5" s="10"/>
      <c r="O5" s="192"/>
    </row>
    <row r="6" spans="1:18" ht="26" customHeight="1" x14ac:dyDescent="0.15">
      <c r="C6" s="68" t="s">
        <v>46</v>
      </c>
      <c r="D6" s="3"/>
      <c r="E6" s="117"/>
      <c r="H6" s="68" t="s">
        <v>47</v>
      </c>
      <c r="I6" s="2"/>
      <c r="J6" s="117"/>
      <c r="M6" s="68" t="s">
        <v>118</v>
      </c>
      <c r="N6" s="2"/>
      <c r="O6" s="192"/>
    </row>
    <row r="7" spans="1:18" ht="9" customHeight="1" x14ac:dyDescent="0.15">
      <c r="B7" s="4"/>
      <c r="C7" s="67"/>
      <c r="D7" s="70"/>
      <c r="E7" s="118"/>
      <c r="F7" s="70"/>
      <c r="G7" s="70"/>
      <c r="H7" s="70"/>
      <c r="I7" s="70"/>
      <c r="J7" s="118"/>
      <c r="O7" s="192"/>
    </row>
    <row r="8" spans="1:18" ht="26" customHeight="1" x14ac:dyDescent="0.15">
      <c r="B8" s="36" t="s">
        <v>61</v>
      </c>
      <c r="C8" s="73"/>
      <c r="D8" s="71">
        <f>Vérification!D71</f>
        <v>17671.04</v>
      </c>
      <c r="E8" s="119" t="s">
        <v>21</v>
      </c>
      <c r="F8" s="36" t="s">
        <v>61</v>
      </c>
      <c r="G8" s="87"/>
      <c r="H8" s="87"/>
      <c r="I8" s="193">
        <f>Vérification!I70</f>
        <v>133.02000000000001</v>
      </c>
      <c r="J8" s="119" t="s">
        <v>20</v>
      </c>
      <c r="M8" s="863" t="s">
        <v>142</v>
      </c>
      <c r="N8" s="864"/>
      <c r="O8" s="192"/>
      <c r="R8" s="194"/>
    </row>
    <row r="9" spans="1:18" ht="26" customHeight="1" x14ac:dyDescent="0.15">
      <c r="B9" s="4"/>
      <c r="C9" s="73"/>
      <c r="D9" s="146">
        <f>Vérification!D70</f>
        <v>143.42212482753024</v>
      </c>
      <c r="E9" s="119" t="s">
        <v>20</v>
      </c>
      <c r="F9" s="4"/>
      <c r="G9" s="76"/>
      <c r="H9" s="76"/>
      <c r="I9" s="89"/>
      <c r="J9" s="119"/>
      <c r="M9" s="865"/>
      <c r="N9" s="866"/>
      <c r="O9" s="192"/>
    </row>
    <row r="10" spans="1:18" ht="26" customHeight="1" x14ac:dyDescent="0.15">
      <c r="B10" s="4" t="s">
        <v>62</v>
      </c>
      <c r="C10" s="73"/>
      <c r="D10" s="71">
        <f>Vérification!D73</f>
        <v>3150.77</v>
      </c>
      <c r="E10" s="119" t="s">
        <v>21</v>
      </c>
      <c r="F10" s="4" t="s">
        <v>62</v>
      </c>
      <c r="G10" s="75"/>
      <c r="H10" s="75"/>
      <c r="I10" s="193">
        <f>Vérification!I71</f>
        <v>68.849999999999994</v>
      </c>
      <c r="J10" s="119" t="s">
        <v>20</v>
      </c>
      <c r="M10" s="179" t="s">
        <v>95</v>
      </c>
      <c r="N10" s="179" t="s">
        <v>99</v>
      </c>
      <c r="O10" s="192"/>
    </row>
    <row r="11" spans="1:18" ht="26" customHeight="1" thickBot="1" x14ac:dyDescent="0.2">
      <c r="B11" s="4"/>
      <c r="C11" s="73"/>
      <c r="D11" s="146">
        <f>Vérification!D72</f>
        <v>25.572356139923709</v>
      </c>
      <c r="E11" s="119" t="s">
        <v>20</v>
      </c>
      <c r="F11" s="4"/>
      <c r="I11" s="89"/>
      <c r="J11" s="119"/>
      <c r="M11" s="108" t="s">
        <v>17</v>
      </c>
      <c r="N11" s="108" t="s">
        <v>17</v>
      </c>
      <c r="O11" s="192"/>
    </row>
    <row r="12" spans="1:18" ht="26" customHeight="1" thickTop="1" thickBot="1" x14ac:dyDescent="0.2">
      <c r="B12" s="69" t="s">
        <v>64</v>
      </c>
      <c r="C12" s="195"/>
      <c r="D12" s="77">
        <f>D8+D10</f>
        <v>20821.810000000001</v>
      </c>
      <c r="E12" s="119" t="s">
        <v>21</v>
      </c>
      <c r="F12" s="69" t="s">
        <v>64</v>
      </c>
      <c r="I12" s="77">
        <f>I8+I10</f>
        <v>201.87</v>
      </c>
      <c r="J12" s="119" t="s">
        <v>20</v>
      </c>
      <c r="L12" s="179" t="str">
        <f>C27</f>
        <v>*PEB*</v>
      </c>
      <c r="M12" s="152">
        <v>1</v>
      </c>
      <c r="N12" s="153">
        <f>M12*0.75</f>
        <v>0.75</v>
      </c>
      <c r="O12" s="192"/>
    </row>
    <row r="13" spans="1:18" ht="26" customHeight="1" thickTop="1" x14ac:dyDescent="0.15">
      <c r="B13" s="4"/>
      <c r="C13" s="195"/>
      <c r="D13" s="146">
        <f>D9+D11</f>
        <v>168.99448096745394</v>
      </c>
      <c r="E13" s="119" t="s">
        <v>20</v>
      </c>
      <c r="F13" s="76"/>
      <c r="I13" s="89"/>
      <c r="J13" s="119"/>
      <c r="L13" s="179" t="str">
        <f>C28</f>
        <v>*BE*</v>
      </c>
      <c r="M13" s="154">
        <v>2</v>
      </c>
      <c r="N13" s="155">
        <f>M13*0.75</f>
        <v>1.5</v>
      </c>
      <c r="O13" s="192"/>
      <c r="P13" s="86"/>
    </row>
    <row r="14" spans="1:18" ht="26" customHeight="1" x14ac:dyDescent="0.15">
      <c r="B14" s="4" t="s">
        <v>65</v>
      </c>
      <c r="C14" s="73"/>
      <c r="D14" s="91">
        <f>IF(Vérification!D$16="","",D8*D20)</f>
        <v>26912993920</v>
      </c>
      <c r="E14" s="119" t="s">
        <v>49</v>
      </c>
      <c r="F14" s="4" t="s">
        <v>109</v>
      </c>
      <c r="G14" s="73"/>
      <c r="I14" s="91">
        <f>IF(Vérification!I$16="","",((I8)*I19))</f>
        <v>7435818000.000001</v>
      </c>
      <c r="J14" s="119" t="s">
        <v>49</v>
      </c>
      <c r="L14" s="179" t="str">
        <f>C29</f>
        <v>*PEB+ZE*</v>
      </c>
      <c r="M14" s="154">
        <v>1</v>
      </c>
      <c r="N14" s="155">
        <f>M14*0.75</f>
        <v>0.75</v>
      </c>
      <c r="O14" s="192"/>
      <c r="P14" s="86"/>
    </row>
    <row r="15" spans="1:18" ht="26" customHeight="1" x14ac:dyDescent="0.15">
      <c r="B15" s="4" t="s">
        <v>66</v>
      </c>
      <c r="C15" s="73"/>
      <c r="D15" s="91">
        <f>IF(Vérification!D$16="","",D10*D20)</f>
        <v>4798622710</v>
      </c>
      <c r="E15" s="119" t="s">
        <v>49</v>
      </c>
      <c r="F15" s="4" t="s">
        <v>110</v>
      </c>
      <c r="G15" s="73"/>
      <c r="I15" s="91">
        <f>IF(Vérification!J$16="","",(I10*I19))</f>
        <v>3848714999.9999995</v>
      </c>
      <c r="J15" s="119" t="s">
        <v>49</v>
      </c>
      <c r="L15" s="179" t="str">
        <f>C30</f>
        <v>*PASSIF*</v>
      </c>
      <c r="M15" s="154">
        <v>4</v>
      </c>
      <c r="N15" s="155">
        <f>M15*0.75</f>
        <v>3</v>
      </c>
      <c r="O15" s="192"/>
      <c r="P15" s="86"/>
    </row>
    <row r="16" spans="1:18" ht="26" customHeight="1" thickBot="1" x14ac:dyDescent="0.2">
      <c r="B16" s="4"/>
      <c r="C16" s="57"/>
      <c r="D16" s="4"/>
      <c r="E16" s="117"/>
      <c r="F16" s="4"/>
      <c r="G16" s="57"/>
      <c r="I16" s="57"/>
      <c r="J16" s="117"/>
      <c r="L16" s="179" t="str">
        <f>C31</f>
        <v>*qZE*</v>
      </c>
      <c r="M16" s="156">
        <v>4</v>
      </c>
      <c r="N16" s="157">
        <f>M16*0.75</f>
        <v>3</v>
      </c>
      <c r="O16" s="192"/>
    </row>
    <row r="17" spans="1:15" ht="26" customHeight="1" thickTop="1" thickBot="1" x14ac:dyDescent="0.2">
      <c r="B17" s="35" t="s">
        <v>67</v>
      </c>
      <c r="C17" s="73"/>
      <c r="D17" s="77">
        <f>(D14+D15)/10^9</f>
        <v>31.711616630000002</v>
      </c>
      <c r="E17" s="119" t="s">
        <v>37</v>
      </c>
      <c r="F17" s="35" t="s">
        <v>111</v>
      </c>
      <c r="G17" s="73"/>
      <c r="I17" s="77">
        <f>(I14+I15)/10^9</f>
        <v>11.284533</v>
      </c>
      <c r="J17" s="119" t="s">
        <v>37</v>
      </c>
      <c r="L17" s="4"/>
      <c r="O17" s="192"/>
    </row>
    <row r="18" spans="1:15" ht="9" customHeight="1" thickTop="1" x14ac:dyDescent="0.15">
      <c r="E18" s="119"/>
      <c r="F18" s="76"/>
      <c r="I18" s="89"/>
      <c r="J18" s="119"/>
      <c r="L18" s="4"/>
      <c r="O18" s="192"/>
    </row>
    <row r="19" spans="1:15" ht="26" customHeight="1" x14ac:dyDescent="0.15">
      <c r="B19" s="36" t="s">
        <v>48</v>
      </c>
      <c r="C19" s="74"/>
      <c r="D19" s="71">
        <f>Vérification!$D$75</f>
        <v>123.21</v>
      </c>
      <c r="E19" s="119" t="s">
        <v>25</v>
      </c>
      <c r="F19" s="36" t="s">
        <v>105</v>
      </c>
      <c r="G19" s="74"/>
      <c r="H19" s="74"/>
      <c r="I19" s="71">
        <f>Vérification!I72*10^6</f>
        <v>55900000</v>
      </c>
      <c r="J19" s="119" t="s">
        <v>79</v>
      </c>
      <c r="L19" s="4"/>
      <c r="O19" s="192"/>
    </row>
    <row r="20" spans="1:15" ht="26" customHeight="1" x14ac:dyDescent="0.15">
      <c r="B20" s="4" t="s">
        <v>63</v>
      </c>
      <c r="C20" s="23"/>
      <c r="D20" s="91">
        <f>Vérification!D16*1000</f>
        <v>1523000</v>
      </c>
      <c r="E20" s="119" t="s">
        <v>27</v>
      </c>
      <c r="F20" s="4"/>
      <c r="G20" s="75"/>
      <c r="H20" s="75"/>
      <c r="I20" s="75"/>
      <c r="J20" s="124"/>
      <c r="K20" s="115"/>
      <c r="L20" s="69"/>
      <c r="O20" s="192"/>
    </row>
    <row r="21" spans="1:15" ht="9" customHeight="1" x14ac:dyDescent="0.15">
      <c r="O21" s="192"/>
    </row>
    <row r="22" spans="1:15" s="192" customFormat="1" ht="26" customHeight="1" x14ac:dyDescent="0.15">
      <c r="A22" s="96"/>
      <c r="B22" s="83"/>
      <c r="C22" s="3" t="s">
        <v>68</v>
      </c>
      <c r="D22" s="2"/>
      <c r="E22" s="120"/>
      <c r="F22" s="2"/>
      <c r="G22" s="2"/>
      <c r="H22" s="2"/>
      <c r="I22" s="2"/>
      <c r="J22" s="120"/>
      <c r="K22" s="2"/>
      <c r="L22" s="2"/>
      <c r="M22" s="2"/>
      <c r="N22" s="2"/>
      <c r="O22" s="83"/>
    </row>
    <row r="23" spans="1:15" ht="9" customHeight="1" x14ac:dyDescent="0.15">
      <c r="D23" s="70"/>
      <c r="E23" s="37"/>
      <c r="F23" s="70"/>
      <c r="G23" s="70"/>
      <c r="H23" s="70"/>
      <c r="I23" s="70"/>
      <c r="J23" s="37"/>
      <c r="K23" s="70"/>
      <c r="L23" s="70"/>
      <c r="M23" s="70"/>
      <c r="N23" s="70"/>
    </row>
    <row r="24" spans="1:15" ht="26" customHeight="1" x14ac:dyDescent="0.15">
      <c r="B24" s="135"/>
      <c r="C24" s="870" t="s">
        <v>50</v>
      </c>
      <c r="D24" s="871" t="s">
        <v>51</v>
      </c>
      <c r="E24" s="871" t="s">
        <v>52</v>
      </c>
      <c r="F24" s="870" t="s">
        <v>53</v>
      </c>
      <c r="G24" s="870"/>
      <c r="H24" s="870"/>
      <c r="I24" s="870" t="s">
        <v>54</v>
      </c>
      <c r="J24" s="870"/>
      <c r="K24" s="870"/>
      <c r="L24" s="870" t="s">
        <v>55</v>
      </c>
      <c r="M24" s="870"/>
      <c r="N24" s="870"/>
    </row>
    <row r="25" spans="1:15" ht="26" customHeight="1" x14ac:dyDescent="0.15">
      <c r="B25" s="135"/>
      <c r="C25" s="870"/>
      <c r="D25" s="871"/>
      <c r="E25" s="871"/>
      <c r="F25" s="870" t="s">
        <v>46</v>
      </c>
      <c r="G25" s="872"/>
      <c r="H25" s="179" t="s">
        <v>47</v>
      </c>
      <c r="I25" s="870" t="s">
        <v>46</v>
      </c>
      <c r="J25" s="870"/>
      <c r="K25" s="179" t="s">
        <v>47</v>
      </c>
      <c r="L25" s="870" t="s">
        <v>46</v>
      </c>
      <c r="M25" s="870"/>
      <c r="N25" s="179" t="s">
        <v>47</v>
      </c>
    </row>
    <row r="26" spans="1:15" ht="26" customHeight="1" x14ac:dyDescent="0.15">
      <c r="B26" s="135"/>
      <c r="C26" s="870"/>
      <c r="D26" s="80" t="s">
        <v>17</v>
      </c>
      <c r="E26" s="79" t="s">
        <v>17</v>
      </c>
      <c r="F26" s="175" t="s">
        <v>20</v>
      </c>
      <c r="G26" s="80" t="s">
        <v>21</v>
      </c>
      <c r="H26" s="176" t="s">
        <v>20</v>
      </c>
      <c r="I26" s="80" t="s">
        <v>20</v>
      </c>
      <c r="J26" s="80" t="s">
        <v>21</v>
      </c>
      <c r="K26" s="80" t="s">
        <v>20</v>
      </c>
      <c r="L26" s="79" t="s">
        <v>20</v>
      </c>
      <c r="M26" s="79" t="s">
        <v>21</v>
      </c>
      <c r="N26" s="79" t="s">
        <v>20</v>
      </c>
    </row>
    <row r="27" spans="1:15" ht="26" customHeight="1" x14ac:dyDescent="0.15">
      <c r="B27" s="134" t="str">
        <f>IF(E27&gt;$C$112/100,"",IF(E27&gt;$C$113/100,"QUASI OK","PAS OK"))</f>
        <v>PAS OK</v>
      </c>
      <c r="C27" s="101" t="s">
        <v>56</v>
      </c>
      <c r="D27" s="81">
        <v>18.899999999999999</v>
      </c>
      <c r="E27" s="103">
        <f>1-HLOOKUP($F$85,D158:AR161,4,FALSE)/$D$104</f>
        <v>0.24849571901482104</v>
      </c>
      <c r="F27" s="148">
        <v>115</v>
      </c>
      <c r="G27" s="147">
        <f>F27*$D$19</f>
        <v>14169.15</v>
      </c>
      <c r="H27" s="100">
        <v>130</v>
      </c>
      <c r="I27" s="100">
        <v>85</v>
      </c>
      <c r="J27" s="147">
        <f>I27*$D$19</f>
        <v>10472.85</v>
      </c>
      <c r="K27" s="97">
        <v>115</v>
      </c>
      <c r="L27" s="873">
        <f>$D$13</f>
        <v>168.99448096745394</v>
      </c>
      <c r="M27" s="876">
        <f>$D$12</f>
        <v>20821.810000000001</v>
      </c>
      <c r="N27" s="879">
        <f>$I$12</f>
        <v>201.87</v>
      </c>
    </row>
    <row r="28" spans="1:15" ht="26" customHeight="1" x14ac:dyDescent="0.15">
      <c r="B28" s="134" t="str">
        <f>IF(E28&gt;$C$112/100,"",IF(E28&gt;$C$113/100,"QUASI OK","PAS OK"))</f>
        <v/>
      </c>
      <c r="C28" s="101" t="s">
        <v>57</v>
      </c>
      <c r="D28" s="81">
        <v>3.6</v>
      </c>
      <c r="E28" s="103">
        <f>1-HLOOKUP($F$85,D209:AR212,4,FALSE)/$D$104</f>
        <v>0.30339497474732546</v>
      </c>
      <c r="F28" s="106">
        <v>85</v>
      </c>
      <c r="G28" s="147">
        <f>F28*$D$19</f>
        <v>10472.85</v>
      </c>
      <c r="H28" s="101">
        <v>115</v>
      </c>
      <c r="I28" s="101">
        <v>45</v>
      </c>
      <c r="J28" s="147">
        <f>I28*$D$19</f>
        <v>5544.45</v>
      </c>
      <c r="K28" s="98">
        <v>90</v>
      </c>
      <c r="L28" s="874"/>
      <c r="M28" s="877"/>
      <c r="N28" s="880"/>
    </row>
    <row r="29" spans="1:15" ht="26" customHeight="1" x14ac:dyDescent="0.15">
      <c r="B29" s="134" t="str">
        <f>IF(E29&gt;$C$112/100,"",IF(E29&gt;$C$113/100,"QUASI OK","PAS OK"))</f>
        <v/>
      </c>
      <c r="C29" s="101" t="s">
        <v>58</v>
      </c>
      <c r="D29" s="81">
        <v>4.5</v>
      </c>
      <c r="E29" s="103">
        <f>1-HLOOKUP($F$85,D260:AR263,4,FALSE)/$D$104</f>
        <v>0.30179330159908591</v>
      </c>
      <c r="F29" s="106">
        <v>115</v>
      </c>
      <c r="G29" s="147">
        <f>F29*$D$19</f>
        <v>14169.15</v>
      </c>
      <c r="H29" s="101">
        <v>130</v>
      </c>
      <c r="I29" s="101">
        <v>0</v>
      </c>
      <c r="J29" s="147">
        <f>I29*$D$19</f>
        <v>0</v>
      </c>
      <c r="K29" s="98">
        <v>0</v>
      </c>
      <c r="L29" s="874"/>
      <c r="M29" s="877"/>
      <c r="N29" s="880"/>
    </row>
    <row r="30" spans="1:15" ht="26" customHeight="1" x14ac:dyDescent="0.15">
      <c r="B30" s="134" t="str">
        <f>IF(E30&gt;$C$112/100,"",IF(E30&gt;$C$113/100,"QUASI OK","PAS OK"))</f>
        <v/>
      </c>
      <c r="C30" s="101" t="s">
        <v>59</v>
      </c>
      <c r="D30" s="81">
        <v>2</v>
      </c>
      <c r="E30" s="103">
        <f>1-HLOOKUP($F$85,D311:AR314,4,FALSE)/$D$104</f>
        <v>0.30234593638080565</v>
      </c>
      <c r="F30" s="106">
        <v>45</v>
      </c>
      <c r="G30" s="147">
        <f>F30*$D$19</f>
        <v>5544.45</v>
      </c>
      <c r="H30" s="101">
        <v>90</v>
      </c>
      <c r="I30" s="101">
        <v>45</v>
      </c>
      <c r="J30" s="147">
        <f>I30*$D$19</f>
        <v>5544.45</v>
      </c>
      <c r="K30" s="98">
        <v>90</v>
      </c>
      <c r="L30" s="874"/>
      <c r="M30" s="877"/>
      <c r="N30" s="880"/>
    </row>
    <row r="31" spans="1:15" ht="26" customHeight="1" x14ac:dyDescent="0.15">
      <c r="B31" s="134" t="str">
        <f>IF(E31&gt;$C$112/100,"",IF(E31&gt;$C$113/100,"QUASI OK","PAS OK"))</f>
        <v/>
      </c>
      <c r="C31" s="101" t="s">
        <v>60</v>
      </c>
      <c r="D31" s="81">
        <v>1.4</v>
      </c>
      <c r="E31" s="103">
        <f>1-HLOOKUP($F$85,D362:AR365,4,FALSE)/$D$104</f>
        <v>0.30268281888752124</v>
      </c>
      <c r="F31" s="107">
        <v>45</v>
      </c>
      <c r="G31" s="147">
        <f>F31*$D$19</f>
        <v>5544.45</v>
      </c>
      <c r="H31" s="102">
        <v>90</v>
      </c>
      <c r="I31" s="102">
        <v>0</v>
      </c>
      <c r="J31" s="147">
        <f>I31*$D$19</f>
        <v>0</v>
      </c>
      <c r="K31" s="99">
        <v>0</v>
      </c>
      <c r="L31" s="875"/>
      <c r="M31" s="878"/>
      <c r="N31" s="881"/>
    </row>
    <row r="32" spans="1:15" ht="26" customHeight="1" x14ac:dyDescent="0.15">
      <c r="B32" s="72"/>
      <c r="C32" s="84"/>
      <c r="D32" s="85"/>
      <c r="E32" s="121"/>
      <c r="F32" s="78"/>
      <c r="G32" s="10"/>
      <c r="H32" s="78"/>
      <c r="I32" s="78"/>
      <c r="J32" s="125"/>
      <c r="K32" s="78"/>
      <c r="L32" s="133"/>
      <c r="M32" s="133"/>
      <c r="N32" s="133"/>
    </row>
    <row r="33" spans="2:14" ht="26" customHeight="1" x14ac:dyDescent="0.15">
      <c r="B33" s="72"/>
      <c r="C33" s="84"/>
      <c r="D33" s="196"/>
      <c r="E33" s="121"/>
      <c r="F33" s="78"/>
      <c r="G33" s="10"/>
      <c r="H33" s="78"/>
      <c r="I33" s="78"/>
      <c r="J33" s="125"/>
      <c r="K33" s="78"/>
      <c r="L33" s="133"/>
      <c r="M33" s="133"/>
      <c r="N33" s="133"/>
    </row>
    <row r="34" spans="2:14" ht="26" customHeight="1" x14ac:dyDescent="0.15">
      <c r="B34" s="72"/>
      <c r="C34" s="84"/>
      <c r="D34" s="196"/>
      <c r="E34" s="121"/>
      <c r="F34" s="78"/>
      <c r="G34" s="10"/>
      <c r="H34" s="78"/>
      <c r="I34" s="78"/>
      <c r="J34" s="125"/>
      <c r="K34" s="78"/>
      <c r="L34" s="133"/>
      <c r="M34" s="133"/>
      <c r="N34" s="133"/>
    </row>
    <row r="35" spans="2:14" ht="26" customHeight="1" x14ac:dyDescent="0.15">
      <c r="B35" s="72"/>
      <c r="C35" s="84"/>
      <c r="D35" s="196"/>
      <c r="E35" s="121"/>
      <c r="F35" s="78"/>
      <c r="G35" s="10"/>
      <c r="H35" s="78"/>
      <c r="I35" s="78"/>
      <c r="J35" s="125"/>
      <c r="K35" s="78"/>
      <c r="L35" s="133"/>
      <c r="M35" s="133"/>
      <c r="N35" s="133"/>
    </row>
    <row r="36" spans="2:14" ht="26" customHeight="1" x14ac:dyDescent="0.15">
      <c r="B36" s="72"/>
      <c r="C36" s="84"/>
      <c r="D36" s="196"/>
      <c r="E36" s="121"/>
      <c r="F36" s="78"/>
      <c r="G36" s="10"/>
      <c r="H36" s="78"/>
      <c r="I36" s="78"/>
      <c r="J36" s="125"/>
      <c r="K36" s="78"/>
      <c r="L36" s="133"/>
      <c r="M36" s="133"/>
      <c r="N36" s="133"/>
    </row>
    <row r="37" spans="2:14" ht="26" customHeight="1" x14ac:dyDescent="0.15">
      <c r="B37" s="72"/>
      <c r="C37" s="84"/>
      <c r="D37" s="196"/>
      <c r="E37" s="121"/>
      <c r="F37" s="78"/>
      <c r="G37" s="10"/>
      <c r="H37" s="78"/>
      <c r="I37" s="78"/>
      <c r="J37" s="125"/>
      <c r="K37" s="78"/>
      <c r="L37" s="133"/>
      <c r="M37" s="133"/>
      <c r="N37" s="133"/>
    </row>
    <row r="38" spans="2:14" ht="26" customHeight="1" x14ac:dyDescent="0.15">
      <c r="B38" s="72"/>
      <c r="C38" s="84"/>
      <c r="D38" s="196"/>
      <c r="E38" s="121"/>
      <c r="F38" s="78"/>
      <c r="G38" s="10"/>
      <c r="H38" s="78"/>
      <c r="I38" s="78"/>
      <c r="J38" s="125"/>
      <c r="K38" s="78"/>
      <c r="L38" s="133"/>
      <c r="M38" s="133"/>
      <c r="N38" s="133"/>
    </row>
    <row r="39" spans="2:14" ht="26" customHeight="1" x14ac:dyDescent="0.15">
      <c r="B39" s="72"/>
      <c r="C39" s="84"/>
      <c r="D39" s="196"/>
      <c r="E39" s="121"/>
      <c r="F39" s="78"/>
      <c r="G39" s="10"/>
      <c r="H39" s="78"/>
      <c r="I39" s="78"/>
      <c r="J39" s="125"/>
      <c r="K39" s="78"/>
      <c r="L39" s="133"/>
      <c r="M39" s="133"/>
      <c r="N39" s="133"/>
    </row>
    <row r="40" spans="2:14" ht="26" customHeight="1" x14ac:dyDescent="0.15">
      <c r="B40" s="72"/>
      <c r="C40" s="84"/>
      <c r="D40" s="196"/>
      <c r="E40" s="121"/>
      <c r="F40" s="78"/>
      <c r="G40" s="10"/>
      <c r="H40" s="78"/>
      <c r="I40" s="78"/>
      <c r="J40" s="125"/>
      <c r="K40" s="78"/>
      <c r="L40" s="133"/>
      <c r="M40" s="133"/>
      <c r="N40" s="133"/>
    </row>
    <row r="41" spans="2:14" ht="26" customHeight="1" x14ac:dyDescent="0.15">
      <c r="B41" s="72"/>
      <c r="C41" s="84"/>
      <c r="D41" s="196"/>
      <c r="E41" s="121"/>
      <c r="F41" s="78"/>
      <c r="G41" s="10"/>
      <c r="H41" s="78"/>
      <c r="I41" s="78"/>
      <c r="J41" s="125"/>
      <c r="K41" s="78"/>
      <c r="L41" s="133"/>
      <c r="M41" s="133"/>
      <c r="N41" s="133"/>
    </row>
    <row r="42" spans="2:14" ht="26" customHeight="1" x14ac:dyDescent="0.15">
      <c r="B42" s="72"/>
      <c r="C42" s="84"/>
      <c r="D42" s="196"/>
      <c r="E42" s="121"/>
      <c r="F42" s="78"/>
      <c r="G42" s="10"/>
      <c r="H42" s="78"/>
      <c r="I42" s="78"/>
      <c r="J42" s="125"/>
      <c r="K42" s="78"/>
      <c r="L42" s="133"/>
      <c r="M42" s="133"/>
      <c r="N42" s="133"/>
    </row>
    <row r="43" spans="2:14" ht="26" customHeight="1" x14ac:dyDescent="0.15">
      <c r="B43" s="72"/>
      <c r="C43" s="84"/>
      <c r="D43" s="196"/>
      <c r="E43" s="121"/>
      <c r="F43" s="78"/>
      <c r="G43" s="10"/>
      <c r="H43" s="78"/>
      <c r="I43" s="78"/>
      <c r="J43" s="125"/>
      <c r="K43" s="78"/>
      <c r="L43" s="133"/>
      <c r="M43" s="133"/>
      <c r="N43" s="133"/>
    </row>
    <row r="44" spans="2:14" ht="26" customHeight="1" x14ac:dyDescent="0.15">
      <c r="B44" s="72"/>
      <c r="C44" s="84"/>
      <c r="D44" s="196"/>
      <c r="E44" s="121"/>
      <c r="F44" s="78"/>
      <c r="G44" s="10"/>
      <c r="H44" s="78"/>
      <c r="I44" s="78"/>
      <c r="J44" s="125"/>
      <c r="K44" s="78"/>
      <c r="L44" s="133"/>
      <c r="M44" s="133"/>
      <c r="N44" s="133"/>
    </row>
    <row r="45" spans="2:14" ht="26" customHeight="1" x14ac:dyDescent="0.15">
      <c r="B45" s="72"/>
      <c r="C45" s="84"/>
      <c r="D45" s="196"/>
      <c r="E45" s="121"/>
      <c r="F45" s="78"/>
      <c r="G45" s="10"/>
      <c r="H45" s="78"/>
      <c r="I45" s="78"/>
      <c r="J45" s="125"/>
      <c r="K45" s="78"/>
      <c r="L45" s="133"/>
      <c r="M45" s="133"/>
      <c r="N45" s="133"/>
    </row>
    <row r="46" spans="2:14" ht="26" customHeight="1" x14ac:dyDescent="0.15">
      <c r="B46" s="72"/>
      <c r="C46" s="84"/>
      <c r="D46" s="196"/>
      <c r="E46" s="121"/>
      <c r="F46" s="78"/>
      <c r="G46" s="10"/>
      <c r="H46" s="78"/>
      <c r="I46" s="78"/>
      <c r="J46" s="125"/>
      <c r="K46" s="78"/>
      <c r="L46" s="133"/>
      <c r="M46" s="133"/>
      <c r="N46" s="133"/>
    </row>
    <row r="47" spans="2:14" ht="26" customHeight="1" x14ac:dyDescent="0.15">
      <c r="B47" s="72"/>
      <c r="C47" s="84"/>
      <c r="D47" s="196"/>
      <c r="E47" s="121"/>
      <c r="F47" s="78"/>
      <c r="G47" s="10"/>
      <c r="H47" s="78"/>
      <c r="I47" s="78"/>
      <c r="J47" s="125"/>
      <c r="K47" s="78"/>
      <c r="L47" s="133"/>
      <c r="M47" s="133"/>
      <c r="N47" s="133"/>
    </row>
    <row r="48" spans="2:14" ht="26" customHeight="1" x14ac:dyDescent="0.15">
      <c r="B48" s="72"/>
      <c r="C48" s="84"/>
      <c r="D48" s="196"/>
      <c r="E48" s="121"/>
      <c r="F48" s="78"/>
      <c r="G48" s="10"/>
      <c r="H48" s="78"/>
      <c r="I48" s="78"/>
      <c r="J48" s="125"/>
      <c r="K48" s="78"/>
      <c r="L48" s="133"/>
      <c r="M48" s="133"/>
      <c r="N48" s="133"/>
    </row>
    <row r="49" spans="2:14" ht="26" customHeight="1" x14ac:dyDescent="0.15">
      <c r="B49" s="72"/>
      <c r="C49" s="84"/>
      <c r="D49" s="196"/>
      <c r="E49" s="121"/>
      <c r="F49" s="78"/>
      <c r="G49" s="10"/>
      <c r="H49" s="78"/>
      <c r="I49" s="78"/>
      <c r="J49" s="125"/>
      <c r="K49" s="78"/>
      <c r="L49" s="133"/>
      <c r="M49" s="133"/>
      <c r="N49" s="133"/>
    </row>
    <row r="50" spans="2:14" ht="26" customHeight="1" x14ac:dyDescent="0.15">
      <c r="B50" s="72"/>
      <c r="C50" s="84"/>
      <c r="D50" s="196"/>
      <c r="E50" s="121"/>
      <c r="F50" s="78"/>
      <c r="G50" s="10"/>
      <c r="H50" s="78"/>
      <c r="I50" s="78"/>
      <c r="J50" s="125"/>
      <c r="K50" s="78"/>
      <c r="L50" s="133"/>
      <c r="M50" s="133"/>
      <c r="N50" s="133"/>
    </row>
    <row r="51" spans="2:14" ht="26" customHeight="1" x14ac:dyDescent="0.15">
      <c r="B51" s="72"/>
      <c r="C51" s="84"/>
      <c r="D51" s="196"/>
      <c r="E51" s="121"/>
      <c r="F51" s="78"/>
      <c r="G51" s="10"/>
      <c r="H51" s="78"/>
      <c r="I51" s="78"/>
      <c r="J51" s="125"/>
      <c r="K51" s="78"/>
      <c r="L51" s="133"/>
      <c r="M51" s="133"/>
      <c r="N51" s="133"/>
    </row>
    <row r="52" spans="2:14" ht="26" customHeight="1" x14ac:dyDescent="0.15">
      <c r="B52" s="72"/>
      <c r="C52" s="84"/>
      <c r="D52" s="196"/>
      <c r="E52" s="121"/>
      <c r="F52" s="78"/>
      <c r="G52" s="10"/>
      <c r="H52" s="78"/>
      <c r="I52" s="78"/>
      <c r="J52" s="125"/>
      <c r="K52" s="78"/>
      <c r="L52" s="133"/>
      <c r="M52" s="133"/>
      <c r="N52" s="133"/>
    </row>
    <row r="53" spans="2:14" ht="26" customHeight="1" x14ac:dyDescent="0.15">
      <c r="B53" s="72"/>
      <c r="C53" s="84"/>
      <c r="D53" s="196"/>
      <c r="E53" s="121"/>
      <c r="F53" s="78"/>
      <c r="G53" s="10"/>
      <c r="H53" s="78"/>
      <c r="I53" s="78"/>
      <c r="J53" s="125"/>
      <c r="K53" s="78"/>
      <c r="L53" s="133"/>
      <c r="M53" s="133"/>
      <c r="N53" s="133"/>
    </row>
    <row r="54" spans="2:14" ht="26" customHeight="1" x14ac:dyDescent="0.15">
      <c r="B54" s="72"/>
      <c r="C54" s="84"/>
      <c r="D54" s="196"/>
      <c r="E54" s="121"/>
      <c r="F54" s="78"/>
      <c r="G54" s="10"/>
      <c r="H54" s="78"/>
      <c r="I54" s="78"/>
      <c r="J54" s="125"/>
      <c r="K54" s="78"/>
      <c r="L54" s="133"/>
      <c r="M54" s="133"/>
      <c r="N54" s="133"/>
    </row>
    <row r="55" spans="2:14" ht="26" customHeight="1" x14ac:dyDescent="0.15">
      <c r="B55" s="72"/>
      <c r="C55" s="84"/>
      <c r="D55" s="196"/>
      <c r="E55" s="121"/>
      <c r="F55" s="78"/>
      <c r="G55" s="10"/>
      <c r="H55" s="78"/>
      <c r="I55" s="78"/>
      <c r="J55" s="125"/>
      <c r="K55" s="78"/>
      <c r="L55" s="133"/>
      <c r="M55" s="133"/>
      <c r="N55" s="133"/>
    </row>
    <row r="56" spans="2:14" ht="26" customHeight="1" x14ac:dyDescent="0.15">
      <c r="B56" s="72"/>
      <c r="C56" s="84"/>
      <c r="D56" s="196"/>
      <c r="E56" s="121"/>
      <c r="F56" s="78"/>
      <c r="G56" s="10"/>
      <c r="H56" s="78"/>
      <c r="I56" s="78"/>
      <c r="J56" s="125"/>
      <c r="K56" s="78"/>
      <c r="L56" s="133"/>
      <c r="M56" s="133"/>
      <c r="N56" s="133"/>
    </row>
    <row r="57" spans="2:14" ht="26" customHeight="1" x14ac:dyDescent="0.15">
      <c r="B57" s="72"/>
      <c r="C57" s="84"/>
      <c r="D57" s="196"/>
      <c r="E57" s="121"/>
      <c r="F57" s="78"/>
      <c r="G57" s="10"/>
      <c r="H57" s="78"/>
      <c r="I57" s="78"/>
      <c r="J57" s="125"/>
      <c r="K57" s="78"/>
      <c r="L57" s="133"/>
      <c r="M57" s="133"/>
      <c r="N57" s="133"/>
    </row>
    <row r="58" spans="2:14" ht="26" customHeight="1" x14ac:dyDescent="0.15">
      <c r="B58" s="72"/>
      <c r="C58" s="84"/>
      <c r="D58" s="196"/>
      <c r="E58" s="121"/>
      <c r="F58" s="78"/>
      <c r="G58" s="10"/>
      <c r="H58" s="78"/>
      <c r="I58" s="78"/>
      <c r="J58" s="125"/>
      <c r="K58" s="78"/>
      <c r="L58" s="133"/>
      <c r="M58" s="133"/>
      <c r="N58" s="133"/>
    </row>
    <row r="59" spans="2:14" ht="26" customHeight="1" x14ac:dyDescent="0.15">
      <c r="B59" s="72"/>
      <c r="C59" s="84"/>
      <c r="D59" s="196"/>
      <c r="E59" s="121"/>
      <c r="F59" s="78"/>
      <c r="G59" s="10"/>
      <c r="H59" s="78"/>
      <c r="I59" s="78"/>
      <c r="J59" s="125"/>
      <c r="K59" s="78"/>
      <c r="L59" s="133"/>
      <c r="M59" s="133"/>
      <c r="N59" s="133"/>
    </row>
    <row r="60" spans="2:14" ht="26" customHeight="1" x14ac:dyDescent="0.15">
      <c r="B60" s="72"/>
      <c r="C60" s="84"/>
      <c r="D60" s="196"/>
      <c r="E60" s="121"/>
      <c r="F60" s="78"/>
      <c r="G60" s="10"/>
      <c r="H60" s="78"/>
      <c r="I60" s="78"/>
      <c r="J60" s="125"/>
      <c r="K60" s="78"/>
      <c r="L60" s="133"/>
      <c r="M60" s="133"/>
      <c r="N60" s="133"/>
    </row>
    <row r="61" spans="2:14" ht="26" customHeight="1" x14ac:dyDescent="0.15">
      <c r="B61" s="72"/>
      <c r="C61" s="84"/>
      <c r="D61" s="196"/>
      <c r="E61" s="121"/>
      <c r="F61" s="78"/>
      <c r="G61" s="10"/>
      <c r="H61" s="78"/>
      <c r="I61" s="78"/>
      <c r="J61" s="125"/>
      <c r="K61" s="78"/>
      <c r="L61" s="133"/>
      <c r="M61" s="133"/>
      <c r="N61" s="133"/>
    </row>
    <row r="62" spans="2:14" ht="26" customHeight="1" x14ac:dyDescent="0.15">
      <c r="B62" s="72"/>
      <c r="C62" s="84"/>
      <c r="D62" s="196"/>
      <c r="E62" s="121"/>
      <c r="F62" s="78"/>
      <c r="G62" s="10"/>
      <c r="H62" s="78"/>
      <c r="I62" s="78"/>
      <c r="J62" s="125"/>
      <c r="K62" s="78"/>
      <c r="L62" s="133"/>
      <c r="M62" s="133"/>
      <c r="N62" s="133"/>
    </row>
    <row r="63" spans="2:14" ht="26" customHeight="1" x14ac:dyDescent="0.15">
      <c r="B63" s="72"/>
      <c r="C63" s="84"/>
      <c r="D63" s="196"/>
      <c r="E63" s="121"/>
      <c r="F63" s="78"/>
      <c r="G63" s="10"/>
      <c r="H63" s="78"/>
      <c r="I63" s="78"/>
      <c r="J63" s="125"/>
      <c r="K63" s="78"/>
      <c r="L63" s="133"/>
      <c r="M63" s="133"/>
      <c r="N63" s="133"/>
    </row>
    <row r="64" spans="2:14" ht="26" customHeight="1" x14ac:dyDescent="0.15">
      <c r="B64" s="72"/>
      <c r="C64" s="84"/>
      <c r="D64" s="196"/>
      <c r="E64" s="121"/>
      <c r="F64" s="78"/>
      <c r="G64" s="10"/>
      <c r="H64" s="78"/>
      <c r="I64" s="78"/>
      <c r="J64" s="125"/>
      <c r="K64" s="78"/>
      <c r="L64" s="133"/>
      <c r="M64" s="133"/>
      <c r="N64" s="133"/>
    </row>
    <row r="65" spans="2:14" ht="26" customHeight="1" x14ac:dyDescent="0.15">
      <c r="B65" s="72"/>
      <c r="C65" s="84"/>
      <c r="D65" s="196"/>
      <c r="E65" s="121"/>
      <c r="F65" s="78"/>
      <c r="G65" s="10"/>
      <c r="H65" s="78"/>
      <c r="I65" s="78"/>
      <c r="J65" s="125"/>
      <c r="K65" s="78"/>
      <c r="L65" s="133"/>
      <c r="M65" s="133"/>
      <c r="N65" s="133"/>
    </row>
    <row r="66" spans="2:14" ht="26" customHeight="1" x14ac:dyDescent="0.15">
      <c r="B66" s="72"/>
      <c r="C66" s="84"/>
      <c r="D66" s="196"/>
      <c r="E66" s="121"/>
      <c r="F66" s="78"/>
      <c r="G66" s="10"/>
      <c r="H66" s="78"/>
      <c r="I66" s="78"/>
      <c r="J66" s="125"/>
      <c r="K66" s="78"/>
      <c r="L66" s="133"/>
      <c r="M66" s="133"/>
      <c r="N66" s="133"/>
    </row>
    <row r="67" spans="2:14" ht="26" customHeight="1" x14ac:dyDescent="0.15">
      <c r="B67" s="72"/>
      <c r="C67" s="84"/>
      <c r="D67" s="196"/>
      <c r="E67" s="121"/>
      <c r="F67" s="78"/>
      <c r="G67" s="10"/>
      <c r="H67" s="78"/>
      <c r="I67" s="78"/>
      <c r="J67" s="125"/>
      <c r="K67" s="78"/>
      <c r="L67" s="133"/>
      <c r="M67" s="133"/>
      <c r="N67" s="133"/>
    </row>
    <row r="68" spans="2:14" ht="26" customHeight="1" x14ac:dyDescent="0.15">
      <c r="B68" s="72"/>
      <c r="C68" s="84"/>
      <c r="D68" s="196"/>
      <c r="E68" s="121"/>
      <c r="F68" s="78"/>
      <c r="G68" s="10"/>
      <c r="H68" s="78"/>
      <c r="I68" s="78"/>
      <c r="J68" s="125"/>
      <c r="K68" s="78"/>
      <c r="L68" s="133"/>
      <c r="M68" s="133"/>
      <c r="N68" s="133"/>
    </row>
    <row r="69" spans="2:14" ht="26" customHeight="1" x14ac:dyDescent="0.15">
      <c r="B69" s="72"/>
      <c r="C69" s="84"/>
      <c r="D69" s="196"/>
      <c r="E69" s="121"/>
      <c r="F69" s="78"/>
      <c r="G69" s="10"/>
      <c r="H69" s="78"/>
      <c r="I69" s="78"/>
      <c r="J69" s="125"/>
      <c r="K69" s="78"/>
      <c r="L69" s="133"/>
      <c r="M69" s="133"/>
      <c r="N69" s="133"/>
    </row>
    <row r="70" spans="2:14" ht="26" customHeight="1" x14ac:dyDescent="0.15">
      <c r="B70" s="72"/>
      <c r="C70" s="84"/>
      <c r="D70" s="196"/>
      <c r="E70" s="121"/>
      <c r="F70" s="78"/>
      <c r="G70" s="10"/>
      <c r="H70" s="78"/>
      <c r="I70" s="78"/>
      <c r="J70" s="125"/>
      <c r="K70" s="78"/>
      <c r="L70" s="133"/>
      <c r="M70" s="133"/>
      <c r="N70" s="133"/>
    </row>
    <row r="71" spans="2:14" ht="26" customHeight="1" x14ac:dyDescent="0.15">
      <c r="B71" s="72"/>
      <c r="C71" s="84"/>
      <c r="D71" s="196"/>
      <c r="E71" s="121"/>
      <c r="F71" s="78"/>
      <c r="G71" s="10"/>
      <c r="H71" s="78"/>
      <c r="I71" s="78"/>
      <c r="J71" s="125"/>
      <c r="K71" s="78"/>
      <c r="L71" s="133"/>
      <c r="M71" s="133"/>
      <c r="N71" s="133"/>
    </row>
    <row r="72" spans="2:14" ht="26" customHeight="1" x14ac:dyDescent="0.15">
      <c r="B72" s="72"/>
      <c r="C72" s="84"/>
      <c r="D72" s="196"/>
      <c r="E72" s="121"/>
      <c r="F72" s="78"/>
      <c r="G72" s="10"/>
      <c r="H72" s="78"/>
      <c r="I72" s="78"/>
      <c r="J72" s="125"/>
      <c r="K72" s="78"/>
      <c r="L72" s="133"/>
      <c r="M72" s="133"/>
      <c r="N72" s="133"/>
    </row>
    <row r="73" spans="2:14" ht="26" customHeight="1" x14ac:dyDescent="0.15">
      <c r="B73" s="72"/>
      <c r="C73" s="84"/>
      <c r="D73" s="196"/>
      <c r="E73" s="121"/>
      <c r="F73" s="78"/>
      <c r="G73" s="10"/>
      <c r="H73" s="78"/>
      <c r="I73" s="78"/>
      <c r="J73" s="125"/>
      <c r="K73" s="78"/>
      <c r="L73" s="133"/>
      <c r="M73" s="133"/>
      <c r="N73" s="133"/>
    </row>
    <row r="74" spans="2:14" ht="26" customHeight="1" x14ac:dyDescent="0.15">
      <c r="B74" s="72"/>
      <c r="C74" s="84"/>
      <c r="D74" s="196"/>
      <c r="E74" s="121"/>
      <c r="F74" s="78"/>
      <c r="G74" s="10"/>
      <c r="H74" s="78"/>
      <c r="I74" s="78"/>
      <c r="J74" s="125"/>
      <c r="K74" s="78"/>
      <c r="L74" s="133"/>
      <c r="M74" s="133"/>
      <c r="N74" s="133"/>
    </row>
    <row r="75" spans="2:14" ht="26" customHeight="1" x14ac:dyDescent="0.15">
      <c r="B75" s="72"/>
      <c r="C75" s="84"/>
      <c r="D75" s="196"/>
      <c r="E75" s="121"/>
      <c r="F75" s="78"/>
      <c r="G75" s="10"/>
      <c r="H75" s="78"/>
      <c r="I75" s="78"/>
      <c r="J75" s="125"/>
      <c r="K75" s="78"/>
      <c r="L75" s="133"/>
      <c r="M75" s="133"/>
      <c r="N75" s="133"/>
    </row>
    <row r="76" spans="2:14" ht="26" customHeight="1" x14ac:dyDescent="0.15">
      <c r="B76" s="72"/>
      <c r="C76" s="84"/>
      <c r="D76" s="196"/>
      <c r="E76" s="121"/>
      <c r="F76" s="78"/>
      <c r="G76" s="10"/>
      <c r="H76" s="78"/>
      <c r="I76" s="78"/>
      <c r="J76" s="125"/>
      <c r="K76" s="78"/>
      <c r="L76" s="133"/>
      <c r="M76" s="133"/>
      <c r="N76" s="133"/>
    </row>
    <row r="77" spans="2:14" ht="26" customHeight="1" x14ac:dyDescent="0.15">
      <c r="B77" s="72"/>
      <c r="C77" s="84"/>
      <c r="D77" s="196"/>
      <c r="E77" s="121"/>
      <c r="F77" s="78"/>
      <c r="G77" s="10"/>
      <c r="H77" s="78"/>
      <c r="I77" s="78"/>
      <c r="J77" s="125"/>
      <c r="K77" s="78"/>
      <c r="L77" s="133"/>
      <c r="M77" s="133"/>
      <c r="N77" s="133"/>
    </row>
    <row r="78" spans="2:14" ht="26" customHeight="1" x14ac:dyDescent="0.15">
      <c r="B78" s="72"/>
      <c r="C78" s="84"/>
      <c r="D78" s="196"/>
      <c r="E78" s="121"/>
      <c r="F78" s="78"/>
      <c r="G78" s="10"/>
      <c r="H78" s="78"/>
      <c r="I78" s="78"/>
      <c r="J78" s="125"/>
      <c r="K78" s="78"/>
      <c r="L78" s="133"/>
      <c r="M78" s="133"/>
      <c r="N78" s="133"/>
    </row>
    <row r="79" spans="2:14" ht="26" customHeight="1" x14ac:dyDescent="0.15">
      <c r="B79" s="72"/>
      <c r="C79" s="84"/>
      <c r="D79" s="196"/>
      <c r="E79" s="121"/>
      <c r="F79" s="78"/>
      <c r="G79" s="10"/>
      <c r="H79" s="78"/>
      <c r="I79" s="78"/>
      <c r="J79" s="125"/>
      <c r="K79" s="78"/>
      <c r="L79" s="133"/>
      <c r="M79" s="133"/>
      <c r="N79" s="133"/>
    </row>
    <row r="80" spans="2:14" ht="26" customHeight="1" x14ac:dyDescent="0.15">
      <c r="B80" s="72"/>
      <c r="C80" s="84"/>
      <c r="D80" s="196"/>
      <c r="E80" s="121"/>
      <c r="F80" s="78"/>
      <c r="G80" s="10"/>
      <c r="H80" s="78"/>
      <c r="I80" s="78"/>
      <c r="J80" s="125"/>
      <c r="K80" s="78"/>
      <c r="L80" s="133"/>
      <c r="M80" s="133"/>
      <c r="N80" s="133"/>
    </row>
    <row r="82" spans="1:1173" s="231" customFormat="1" ht="26" customHeight="1" x14ac:dyDescent="0.15">
      <c r="A82" s="230"/>
      <c r="E82" s="232"/>
      <c r="J82" s="232"/>
    </row>
    <row r="83" spans="1:1173" s="347" customFormat="1" ht="22" hidden="1" customHeight="1" x14ac:dyDescent="0.15">
      <c r="A83" s="230"/>
      <c r="B83" s="345"/>
      <c r="C83" s="346"/>
      <c r="D83" s="347">
        <v>0</v>
      </c>
      <c r="E83" s="348">
        <f t="shared" ref="E83:AR83" si="0">IF(D83="N/A","N/A",IF((ROUND($D$91+30,-1))&lt;($D$91+D83+1),"N/A",D83+1))</f>
        <v>1</v>
      </c>
      <c r="F83" s="347">
        <f t="shared" si="0"/>
        <v>2</v>
      </c>
      <c r="G83" s="347">
        <f t="shared" si="0"/>
        <v>3</v>
      </c>
      <c r="H83" s="347">
        <f t="shared" si="0"/>
        <v>4</v>
      </c>
      <c r="I83" s="347">
        <f t="shared" si="0"/>
        <v>5</v>
      </c>
      <c r="J83" s="348">
        <f t="shared" si="0"/>
        <v>6</v>
      </c>
      <c r="K83" s="347">
        <f t="shared" si="0"/>
        <v>7</v>
      </c>
      <c r="L83" s="347">
        <f t="shared" si="0"/>
        <v>8</v>
      </c>
      <c r="M83" s="347">
        <f t="shared" si="0"/>
        <v>9</v>
      </c>
      <c r="N83" s="347">
        <f t="shared" si="0"/>
        <v>10</v>
      </c>
      <c r="O83" s="347">
        <f t="shared" si="0"/>
        <v>11</v>
      </c>
      <c r="P83" s="347">
        <f t="shared" si="0"/>
        <v>12</v>
      </c>
      <c r="Q83" s="347">
        <f t="shared" si="0"/>
        <v>13</v>
      </c>
      <c r="R83" s="347">
        <f t="shared" si="0"/>
        <v>14</v>
      </c>
      <c r="S83" s="347">
        <f t="shared" si="0"/>
        <v>15</v>
      </c>
      <c r="T83" s="347">
        <f t="shared" si="0"/>
        <v>16</v>
      </c>
      <c r="U83" s="347">
        <f t="shared" si="0"/>
        <v>17</v>
      </c>
      <c r="V83" s="347">
        <f t="shared" si="0"/>
        <v>18</v>
      </c>
      <c r="W83" s="347">
        <f t="shared" si="0"/>
        <v>19</v>
      </c>
      <c r="X83" s="347">
        <f t="shared" si="0"/>
        <v>20</v>
      </c>
      <c r="Y83" s="347">
        <f t="shared" si="0"/>
        <v>21</v>
      </c>
      <c r="Z83" s="347">
        <f t="shared" si="0"/>
        <v>22</v>
      </c>
      <c r="AA83" s="347">
        <f t="shared" si="0"/>
        <v>23</v>
      </c>
      <c r="AB83" s="347">
        <f t="shared" si="0"/>
        <v>24</v>
      </c>
      <c r="AC83" s="347">
        <f t="shared" si="0"/>
        <v>25</v>
      </c>
      <c r="AD83" s="347">
        <f t="shared" si="0"/>
        <v>26</v>
      </c>
      <c r="AE83" s="347">
        <f t="shared" si="0"/>
        <v>27</v>
      </c>
      <c r="AF83" s="347">
        <f t="shared" si="0"/>
        <v>28</v>
      </c>
      <c r="AG83" s="347">
        <f t="shared" si="0"/>
        <v>29</v>
      </c>
      <c r="AH83" s="347">
        <f t="shared" si="0"/>
        <v>30</v>
      </c>
      <c r="AI83" s="347">
        <f t="shared" si="0"/>
        <v>31</v>
      </c>
      <c r="AJ83" s="347">
        <f t="shared" si="0"/>
        <v>32</v>
      </c>
      <c r="AK83" s="347" t="str">
        <f t="shared" si="0"/>
        <v>N/A</v>
      </c>
      <c r="AL83" s="347" t="str">
        <f t="shared" si="0"/>
        <v>N/A</v>
      </c>
      <c r="AM83" s="347" t="str">
        <f t="shared" si="0"/>
        <v>N/A</v>
      </c>
      <c r="AN83" s="347" t="str">
        <f t="shared" si="0"/>
        <v>N/A</v>
      </c>
      <c r="AO83" s="347" t="str">
        <f t="shared" si="0"/>
        <v>N/A</v>
      </c>
      <c r="AP83" s="347" t="str">
        <f t="shared" si="0"/>
        <v>N/A</v>
      </c>
      <c r="AQ83" s="347" t="str">
        <f t="shared" si="0"/>
        <v>N/A</v>
      </c>
      <c r="AR83" s="347" t="str">
        <f t="shared" si="0"/>
        <v>N/A</v>
      </c>
      <c r="AS83" s="284"/>
      <c r="AT83" s="256"/>
      <c r="AU83" s="284"/>
      <c r="AV83" s="284"/>
      <c r="AW83" s="284"/>
      <c r="AX83" s="284"/>
      <c r="AY83" s="284"/>
      <c r="AZ83" s="284"/>
      <c r="BA83" s="284"/>
      <c r="BB83" s="284"/>
      <c r="BC83" s="284"/>
      <c r="BD83" s="284"/>
      <c r="BE83" s="284"/>
      <c r="BF83" s="284"/>
      <c r="BG83" s="284"/>
      <c r="BH83" s="284"/>
      <c r="BI83" s="284"/>
      <c r="BJ83" s="284"/>
      <c r="BK83" s="284"/>
      <c r="BL83" s="284"/>
      <c r="BM83" s="284"/>
      <c r="BN83" s="284"/>
      <c r="BO83" s="284"/>
      <c r="BP83" s="284"/>
      <c r="BQ83" s="284"/>
      <c r="BR83" s="284"/>
      <c r="BS83" s="284"/>
      <c r="BT83" s="284"/>
      <c r="BU83" s="284"/>
      <c r="BV83" s="284"/>
      <c r="BW83" s="284"/>
      <c r="BX83" s="284"/>
      <c r="BY83" s="284"/>
      <c r="BZ83" s="284"/>
      <c r="CA83" s="284"/>
      <c r="CB83" s="284"/>
      <c r="CC83" s="284"/>
      <c r="CD83" s="284"/>
      <c r="CE83" s="284"/>
      <c r="CF83" s="284"/>
      <c r="CG83" s="284"/>
      <c r="CH83" s="284"/>
      <c r="CI83" s="284"/>
      <c r="CJ83" s="284"/>
      <c r="CK83" s="284"/>
      <c r="CL83" s="284"/>
      <c r="CM83" s="284"/>
      <c r="CN83" s="284"/>
      <c r="CO83" s="284"/>
      <c r="CP83" s="284"/>
      <c r="CQ83" s="284"/>
      <c r="CR83" s="284"/>
      <c r="CS83" s="284"/>
      <c r="CT83" s="284"/>
      <c r="CU83" s="284"/>
      <c r="CV83" s="284"/>
      <c r="CW83" s="284"/>
      <c r="CX83" s="284"/>
      <c r="CY83" s="284"/>
      <c r="CZ83" s="284"/>
      <c r="DA83" s="284"/>
      <c r="DB83" s="284"/>
      <c r="DC83" s="284"/>
      <c r="DD83" s="284"/>
      <c r="DE83" s="284"/>
      <c r="DF83" s="284"/>
      <c r="DG83" s="284"/>
      <c r="DH83" s="284"/>
      <c r="DI83" s="284"/>
      <c r="DJ83" s="284"/>
      <c r="DK83" s="284"/>
      <c r="DL83" s="284"/>
      <c r="DM83" s="284"/>
      <c r="DN83" s="284"/>
      <c r="DO83" s="284"/>
      <c r="DP83" s="284"/>
      <c r="DQ83" s="284"/>
      <c r="DR83" s="284"/>
      <c r="DS83" s="284"/>
      <c r="DT83" s="284"/>
      <c r="DU83" s="284"/>
      <c r="DV83" s="284"/>
      <c r="DW83" s="284"/>
      <c r="DX83" s="284"/>
      <c r="DY83" s="284"/>
      <c r="DZ83" s="284"/>
      <c r="EA83" s="284"/>
      <c r="EB83" s="284"/>
      <c r="EC83" s="284"/>
      <c r="ED83" s="284"/>
      <c r="EE83" s="284"/>
      <c r="EF83" s="284"/>
      <c r="EG83" s="284"/>
      <c r="EH83" s="284"/>
      <c r="EI83" s="284"/>
      <c r="EJ83" s="284"/>
      <c r="EK83" s="284"/>
      <c r="EL83" s="284"/>
      <c r="EM83" s="284"/>
      <c r="EN83" s="284"/>
      <c r="EO83" s="284"/>
      <c r="EP83" s="284"/>
      <c r="EQ83" s="284"/>
      <c r="ER83" s="284"/>
      <c r="ES83" s="284"/>
      <c r="ET83" s="284"/>
      <c r="EU83" s="284"/>
      <c r="EV83" s="284"/>
      <c r="EW83" s="284"/>
      <c r="EX83" s="284"/>
      <c r="EY83" s="284"/>
      <c r="EZ83" s="284"/>
      <c r="FA83" s="284"/>
      <c r="FB83" s="284"/>
      <c r="FC83" s="284"/>
      <c r="FD83" s="284"/>
      <c r="FE83" s="284"/>
      <c r="FF83" s="284"/>
      <c r="FG83" s="284"/>
      <c r="FH83" s="284"/>
      <c r="FI83" s="284"/>
      <c r="FJ83" s="284"/>
      <c r="FK83" s="284"/>
      <c r="FL83" s="284"/>
      <c r="FM83" s="284"/>
      <c r="FN83" s="284"/>
      <c r="FO83" s="284"/>
      <c r="FP83" s="284"/>
      <c r="FQ83" s="284"/>
      <c r="FR83" s="284"/>
      <c r="FS83" s="284"/>
      <c r="FT83" s="284"/>
      <c r="FU83" s="284"/>
      <c r="FV83" s="284"/>
      <c r="FW83" s="284"/>
      <c r="FX83" s="284"/>
      <c r="FY83" s="284"/>
      <c r="FZ83" s="284"/>
      <c r="GA83" s="284"/>
      <c r="GB83" s="284"/>
      <c r="GC83" s="284"/>
      <c r="GD83" s="284"/>
      <c r="GE83" s="284"/>
      <c r="GF83" s="284"/>
      <c r="GG83" s="284"/>
      <c r="GH83" s="284"/>
      <c r="GI83" s="284"/>
      <c r="GJ83" s="284"/>
      <c r="GK83" s="284"/>
      <c r="GL83" s="284"/>
      <c r="GM83" s="284"/>
      <c r="GN83" s="284"/>
      <c r="GO83" s="284"/>
      <c r="GP83" s="284"/>
      <c r="GQ83" s="284"/>
      <c r="GR83" s="284"/>
      <c r="GS83" s="284"/>
      <c r="GT83" s="284"/>
      <c r="GU83" s="284"/>
      <c r="GV83" s="284"/>
      <c r="GW83" s="284"/>
      <c r="GX83" s="284"/>
      <c r="GY83" s="284"/>
      <c r="GZ83" s="284"/>
      <c r="HA83" s="284"/>
      <c r="HB83" s="284"/>
      <c r="HC83" s="284"/>
      <c r="HD83" s="284"/>
      <c r="HE83" s="284"/>
      <c r="HF83" s="284"/>
      <c r="HG83" s="284"/>
      <c r="HH83" s="284"/>
      <c r="HI83" s="284"/>
      <c r="HJ83" s="284"/>
      <c r="HK83" s="284"/>
      <c r="HL83" s="284"/>
      <c r="HM83" s="284"/>
      <c r="HN83" s="284"/>
      <c r="HO83" s="284"/>
      <c r="HP83" s="284"/>
      <c r="HQ83" s="284"/>
      <c r="HR83" s="284"/>
      <c r="HS83" s="284"/>
      <c r="HT83" s="284"/>
      <c r="HU83" s="284"/>
      <c r="HV83" s="284"/>
      <c r="HW83" s="284"/>
      <c r="HX83" s="284"/>
      <c r="HY83" s="284"/>
      <c r="HZ83" s="284"/>
      <c r="IA83" s="284"/>
      <c r="IB83" s="284"/>
      <c r="IC83" s="284"/>
      <c r="ID83" s="284"/>
      <c r="IE83" s="284"/>
      <c r="IF83" s="284"/>
      <c r="IG83" s="284"/>
      <c r="IH83" s="284"/>
      <c r="II83" s="284"/>
      <c r="IJ83" s="284"/>
      <c r="IK83" s="284"/>
      <c r="IL83" s="284"/>
      <c r="IM83" s="284"/>
      <c r="IN83" s="284"/>
      <c r="IO83" s="284"/>
      <c r="IP83" s="284"/>
      <c r="IQ83" s="284"/>
      <c r="IR83" s="284"/>
      <c r="IS83" s="284"/>
      <c r="IT83" s="284"/>
      <c r="IU83" s="284"/>
      <c r="IV83" s="284"/>
      <c r="IW83" s="284"/>
      <c r="IX83" s="284"/>
      <c r="IY83" s="284"/>
      <c r="IZ83" s="284"/>
      <c r="JA83" s="284"/>
      <c r="JB83" s="284"/>
      <c r="JC83" s="284"/>
      <c r="JD83" s="284"/>
      <c r="JE83" s="284"/>
      <c r="JF83" s="284"/>
      <c r="JG83" s="284"/>
      <c r="JH83" s="284"/>
      <c r="JI83" s="284"/>
      <c r="JJ83" s="284"/>
      <c r="JK83" s="284"/>
      <c r="JL83" s="284"/>
      <c r="JM83" s="284"/>
      <c r="JN83" s="284"/>
      <c r="JO83" s="284"/>
      <c r="JP83" s="284"/>
      <c r="JQ83" s="284"/>
      <c r="JR83" s="284"/>
      <c r="JS83" s="284"/>
      <c r="JT83" s="284"/>
      <c r="JU83" s="284"/>
      <c r="JV83" s="284"/>
      <c r="JW83" s="284"/>
      <c r="JX83" s="284"/>
      <c r="JY83" s="284"/>
      <c r="JZ83" s="284"/>
      <c r="KA83" s="284"/>
      <c r="KB83" s="284"/>
      <c r="KC83" s="284"/>
      <c r="KD83" s="284"/>
      <c r="KE83" s="284"/>
      <c r="KF83" s="284"/>
      <c r="KG83" s="284"/>
      <c r="KH83" s="284"/>
      <c r="KI83" s="284"/>
      <c r="KJ83" s="284"/>
      <c r="KK83" s="284"/>
      <c r="KL83" s="284"/>
      <c r="KM83" s="284"/>
      <c r="KN83" s="284"/>
      <c r="KO83" s="284"/>
      <c r="KP83" s="284"/>
      <c r="KQ83" s="284"/>
      <c r="KR83" s="284"/>
      <c r="KS83" s="284"/>
      <c r="KT83" s="284"/>
      <c r="KU83" s="284"/>
      <c r="KV83" s="284"/>
      <c r="KW83" s="284"/>
      <c r="KX83" s="284"/>
      <c r="KY83" s="284"/>
      <c r="KZ83" s="284"/>
      <c r="LA83" s="284"/>
      <c r="LB83" s="284"/>
      <c r="LC83" s="284"/>
      <c r="LD83" s="284"/>
      <c r="LE83" s="284"/>
      <c r="LF83" s="284"/>
      <c r="LG83" s="284"/>
      <c r="LH83" s="284"/>
      <c r="LI83" s="284"/>
      <c r="LJ83" s="284"/>
      <c r="LK83" s="284"/>
      <c r="LL83" s="284"/>
      <c r="LM83" s="284"/>
      <c r="LN83" s="284"/>
      <c r="LO83" s="284"/>
      <c r="LP83" s="284"/>
      <c r="LQ83" s="284"/>
      <c r="LR83" s="284"/>
      <c r="LS83" s="284"/>
      <c r="LT83" s="284"/>
      <c r="LU83" s="284"/>
      <c r="LV83" s="284"/>
      <c r="LW83" s="284"/>
      <c r="LX83" s="284"/>
      <c r="LY83" s="284"/>
      <c r="LZ83" s="284"/>
      <c r="MA83" s="284"/>
      <c r="MB83" s="284"/>
      <c r="MC83" s="284"/>
      <c r="MD83" s="284"/>
      <c r="ME83" s="284"/>
      <c r="MF83" s="284"/>
      <c r="MG83" s="284"/>
      <c r="MH83" s="284"/>
      <c r="MI83" s="284"/>
      <c r="MJ83" s="284"/>
      <c r="MK83" s="284"/>
      <c r="ML83" s="284"/>
      <c r="MM83" s="284"/>
      <c r="MN83" s="284"/>
      <c r="MO83" s="284"/>
      <c r="MP83" s="284"/>
      <c r="MQ83" s="284"/>
      <c r="MR83" s="284"/>
      <c r="MS83" s="284"/>
      <c r="MT83" s="284"/>
      <c r="MU83" s="284"/>
      <c r="MV83" s="284"/>
      <c r="MW83" s="284"/>
      <c r="MX83" s="284"/>
      <c r="MY83" s="284"/>
      <c r="MZ83" s="284"/>
      <c r="NA83" s="284"/>
      <c r="NB83" s="284"/>
      <c r="NC83" s="284"/>
      <c r="ND83" s="284"/>
      <c r="NE83" s="284"/>
      <c r="NF83" s="284"/>
      <c r="NG83" s="284"/>
      <c r="NH83" s="284"/>
      <c r="NI83" s="284"/>
      <c r="NJ83" s="284"/>
      <c r="NK83" s="284"/>
      <c r="NL83" s="284"/>
      <c r="NM83" s="284"/>
      <c r="NN83" s="284"/>
      <c r="NO83" s="284"/>
      <c r="NP83" s="284"/>
      <c r="NQ83" s="284"/>
      <c r="NR83" s="284"/>
      <c r="NS83" s="284"/>
      <c r="NT83" s="284"/>
      <c r="NU83" s="284"/>
      <c r="NV83" s="284"/>
      <c r="NW83" s="284"/>
      <c r="NX83" s="284"/>
      <c r="NY83" s="284"/>
      <c r="NZ83" s="284"/>
      <c r="OA83" s="284"/>
      <c r="OB83" s="284"/>
      <c r="OC83" s="284"/>
      <c r="OD83" s="284"/>
      <c r="OE83" s="284"/>
      <c r="OF83" s="284"/>
      <c r="OG83" s="284"/>
      <c r="OH83" s="284"/>
      <c r="OI83" s="284"/>
      <c r="OJ83" s="284"/>
      <c r="OK83" s="284"/>
      <c r="OL83" s="284"/>
      <c r="OM83" s="284"/>
      <c r="ON83" s="284"/>
      <c r="OO83" s="284"/>
      <c r="OP83" s="284"/>
      <c r="OQ83" s="284"/>
      <c r="OR83" s="284"/>
      <c r="OS83" s="284"/>
      <c r="OT83" s="284"/>
      <c r="OU83" s="284"/>
      <c r="OV83" s="284"/>
      <c r="OW83" s="284"/>
      <c r="OX83" s="284"/>
      <c r="OY83" s="284"/>
      <c r="OZ83" s="284"/>
      <c r="PA83" s="284"/>
      <c r="PB83" s="284"/>
      <c r="PC83" s="284"/>
      <c r="PD83" s="284"/>
      <c r="PE83" s="284"/>
      <c r="PF83" s="284"/>
      <c r="PG83" s="284"/>
      <c r="PH83" s="284"/>
      <c r="PI83" s="284"/>
      <c r="PJ83" s="284"/>
      <c r="PK83" s="284"/>
      <c r="PL83" s="284"/>
      <c r="PM83" s="284"/>
      <c r="PN83" s="284"/>
      <c r="PO83" s="284"/>
      <c r="PP83" s="284"/>
      <c r="PQ83" s="284"/>
      <c r="PR83" s="284"/>
      <c r="PS83" s="284"/>
      <c r="PT83" s="284"/>
      <c r="PU83" s="284"/>
      <c r="PV83" s="284"/>
      <c r="PW83" s="284"/>
      <c r="PX83" s="284"/>
      <c r="PY83" s="284"/>
      <c r="PZ83" s="284"/>
      <c r="QA83" s="284"/>
      <c r="QB83" s="284"/>
      <c r="QC83" s="284"/>
      <c r="QD83" s="284"/>
      <c r="QE83" s="284"/>
      <c r="QF83" s="284"/>
      <c r="QG83" s="284"/>
      <c r="QH83" s="284"/>
      <c r="QI83" s="284"/>
      <c r="QJ83" s="284"/>
      <c r="QK83" s="284"/>
      <c r="QL83" s="284"/>
      <c r="QM83" s="284"/>
      <c r="QN83" s="284"/>
      <c r="QO83" s="284"/>
      <c r="QP83" s="284"/>
      <c r="QQ83" s="284"/>
      <c r="QR83" s="284"/>
      <c r="QS83" s="284"/>
      <c r="QT83" s="284"/>
      <c r="QU83" s="284"/>
      <c r="QV83" s="284"/>
      <c r="QW83" s="284"/>
      <c r="QX83" s="284"/>
      <c r="QY83" s="284"/>
      <c r="QZ83" s="284"/>
      <c r="RA83" s="284"/>
      <c r="RB83" s="284"/>
      <c r="RC83" s="284"/>
      <c r="RD83" s="284"/>
      <c r="RE83" s="284"/>
      <c r="RF83" s="284"/>
      <c r="RG83" s="284"/>
      <c r="RH83" s="284"/>
      <c r="RI83" s="284"/>
      <c r="RJ83" s="284"/>
      <c r="RK83" s="284"/>
      <c r="RL83" s="284"/>
      <c r="RM83" s="284"/>
      <c r="RN83" s="284"/>
      <c r="RO83" s="284"/>
      <c r="RP83" s="284"/>
      <c r="RQ83" s="284"/>
      <c r="RR83" s="284"/>
      <c r="RS83" s="284"/>
      <c r="RT83" s="284"/>
      <c r="RU83" s="284"/>
      <c r="RV83" s="284"/>
      <c r="RW83" s="284"/>
      <c r="RX83" s="284"/>
      <c r="RY83" s="284"/>
      <c r="RZ83" s="284"/>
      <c r="SA83" s="284"/>
      <c r="SB83" s="284"/>
      <c r="SC83" s="284"/>
      <c r="SD83" s="284"/>
      <c r="SE83" s="284"/>
      <c r="SF83" s="284"/>
      <c r="SG83" s="284"/>
      <c r="SH83" s="284"/>
      <c r="SI83" s="284"/>
      <c r="SJ83" s="284"/>
      <c r="SK83" s="284"/>
      <c r="SL83" s="284"/>
      <c r="SM83" s="284"/>
      <c r="SN83" s="284"/>
      <c r="SO83" s="284"/>
      <c r="SP83" s="284"/>
      <c r="SQ83" s="284"/>
      <c r="SR83" s="284"/>
      <c r="SS83" s="284"/>
      <c r="ST83" s="284"/>
      <c r="SU83" s="284"/>
      <c r="SV83" s="284"/>
      <c r="SW83" s="284"/>
      <c r="SX83" s="284"/>
      <c r="SY83" s="284"/>
      <c r="SZ83" s="284"/>
      <c r="TA83" s="284"/>
      <c r="TB83" s="284"/>
      <c r="TC83" s="284"/>
      <c r="TD83" s="284"/>
      <c r="TE83" s="284"/>
      <c r="TF83" s="284"/>
      <c r="TG83" s="284"/>
      <c r="TH83" s="284"/>
      <c r="TI83" s="284"/>
      <c r="TJ83" s="284"/>
      <c r="TK83" s="284"/>
      <c r="TL83" s="284"/>
      <c r="TM83" s="284"/>
      <c r="TN83" s="284"/>
      <c r="TO83" s="284"/>
      <c r="TP83" s="284"/>
      <c r="TQ83" s="284"/>
      <c r="TR83" s="284"/>
      <c r="TS83" s="284"/>
      <c r="TT83" s="284"/>
      <c r="TU83" s="284"/>
      <c r="TV83" s="284"/>
      <c r="TW83" s="284"/>
      <c r="TX83" s="284"/>
      <c r="TY83" s="284"/>
      <c r="TZ83" s="284"/>
      <c r="UA83" s="284"/>
      <c r="UB83" s="284"/>
      <c r="UC83" s="284"/>
      <c r="UD83" s="284"/>
      <c r="UE83" s="284"/>
      <c r="UF83" s="284"/>
      <c r="UG83" s="284"/>
      <c r="UH83" s="284"/>
      <c r="UI83" s="284"/>
      <c r="UJ83" s="284"/>
      <c r="UK83" s="284"/>
      <c r="UL83" s="284"/>
      <c r="UM83" s="284"/>
      <c r="UN83" s="284"/>
      <c r="UO83" s="284"/>
      <c r="UP83" s="284"/>
      <c r="UQ83" s="284"/>
      <c r="UR83" s="284"/>
      <c r="US83" s="284"/>
      <c r="UT83" s="284"/>
      <c r="UU83" s="284"/>
      <c r="UV83" s="284"/>
      <c r="UW83" s="284"/>
      <c r="UX83" s="284"/>
      <c r="UY83" s="284"/>
      <c r="UZ83" s="284"/>
      <c r="VA83" s="284"/>
      <c r="VB83" s="284"/>
      <c r="VC83" s="284"/>
      <c r="VD83" s="284"/>
      <c r="VE83" s="284"/>
      <c r="VF83" s="284"/>
      <c r="VG83" s="284"/>
      <c r="VH83" s="284"/>
      <c r="VI83" s="284"/>
      <c r="VJ83" s="284"/>
      <c r="VK83" s="284"/>
      <c r="VL83" s="284"/>
      <c r="VM83" s="284"/>
      <c r="VN83" s="284"/>
      <c r="VO83" s="284"/>
      <c r="VP83" s="284"/>
      <c r="VQ83" s="284"/>
      <c r="VR83" s="284"/>
      <c r="VS83" s="284"/>
      <c r="VT83" s="284"/>
      <c r="VU83" s="284"/>
      <c r="VV83" s="284"/>
      <c r="VW83" s="284"/>
      <c r="VX83" s="284"/>
      <c r="VY83" s="284"/>
      <c r="VZ83" s="284"/>
      <c r="WA83" s="284"/>
      <c r="WB83" s="284"/>
      <c r="WC83" s="284"/>
      <c r="WD83" s="284"/>
      <c r="WE83" s="284"/>
      <c r="WF83" s="284"/>
      <c r="WG83" s="284"/>
      <c r="WH83" s="284"/>
      <c r="WI83" s="284"/>
      <c r="WJ83" s="284"/>
      <c r="WK83" s="284"/>
      <c r="WL83" s="284"/>
      <c r="WM83" s="284"/>
      <c r="WN83" s="284"/>
      <c r="WO83" s="284"/>
      <c r="WP83" s="284"/>
      <c r="WQ83" s="284"/>
      <c r="WR83" s="284"/>
      <c r="WS83" s="284"/>
      <c r="WT83" s="284"/>
      <c r="WU83" s="284"/>
      <c r="WV83" s="284"/>
      <c r="WW83" s="284"/>
      <c r="WX83" s="284"/>
      <c r="WY83" s="284"/>
      <c r="WZ83" s="284"/>
      <c r="XA83" s="284"/>
      <c r="XB83" s="284"/>
      <c r="XC83" s="284"/>
      <c r="XD83" s="284"/>
      <c r="XE83" s="284"/>
      <c r="XF83" s="284"/>
      <c r="XG83" s="284"/>
      <c r="XH83" s="284"/>
      <c r="XI83" s="284"/>
      <c r="XJ83" s="284"/>
      <c r="XK83" s="284"/>
      <c r="XL83" s="284"/>
      <c r="XM83" s="284"/>
      <c r="XN83" s="284"/>
      <c r="XO83" s="284"/>
      <c r="XP83" s="284"/>
      <c r="XQ83" s="284"/>
      <c r="XR83" s="284"/>
      <c r="XS83" s="284"/>
      <c r="XT83" s="284"/>
      <c r="XU83" s="284"/>
      <c r="XV83" s="284"/>
      <c r="XW83" s="284"/>
      <c r="XX83" s="284"/>
      <c r="XY83" s="284"/>
      <c r="XZ83" s="284"/>
      <c r="YA83" s="284"/>
      <c r="YB83" s="284"/>
      <c r="YC83" s="284"/>
      <c r="YD83" s="284"/>
      <c r="YE83" s="284"/>
      <c r="YF83" s="284"/>
      <c r="YG83" s="284"/>
      <c r="YH83" s="284"/>
      <c r="YI83" s="284"/>
      <c r="YJ83" s="284"/>
      <c r="YK83" s="284"/>
      <c r="YL83" s="284"/>
      <c r="YM83" s="284"/>
      <c r="YN83" s="284"/>
      <c r="YO83" s="284"/>
      <c r="YP83" s="284"/>
      <c r="YQ83" s="284"/>
      <c r="YR83" s="284"/>
      <c r="YS83" s="284"/>
      <c r="YT83" s="284"/>
      <c r="YU83" s="284"/>
      <c r="YV83" s="284"/>
      <c r="YW83" s="284"/>
      <c r="YX83" s="284"/>
      <c r="YY83" s="284"/>
      <c r="YZ83" s="284"/>
      <c r="ZA83" s="284"/>
      <c r="ZB83" s="284"/>
      <c r="ZC83" s="284"/>
      <c r="ZD83" s="284"/>
      <c r="ZE83" s="284"/>
      <c r="ZF83" s="284"/>
      <c r="ZG83" s="284"/>
      <c r="ZH83" s="284"/>
      <c r="ZI83" s="284"/>
      <c r="ZJ83" s="284"/>
      <c r="ZK83" s="284"/>
      <c r="ZL83" s="284"/>
      <c r="ZM83" s="284"/>
      <c r="ZN83" s="284"/>
      <c r="ZO83" s="284"/>
      <c r="ZP83" s="284"/>
      <c r="ZQ83" s="284"/>
      <c r="ZR83" s="284"/>
      <c r="ZS83" s="284"/>
      <c r="ZT83" s="284"/>
      <c r="ZU83" s="284"/>
      <c r="ZV83" s="284"/>
      <c r="ZW83" s="284"/>
      <c r="ZX83" s="284"/>
      <c r="ZY83" s="284"/>
      <c r="ZZ83" s="284"/>
      <c r="AAA83" s="284"/>
      <c r="AAB83" s="284"/>
      <c r="AAC83" s="284"/>
      <c r="AAD83" s="284"/>
      <c r="AAE83" s="284"/>
      <c r="AAF83" s="284"/>
      <c r="AAG83" s="284"/>
      <c r="AAH83" s="284"/>
      <c r="AAI83" s="284"/>
      <c r="AAJ83" s="284"/>
      <c r="AAK83" s="284"/>
      <c r="AAL83" s="284"/>
      <c r="AAM83" s="284"/>
      <c r="AAN83" s="284"/>
      <c r="AAO83" s="284"/>
      <c r="AAP83" s="284"/>
      <c r="AAQ83" s="284"/>
      <c r="AAR83" s="284"/>
      <c r="AAS83" s="284"/>
      <c r="AAT83" s="284"/>
      <c r="AAU83" s="284"/>
      <c r="AAV83" s="284"/>
      <c r="AAW83" s="284"/>
      <c r="AAX83" s="284"/>
      <c r="AAY83" s="284"/>
      <c r="AAZ83" s="284"/>
      <c r="ABA83" s="284"/>
      <c r="ABB83" s="284"/>
      <c r="ABC83" s="284"/>
      <c r="ABD83" s="284"/>
      <c r="ABE83" s="284"/>
      <c r="ABF83" s="284"/>
      <c r="ABG83" s="284"/>
      <c r="ABH83" s="284"/>
      <c r="ABI83" s="284"/>
      <c r="ABJ83" s="284"/>
      <c r="ABK83" s="284"/>
      <c r="ABL83" s="284"/>
      <c r="ABM83" s="284"/>
      <c r="ABN83" s="284"/>
      <c r="ABO83" s="284"/>
      <c r="ABP83" s="284"/>
      <c r="ABQ83" s="284"/>
      <c r="ABR83" s="284"/>
      <c r="ABS83" s="284"/>
      <c r="ABT83" s="284"/>
      <c r="ABU83" s="284"/>
      <c r="ABV83" s="284"/>
      <c r="ABW83" s="284"/>
      <c r="ABX83" s="284"/>
      <c r="ABY83" s="284"/>
      <c r="ABZ83" s="284"/>
      <c r="ACA83" s="284"/>
      <c r="ACB83" s="284"/>
      <c r="ACC83" s="284"/>
      <c r="ACD83" s="284"/>
      <c r="ACE83" s="284"/>
      <c r="ACF83" s="284"/>
      <c r="ACG83" s="284"/>
      <c r="ACH83" s="284"/>
      <c r="ACI83" s="284"/>
      <c r="ACJ83" s="284"/>
      <c r="ACK83" s="284"/>
      <c r="ACL83" s="284"/>
      <c r="ACM83" s="284"/>
      <c r="ACN83" s="284"/>
      <c r="ACO83" s="284"/>
      <c r="ACP83" s="284"/>
      <c r="ACQ83" s="284"/>
      <c r="ACR83" s="284"/>
      <c r="ACS83" s="284"/>
      <c r="ACT83" s="284"/>
      <c r="ACU83" s="284"/>
      <c r="ACV83" s="284"/>
      <c r="ACW83" s="284"/>
      <c r="ACX83" s="284"/>
      <c r="ACY83" s="284"/>
      <c r="ACZ83" s="284"/>
      <c r="ADA83" s="284"/>
      <c r="ADB83" s="284"/>
      <c r="ADC83" s="284"/>
      <c r="ADD83" s="284"/>
      <c r="ADE83" s="284"/>
      <c r="ADF83" s="284"/>
      <c r="ADG83" s="284"/>
      <c r="ADH83" s="284"/>
      <c r="ADI83" s="284"/>
      <c r="ADJ83" s="284"/>
      <c r="ADK83" s="284"/>
      <c r="ADL83" s="284"/>
      <c r="ADM83" s="284"/>
      <c r="ADN83" s="284"/>
      <c r="ADO83" s="284"/>
      <c r="ADP83" s="284"/>
      <c r="ADQ83" s="284"/>
      <c r="ADR83" s="284"/>
      <c r="ADS83" s="284"/>
      <c r="ADT83" s="284"/>
      <c r="ADU83" s="284"/>
      <c r="ADV83" s="284"/>
      <c r="ADW83" s="284"/>
      <c r="ADX83" s="284"/>
      <c r="ADY83" s="284"/>
      <c r="ADZ83" s="284"/>
      <c r="AEA83" s="284"/>
      <c r="AEB83" s="284"/>
      <c r="AEC83" s="284"/>
      <c r="AED83" s="284"/>
      <c r="AEE83" s="284"/>
      <c r="AEF83" s="284"/>
      <c r="AEG83" s="284"/>
      <c r="AEH83" s="284"/>
      <c r="AEI83" s="284"/>
      <c r="AEJ83" s="284"/>
      <c r="AEK83" s="284"/>
      <c r="AEL83" s="284"/>
      <c r="AEM83" s="284"/>
      <c r="AEN83" s="284"/>
      <c r="AEO83" s="284"/>
      <c r="AEP83" s="284"/>
      <c r="AEQ83" s="284"/>
      <c r="AER83" s="284"/>
      <c r="AES83" s="284"/>
      <c r="AET83" s="284"/>
      <c r="AEU83" s="284"/>
      <c r="AEV83" s="284"/>
      <c r="AEW83" s="284"/>
      <c r="AEX83" s="284"/>
      <c r="AEY83" s="284"/>
      <c r="AEZ83" s="284"/>
      <c r="AFA83" s="284"/>
      <c r="AFB83" s="284"/>
      <c r="AFC83" s="284"/>
      <c r="AFD83" s="284"/>
      <c r="AFE83" s="284"/>
      <c r="AFF83" s="284"/>
      <c r="AFG83" s="284"/>
      <c r="AFH83" s="284"/>
      <c r="AFI83" s="284"/>
      <c r="AFJ83" s="284"/>
      <c r="AFK83" s="284"/>
      <c r="AFL83" s="284"/>
      <c r="AFM83" s="284"/>
      <c r="AFN83" s="284"/>
      <c r="AFO83" s="284"/>
      <c r="AFP83" s="284"/>
      <c r="AFQ83" s="284"/>
      <c r="AFR83" s="284"/>
      <c r="AFS83" s="284"/>
      <c r="AFT83" s="284"/>
      <c r="AFU83" s="284"/>
      <c r="AFV83" s="284"/>
      <c r="AFW83" s="284"/>
      <c r="AFX83" s="284"/>
      <c r="AFY83" s="284"/>
      <c r="AFZ83" s="284"/>
      <c r="AGA83" s="284"/>
      <c r="AGB83" s="284"/>
      <c r="AGC83" s="284"/>
      <c r="AGD83" s="284"/>
      <c r="AGE83" s="284"/>
      <c r="AGF83" s="284"/>
      <c r="AGG83" s="284"/>
      <c r="AGH83" s="284"/>
      <c r="AGI83" s="284"/>
      <c r="AGJ83" s="284"/>
      <c r="AGK83" s="284"/>
      <c r="AGL83" s="284"/>
      <c r="AGM83" s="284"/>
      <c r="AGN83" s="284"/>
      <c r="AGO83" s="284"/>
      <c r="AGP83" s="284"/>
      <c r="AGQ83" s="284"/>
      <c r="AGR83" s="284"/>
      <c r="AGS83" s="284"/>
      <c r="AGT83" s="284"/>
      <c r="AGU83" s="284"/>
      <c r="AGV83" s="284"/>
      <c r="AGW83" s="284"/>
      <c r="AGX83" s="284"/>
      <c r="AGY83" s="284"/>
      <c r="AGZ83" s="284"/>
      <c r="AHA83" s="284"/>
      <c r="AHB83" s="284"/>
      <c r="AHC83" s="284"/>
      <c r="AHD83" s="284"/>
      <c r="AHE83" s="284"/>
      <c r="AHF83" s="284"/>
      <c r="AHG83" s="284"/>
      <c r="AHH83" s="284"/>
      <c r="AHI83" s="284"/>
      <c r="AHJ83" s="284"/>
      <c r="AHK83" s="284"/>
      <c r="AHL83" s="284"/>
      <c r="AHM83" s="284"/>
      <c r="AHN83" s="284"/>
      <c r="AHO83" s="284"/>
      <c r="AHP83" s="284"/>
      <c r="AHQ83" s="284"/>
      <c r="AHR83" s="284"/>
      <c r="AHS83" s="284"/>
      <c r="AHT83" s="284"/>
      <c r="AHU83" s="284"/>
      <c r="AHV83" s="284"/>
      <c r="AHW83" s="284"/>
      <c r="AHX83" s="284"/>
      <c r="AHY83" s="284"/>
      <c r="AHZ83" s="284"/>
      <c r="AIA83" s="284"/>
      <c r="AIB83" s="284"/>
      <c r="AIC83" s="284"/>
      <c r="AID83" s="284"/>
      <c r="AIE83" s="284"/>
      <c r="AIF83" s="284"/>
      <c r="AIG83" s="284"/>
      <c r="AIH83" s="284"/>
      <c r="AII83" s="284"/>
      <c r="AIJ83" s="284"/>
      <c r="AIK83" s="284"/>
      <c r="AIL83" s="284"/>
      <c r="AIM83" s="284"/>
      <c r="AIN83" s="284"/>
      <c r="AIO83" s="284"/>
      <c r="AIP83" s="284"/>
      <c r="AIQ83" s="284"/>
      <c r="AIR83" s="284"/>
      <c r="AIS83" s="284"/>
      <c r="AIT83" s="284"/>
      <c r="AIU83" s="284"/>
      <c r="AIV83" s="284"/>
      <c r="AIW83" s="284"/>
      <c r="AIX83" s="284"/>
      <c r="AIY83" s="284"/>
      <c r="AIZ83" s="284"/>
      <c r="AJA83" s="284"/>
      <c r="AJB83" s="284"/>
      <c r="AJC83" s="284"/>
      <c r="AJD83" s="284"/>
      <c r="AJE83" s="284"/>
      <c r="AJF83" s="284"/>
      <c r="AJG83" s="284"/>
      <c r="AJH83" s="284"/>
      <c r="AJI83" s="284"/>
      <c r="AJJ83" s="284"/>
      <c r="AJK83" s="284"/>
      <c r="AJL83" s="284"/>
      <c r="AJM83" s="284"/>
      <c r="AJN83" s="284"/>
      <c r="AJO83" s="284"/>
      <c r="AJP83" s="284"/>
      <c r="AJQ83" s="284"/>
      <c r="AJR83" s="284"/>
      <c r="AJS83" s="284"/>
      <c r="AJT83" s="284"/>
      <c r="AJU83" s="284"/>
      <c r="AJV83" s="284"/>
      <c r="AJW83" s="284"/>
      <c r="AJX83" s="284"/>
      <c r="AJY83" s="284"/>
      <c r="AJZ83" s="284"/>
      <c r="AKA83" s="284"/>
      <c r="AKB83" s="284"/>
      <c r="AKC83" s="284"/>
      <c r="AKD83" s="284"/>
      <c r="AKE83" s="284"/>
      <c r="AKF83" s="284"/>
      <c r="AKG83" s="284"/>
      <c r="AKH83" s="284"/>
      <c r="AKI83" s="284"/>
      <c r="AKJ83" s="284"/>
      <c r="AKK83" s="284"/>
      <c r="AKL83" s="284"/>
      <c r="AKM83" s="284"/>
      <c r="AKN83" s="284"/>
      <c r="AKO83" s="284"/>
      <c r="AKP83" s="284"/>
      <c r="AKQ83" s="284"/>
      <c r="AKR83" s="284"/>
      <c r="AKS83" s="284"/>
      <c r="AKT83" s="284"/>
      <c r="AKU83" s="284"/>
      <c r="AKV83" s="284"/>
      <c r="AKW83" s="284"/>
      <c r="AKX83" s="284"/>
      <c r="AKY83" s="284"/>
      <c r="AKZ83" s="284"/>
      <c r="ALA83" s="284"/>
      <c r="ALB83" s="284"/>
      <c r="ALC83" s="284"/>
      <c r="ALD83" s="284"/>
      <c r="ALE83" s="284"/>
      <c r="ALF83" s="284"/>
      <c r="ALG83" s="284"/>
      <c r="ALH83" s="284"/>
      <c r="ALI83" s="284"/>
      <c r="ALJ83" s="284"/>
      <c r="ALK83" s="284"/>
      <c r="ALL83" s="284"/>
      <c r="ALM83" s="284"/>
      <c r="ALN83" s="284"/>
      <c r="ALO83" s="284"/>
      <c r="ALP83" s="284"/>
      <c r="ALQ83" s="284"/>
      <c r="ALR83" s="284"/>
      <c r="ALS83" s="284"/>
      <c r="ALT83" s="284"/>
      <c r="ALU83" s="284"/>
      <c r="ALV83" s="284"/>
      <c r="ALW83" s="284"/>
      <c r="ALX83" s="284"/>
      <c r="ALY83" s="284"/>
      <c r="ALZ83" s="284"/>
      <c r="AMA83" s="284"/>
      <c r="AMB83" s="284"/>
      <c r="AMC83" s="284"/>
      <c r="AMD83" s="284"/>
      <c r="AME83" s="284"/>
      <c r="AMF83" s="284"/>
      <c r="AMG83" s="284"/>
      <c r="AMH83" s="284"/>
      <c r="AMI83" s="284"/>
      <c r="AMJ83" s="284"/>
      <c r="AMK83" s="284"/>
      <c r="AML83" s="284"/>
      <c r="AMM83" s="284"/>
      <c r="AMN83" s="284"/>
      <c r="AMO83" s="284"/>
      <c r="AMP83" s="284"/>
      <c r="AMQ83" s="284"/>
      <c r="AMR83" s="284"/>
      <c r="AMS83" s="284"/>
      <c r="AMT83" s="284"/>
      <c r="AMU83" s="284"/>
      <c r="AMV83" s="284"/>
      <c r="AMW83" s="284"/>
      <c r="AMX83" s="284"/>
      <c r="AMY83" s="284"/>
      <c r="AMZ83" s="284"/>
      <c r="ANA83" s="284"/>
      <c r="ANB83" s="284"/>
      <c r="ANC83" s="284"/>
      <c r="AND83" s="284"/>
      <c r="ANE83" s="284"/>
      <c r="ANF83" s="284"/>
      <c r="ANG83" s="284"/>
      <c r="ANH83" s="284"/>
      <c r="ANI83" s="284"/>
      <c r="ANJ83" s="284"/>
      <c r="ANK83" s="284"/>
      <c r="ANL83" s="284"/>
      <c r="ANM83" s="284"/>
      <c r="ANN83" s="284"/>
      <c r="ANO83" s="284"/>
      <c r="ANP83" s="284"/>
      <c r="ANQ83" s="284"/>
      <c r="ANR83" s="284"/>
      <c r="ANS83" s="284"/>
      <c r="ANT83" s="284"/>
      <c r="ANU83" s="284"/>
      <c r="ANV83" s="284"/>
      <c r="ANW83" s="284"/>
      <c r="ANX83" s="284"/>
      <c r="ANY83" s="284"/>
      <c r="ANZ83" s="284"/>
      <c r="AOA83" s="284"/>
      <c r="AOB83" s="284"/>
      <c r="AOC83" s="284"/>
      <c r="AOD83" s="284"/>
      <c r="AOE83" s="284"/>
      <c r="AOF83" s="284"/>
      <c r="AOG83" s="284"/>
      <c r="AOH83" s="284"/>
      <c r="AOI83" s="284"/>
      <c r="AOJ83" s="284"/>
      <c r="AOK83" s="284"/>
      <c r="AOL83" s="284"/>
      <c r="AOM83" s="284"/>
      <c r="AON83" s="284"/>
      <c r="AOO83" s="284"/>
      <c r="AOP83" s="284"/>
      <c r="AOQ83" s="284"/>
      <c r="AOR83" s="284"/>
      <c r="AOS83" s="284"/>
      <c r="AOT83" s="284"/>
      <c r="AOU83" s="284"/>
      <c r="AOV83" s="284"/>
      <c r="AOW83" s="284"/>
      <c r="AOX83" s="284"/>
      <c r="AOY83" s="284"/>
      <c r="AOZ83" s="284"/>
      <c r="APA83" s="284"/>
      <c r="APB83" s="284"/>
      <c r="APC83" s="284"/>
      <c r="APD83" s="284"/>
      <c r="APE83" s="284"/>
      <c r="APF83" s="284"/>
      <c r="APG83" s="284"/>
      <c r="APH83" s="284"/>
      <c r="API83" s="284"/>
      <c r="APJ83" s="284"/>
      <c r="APK83" s="284"/>
      <c r="APL83" s="284"/>
      <c r="APM83" s="284"/>
      <c r="APN83" s="284"/>
      <c r="APO83" s="284"/>
      <c r="APP83" s="284"/>
      <c r="APQ83" s="284"/>
      <c r="APR83" s="284"/>
      <c r="APS83" s="284"/>
      <c r="APT83" s="284"/>
      <c r="APU83" s="284"/>
      <c r="APV83" s="284"/>
      <c r="APW83" s="284"/>
      <c r="APX83" s="284"/>
      <c r="APY83" s="284"/>
      <c r="APZ83" s="284"/>
      <c r="AQA83" s="284"/>
      <c r="AQB83" s="284"/>
      <c r="AQC83" s="284"/>
      <c r="AQD83" s="284"/>
      <c r="AQE83" s="284"/>
      <c r="AQF83" s="284"/>
      <c r="AQG83" s="284"/>
      <c r="AQH83" s="284"/>
      <c r="AQI83" s="284"/>
      <c r="AQJ83" s="284"/>
      <c r="AQK83" s="284"/>
      <c r="AQL83" s="284"/>
      <c r="AQM83" s="284"/>
      <c r="AQN83" s="284"/>
      <c r="AQO83" s="284"/>
      <c r="AQP83" s="284"/>
      <c r="AQQ83" s="284"/>
      <c r="AQR83" s="284"/>
      <c r="AQS83" s="284"/>
      <c r="AQT83" s="284"/>
      <c r="AQU83" s="284"/>
      <c r="AQV83" s="284"/>
      <c r="AQW83" s="284"/>
      <c r="AQX83" s="284"/>
      <c r="AQY83" s="284"/>
      <c r="AQZ83" s="284"/>
      <c r="ARA83" s="284"/>
      <c r="ARB83" s="284"/>
      <c r="ARC83" s="284"/>
      <c r="ARD83" s="284"/>
      <c r="ARE83" s="284"/>
      <c r="ARF83" s="284"/>
      <c r="ARG83" s="284"/>
      <c r="ARH83" s="284"/>
      <c r="ARI83" s="284"/>
      <c r="ARJ83" s="284"/>
      <c r="ARK83" s="284"/>
      <c r="ARL83" s="284"/>
      <c r="ARM83" s="284"/>
      <c r="ARN83" s="284"/>
      <c r="ARO83" s="284"/>
      <c r="ARP83" s="284"/>
      <c r="ARQ83" s="284"/>
      <c r="ARR83" s="284"/>
      <c r="ARS83" s="284"/>
      <c r="ART83" s="284"/>
      <c r="ARU83" s="284"/>
      <c r="ARV83" s="284"/>
      <c r="ARW83" s="284"/>
      <c r="ARX83" s="284"/>
      <c r="ARY83" s="284"/>
      <c r="ARZ83" s="284"/>
      <c r="ASA83" s="284"/>
      <c r="ASB83" s="284"/>
      <c r="ASC83" s="284"/>
    </row>
    <row r="84" spans="1:1173" s="286" customFormat="1" ht="22" hidden="1" customHeight="1" x14ac:dyDescent="0.15">
      <c r="A84" s="230"/>
      <c r="B84" s="347" t="s">
        <v>69</v>
      </c>
      <c r="C84" s="93" t="s">
        <v>11</v>
      </c>
      <c r="D84" s="349">
        <f>Vérification!C$12</f>
        <v>2018</v>
      </c>
      <c r="E84" s="349">
        <f t="shared" ref="E84:AR84" si="1">IF(E83="N/A","",$D84+E83)</f>
        <v>2019</v>
      </c>
      <c r="F84" s="349">
        <f t="shared" si="1"/>
        <v>2020</v>
      </c>
      <c r="G84" s="349">
        <f t="shared" si="1"/>
        <v>2021</v>
      </c>
      <c r="H84" s="349">
        <f t="shared" si="1"/>
        <v>2022</v>
      </c>
      <c r="I84" s="349">
        <f t="shared" si="1"/>
        <v>2023</v>
      </c>
      <c r="J84" s="349">
        <f t="shared" si="1"/>
        <v>2024</v>
      </c>
      <c r="K84" s="349">
        <f t="shared" si="1"/>
        <v>2025</v>
      </c>
      <c r="L84" s="349">
        <f t="shared" si="1"/>
        <v>2026</v>
      </c>
      <c r="M84" s="349">
        <f t="shared" si="1"/>
        <v>2027</v>
      </c>
      <c r="N84" s="349">
        <f t="shared" si="1"/>
        <v>2028</v>
      </c>
      <c r="O84" s="349">
        <f t="shared" si="1"/>
        <v>2029</v>
      </c>
      <c r="P84" s="349">
        <f t="shared" si="1"/>
        <v>2030</v>
      </c>
      <c r="Q84" s="349">
        <f t="shared" si="1"/>
        <v>2031</v>
      </c>
      <c r="R84" s="349">
        <f t="shared" si="1"/>
        <v>2032</v>
      </c>
      <c r="S84" s="349">
        <f t="shared" si="1"/>
        <v>2033</v>
      </c>
      <c r="T84" s="349">
        <f t="shared" si="1"/>
        <v>2034</v>
      </c>
      <c r="U84" s="349">
        <f t="shared" si="1"/>
        <v>2035</v>
      </c>
      <c r="V84" s="349">
        <f t="shared" si="1"/>
        <v>2036</v>
      </c>
      <c r="W84" s="349">
        <f t="shared" si="1"/>
        <v>2037</v>
      </c>
      <c r="X84" s="349">
        <f t="shared" si="1"/>
        <v>2038</v>
      </c>
      <c r="Y84" s="349">
        <f t="shared" si="1"/>
        <v>2039</v>
      </c>
      <c r="Z84" s="349">
        <f t="shared" si="1"/>
        <v>2040</v>
      </c>
      <c r="AA84" s="349">
        <f t="shared" si="1"/>
        <v>2041</v>
      </c>
      <c r="AB84" s="349">
        <f t="shared" si="1"/>
        <v>2042</v>
      </c>
      <c r="AC84" s="349">
        <f t="shared" si="1"/>
        <v>2043</v>
      </c>
      <c r="AD84" s="349">
        <f t="shared" si="1"/>
        <v>2044</v>
      </c>
      <c r="AE84" s="349">
        <f t="shared" si="1"/>
        <v>2045</v>
      </c>
      <c r="AF84" s="349">
        <f t="shared" si="1"/>
        <v>2046</v>
      </c>
      <c r="AG84" s="349">
        <f t="shared" si="1"/>
        <v>2047</v>
      </c>
      <c r="AH84" s="349">
        <f t="shared" si="1"/>
        <v>2048</v>
      </c>
      <c r="AI84" s="349">
        <f t="shared" si="1"/>
        <v>2049</v>
      </c>
      <c r="AJ84" s="349">
        <f t="shared" si="1"/>
        <v>2050</v>
      </c>
      <c r="AK84" s="349" t="str">
        <f t="shared" si="1"/>
        <v/>
      </c>
      <c r="AL84" s="349" t="str">
        <f t="shared" si="1"/>
        <v/>
      </c>
      <c r="AM84" s="349" t="str">
        <f t="shared" si="1"/>
        <v/>
      </c>
      <c r="AN84" s="349" t="str">
        <f t="shared" si="1"/>
        <v/>
      </c>
      <c r="AO84" s="349" t="str">
        <f t="shared" si="1"/>
        <v/>
      </c>
      <c r="AP84" s="349" t="str">
        <f t="shared" si="1"/>
        <v/>
      </c>
      <c r="AQ84" s="349" t="str">
        <f t="shared" si="1"/>
        <v/>
      </c>
      <c r="AR84" s="349" t="str">
        <f t="shared" si="1"/>
        <v/>
      </c>
      <c r="AS84" s="290"/>
      <c r="AT84" s="256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  <c r="RD84" s="290"/>
      <c r="RE84" s="290"/>
      <c r="RF84" s="290"/>
      <c r="RG84" s="290"/>
      <c r="RH84" s="290"/>
      <c r="RI84" s="290"/>
      <c r="RJ84" s="290"/>
      <c r="RK84" s="290"/>
      <c r="RL84" s="290"/>
      <c r="RM84" s="290"/>
      <c r="RN84" s="290"/>
      <c r="RO84" s="290"/>
      <c r="RP84" s="290"/>
      <c r="RQ84" s="290"/>
      <c r="RR84" s="290"/>
      <c r="RS84" s="290"/>
      <c r="RT84" s="290"/>
      <c r="RU84" s="290"/>
      <c r="RV84" s="290"/>
      <c r="RW84" s="290"/>
      <c r="RX84" s="290"/>
      <c r="RY84" s="290"/>
      <c r="RZ84" s="290"/>
      <c r="SA84" s="290"/>
      <c r="SB84" s="290"/>
      <c r="SC84" s="290"/>
      <c r="SD84" s="290"/>
      <c r="SE84" s="290"/>
      <c r="SF84" s="290"/>
      <c r="SG84" s="290"/>
      <c r="SH84" s="290"/>
      <c r="SI84" s="290"/>
      <c r="SJ84" s="290"/>
      <c r="SK84" s="290"/>
      <c r="SL84" s="290"/>
      <c r="SM84" s="290"/>
      <c r="SN84" s="290"/>
      <c r="SO84" s="290"/>
      <c r="SP84" s="290"/>
      <c r="SQ84" s="290"/>
      <c r="SR84" s="290"/>
      <c r="SS84" s="290"/>
      <c r="ST84" s="290"/>
      <c r="SU84" s="290"/>
      <c r="SV84" s="290"/>
      <c r="SW84" s="290"/>
      <c r="SX84" s="290"/>
      <c r="SY84" s="290"/>
      <c r="SZ84" s="290"/>
      <c r="TA84" s="290"/>
      <c r="TB84" s="290"/>
      <c r="TC84" s="290"/>
      <c r="TD84" s="290"/>
      <c r="TE84" s="290"/>
      <c r="TF84" s="290"/>
      <c r="TG84" s="290"/>
      <c r="TH84" s="290"/>
      <c r="TI84" s="290"/>
      <c r="TJ84" s="290"/>
      <c r="TK84" s="290"/>
      <c r="TL84" s="290"/>
      <c r="TM84" s="290"/>
      <c r="TN84" s="290"/>
      <c r="TO84" s="290"/>
      <c r="TP84" s="290"/>
      <c r="TQ84" s="290"/>
      <c r="TR84" s="290"/>
      <c r="TS84" s="290"/>
      <c r="TT84" s="290"/>
      <c r="TU84" s="290"/>
      <c r="TV84" s="290"/>
      <c r="TW84" s="290"/>
      <c r="TX84" s="290"/>
      <c r="TY84" s="290"/>
      <c r="TZ84" s="290"/>
      <c r="UA84" s="290"/>
      <c r="UB84" s="290"/>
      <c r="UC84" s="290"/>
      <c r="UD84" s="290"/>
      <c r="UE84" s="290"/>
      <c r="UF84" s="290"/>
      <c r="UG84" s="290"/>
      <c r="UH84" s="290"/>
      <c r="UI84" s="290"/>
      <c r="UJ84" s="290"/>
      <c r="UK84" s="290"/>
      <c r="UL84" s="290"/>
      <c r="UM84" s="290"/>
      <c r="UN84" s="290"/>
      <c r="UO84" s="290"/>
      <c r="UP84" s="290"/>
      <c r="UQ84" s="290"/>
      <c r="UR84" s="290"/>
      <c r="US84" s="290"/>
      <c r="UT84" s="290"/>
      <c r="UU84" s="290"/>
      <c r="UV84" s="290"/>
      <c r="UW84" s="290"/>
      <c r="UX84" s="290"/>
      <c r="UY84" s="290"/>
      <c r="UZ84" s="290"/>
      <c r="VA84" s="290"/>
      <c r="VB84" s="290"/>
      <c r="VC84" s="290"/>
      <c r="VD84" s="290"/>
      <c r="VE84" s="290"/>
      <c r="VF84" s="290"/>
      <c r="VG84" s="290"/>
      <c r="VH84" s="290"/>
      <c r="VI84" s="290"/>
      <c r="VJ84" s="290"/>
      <c r="VK84" s="290"/>
      <c r="VL84" s="290"/>
      <c r="VM84" s="290"/>
      <c r="VN84" s="290"/>
      <c r="VO84" s="290"/>
      <c r="VP84" s="290"/>
      <c r="VQ84" s="290"/>
      <c r="VR84" s="290"/>
      <c r="VS84" s="290"/>
      <c r="VT84" s="290"/>
      <c r="VU84" s="290"/>
      <c r="VV84" s="290"/>
      <c r="VW84" s="290"/>
      <c r="VX84" s="290"/>
      <c r="VY84" s="290"/>
      <c r="VZ84" s="290"/>
      <c r="WA84" s="290"/>
      <c r="WB84" s="290"/>
      <c r="WC84" s="290"/>
      <c r="WD84" s="290"/>
      <c r="WE84" s="290"/>
      <c r="WF84" s="290"/>
      <c r="WG84" s="290"/>
      <c r="WH84" s="290"/>
      <c r="WI84" s="290"/>
      <c r="WJ84" s="290"/>
      <c r="WK84" s="290"/>
      <c r="WL84" s="290"/>
      <c r="WM84" s="290"/>
      <c r="WN84" s="290"/>
      <c r="WO84" s="290"/>
      <c r="WP84" s="290"/>
      <c r="WQ84" s="290"/>
      <c r="WR84" s="290"/>
      <c r="WS84" s="290"/>
      <c r="WT84" s="290"/>
      <c r="WU84" s="290"/>
      <c r="WV84" s="290"/>
      <c r="WW84" s="290"/>
      <c r="WX84" s="290"/>
      <c r="WY84" s="290"/>
      <c r="WZ84" s="290"/>
      <c r="XA84" s="290"/>
      <c r="XB84" s="290"/>
      <c r="XC84" s="290"/>
      <c r="XD84" s="290"/>
      <c r="XE84" s="290"/>
      <c r="XF84" s="290"/>
      <c r="XG84" s="290"/>
      <c r="XH84" s="290"/>
      <c r="XI84" s="290"/>
      <c r="XJ84" s="290"/>
      <c r="XK84" s="290"/>
      <c r="XL84" s="290"/>
      <c r="XM84" s="290"/>
      <c r="XN84" s="290"/>
      <c r="XO84" s="290"/>
      <c r="XP84" s="290"/>
      <c r="XQ84" s="290"/>
      <c r="XR84" s="290"/>
      <c r="XS84" s="290"/>
      <c r="XT84" s="290"/>
      <c r="XU84" s="290"/>
      <c r="XV84" s="290"/>
      <c r="XW84" s="290"/>
      <c r="XX84" s="290"/>
      <c r="XY84" s="290"/>
      <c r="XZ84" s="290"/>
      <c r="YA84" s="290"/>
      <c r="YB84" s="290"/>
      <c r="YC84" s="290"/>
      <c r="YD84" s="290"/>
      <c r="YE84" s="290"/>
      <c r="YF84" s="290"/>
      <c r="YG84" s="290"/>
      <c r="YH84" s="290"/>
      <c r="YI84" s="290"/>
      <c r="YJ84" s="290"/>
      <c r="YK84" s="290"/>
      <c r="YL84" s="290"/>
      <c r="YM84" s="290"/>
      <c r="YN84" s="290"/>
      <c r="YO84" s="290"/>
      <c r="YP84" s="290"/>
      <c r="YQ84" s="290"/>
      <c r="YR84" s="290"/>
      <c r="YS84" s="290"/>
      <c r="YT84" s="290"/>
      <c r="YU84" s="290"/>
      <c r="YV84" s="290"/>
      <c r="YW84" s="290"/>
      <c r="YX84" s="290"/>
      <c r="YY84" s="290"/>
      <c r="YZ84" s="290"/>
      <c r="ZA84" s="290"/>
      <c r="ZB84" s="290"/>
      <c r="ZC84" s="290"/>
      <c r="ZD84" s="290"/>
      <c r="ZE84" s="290"/>
      <c r="ZF84" s="290"/>
      <c r="ZG84" s="290"/>
      <c r="ZH84" s="290"/>
      <c r="ZI84" s="290"/>
      <c r="ZJ84" s="290"/>
      <c r="ZK84" s="290"/>
      <c r="ZL84" s="290"/>
      <c r="ZM84" s="290"/>
      <c r="ZN84" s="290"/>
      <c r="ZO84" s="290"/>
      <c r="ZP84" s="290"/>
      <c r="ZQ84" s="290"/>
      <c r="ZR84" s="290"/>
      <c r="ZS84" s="290"/>
      <c r="ZT84" s="290"/>
      <c r="ZU84" s="290"/>
      <c r="ZV84" s="290"/>
      <c r="ZW84" s="290"/>
      <c r="ZX84" s="290"/>
      <c r="ZY84" s="290"/>
      <c r="ZZ84" s="290"/>
      <c r="AAA84" s="290"/>
      <c r="AAB84" s="290"/>
      <c r="AAC84" s="290"/>
      <c r="AAD84" s="290"/>
      <c r="AAE84" s="290"/>
      <c r="AAF84" s="290"/>
      <c r="AAG84" s="290"/>
      <c r="AAH84" s="290"/>
      <c r="AAI84" s="290"/>
      <c r="AAJ84" s="290"/>
      <c r="AAK84" s="290"/>
      <c r="AAL84" s="290"/>
      <c r="AAM84" s="290"/>
      <c r="AAN84" s="290"/>
      <c r="AAO84" s="290"/>
      <c r="AAP84" s="290"/>
      <c r="AAQ84" s="290"/>
      <c r="AAR84" s="290"/>
      <c r="AAS84" s="290"/>
      <c r="AAT84" s="290"/>
      <c r="AAU84" s="290"/>
      <c r="AAV84" s="290"/>
      <c r="AAW84" s="290"/>
      <c r="AAX84" s="290"/>
      <c r="AAY84" s="290"/>
      <c r="AAZ84" s="290"/>
      <c r="ABA84" s="290"/>
      <c r="ABB84" s="290"/>
      <c r="ABC84" s="290"/>
      <c r="ABD84" s="290"/>
      <c r="ABE84" s="290"/>
      <c r="ABF84" s="290"/>
      <c r="ABG84" s="290"/>
      <c r="ABH84" s="290"/>
      <c r="ABI84" s="290"/>
      <c r="ABJ84" s="290"/>
      <c r="ABK84" s="290"/>
      <c r="ABL84" s="290"/>
      <c r="ABM84" s="290"/>
      <c r="ABN84" s="290"/>
      <c r="ABO84" s="290"/>
      <c r="ABP84" s="290"/>
      <c r="ABQ84" s="290"/>
      <c r="ABR84" s="290"/>
      <c r="ABS84" s="290"/>
      <c r="ABT84" s="290"/>
      <c r="ABU84" s="290"/>
      <c r="ABV84" s="290"/>
      <c r="ABW84" s="290"/>
      <c r="ABX84" s="290"/>
      <c r="ABY84" s="290"/>
      <c r="ABZ84" s="290"/>
      <c r="ACA84" s="290"/>
      <c r="ACB84" s="290"/>
      <c r="ACC84" s="290"/>
      <c r="ACD84" s="290"/>
      <c r="ACE84" s="290"/>
      <c r="ACF84" s="290"/>
      <c r="ACG84" s="290"/>
      <c r="ACH84" s="290"/>
      <c r="ACI84" s="290"/>
      <c r="ACJ84" s="290"/>
      <c r="ACK84" s="290"/>
      <c r="ACL84" s="290"/>
      <c r="ACM84" s="290"/>
      <c r="ACN84" s="290"/>
      <c r="ACO84" s="290"/>
      <c r="ACP84" s="290"/>
      <c r="ACQ84" s="290"/>
      <c r="ACR84" s="290"/>
      <c r="ACS84" s="290"/>
      <c r="ACT84" s="290"/>
      <c r="ACU84" s="290"/>
      <c r="ACV84" s="290"/>
      <c r="ACW84" s="290"/>
      <c r="ACX84" s="290"/>
      <c r="ACY84" s="290"/>
      <c r="ACZ84" s="290"/>
      <c r="ADA84" s="290"/>
      <c r="ADB84" s="290"/>
      <c r="ADC84" s="290"/>
      <c r="ADD84" s="290"/>
      <c r="ADE84" s="290"/>
      <c r="ADF84" s="290"/>
      <c r="ADG84" s="290"/>
      <c r="ADH84" s="290"/>
      <c r="ADI84" s="290"/>
      <c r="ADJ84" s="290"/>
      <c r="ADK84" s="290"/>
      <c r="ADL84" s="290"/>
      <c r="ADM84" s="290"/>
      <c r="ADN84" s="290"/>
      <c r="ADO84" s="290"/>
      <c r="ADP84" s="290"/>
      <c r="ADQ84" s="290"/>
      <c r="ADR84" s="290"/>
      <c r="ADS84" s="290"/>
      <c r="ADT84" s="290"/>
      <c r="ADU84" s="290"/>
      <c r="ADV84" s="290"/>
      <c r="ADW84" s="290"/>
      <c r="ADX84" s="290"/>
      <c r="ADY84" s="290"/>
      <c r="ADZ84" s="290"/>
      <c r="AEA84" s="290"/>
      <c r="AEB84" s="290"/>
      <c r="AEC84" s="290"/>
      <c r="AED84" s="290"/>
      <c r="AEE84" s="290"/>
      <c r="AEF84" s="290"/>
      <c r="AEG84" s="290"/>
      <c r="AEH84" s="290"/>
      <c r="AEI84" s="290"/>
      <c r="AEJ84" s="290"/>
      <c r="AEK84" s="290"/>
      <c r="AEL84" s="290"/>
      <c r="AEM84" s="290"/>
      <c r="AEN84" s="290"/>
      <c r="AEO84" s="290"/>
      <c r="AEP84" s="290"/>
      <c r="AEQ84" s="290"/>
      <c r="AER84" s="290"/>
      <c r="AES84" s="290"/>
      <c r="AET84" s="290"/>
      <c r="AEU84" s="290"/>
      <c r="AEV84" s="290"/>
      <c r="AEW84" s="290"/>
      <c r="AEX84" s="290"/>
      <c r="AEY84" s="290"/>
      <c r="AEZ84" s="290"/>
      <c r="AFA84" s="290"/>
      <c r="AFB84" s="290"/>
      <c r="AFC84" s="290"/>
      <c r="AFD84" s="290"/>
      <c r="AFE84" s="290"/>
      <c r="AFF84" s="290"/>
      <c r="AFG84" s="290"/>
      <c r="AFH84" s="290"/>
      <c r="AFI84" s="290"/>
      <c r="AFJ84" s="290"/>
      <c r="AFK84" s="290"/>
      <c r="AFL84" s="290"/>
      <c r="AFM84" s="290"/>
      <c r="AFN84" s="290"/>
      <c r="AFO84" s="290"/>
      <c r="AFP84" s="290"/>
      <c r="AFQ84" s="290"/>
      <c r="AFR84" s="290"/>
      <c r="AFS84" s="290"/>
      <c r="AFT84" s="290"/>
      <c r="AFU84" s="290"/>
      <c r="AFV84" s="290"/>
      <c r="AFW84" s="290"/>
      <c r="AFX84" s="290"/>
      <c r="AFY84" s="290"/>
      <c r="AFZ84" s="290"/>
      <c r="AGA84" s="290"/>
      <c r="AGB84" s="290"/>
      <c r="AGC84" s="290"/>
      <c r="AGD84" s="290"/>
      <c r="AGE84" s="290"/>
      <c r="AGF84" s="290"/>
      <c r="AGG84" s="290"/>
      <c r="AGH84" s="290"/>
      <c r="AGI84" s="290"/>
      <c r="AGJ84" s="290"/>
      <c r="AGK84" s="290"/>
      <c r="AGL84" s="290"/>
      <c r="AGM84" s="290"/>
      <c r="AGN84" s="290"/>
      <c r="AGO84" s="290"/>
      <c r="AGP84" s="290"/>
      <c r="AGQ84" s="290"/>
      <c r="AGR84" s="290"/>
      <c r="AGS84" s="290"/>
      <c r="AGT84" s="290"/>
      <c r="AGU84" s="290"/>
      <c r="AGV84" s="290"/>
      <c r="AGW84" s="290"/>
      <c r="AGX84" s="290"/>
      <c r="AGY84" s="290"/>
      <c r="AGZ84" s="290"/>
      <c r="AHA84" s="290"/>
      <c r="AHB84" s="290"/>
      <c r="AHC84" s="290"/>
      <c r="AHD84" s="290"/>
      <c r="AHE84" s="290"/>
      <c r="AHF84" s="290"/>
      <c r="AHG84" s="290"/>
      <c r="AHH84" s="290"/>
      <c r="AHI84" s="290"/>
      <c r="AHJ84" s="290"/>
      <c r="AHK84" s="290"/>
      <c r="AHL84" s="290"/>
      <c r="AHM84" s="290"/>
      <c r="AHN84" s="290"/>
      <c r="AHO84" s="290"/>
      <c r="AHP84" s="290"/>
      <c r="AHQ84" s="290"/>
      <c r="AHR84" s="290"/>
      <c r="AHS84" s="290"/>
      <c r="AHT84" s="290"/>
      <c r="AHU84" s="290"/>
      <c r="AHV84" s="290"/>
      <c r="AHW84" s="290"/>
      <c r="AHX84" s="290"/>
      <c r="AHY84" s="290"/>
      <c r="AHZ84" s="290"/>
      <c r="AIA84" s="290"/>
      <c r="AIB84" s="290"/>
      <c r="AIC84" s="290"/>
      <c r="AID84" s="290"/>
      <c r="AIE84" s="290"/>
      <c r="AIF84" s="290"/>
      <c r="AIG84" s="290"/>
      <c r="AIH84" s="290"/>
      <c r="AII84" s="290"/>
      <c r="AIJ84" s="290"/>
      <c r="AIK84" s="290"/>
      <c r="AIL84" s="290"/>
      <c r="AIM84" s="290"/>
      <c r="AIN84" s="290"/>
      <c r="AIO84" s="290"/>
      <c r="AIP84" s="290"/>
      <c r="AIQ84" s="290"/>
      <c r="AIR84" s="290"/>
      <c r="AIS84" s="290"/>
      <c r="AIT84" s="290"/>
      <c r="AIU84" s="290"/>
      <c r="AIV84" s="290"/>
      <c r="AIW84" s="290"/>
      <c r="AIX84" s="290"/>
      <c r="AIY84" s="290"/>
      <c r="AIZ84" s="290"/>
      <c r="AJA84" s="290"/>
      <c r="AJB84" s="290"/>
      <c r="AJC84" s="290"/>
      <c r="AJD84" s="290"/>
      <c r="AJE84" s="290"/>
      <c r="AJF84" s="290"/>
      <c r="AJG84" s="290"/>
      <c r="AJH84" s="290"/>
      <c r="AJI84" s="290"/>
      <c r="AJJ84" s="290"/>
      <c r="AJK84" s="290"/>
      <c r="AJL84" s="290"/>
      <c r="AJM84" s="290"/>
      <c r="AJN84" s="290"/>
      <c r="AJO84" s="290"/>
      <c r="AJP84" s="290"/>
      <c r="AJQ84" s="290"/>
      <c r="AJR84" s="290"/>
      <c r="AJS84" s="290"/>
      <c r="AJT84" s="290"/>
      <c r="AJU84" s="290"/>
      <c r="AJV84" s="290"/>
      <c r="AJW84" s="290"/>
      <c r="AJX84" s="290"/>
      <c r="AJY84" s="290"/>
      <c r="AJZ84" s="290"/>
      <c r="AKA84" s="290"/>
      <c r="AKB84" s="290"/>
      <c r="AKC84" s="290"/>
      <c r="AKD84" s="290"/>
      <c r="AKE84" s="290"/>
      <c r="AKF84" s="290"/>
      <c r="AKG84" s="290"/>
      <c r="AKH84" s="290"/>
      <c r="AKI84" s="290"/>
      <c r="AKJ84" s="290"/>
      <c r="AKK84" s="290"/>
      <c r="AKL84" s="290"/>
      <c r="AKM84" s="290"/>
      <c r="AKN84" s="290"/>
      <c r="AKO84" s="290"/>
      <c r="AKP84" s="290"/>
      <c r="AKQ84" s="290"/>
      <c r="AKR84" s="290"/>
      <c r="AKS84" s="290"/>
      <c r="AKT84" s="290"/>
      <c r="AKU84" s="290"/>
      <c r="AKV84" s="290"/>
      <c r="AKW84" s="290"/>
      <c r="AKX84" s="290"/>
      <c r="AKY84" s="290"/>
      <c r="AKZ84" s="290"/>
      <c r="ALA84" s="290"/>
      <c r="ALB84" s="290"/>
      <c r="ALC84" s="290"/>
      <c r="ALD84" s="290"/>
      <c r="ALE84" s="290"/>
      <c r="ALF84" s="290"/>
      <c r="ALG84" s="290"/>
      <c r="ALH84" s="290"/>
      <c r="ALI84" s="290"/>
      <c r="ALJ84" s="290"/>
      <c r="ALK84" s="290"/>
      <c r="ALL84" s="290"/>
      <c r="ALM84" s="290"/>
      <c r="ALN84" s="290"/>
      <c r="ALO84" s="290"/>
      <c r="ALP84" s="290"/>
      <c r="ALQ84" s="290"/>
      <c r="ALR84" s="290"/>
      <c r="ALS84" s="290"/>
      <c r="ALT84" s="290"/>
      <c r="ALU84" s="290"/>
      <c r="ALV84" s="290"/>
      <c r="ALW84" s="290"/>
      <c r="ALX84" s="290"/>
      <c r="ALY84" s="290"/>
      <c r="ALZ84" s="290"/>
      <c r="AMA84" s="290"/>
      <c r="AMB84" s="290"/>
      <c r="AMC84" s="290"/>
      <c r="AMD84" s="290"/>
      <c r="AME84" s="290"/>
      <c r="AMF84" s="290"/>
      <c r="AMG84" s="290"/>
      <c r="AMH84" s="290"/>
      <c r="AMI84" s="290"/>
      <c r="AMJ84" s="290"/>
      <c r="AMK84" s="290"/>
      <c r="AML84" s="290"/>
      <c r="AMM84" s="290"/>
      <c r="AMN84" s="290"/>
      <c r="AMO84" s="290"/>
      <c r="AMP84" s="290"/>
      <c r="AMQ84" s="290"/>
      <c r="AMR84" s="290"/>
      <c r="AMS84" s="290"/>
      <c r="AMT84" s="290"/>
      <c r="AMU84" s="290"/>
      <c r="AMV84" s="290"/>
      <c r="AMW84" s="290"/>
      <c r="AMX84" s="290"/>
      <c r="AMY84" s="290"/>
      <c r="AMZ84" s="290"/>
      <c r="ANA84" s="290"/>
      <c r="ANB84" s="290"/>
      <c r="ANC84" s="290"/>
      <c r="AND84" s="290"/>
      <c r="ANE84" s="290"/>
      <c r="ANF84" s="290"/>
      <c r="ANG84" s="290"/>
      <c r="ANH84" s="290"/>
      <c r="ANI84" s="290"/>
      <c r="ANJ84" s="290"/>
      <c r="ANK84" s="290"/>
      <c r="ANL84" s="290"/>
      <c r="ANM84" s="290"/>
      <c r="ANN84" s="290"/>
      <c r="ANO84" s="290"/>
      <c r="ANP84" s="290"/>
      <c r="ANQ84" s="290"/>
      <c r="ANR84" s="290"/>
      <c r="ANS84" s="290"/>
      <c r="ANT84" s="290"/>
      <c r="ANU84" s="290"/>
      <c r="ANV84" s="290"/>
      <c r="ANW84" s="290"/>
      <c r="ANX84" s="290"/>
      <c r="ANY84" s="290"/>
      <c r="ANZ84" s="290"/>
      <c r="AOA84" s="290"/>
      <c r="AOB84" s="290"/>
      <c r="AOC84" s="290"/>
      <c r="AOD84" s="290"/>
      <c r="AOE84" s="290"/>
      <c r="AOF84" s="290"/>
      <c r="AOG84" s="290"/>
      <c r="AOH84" s="290"/>
      <c r="AOI84" s="290"/>
      <c r="AOJ84" s="290"/>
      <c r="AOK84" s="290"/>
      <c r="AOL84" s="290"/>
      <c r="AOM84" s="290"/>
      <c r="AON84" s="290"/>
      <c r="AOO84" s="290"/>
      <c r="AOP84" s="290"/>
      <c r="AOQ84" s="290"/>
      <c r="AOR84" s="290"/>
      <c r="AOS84" s="290"/>
      <c r="AOT84" s="290"/>
      <c r="AOU84" s="290"/>
      <c r="AOV84" s="290"/>
      <c r="AOW84" s="290"/>
      <c r="AOX84" s="290"/>
      <c r="AOY84" s="290"/>
      <c r="AOZ84" s="290"/>
      <c r="APA84" s="290"/>
      <c r="APB84" s="290"/>
      <c r="APC84" s="290"/>
      <c r="APD84" s="290"/>
      <c r="APE84" s="290"/>
      <c r="APF84" s="290"/>
      <c r="APG84" s="290"/>
      <c r="APH84" s="290"/>
      <c r="API84" s="290"/>
      <c r="APJ84" s="290"/>
      <c r="APK84" s="290"/>
      <c r="APL84" s="290"/>
      <c r="APM84" s="290"/>
      <c r="APN84" s="290"/>
      <c r="APO84" s="290"/>
      <c r="APP84" s="290"/>
      <c r="APQ84" s="290"/>
      <c r="APR84" s="290"/>
      <c r="APS84" s="290"/>
      <c r="APT84" s="290"/>
      <c r="APU84" s="290"/>
      <c r="APV84" s="290"/>
      <c r="APW84" s="290"/>
      <c r="APX84" s="290"/>
      <c r="APY84" s="290"/>
      <c r="APZ84" s="290"/>
      <c r="AQA84" s="290"/>
      <c r="AQB84" s="290"/>
      <c r="AQC84" s="290"/>
      <c r="AQD84" s="290"/>
      <c r="AQE84" s="290"/>
      <c r="AQF84" s="290"/>
      <c r="AQG84" s="290"/>
      <c r="AQH84" s="290"/>
      <c r="AQI84" s="290"/>
      <c r="AQJ84" s="290"/>
      <c r="AQK84" s="290"/>
      <c r="AQL84" s="290"/>
      <c r="AQM84" s="290"/>
      <c r="AQN84" s="290"/>
      <c r="AQO84" s="290"/>
      <c r="AQP84" s="290"/>
      <c r="AQQ84" s="290"/>
      <c r="AQR84" s="290"/>
      <c r="AQS84" s="290"/>
      <c r="AQT84" s="290"/>
      <c r="AQU84" s="290"/>
      <c r="AQV84" s="290"/>
      <c r="AQW84" s="290"/>
      <c r="AQX84" s="290"/>
      <c r="AQY84" s="290"/>
      <c r="AQZ84" s="290"/>
      <c r="ARA84" s="290"/>
      <c r="ARB84" s="290"/>
      <c r="ARC84" s="290"/>
      <c r="ARD84" s="290"/>
      <c r="ARE84" s="290"/>
      <c r="ARF84" s="290"/>
      <c r="ARG84" s="290"/>
      <c r="ARH84" s="290"/>
      <c r="ARI84" s="290"/>
      <c r="ARJ84" s="290"/>
      <c r="ARK84" s="290"/>
      <c r="ARL84" s="290"/>
      <c r="ARM84" s="290"/>
      <c r="ARN84" s="290"/>
      <c r="ARO84" s="290"/>
      <c r="ARP84" s="290"/>
      <c r="ARQ84" s="290"/>
      <c r="ARR84" s="290"/>
      <c r="ARS84" s="290"/>
      <c r="ART84" s="290"/>
      <c r="ARU84" s="290"/>
      <c r="ARV84" s="290"/>
      <c r="ARW84" s="290"/>
      <c r="ARX84" s="290"/>
      <c r="ARY84" s="290"/>
      <c r="ARZ84" s="290"/>
      <c r="ASA84" s="290"/>
      <c r="ASB84" s="290"/>
      <c r="ASC84" s="290"/>
    </row>
    <row r="85" spans="1:1173" s="346" customFormat="1" ht="22" hidden="1" customHeight="1" x14ac:dyDescent="0.15">
      <c r="A85" s="230"/>
      <c r="B85" s="350" t="s">
        <v>80</v>
      </c>
      <c r="C85" s="351">
        <f>MAX('Consommation BATIMENT'!D83:AR83)</f>
        <v>32</v>
      </c>
      <c r="D85" s="352" t="s">
        <v>81</v>
      </c>
      <c r="E85" s="350" t="s">
        <v>69</v>
      </c>
      <c r="F85" s="353">
        <f>Vérification!F91</f>
        <v>2050</v>
      </c>
      <c r="G85" s="354"/>
      <c r="H85" s="354"/>
      <c r="I85" s="354"/>
      <c r="J85" s="355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4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  <c r="AL85" s="354"/>
      <c r="AM85" s="354"/>
      <c r="AN85" s="354"/>
      <c r="AO85" s="354"/>
      <c r="AP85" s="354"/>
      <c r="AQ85" s="354"/>
      <c r="AR85" s="354"/>
      <c r="AS85" s="290"/>
      <c r="AT85" s="256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  <c r="RD85" s="290"/>
      <c r="RE85" s="290"/>
      <c r="RF85" s="290"/>
      <c r="RG85" s="290"/>
      <c r="RH85" s="290"/>
      <c r="RI85" s="290"/>
      <c r="RJ85" s="290"/>
      <c r="RK85" s="290"/>
      <c r="RL85" s="290"/>
      <c r="RM85" s="290"/>
      <c r="RN85" s="290"/>
      <c r="RO85" s="290"/>
      <c r="RP85" s="290"/>
      <c r="RQ85" s="290"/>
      <c r="RR85" s="290"/>
      <c r="RS85" s="290"/>
      <c r="RT85" s="290"/>
      <c r="RU85" s="290"/>
      <c r="RV85" s="290"/>
      <c r="RW85" s="290"/>
      <c r="RX85" s="290"/>
      <c r="RY85" s="290"/>
      <c r="RZ85" s="290"/>
      <c r="SA85" s="290"/>
      <c r="SB85" s="290"/>
      <c r="SC85" s="290"/>
      <c r="SD85" s="290"/>
      <c r="SE85" s="290"/>
      <c r="SF85" s="290"/>
      <c r="SG85" s="290"/>
      <c r="SH85" s="290"/>
      <c r="SI85" s="290"/>
      <c r="SJ85" s="290"/>
      <c r="SK85" s="290"/>
      <c r="SL85" s="290"/>
      <c r="SM85" s="290"/>
      <c r="SN85" s="290"/>
      <c r="SO85" s="290"/>
      <c r="SP85" s="290"/>
      <c r="SQ85" s="290"/>
      <c r="SR85" s="290"/>
      <c r="SS85" s="290"/>
      <c r="ST85" s="290"/>
      <c r="SU85" s="290"/>
      <c r="SV85" s="290"/>
      <c r="SW85" s="290"/>
      <c r="SX85" s="290"/>
      <c r="SY85" s="290"/>
      <c r="SZ85" s="290"/>
      <c r="TA85" s="290"/>
      <c r="TB85" s="290"/>
      <c r="TC85" s="290"/>
      <c r="TD85" s="290"/>
      <c r="TE85" s="290"/>
      <c r="TF85" s="290"/>
      <c r="TG85" s="290"/>
      <c r="TH85" s="290"/>
      <c r="TI85" s="290"/>
      <c r="TJ85" s="290"/>
      <c r="TK85" s="290"/>
      <c r="TL85" s="290"/>
      <c r="TM85" s="290"/>
      <c r="TN85" s="290"/>
      <c r="TO85" s="290"/>
      <c r="TP85" s="290"/>
      <c r="TQ85" s="290"/>
      <c r="TR85" s="290"/>
      <c r="TS85" s="290"/>
      <c r="TT85" s="290"/>
      <c r="TU85" s="290"/>
      <c r="TV85" s="290"/>
      <c r="TW85" s="290"/>
      <c r="TX85" s="290"/>
      <c r="TY85" s="290"/>
      <c r="TZ85" s="290"/>
      <c r="UA85" s="290"/>
      <c r="UB85" s="290"/>
      <c r="UC85" s="290"/>
      <c r="UD85" s="290"/>
      <c r="UE85" s="290"/>
      <c r="UF85" s="290"/>
      <c r="UG85" s="290"/>
      <c r="UH85" s="290"/>
      <c r="UI85" s="290"/>
      <c r="UJ85" s="290"/>
      <c r="UK85" s="290"/>
      <c r="UL85" s="290"/>
      <c r="UM85" s="290"/>
      <c r="UN85" s="290"/>
      <c r="UO85" s="290"/>
      <c r="UP85" s="290"/>
      <c r="UQ85" s="290"/>
      <c r="UR85" s="290"/>
      <c r="US85" s="290"/>
      <c r="UT85" s="290"/>
      <c r="UU85" s="290"/>
      <c r="UV85" s="290"/>
      <c r="UW85" s="290"/>
      <c r="UX85" s="290"/>
      <c r="UY85" s="290"/>
      <c r="UZ85" s="290"/>
      <c r="VA85" s="290"/>
      <c r="VB85" s="290"/>
      <c r="VC85" s="290"/>
      <c r="VD85" s="290"/>
      <c r="VE85" s="290"/>
      <c r="VF85" s="290"/>
      <c r="VG85" s="290"/>
      <c r="VH85" s="290"/>
      <c r="VI85" s="290"/>
      <c r="VJ85" s="290"/>
      <c r="VK85" s="290"/>
      <c r="VL85" s="290"/>
      <c r="VM85" s="290"/>
      <c r="VN85" s="290"/>
      <c r="VO85" s="290"/>
      <c r="VP85" s="290"/>
      <c r="VQ85" s="290"/>
      <c r="VR85" s="290"/>
      <c r="VS85" s="290"/>
      <c r="VT85" s="290"/>
      <c r="VU85" s="290"/>
      <c r="VV85" s="290"/>
      <c r="VW85" s="290"/>
      <c r="VX85" s="290"/>
      <c r="VY85" s="290"/>
      <c r="VZ85" s="290"/>
      <c r="WA85" s="290"/>
      <c r="WB85" s="290"/>
      <c r="WC85" s="290"/>
      <c r="WD85" s="290"/>
      <c r="WE85" s="290"/>
      <c r="WF85" s="290"/>
      <c r="WG85" s="290"/>
      <c r="WH85" s="290"/>
      <c r="WI85" s="290"/>
      <c r="WJ85" s="290"/>
      <c r="WK85" s="290"/>
      <c r="WL85" s="290"/>
      <c r="WM85" s="290"/>
      <c r="WN85" s="290"/>
      <c r="WO85" s="290"/>
      <c r="WP85" s="290"/>
      <c r="WQ85" s="290"/>
      <c r="WR85" s="290"/>
      <c r="WS85" s="290"/>
      <c r="WT85" s="290"/>
      <c r="WU85" s="290"/>
      <c r="WV85" s="290"/>
      <c r="WW85" s="290"/>
      <c r="WX85" s="290"/>
      <c r="WY85" s="290"/>
      <c r="WZ85" s="290"/>
      <c r="XA85" s="290"/>
      <c r="XB85" s="290"/>
      <c r="XC85" s="290"/>
      <c r="XD85" s="290"/>
      <c r="XE85" s="290"/>
      <c r="XF85" s="290"/>
      <c r="XG85" s="290"/>
      <c r="XH85" s="290"/>
      <c r="XI85" s="290"/>
      <c r="XJ85" s="290"/>
      <c r="XK85" s="290"/>
      <c r="XL85" s="290"/>
      <c r="XM85" s="290"/>
      <c r="XN85" s="290"/>
      <c r="XO85" s="290"/>
      <c r="XP85" s="290"/>
      <c r="XQ85" s="290"/>
      <c r="XR85" s="290"/>
      <c r="XS85" s="290"/>
      <c r="XT85" s="290"/>
      <c r="XU85" s="290"/>
      <c r="XV85" s="290"/>
      <c r="XW85" s="290"/>
      <c r="XX85" s="290"/>
      <c r="XY85" s="290"/>
      <c r="XZ85" s="290"/>
      <c r="YA85" s="290"/>
      <c r="YB85" s="290"/>
      <c r="YC85" s="290"/>
      <c r="YD85" s="290"/>
      <c r="YE85" s="290"/>
      <c r="YF85" s="290"/>
      <c r="YG85" s="290"/>
      <c r="YH85" s="290"/>
      <c r="YI85" s="290"/>
      <c r="YJ85" s="290"/>
      <c r="YK85" s="290"/>
      <c r="YL85" s="290"/>
      <c r="YM85" s="290"/>
      <c r="YN85" s="290"/>
      <c r="YO85" s="290"/>
      <c r="YP85" s="290"/>
      <c r="YQ85" s="290"/>
      <c r="YR85" s="290"/>
      <c r="YS85" s="290"/>
      <c r="YT85" s="290"/>
      <c r="YU85" s="290"/>
      <c r="YV85" s="290"/>
      <c r="YW85" s="290"/>
      <c r="YX85" s="290"/>
      <c r="YY85" s="290"/>
      <c r="YZ85" s="290"/>
      <c r="ZA85" s="290"/>
      <c r="ZB85" s="290"/>
      <c r="ZC85" s="290"/>
      <c r="ZD85" s="290"/>
      <c r="ZE85" s="290"/>
      <c r="ZF85" s="290"/>
      <c r="ZG85" s="290"/>
      <c r="ZH85" s="290"/>
      <c r="ZI85" s="290"/>
      <c r="ZJ85" s="290"/>
      <c r="ZK85" s="290"/>
      <c r="ZL85" s="290"/>
      <c r="ZM85" s="290"/>
      <c r="ZN85" s="290"/>
      <c r="ZO85" s="290"/>
      <c r="ZP85" s="290"/>
      <c r="ZQ85" s="290"/>
      <c r="ZR85" s="290"/>
      <c r="ZS85" s="290"/>
      <c r="ZT85" s="290"/>
      <c r="ZU85" s="290"/>
      <c r="ZV85" s="290"/>
      <c r="ZW85" s="290"/>
      <c r="ZX85" s="290"/>
      <c r="ZY85" s="290"/>
      <c r="ZZ85" s="290"/>
      <c r="AAA85" s="290"/>
      <c r="AAB85" s="290"/>
      <c r="AAC85" s="290"/>
      <c r="AAD85" s="290"/>
      <c r="AAE85" s="290"/>
      <c r="AAF85" s="290"/>
      <c r="AAG85" s="290"/>
      <c r="AAH85" s="290"/>
      <c r="AAI85" s="290"/>
      <c r="AAJ85" s="290"/>
      <c r="AAK85" s="290"/>
      <c r="AAL85" s="290"/>
      <c r="AAM85" s="290"/>
      <c r="AAN85" s="290"/>
      <c r="AAO85" s="290"/>
      <c r="AAP85" s="290"/>
      <c r="AAQ85" s="290"/>
      <c r="AAR85" s="290"/>
      <c r="AAS85" s="290"/>
      <c r="AAT85" s="290"/>
      <c r="AAU85" s="290"/>
      <c r="AAV85" s="290"/>
      <c r="AAW85" s="290"/>
      <c r="AAX85" s="290"/>
      <c r="AAY85" s="290"/>
      <c r="AAZ85" s="290"/>
      <c r="ABA85" s="290"/>
      <c r="ABB85" s="290"/>
      <c r="ABC85" s="290"/>
      <c r="ABD85" s="290"/>
      <c r="ABE85" s="290"/>
      <c r="ABF85" s="290"/>
      <c r="ABG85" s="290"/>
      <c r="ABH85" s="290"/>
      <c r="ABI85" s="290"/>
      <c r="ABJ85" s="290"/>
      <c r="ABK85" s="290"/>
      <c r="ABL85" s="290"/>
      <c r="ABM85" s="290"/>
      <c r="ABN85" s="290"/>
      <c r="ABO85" s="290"/>
      <c r="ABP85" s="290"/>
      <c r="ABQ85" s="290"/>
      <c r="ABR85" s="290"/>
      <c r="ABS85" s="290"/>
      <c r="ABT85" s="290"/>
      <c r="ABU85" s="290"/>
      <c r="ABV85" s="290"/>
      <c r="ABW85" s="290"/>
      <c r="ABX85" s="290"/>
      <c r="ABY85" s="290"/>
      <c r="ABZ85" s="290"/>
      <c r="ACA85" s="290"/>
      <c r="ACB85" s="290"/>
      <c r="ACC85" s="290"/>
      <c r="ACD85" s="290"/>
      <c r="ACE85" s="290"/>
      <c r="ACF85" s="290"/>
      <c r="ACG85" s="290"/>
      <c r="ACH85" s="290"/>
      <c r="ACI85" s="290"/>
      <c r="ACJ85" s="290"/>
      <c r="ACK85" s="290"/>
      <c r="ACL85" s="290"/>
      <c r="ACM85" s="290"/>
      <c r="ACN85" s="290"/>
      <c r="ACO85" s="290"/>
      <c r="ACP85" s="290"/>
      <c r="ACQ85" s="290"/>
      <c r="ACR85" s="290"/>
      <c r="ACS85" s="290"/>
      <c r="ACT85" s="290"/>
      <c r="ACU85" s="290"/>
      <c r="ACV85" s="290"/>
      <c r="ACW85" s="290"/>
      <c r="ACX85" s="290"/>
      <c r="ACY85" s="290"/>
      <c r="ACZ85" s="290"/>
      <c r="ADA85" s="290"/>
      <c r="ADB85" s="290"/>
      <c r="ADC85" s="290"/>
      <c r="ADD85" s="290"/>
      <c r="ADE85" s="290"/>
      <c r="ADF85" s="290"/>
      <c r="ADG85" s="290"/>
      <c r="ADH85" s="290"/>
      <c r="ADI85" s="290"/>
      <c r="ADJ85" s="290"/>
      <c r="ADK85" s="290"/>
      <c r="ADL85" s="290"/>
      <c r="ADM85" s="290"/>
      <c r="ADN85" s="290"/>
      <c r="ADO85" s="290"/>
      <c r="ADP85" s="290"/>
      <c r="ADQ85" s="290"/>
      <c r="ADR85" s="290"/>
      <c r="ADS85" s="290"/>
      <c r="ADT85" s="290"/>
      <c r="ADU85" s="290"/>
      <c r="ADV85" s="290"/>
      <c r="ADW85" s="290"/>
      <c r="ADX85" s="290"/>
      <c r="ADY85" s="290"/>
      <c r="ADZ85" s="290"/>
      <c r="AEA85" s="290"/>
      <c r="AEB85" s="290"/>
      <c r="AEC85" s="290"/>
      <c r="AED85" s="290"/>
      <c r="AEE85" s="290"/>
      <c r="AEF85" s="290"/>
      <c r="AEG85" s="290"/>
      <c r="AEH85" s="290"/>
      <c r="AEI85" s="290"/>
      <c r="AEJ85" s="290"/>
      <c r="AEK85" s="290"/>
      <c r="AEL85" s="290"/>
      <c r="AEM85" s="290"/>
      <c r="AEN85" s="290"/>
      <c r="AEO85" s="290"/>
      <c r="AEP85" s="290"/>
      <c r="AEQ85" s="290"/>
      <c r="AER85" s="290"/>
      <c r="AES85" s="290"/>
      <c r="AET85" s="290"/>
      <c r="AEU85" s="290"/>
      <c r="AEV85" s="290"/>
      <c r="AEW85" s="290"/>
      <c r="AEX85" s="290"/>
      <c r="AEY85" s="290"/>
      <c r="AEZ85" s="290"/>
      <c r="AFA85" s="290"/>
      <c r="AFB85" s="290"/>
      <c r="AFC85" s="290"/>
      <c r="AFD85" s="290"/>
      <c r="AFE85" s="290"/>
      <c r="AFF85" s="290"/>
      <c r="AFG85" s="290"/>
      <c r="AFH85" s="290"/>
      <c r="AFI85" s="290"/>
      <c r="AFJ85" s="290"/>
      <c r="AFK85" s="290"/>
      <c r="AFL85" s="290"/>
      <c r="AFM85" s="290"/>
      <c r="AFN85" s="290"/>
      <c r="AFO85" s="290"/>
      <c r="AFP85" s="290"/>
      <c r="AFQ85" s="290"/>
      <c r="AFR85" s="290"/>
      <c r="AFS85" s="290"/>
      <c r="AFT85" s="290"/>
      <c r="AFU85" s="290"/>
      <c r="AFV85" s="290"/>
      <c r="AFW85" s="290"/>
      <c r="AFX85" s="290"/>
      <c r="AFY85" s="290"/>
      <c r="AFZ85" s="290"/>
      <c r="AGA85" s="290"/>
      <c r="AGB85" s="290"/>
      <c r="AGC85" s="290"/>
      <c r="AGD85" s="290"/>
      <c r="AGE85" s="290"/>
      <c r="AGF85" s="290"/>
      <c r="AGG85" s="290"/>
      <c r="AGH85" s="290"/>
      <c r="AGI85" s="290"/>
      <c r="AGJ85" s="290"/>
      <c r="AGK85" s="290"/>
      <c r="AGL85" s="290"/>
      <c r="AGM85" s="290"/>
      <c r="AGN85" s="290"/>
      <c r="AGO85" s="290"/>
      <c r="AGP85" s="290"/>
      <c r="AGQ85" s="290"/>
      <c r="AGR85" s="290"/>
      <c r="AGS85" s="290"/>
      <c r="AGT85" s="290"/>
      <c r="AGU85" s="290"/>
      <c r="AGV85" s="290"/>
      <c r="AGW85" s="290"/>
      <c r="AGX85" s="290"/>
      <c r="AGY85" s="290"/>
      <c r="AGZ85" s="290"/>
      <c r="AHA85" s="290"/>
      <c r="AHB85" s="290"/>
      <c r="AHC85" s="290"/>
      <c r="AHD85" s="290"/>
      <c r="AHE85" s="290"/>
      <c r="AHF85" s="290"/>
      <c r="AHG85" s="290"/>
      <c r="AHH85" s="290"/>
      <c r="AHI85" s="290"/>
      <c r="AHJ85" s="290"/>
      <c r="AHK85" s="290"/>
      <c r="AHL85" s="290"/>
      <c r="AHM85" s="290"/>
      <c r="AHN85" s="290"/>
      <c r="AHO85" s="290"/>
      <c r="AHP85" s="290"/>
      <c r="AHQ85" s="290"/>
      <c r="AHR85" s="290"/>
      <c r="AHS85" s="290"/>
      <c r="AHT85" s="290"/>
      <c r="AHU85" s="290"/>
      <c r="AHV85" s="290"/>
      <c r="AHW85" s="290"/>
      <c r="AHX85" s="290"/>
      <c r="AHY85" s="290"/>
      <c r="AHZ85" s="290"/>
      <c r="AIA85" s="290"/>
      <c r="AIB85" s="290"/>
      <c r="AIC85" s="290"/>
      <c r="AID85" s="290"/>
      <c r="AIE85" s="290"/>
      <c r="AIF85" s="290"/>
      <c r="AIG85" s="290"/>
      <c r="AIH85" s="290"/>
      <c r="AII85" s="290"/>
      <c r="AIJ85" s="290"/>
      <c r="AIK85" s="290"/>
      <c r="AIL85" s="290"/>
      <c r="AIM85" s="290"/>
      <c r="AIN85" s="290"/>
      <c r="AIO85" s="290"/>
      <c r="AIP85" s="290"/>
      <c r="AIQ85" s="290"/>
      <c r="AIR85" s="290"/>
      <c r="AIS85" s="290"/>
      <c r="AIT85" s="290"/>
      <c r="AIU85" s="290"/>
      <c r="AIV85" s="290"/>
      <c r="AIW85" s="290"/>
      <c r="AIX85" s="290"/>
      <c r="AIY85" s="290"/>
      <c r="AIZ85" s="290"/>
      <c r="AJA85" s="290"/>
      <c r="AJB85" s="290"/>
      <c r="AJC85" s="290"/>
      <c r="AJD85" s="290"/>
      <c r="AJE85" s="290"/>
      <c r="AJF85" s="290"/>
      <c r="AJG85" s="290"/>
      <c r="AJH85" s="290"/>
      <c r="AJI85" s="290"/>
      <c r="AJJ85" s="290"/>
      <c r="AJK85" s="290"/>
      <c r="AJL85" s="290"/>
      <c r="AJM85" s="290"/>
      <c r="AJN85" s="290"/>
      <c r="AJO85" s="290"/>
      <c r="AJP85" s="290"/>
      <c r="AJQ85" s="290"/>
      <c r="AJR85" s="290"/>
      <c r="AJS85" s="290"/>
      <c r="AJT85" s="290"/>
      <c r="AJU85" s="290"/>
      <c r="AJV85" s="290"/>
      <c r="AJW85" s="290"/>
      <c r="AJX85" s="290"/>
      <c r="AJY85" s="290"/>
      <c r="AJZ85" s="290"/>
      <c r="AKA85" s="290"/>
      <c r="AKB85" s="290"/>
      <c r="AKC85" s="290"/>
      <c r="AKD85" s="290"/>
      <c r="AKE85" s="290"/>
      <c r="AKF85" s="290"/>
      <c r="AKG85" s="290"/>
      <c r="AKH85" s="290"/>
      <c r="AKI85" s="290"/>
      <c r="AKJ85" s="290"/>
      <c r="AKK85" s="290"/>
      <c r="AKL85" s="290"/>
      <c r="AKM85" s="290"/>
      <c r="AKN85" s="290"/>
      <c r="AKO85" s="290"/>
      <c r="AKP85" s="290"/>
      <c r="AKQ85" s="290"/>
      <c r="AKR85" s="290"/>
      <c r="AKS85" s="290"/>
      <c r="AKT85" s="290"/>
      <c r="AKU85" s="290"/>
      <c r="AKV85" s="290"/>
      <c r="AKW85" s="290"/>
      <c r="AKX85" s="290"/>
      <c r="AKY85" s="290"/>
      <c r="AKZ85" s="290"/>
      <c r="ALA85" s="290"/>
      <c r="ALB85" s="290"/>
      <c r="ALC85" s="290"/>
      <c r="ALD85" s="290"/>
      <c r="ALE85" s="290"/>
      <c r="ALF85" s="290"/>
      <c r="ALG85" s="290"/>
      <c r="ALH85" s="290"/>
      <c r="ALI85" s="290"/>
      <c r="ALJ85" s="290"/>
      <c r="ALK85" s="290"/>
      <c r="ALL85" s="290"/>
      <c r="ALM85" s="290"/>
      <c r="ALN85" s="290"/>
      <c r="ALO85" s="290"/>
      <c r="ALP85" s="290"/>
      <c r="ALQ85" s="290"/>
      <c r="ALR85" s="290"/>
      <c r="ALS85" s="290"/>
      <c r="ALT85" s="290"/>
      <c r="ALU85" s="290"/>
      <c r="ALV85" s="290"/>
      <c r="ALW85" s="290"/>
      <c r="ALX85" s="290"/>
      <c r="ALY85" s="290"/>
      <c r="ALZ85" s="290"/>
      <c r="AMA85" s="290"/>
      <c r="AMB85" s="290"/>
      <c r="AMC85" s="290"/>
      <c r="AMD85" s="290"/>
      <c r="AME85" s="290"/>
      <c r="AMF85" s="290"/>
      <c r="AMG85" s="290"/>
      <c r="AMH85" s="290"/>
      <c r="AMI85" s="290"/>
      <c r="AMJ85" s="290"/>
      <c r="AMK85" s="290"/>
      <c r="AML85" s="290"/>
      <c r="AMM85" s="290"/>
      <c r="AMN85" s="290"/>
      <c r="AMO85" s="290"/>
      <c r="AMP85" s="290"/>
      <c r="AMQ85" s="290"/>
      <c r="AMR85" s="290"/>
      <c r="AMS85" s="290"/>
      <c r="AMT85" s="290"/>
      <c r="AMU85" s="290"/>
      <c r="AMV85" s="290"/>
      <c r="AMW85" s="290"/>
      <c r="AMX85" s="290"/>
      <c r="AMY85" s="290"/>
      <c r="AMZ85" s="290"/>
      <c r="ANA85" s="290"/>
      <c r="ANB85" s="290"/>
      <c r="ANC85" s="290"/>
      <c r="AND85" s="290"/>
      <c r="ANE85" s="290"/>
      <c r="ANF85" s="290"/>
      <c r="ANG85" s="290"/>
      <c r="ANH85" s="290"/>
      <c r="ANI85" s="290"/>
      <c r="ANJ85" s="290"/>
      <c r="ANK85" s="290"/>
      <c r="ANL85" s="290"/>
      <c r="ANM85" s="290"/>
      <c r="ANN85" s="290"/>
      <c r="ANO85" s="290"/>
      <c r="ANP85" s="290"/>
      <c r="ANQ85" s="290"/>
      <c r="ANR85" s="290"/>
      <c r="ANS85" s="290"/>
      <c r="ANT85" s="290"/>
      <c r="ANU85" s="290"/>
      <c r="ANV85" s="290"/>
      <c r="ANW85" s="290"/>
      <c r="ANX85" s="290"/>
      <c r="ANY85" s="290"/>
      <c r="ANZ85" s="290"/>
      <c r="AOA85" s="290"/>
      <c r="AOB85" s="290"/>
      <c r="AOC85" s="290"/>
      <c r="AOD85" s="290"/>
      <c r="AOE85" s="290"/>
      <c r="AOF85" s="290"/>
      <c r="AOG85" s="290"/>
      <c r="AOH85" s="290"/>
      <c r="AOI85" s="290"/>
      <c r="AOJ85" s="290"/>
      <c r="AOK85" s="290"/>
      <c r="AOL85" s="290"/>
      <c r="AOM85" s="290"/>
      <c r="AON85" s="290"/>
      <c r="AOO85" s="290"/>
      <c r="AOP85" s="290"/>
      <c r="AOQ85" s="290"/>
      <c r="AOR85" s="290"/>
      <c r="AOS85" s="290"/>
      <c r="AOT85" s="290"/>
      <c r="AOU85" s="290"/>
      <c r="AOV85" s="290"/>
      <c r="AOW85" s="290"/>
      <c r="AOX85" s="290"/>
      <c r="AOY85" s="290"/>
      <c r="AOZ85" s="290"/>
      <c r="APA85" s="290"/>
      <c r="APB85" s="290"/>
      <c r="APC85" s="290"/>
      <c r="APD85" s="290"/>
      <c r="APE85" s="290"/>
      <c r="APF85" s="290"/>
      <c r="APG85" s="290"/>
      <c r="APH85" s="290"/>
      <c r="API85" s="290"/>
      <c r="APJ85" s="290"/>
      <c r="APK85" s="290"/>
      <c r="APL85" s="290"/>
      <c r="APM85" s="290"/>
      <c r="APN85" s="290"/>
      <c r="APO85" s="290"/>
      <c r="APP85" s="290"/>
      <c r="APQ85" s="290"/>
      <c r="APR85" s="290"/>
      <c r="APS85" s="290"/>
      <c r="APT85" s="290"/>
      <c r="APU85" s="290"/>
      <c r="APV85" s="290"/>
      <c r="APW85" s="290"/>
      <c r="APX85" s="290"/>
      <c r="APY85" s="290"/>
      <c r="APZ85" s="290"/>
      <c r="AQA85" s="290"/>
      <c r="AQB85" s="290"/>
      <c r="AQC85" s="290"/>
      <c r="AQD85" s="290"/>
      <c r="AQE85" s="290"/>
      <c r="AQF85" s="290"/>
      <c r="AQG85" s="290"/>
      <c r="AQH85" s="290"/>
      <c r="AQI85" s="290"/>
      <c r="AQJ85" s="290"/>
      <c r="AQK85" s="290"/>
      <c r="AQL85" s="290"/>
      <c r="AQM85" s="290"/>
      <c r="AQN85" s="290"/>
      <c r="AQO85" s="290"/>
      <c r="AQP85" s="290"/>
      <c r="AQQ85" s="290"/>
      <c r="AQR85" s="290"/>
      <c r="AQS85" s="290"/>
      <c r="AQT85" s="290"/>
      <c r="AQU85" s="290"/>
      <c r="AQV85" s="290"/>
      <c r="AQW85" s="290"/>
      <c r="AQX85" s="290"/>
      <c r="AQY85" s="290"/>
      <c r="AQZ85" s="290"/>
      <c r="ARA85" s="290"/>
      <c r="ARB85" s="290"/>
      <c r="ARC85" s="290"/>
      <c r="ARD85" s="290"/>
      <c r="ARE85" s="290"/>
      <c r="ARF85" s="290"/>
      <c r="ARG85" s="290"/>
      <c r="ARH85" s="290"/>
      <c r="ARI85" s="290"/>
      <c r="ARJ85" s="290"/>
      <c r="ARK85" s="290"/>
      <c r="ARL85" s="290"/>
      <c r="ARM85" s="290"/>
      <c r="ARN85" s="290"/>
      <c r="ARO85" s="290"/>
      <c r="ARP85" s="290"/>
      <c r="ARQ85" s="290"/>
      <c r="ARR85" s="290"/>
      <c r="ARS85" s="290"/>
      <c r="ART85" s="290"/>
      <c r="ARU85" s="290"/>
      <c r="ARV85" s="290"/>
      <c r="ARW85" s="290"/>
      <c r="ARX85" s="290"/>
      <c r="ARY85" s="290"/>
      <c r="ARZ85" s="290"/>
      <c r="ASA85" s="290"/>
      <c r="ASB85" s="290"/>
      <c r="ASC85" s="290"/>
    </row>
    <row r="86" spans="1:1173" s="652" customFormat="1" ht="22" customHeight="1" x14ac:dyDescent="0.15">
      <c r="A86" s="646"/>
      <c r="B86" s="410"/>
      <c r="C86" s="647"/>
      <c r="D86" s="648"/>
      <c r="E86" s="649"/>
      <c r="F86" s="648"/>
      <c r="G86" s="648"/>
      <c r="H86" s="648"/>
      <c r="I86" s="648"/>
      <c r="J86" s="650"/>
      <c r="K86" s="648"/>
      <c r="L86" s="648"/>
      <c r="M86" s="648"/>
      <c r="N86" s="648"/>
      <c r="O86" s="648"/>
      <c r="P86" s="648"/>
      <c r="Q86" s="648"/>
      <c r="R86" s="648"/>
      <c r="S86" s="648"/>
      <c r="T86" s="648"/>
      <c r="U86" s="648"/>
      <c r="V86" s="648"/>
      <c r="W86" s="648"/>
      <c r="X86" s="648"/>
      <c r="Y86" s="648"/>
      <c r="Z86" s="648"/>
      <c r="AA86" s="648"/>
      <c r="AB86" s="648"/>
      <c r="AC86" s="648"/>
      <c r="AD86" s="648"/>
      <c r="AE86" s="648"/>
      <c r="AF86" s="648"/>
      <c r="AG86" s="648"/>
      <c r="AH86" s="648"/>
      <c r="AI86" s="648"/>
      <c r="AJ86" s="648"/>
      <c r="AK86" s="648"/>
      <c r="AL86" s="648"/>
      <c r="AM86" s="648"/>
      <c r="AN86" s="648"/>
      <c r="AO86" s="648"/>
      <c r="AP86" s="648"/>
      <c r="AQ86" s="648"/>
      <c r="AR86" s="648"/>
      <c r="AS86" s="651"/>
      <c r="AU86" s="651"/>
      <c r="AV86" s="651"/>
      <c r="AW86" s="651"/>
      <c r="AX86" s="651"/>
      <c r="AY86" s="651"/>
      <c r="AZ86" s="651"/>
      <c r="BA86" s="651"/>
      <c r="BB86" s="651"/>
      <c r="BC86" s="651"/>
      <c r="BD86" s="651"/>
      <c r="BE86" s="651"/>
      <c r="BF86" s="651"/>
      <c r="BG86" s="651"/>
      <c r="BH86" s="651"/>
      <c r="BI86" s="651"/>
      <c r="BJ86" s="651"/>
      <c r="BK86" s="651"/>
      <c r="BL86" s="651"/>
      <c r="BM86" s="651"/>
      <c r="BN86" s="651"/>
      <c r="BO86" s="651"/>
      <c r="BP86" s="651"/>
      <c r="BQ86" s="651"/>
      <c r="BR86" s="651"/>
      <c r="BS86" s="651"/>
      <c r="BT86" s="651"/>
      <c r="BU86" s="651"/>
      <c r="BV86" s="651"/>
      <c r="BW86" s="651"/>
      <c r="BX86" s="651"/>
      <c r="BY86" s="651"/>
      <c r="BZ86" s="651"/>
      <c r="CA86" s="651"/>
      <c r="CB86" s="651"/>
      <c r="CC86" s="651"/>
      <c r="CD86" s="651"/>
      <c r="CE86" s="651"/>
      <c r="CF86" s="651"/>
      <c r="CG86" s="651"/>
      <c r="CH86" s="651"/>
      <c r="CI86" s="651"/>
      <c r="CJ86" s="651"/>
      <c r="CK86" s="651"/>
      <c r="CL86" s="651"/>
      <c r="CM86" s="651"/>
      <c r="CN86" s="651"/>
      <c r="CO86" s="651"/>
      <c r="CP86" s="651"/>
      <c r="CQ86" s="651"/>
      <c r="CR86" s="651"/>
      <c r="CS86" s="651"/>
      <c r="CT86" s="651"/>
      <c r="CU86" s="651"/>
      <c r="CV86" s="651"/>
      <c r="CW86" s="651"/>
      <c r="CX86" s="651"/>
      <c r="CY86" s="651"/>
      <c r="CZ86" s="651"/>
      <c r="DA86" s="651"/>
      <c r="DB86" s="651"/>
      <c r="DC86" s="651"/>
      <c r="DD86" s="651"/>
      <c r="DE86" s="651"/>
      <c r="DF86" s="651"/>
      <c r="DG86" s="651"/>
      <c r="DH86" s="651"/>
      <c r="DI86" s="651"/>
      <c r="DJ86" s="651"/>
      <c r="DK86" s="651"/>
      <c r="DL86" s="651"/>
      <c r="DM86" s="651"/>
      <c r="DN86" s="651"/>
      <c r="DO86" s="651"/>
      <c r="DP86" s="651"/>
      <c r="DQ86" s="651"/>
      <c r="DR86" s="651"/>
      <c r="DS86" s="651"/>
      <c r="DT86" s="651"/>
      <c r="DU86" s="651"/>
      <c r="DV86" s="651"/>
      <c r="DW86" s="651"/>
      <c r="DX86" s="651"/>
      <c r="DY86" s="651"/>
      <c r="DZ86" s="651"/>
      <c r="EA86" s="651"/>
      <c r="EB86" s="651"/>
      <c r="EC86" s="651"/>
      <c r="ED86" s="651"/>
      <c r="EE86" s="651"/>
      <c r="EF86" s="651"/>
      <c r="EG86" s="651"/>
      <c r="EH86" s="651"/>
      <c r="EI86" s="651"/>
      <c r="EJ86" s="651"/>
      <c r="EK86" s="651"/>
      <c r="EL86" s="651"/>
      <c r="EM86" s="651"/>
      <c r="EN86" s="651"/>
      <c r="EO86" s="651"/>
      <c r="EP86" s="651"/>
      <c r="EQ86" s="651"/>
      <c r="ER86" s="651"/>
      <c r="ES86" s="651"/>
      <c r="ET86" s="651"/>
      <c r="EU86" s="651"/>
      <c r="EV86" s="651"/>
      <c r="EW86" s="651"/>
      <c r="EX86" s="651"/>
      <c r="EY86" s="651"/>
      <c r="EZ86" s="651"/>
      <c r="FA86" s="651"/>
      <c r="FB86" s="651"/>
      <c r="FC86" s="651"/>
      <c r="FD86" s="651"/>
      <c r="FE86" s="651"/>
      <c r="FF86" s="651"/>
      <c r="FG86" s="651"/>
      <c r="FH86" s="651"/>
      <c r="FI86" s="651"/>
      <c r="FJ86" s="651"/>
      <c r="FK86" s="651"/>
      <c r="FL86" s="651"/>
      <c r="FM86" s="651"/>
      <c r="FN86" s="651"/>
      <c r="FO86" s="651"/>
      <c r="FP86" s="651"/>
      <c r="FQ86" s="651"/>
      <c r="FR86" s="651"/>
      <c r="FS86" s="651"/>
      <c r="FT86" s="651"/>
      <c r="FU86" s="651"/>
      <c r="FV86" s="651"/>
      <c r="FW86" s="651"/>
      <c r="FX86" s="651"/>
      <c r="FY86" s="651"/>
      <c r="FZ86" s="651"/>
      <c r="GA86" s="651"/>
      <c r="GB86" s="651"/>
      <c r="GC86" s="651"/>
      <c r="GD86" s="651"/>
      <c r="GE86" s="651"/>
      <c r="GF86" s="651"/>
      <c r="GG86" s="651"/>
      <c r="GH86" s="651"/>
      <c r="GI86" s="651"/>
      <c r="GJ86" s="651"/>
      <c r="GK86" s="651"/>
      <c r="GL86" s="651"/>
      <c r="GM86" s="651"/>
      <c r="GN86" s="651"/>
      <c r="GO86" s="651"/>
      <c r="GP86" s="651"/>
      <c r="GQ86" s="651"/>
      <c r="GR86" s="651"/>
      <c r="GS86" s="651"/>
      <c r="GT86" s="651"/>
      <c r="GU86" s="651"/>
      <c r="GV86" s="651"/>
      <c r="GW86" s="651"/>
      <c r="GX86" s="651"/>
      <c r="GY86" s="651"/>
      <c r="GZ86" s="651"/>
      <c r="HA86" s="651"/>
      <c r="HB86" s="651"/>
      <c r="HC86" s="651"/>
      <c r="HD86" s="651"/>
      <c r="HE86" s="651"/>
      <c r="HF86" s="651"/>
      <c r="HG86" s="651"/>
      <c r="HH86" s="651"/>
      <c r="HI86" s="651"/>
      <c r="HJ86" s="651"/>
      <c r="HK86" s="651"/>
      <c r="HL86" s="651"/>
      <c r="HM86" s="651"/>
      <c r="HN86" s="651"/>
      <c r="HO86" s="651"/>
      <c r="HP86" s="651"/>
      <c r="HQ86" s="651"/>
      <c r="HR86" s="651"/>
      <c r="HS86" s="651"/>
      <c r="HT86" s="651"/>
      <c r="HU86" s="651"/>
      <c r="HV86" s="651"/>
      <c r="HW86" s="651"/>
      <c r="HX86" s="651"/>
      <c r="HY86" s="651"/>
      <c r="HZ86" s="651"/>
      <c r="IA86" s="651"/>
      <c r="IB86" s="651"/>
      <c r="IC86" s="651"/>
      <c r="ID86" s="651"/>
      <c r="IE86" s="651"/>
      <c r="IF86" s="651"/>
      <c r="IG86" s="651"/>
      <c r="IH86" s="651"/>
      <c r="II86" s="651"/>
      <c r="IJ86" s="651"/>
      <c r="IK86" s="651"/>
      <c r="IL86" s="651"/>
      <c r="IM86" s="651"/>
      <c r="IN86" s="651"/>
      <c r="IO86" s="651"/>
      <c r="IP86" s="651"/>
      <c r="IQ86" s="651"/>
      <c r="IR86" s="651"/>
      <c r="IS86" s="651"/>
      <c r="IT86" s="651"/>
      <c r="IU86" s="651"/>
      <c r="IV86" s="651"/>
      <c r="IW86" s="651"/>
      <c r="IX86" s="651"/>
      <c r="IY86" s="651"/>
      <c r="IZ86" s="651"/>
      <c r="JA86" s="651"/>
      <c r="JB86" s="651"/>
      <c r="JC86" s="651"/>
      <c r="JD86" s="651"/>
      <c r="JE86" s="651"/>
      <c r="JF86" s="651"/>
      <c r="JG86" s="651"/>
      <c r="JH86" s="651"/>
      <c r="JI86" s="651"/>
      <c r="JJ86" s="651"/>
      <c r="JK86" s="651"/>
      <c r="JL86" s="651"/>
      <c r="JM86" s="651"/>
      <c r="JN86" s="651"/>
      <c r="JO86" s="651"/>
      <c r="JP86" s="651"/>
      <c r="JQ86" s="651"/>
      <c r="JR86" s="651"/>
      <c r="JS86" s="651"/>
      <c r="JT86" s="651"/>
      <c r="JU86" s="651"/>
      <c r="JV86" s="651"/>
      <c r="JW86" s="651"/>
      <c r="JX86" s="651"/>
      <c r="JY86" s="651"/>
      <c r="JZ86" s="651"/>
      <c r="KA86" s="651"/>
      <c r="KB86" s="651"/>
      <c r="KC86" s="651"/>
      <c r="KD86" s="651"/>
      <c r="KE86" s="651"/>
      <c r="KF86" s="651"/>
      <c r="KG86" s="651"/>
      <c r="KH86" s="651"/>
      <c r="KI86" s="651"/>
      <c r="KJ86" s="651"/>
      <c r="KK86" s="651"/>
      <c r="KL86" s="651"/>
      <c r="KM86" s="651"/>
      <c r="KN86" s="651"/>
      <c r="KO86" s="651"/>
      <c r="KP86" s="651"/>
      <c r="KQ86" s="651"/>
      <c r="KR86" s="651"/>
      <c r="KS86" s="651"/>
      <c r="KT86" s="651"/>
      <c r="KU86" s="651"/>
      <c r="KV86" s="651"/>
      <c r="KW86" s="651"/>
      <c r="KX86" s="651"/>
      <c r="KY86" s="651"/>
      <c r="KZ86" s="651"/>
      <c r="LA86" s="651"/>
      <c r="LB86" s="651"/>
      <c r="LC86" s="651"/>
      <c r="LD86" s="651"/>
      <c r="LE86" s="651"/>
      <c r="LF86" s="651"/>
      <c r="LG86" s="651"/>
      <c r="LH86" s="651"/>
      <c r="LI86" s="651"/>
      <c r="LJ86" s="651"/>
      <c r="LK86" s="651"/>
      <c r="LL86" s="651"/>
      <c r="LM86" s="651"/>
      <c r="LN86" s="651"/>
      <c r="LO86" s="651"/>
      <c r="LP86" s="651"/>
      <c r="LQ86" s="651"/>
      <c r="LR86" s="651"/>
      <c r="LS86" s="651"/>
      <c r="LT86" s="651"/>
      <c r="LU86" s="651"/>
      <c r="LV86" s="651"/>
      <c r="LW86" s="651"/>
      <c r="LX86" s="651"/>
      <c r="LY86" s="651"/>
      <c r="LZ86" s="651"/>
      <c r="MA86" s="651"/>
      <c r="MB86" s="651"/>
      <c r="MC86" s="651"/>
      <c r="MD86" s="651"/>
      <c r="ME86" s="651"/>
      <c r="MF86" s="651"/>
      <c r="MG86" s="651"/>
      <c r="MH86" s="651"/>
      <c r="MI86" s="651"/>
      <c r="MJ86" s="651"/>
      <c r="MK86" s="651"/>
      <c r="ML86" s="651"/>
      <c r="MM86" s="651"/>
      <c r="MN86" s="651"/>
      <c r="MO86" s="651"/>
      <c r="MP86" s="651"/>
      <c r="MQ86" s="651"/>
      <c r="MR86" s="651"/>
      <c r="MS86" s="651"/>
      <c r="MT86" s="651"/>
      <c r="MU86" s="651"/>
      <c r="MV86" s="651"/>
      <c r="MW86" s="651"/>
      <c r="MX86" s="651"/>
      <c r="MY86" s="651"/>
      <c r="MZ86" s="651"/>
      <c r="NA86" s="651"/>
      <c r="NB86" s="651"/>
      <c r="NC86" s="651"/>
      <c r="ND86" s="651"/>
      <c r="NE86" s="651"/>
      <c r="NF86" s="651"/>
      <c r="NG86" s="651"/>
      <c r="NH86" s="651"/>
      <c r="NI86" s="651"/>
      <c r="NJ86" s="651"/>
      <c r="NK86" s="651"/>
      <c r="NL86" s="651"/>
      <c r="NM86" s="651"/>
      <c r="NN86" s="651"/>
      <c r="NO86" s="651"/>
      <c r="NP86" s="651"/>
      <c r="NQ86" s="651"/>
      <c r="NR86" s="651"/>
      <c r="NS86" s="651"/>
      <c r="NT86" s="651"/>
      <c r="NU86" s="651"/>
      <c r="NV86" s="651"/>
      <c r="NW86" s="651"/>
      <c r="NX86" s="651"/>
      <c r="NY86" s="651"/>
      <c r="NZ86" s="651"/>
      <c r="OA86" s="651"/>
      <c r="OB86" s="651"/>
      <c r="OC86" s="651"/>
      <c r="OD86" s="651"/>
      <c r="OE86" s="651"/>
      <c r="OF86" s="651"/>
      <c r="OG86" s="651"/>
      <c r="OH86" s="651"/>
      <c r="OI86" s="651"/>
      <c r="OJ86" s="651"/>
      <c r="OK86" s="651"/>
      <c r="OL86" s="651"/>
      <c r="OM86" s="651"/>
      <c r="ON86" s="651"/>
      <c r="OO86" s="651"/>
      <c r="OP86" s="651"/>
      <c r="OQ86" s="651"/>
      <c r="OR86" s="651"/>
      <c r="OS86" s="651"/>
      <c r="OT86" s="651"/>
      <c r="OU86" s="651"/>
      <c r="OV86" s="651"/>
      <c r="OW86" s="651"/>
      <c r="OX86" s="651"/>
      <c r="OY86" s="651"/>
      <c r="OZ86" s="651"/>
      <c r="PA86" s="651"/>
      <c r="PB86" s="651"/>
      <c r="PC86" s="651"/>
      <c r="PD86" s="651"/>
      <c r="PE86" s="651"/>
      <c r="PF86" s="651"/>
      <c r="PG86" s="651"/>
      <c r="PH86" s="651"/>
      <c r="PI86" s="651"/>
      <c r="PJ86" s="651"/>
      <c r="PK86" s="651"/>
      <c r="PL86" s="651"/>
      <c r="PM86" s="651"/>
      <c r="PN86" s="651"/>
      <c r="PO86" s="651"/>
      <c r="PP86" s="651"/>
      <c r="PQ86" s="651"/>
      <c r="PR86" s="651"/>
      <c r="PS86" s="651"/>
      <c r="PT86" s="651"/>
      <c r="PU86" s="651"/>
      <c r="PV86" s="651"/>
      <c r="PW86" s="651"/>
      <c r="PX86" s="651"/>
      <c r="PY86" s="651"/>
      <c r="PZ86" s="651"/>
      <c r="QA86" s="651"/>
      <c r="QB86" s="651"/>
      <c r="QC86" s="651"/>
      <c r="QD86" s="651"/>
      <c r="QE86" s="651"/>
      <c r="QF86" s="651"/>
      <c r="QG86" s="651"/>
      <c r="QH86" s="651"/>
      <c r="QI86" s="651"/>
      <c r="QJ86" s="651"/>
      <c r="QK86" s="651"/>
      <c r="QL86" s="651"/>
      <c r="QM86" s="651"/>
      <c r="QN86" s="651"/>
      <c r="QO86" s="651"/>
      <c r="QP86" s="651"/>
      <c r="QQ86" s="651"/>
      <c r="QR86" s="651"/>
      <c r="QS86" s="651"/>
      <c r="QT86" s="651"/>
      <c r="QU86" s="651"/>
      <c r="QV86" s="651"/>
      <c r="QW86" s="651"/>
      <c r="QX86" s="651"/>
      <c r="QY86" s="651"/>
      <c r="QZ86" s="651"/>
      <c r="RA86" s="651"/>
      <c r="RB86" s="651"/>
      <c r="RC86" s="651"/>
      <c r="RD86" s="651"/>
      <c r="RE86" s="651"/>
      <c r="RF86" s="651"/>
      <c r="RG86" s="651"/>
      <c r="RH86" s="651"/>
      <c r="RI86" s="651"/>
      <c r="RJ86" s="651"/>
      <c r="RK86" s="651"/>
      <c r="RL86" s="651"/>
      <c r="RM86" s="651"/>
      <c r="RN86" s="651"/>
      <c r="RO86" s="651"/>
      <c r="RP86" s="651"/>
      <c r="RQ86" s="651"/>
      <c r="RR86" s="651"/>
      <c r="RS86" s="651"/>
      <c r="RT86" s="651"/>
      <c r="RU86" s="651"/>
      <c r="RV86" s="651"/>
      <c r="RW86" s="651"/>
      <c r="RX86" s="651"/>
      <c r="RY86" s="651"/>
      <c r="RZ86" s="651"/>
      <c r="SA86" s="651"/>
      <c r="SB86" s="651"/>
      <c r="SC86" s="651"/>
      <c r="SD86" s="651"/>
      <c r="SE86" s="651"/>
      <c r="SF86" s="651"/>
      <c r="SG86" s="651"/>
      <c r="SH86" s="651"/>
      <c r="SI86" s="651"/>
      <c r="SJ86" s="651"/>
      <c r="SK86" s="651"/>
      <c r="SL86" s="651"/>
      <c r="SM86" s="651"/>
      <c r="SN86" s="651"/>
      <c r="SO86" s="651"/>
      <c r="SP86" s="651"/>
      <c r="SQ86" s="651"/>
      <c r="SR86" s="651"/>
      <c r="SS86" s="651"/>
      <c r="ST86" s="651"/>
      <c r="SU86" s="651"/>
      <c r="SV86" s="651"/>
      <c r="SW86" s="651"/>
      <c r="SX86" s="651"/>
      <c r="SY86" s="651"/>
      <c r="SZ86" s="651"/>
      <c r="TA86" s="651"/>
      <c r="TB86" s="651"/>
      <c r="TC86" s="651"/>
      <c r="TD86" s="651"/>
      <c r="TE86" s="651"/>
      <c r="TF86" s="651"/>
      <c r="TG86" s="651"/>
      <c r="TH86" s="651"/>
      <c r="TI86" s="651"/>
      <c r="TJ86" s="651"/>
      <c r="TK86" s="651"/>
      <c r="TL86" s="651"/>
      <c r="TM86" s="651"/>
      <c r="TN86" s="651"/>
      <c r="TO86" s="651"/>
      <c r="TP86" s="651"/>
      <c r="TQ86" s="651"/>
      <c r="TR86" s="651"/>
      <c r="TS86" s="651"/>
      <c r="TT86" s="651"/>
      <c r="TU86" s="651"/>
      <c r="TV86" s="651"/>
      <c r="TW86" s="651"/>
      <c r="TX86" s="651"/>
      <c r="TY86" s="651"/>
      <c r="TZ86" s="651"/>
      <c r="UA86" s="651"/>
      <c r="UB86" s="651"/>
      <c r="UC86" s="651"/>
      <c r="UD86" s="651"/>
      <c r="UE86" s="651"/>
      <c r="UF86" s="651"/>
      <c r="UG86" s="651"/>
      <c r="UH86" s="651"/>
      <c r="UI86" s="651"/>
      <c r="UJ86" s="651"/>
      <c r="UK86" s="651"/>
      <c r="UL86" s="651"/>
      <c r="UM86" s="651"/>
      <c r="UN86" s="651"/>
      <c r="UO86" s="651"/>
      <c r="UP86" s="651"/>
      <c r="UQ86" s="651"/>
      <c r="UR86" s="651"/>
      <c r="US86" s="651"/>
      <c r="UT86" s="651"/>
      <c r="UU86" s="651"/>
      <c r="UV86" s="651"/>
      <c r="UW86" s="651"/>
      <c r="UX86" s="651"/>
      <c r="UY86" s="651"/>
      <c r="UZ86" s="651"/>
      <c r="VA86" s="651"/>
      <c r="VB86" s="651"/>
      <c r="VC86" s="651"/>
      <c r="VD86" s="651"/>
      <c r="VE86" s="651"/>
      <c r="VF86" s="651"/>
      <c r="VG86" s="651"/>
      <c r="VH86" s="651"/>
      <c r="VI86" s="651"/>
      <c r="VJ86" s="651"/>
      <c r="VK86" s="651"/>
      <c r="VL86" s="651"/>
      <c r="VM86" s="651"/>
      <c r="VN86" s="651"/>
      <c r="VO86" s="651"/>
      <c r="VP86" s="651"/>
      <c r="VQ86" s="651"/>
      <c r="VR86" s="651"/>
      <c r="VS86" s="651"/>
      <c r="VT86" s="651"/>
      <c r="VU86" s="651"/>
      <c r="VV86" s="651"/>
      <c r="VW86" s="651"/>
      <c r="VX86" s="651"/>
      <c r="VY86" s="651"/>
      <c r="VZ86" s="651"/>
      <c r="WA86" s="651"/>
      <c r="WB86" s="651"/>
      <c r="WC86" s="651"/>
      <c r="WD86" s="651"/>
      <c r="WE86" s="651"/>
      <c r="WF86" s="651"/>
      <c r="WG86" s="651"/>
      <c r="WH86" s="651"/>
      <c r="WI86" s="651"/>
      <c r="WJ86" s="651"/>
      <c r="WK86" s="651"/>
      <c r="WL86" s="651"/>
      <c r="WM86" s="651"/>
      <c r="WN86" s="651"/>
      <c r="WO86" s="651"/>
      <c r="WP86" s="651"/>
      <c r="WQ86" s="651"/>
      <c r="WR86" s="651"/>
      <c r="WS86" s="651"/>
      <c r="WT86" s="651"/>
      <c r="WU86" s="651"/>
      <c r="WV86" s="651"/>
      <c r="WW86" s="651"/>
      <c r="WX86" s="651"/>
      <c r="WY86" s="651"/>
      <c r="WZ86" s="651"/>
      <c r="XA86" s="651"/>
      <c r="XB86" s="651"/>
      <c r="XC86" s="651"/>
      <c r="XD86" s="651"/>
      <c r="XE86" s="651"/>
      <c r="XF86" s="651"/>
      <c r="XG86" s="651"/>
      <c r="XH86" s="651"/>
      <c r="XI86" s="651"/>
      <c r="XJ86" s="651"/>
      <c r="XK86" s="651"/>
      <c r="XL86" s="651"/>
      <c r="XM86" s="651"/>
      <c r="XN86" s="651"/>
      <c r="XO86" s="651"/>
      <c r="XP86" s="651"/>
      <c r="XQ86" s="651"/>
      <c r="XR86" s="651"/>
      <c r="XS86" s="651"/>
      <c r="XT86" s="651"/>
      <c r="XU86" s="651"/>
      <c r="XV86" s="651"/>
      <c r="XW86" s="651"/>
      <c r="XX86" s="651"/>
      <c r="XY86" s="651"/>
      <c r="XZ86" s="651"/>
      <c r="YA86" s="651"/>
      <c r="YB86" s="651"/>
      <c r="YC86" s="651"/>
      <c r="YD86" s="651"/>
      <c r="YE86" s="651"/>
      <c r="YF86" s="651"/>
      <c r="YG86" s="651"/>
      <c r="YH86" s="651"/>
      <c r="YI86" s="651"/>
      <c r="YJ86" s="651"/>
      <c r="YK86" s="651"/>
      <c r="YL86" s="651"/>
      <c r="YM86" s="651"/>
      <c r="YN86" s="651"/>
      <c r="YO86" s="651"/>
      <c r="YP86" s="651"/>
      <c r="YQ86" s="651"/>
      <c r="YR86" s="651"/>
      <c r="YS86" s="651"/>
      <c r="YT86" s="651"/>
      <c r="YU86" s="651"/>
      <c r="YV86" s="651"/>
      <c r="YW86" s="651"/>
      <c r="YX86" s="651"/>
      <c r="YY86" s="651"/>
      <c r="YZ86" s="651"/>
      <c r="ZA86" s="651"/>
      <c r="ZB86" s="651"/>
      <c r="ZC86" s="651"/>
      <c r="ZD86" s="651"/>
      <c r="ZE86" s="651"/>
      <c r="ZF86" s="651"/>
      <c r="ZG86" s="651"/>
      <c r="ZH86" s="651"/>
      <c r="ZI86" s="651"/>
      <c r="ZJ86" s="651"/>
      <c r="ZK86" s="651"/>
      <c r="ZL86" s="651"/>
      <c r="ZM86" s="651"/>
      <c r="ZN86" s="651"/>
      <c r="ZO86" s="651"/>
      <c r="ZP86" s="651"/>
      <c r="ZQ86" s="651"/>
      <c r="ZR86" s="651"/>
      <c r="ZS86" s="651"/>
      <c r="ZT86" s="651"/>
      <c r="ZU86" s="651"/>
      <c r="ZV86" s="651"/>
      <c r="ZW86" s="651"/>
      <c r="ZX86" s="651"/>
      <c r="ZY86" s="651"/>
      <c r="ZZ86" s="651"/>
      <c r="AAA86" s="651"/>
      <c r="AAB86" s="651"/>
      <c r="AAC86" s="651"/>
      <c r="AAD86" s="651"/>
      <c r="AAE86" s="651"/>
      <c r="AAF86" s="651"/>
      <c r="AAG86" s="651"/>
      <c r="AAH86" s="651"/>
      <c r="AAI86" s="651"/>
      <c r="AAJ86" s="651"/>
      <c r="AAK86" s="651"/>
      <c r="AAL86" s="651"/>
      <c r="AAM86" s="651"/>
      <c r="AAN86" s="651"/>
      <c r="AAO86" s="651"/>
      <c r="AAP86" s="651"/>
      <c r="AAQ86" s="651"/>
      <c r="AAR86" s="651"/>
      <c r="AAS86" s="651"/>
      <c r="AAT86" s="651"/>
      <c r="AAU86" s="651"/>
      <c r="AAV86" s="651"/>
      <c r="AAW86" s="651"/>
      <c r="AAX86" s="651"/>
      <c r="AAY86" s="651"/>
      <c r="AAZ86" s="651"/>
      <c r="ABA86" s="651"/>
      <c r="ABB86" s="651"/>
      <c r="ABC86" s="651"/>
      <c r="ABD86" s="651"/>
      <c r="ABE86" s="651"/>
      <c r="ABF86" s="651"/>
      <c r="ABG86" s="651"/>
      <c r="ABH86" s="651"/>
      <c r="ABI86" s="651"/>
      <c r="ABJ86" s="651"/>
      <c r="ABK86" s="651"/>
      <c r="ABL86" s="651"/>
      <c r="ABM86" s="651"/>
      <c r="ABN86" s="651"/>
      <c r="ABO86" s="651"/>
      <c r="ABP86" s="651"/>
      <c r="ABQ86" s="651"/>
      <c r="ABR86" s="651"/>
      <c r="ABS86" s="651"/>
      <c r="ABT86" s="651"/>
      <c r="ABU86" s="651"/>
      <c r="ABV86" s="651"/>
      <c r="ABW86" s="651"/>
      <c r="ABX86" s="651"/>
      <c r="ABY86" s="651"/>
      <c r="ABZ86" s="651"/>
      <c r="ACA86" s="651"/>
      <c r="ACB86" s="651"/>
      <c r="ACC86" s="651"/>
      <c r="ACD86" s="651"/>
      <c r="ACE86" s="651"/>
      <c r="ACF86" s="651"/>
      <c r="ACG86" s="651"/>
      <c r="ACH86" s="651"/>
      <c r="ACI86" s="651"/>
      <c r="ACJ86" s="651"/>
      <c r="ACK86" s="651"/>
      <c r="ACL86" s="651"/>
      <c r="ACM86" s="651"/>
      <c r="ACN86" s="651"/>
      <c r="ACO86" s="651"/>
      <c r="ACP86" s="651"/>
      <c r="ACQ86" s="651"/>
      <c r="ACR86" s="651"/>
      <c r="ACS86" s="651"/>
      <c r="ACT86" s="651"/>
      <c r="ACU86" s="651"/>
      <c r="ACV86" s="651"/>
      <c r="ACW86" s="651"/>
      <c r="ACX86" s="651"/>
      <c r="ACY86" s="651"/>
      <c r="ACZ86" s="651"/>
      <c r="ADA86" s="651"/>
      <c r="ADB86" s="651"/>
      <c r="ADC86" s="651"/>
      <c r="ADD86" s="651"/>
      <c r="ADE86" s="651"/>
      <c r="ADF86" s="651"/>
      <c r="ADG86" s="651"/>
      <c r="ADH86" s="651"/>
      <c r="ADI86" s="651"/>
      <c r="ADJ86" s="651"/>
      <c r="ADK86" s="651"/>
      <c r="ADL86" s="651"/>
      <c r="ADM86" s="651"/>
      <c r="ADN86" s="651"/>
      <c r="ADO86" s="651"/>
      <c r="ADP86" s="651"/>
      <c r="ADQ86" s="651"/>
      <c r="ADR86" s="651"/>
      <c r="ADS86" s="651"/>
      <c r="ADT86" s="651"/>
      <c r="ADU86" s="651"/>
      <c r="ADV86" s="651"/>
      <c r="ADW86" s="651"/>
      <c r="ADX86" s="651"/>
      <c r="ADY86" s="651"/>
      <c r="ADZ86" s="651"/>
      <c r="AEA86" s="651"/>
      <c r="AEB86" s="651"/>
      <c r="AEC86" s="651"/>
      <c r="AED86" s="651"/>
      <c r="AEE86" s="651"/>
      <c r="AEF86" s="651"/>
      <c r="AEG86" s="651"/>
      <c r="AEH86" s="651"/>
      <c r="AEI86" s="651"/>
      <c r="AEJ86" s="651"/>
      <c r="AEK86" s="651"/>
      <c r="AEL86" s="651"/>
      <c r="AEM86" s="651"/>
      <c r="AEN86" s="651"/>
      <c r="AEO86" s="651"/>
      <c r="AEP86" s="651"/>
      <c r="AEQ86" s="651"/>
      <c r="AER86" s="651"/>
      <c r="AES86" s="651"/>
      <c r="AET86" s="651"/>
      <c r="AEU86" s="651"/>
      <c r="AEV86" s="651"/>
      <c r="AEW86" s="651"/>
      <c r="AEX86" s="651"/>
      <c r="AEY86" s="651"/>
      <c r="AEZ86" s="651"/>
      <c r="AFA86" s="651"/>
      <c r="AFB86" s="651"/>
      <c r="AFC86" s="651"/>
      <c r="AFD86" s="651"/>
      <c r="AFE86" s="651"/>
      <c r="AFF86" s="651"/>
      <c r="AFG86" s="651"/>
      <c r="AFH86" s="651"/>
      <c r="AFI86" s="651"/>
      <c r="AFJ86" s="651"/>
      <c r="AFK86" s="651"/>
      <c r="AFL86" s="651"/>
      <c r="AFM86" s="651"/>
      <c r="AFN86" s="651"/>
      <c r="AFO86" s="651"/>
      <c r="AFP86" s="651"/>
      <c r="AFQ86" s="651"/>
      <c r="AFR86" s="651"/>
      <c r="AFS86" s="651"/>
      <c r="AFT86" s="651"/>
      <c r="AFU86" s="651"/>
      <c r="AFV86" s="651"/>
      <c r="AFW86" s="651"/>
      <c r="AFX86" s="651"/>
      <c r="AFY86" s="651"/>
      <c r="AFZ86" s="651"/>
      <c r="AGA86" s="651"/>
      <c r="AGB86" s="651"/>
      <c r="AGC86" s="651"/>
      <c r="AGD86" s="651"/>
      <c r="AGE86" s="651"/>
      <c r="AGF86" s="651"/>
      <c r="AGG86" s="651"/>
      <c r="AGH86" s="651"/>
      <c r="AGI86" s="651"/>
      <c r="AGJ86" s="651"/>
      <c r="AGK86" s="651"/>
      <c r="AGL86" s="651"/>
      <c r="AGM86" s="651"/>
      <c r="AGN86" s="651"/>
      <c r="AGO86" s="651"/>
      <c r="AGP86" s="651"/>
      <c r="AGQ86" s="651"/>
      <c r="AGR86" s="651"/>
      <c r="AGS86" s="651"/>
      <c r="AGT86" s="651"/>
      <c r="AGU86" s="651"/>
      <c r="AGV86" s="651"/>
      <c r="AGW86" s="651"/>
      <c r="AGX86" s="651"/>
      <c r="AGY86" s="651"/>
      <c r="AGZ86" s="651"/>
      <c r="AHA86" s="651"/>
      <c r="AHB86" s="651"/>
      <c r="AHC86" s="651"/>
      <c r="AHD86" s="651"/>
      <c r="AHE86" s="651"/>
      <c r="AHF86" s="651"/>
      <c r="AHG86" s="651"/>
      <c r="AHH86" s="651"/>
      <c r="AHI86" s="651"/>
      <c r="AHJ86" s="651"/>
      <c r="AHK86" s="651"/>
      <c r="AHL86" s="651"/>
      <c r="AHM86" s="651"/>
      <c r="AHN86" s="651"/>
      <c r="AHO86" s="651"/>
      <c r="AHP86" s="651"/>
      <c r="AHQ86" s="651"/>
      <c r="AHR86" s="651"/>
      <c r="AHS86" s="651"/>
      <c r="AHT86" s="651"/>
      <c r="AHU86" s="651"/>
      <c r="AHV86" s="651"/>
      <c r="AHW86" s="651"/>
      <c r="AHX86" s="651"/>
      <c r="AHY86" s="651"/>
      <c r="AHZ86" s="651"/>
      <c r="AIA86" s="651"/>
      <c r="AIB86" s="651"/>
      <c r="AIC86" s="651"/>
      <c r="AID86" s="651"/>
      <c r="AIE86" s="651"/>
      <c r="AIF86" s="651"/>
      <c r="AIG86" s="651"/>
      <c r="AIH86" s="651"/>
      <c r="AII86" s="651"/>
      <c r="AIJ86" s="651"/>
      <c r="AIK86" s="651"/>
      <c r="AIL86" s="651"/>
      <c r="AIM86" s="651"/>
      <c r="AIN86" s="651"/>
      <c r="AIO86" s="651"/>
      <c r="AIP86" s="651"/>
      <c r="AIQ86" s="651"/>
      <c r="AIR86" s="651"/>
      <c r="AIS86" s="651"/>
      <c r="AIT86" s="651"/>
      <c r="AIU86" s="651"/>
      <c r="AIV86" s="651"/>
      <c r="AIW86" s="651"/>
      <c r="AIX86" s="651"/>
      <c r="AIY86" s="651"/>
      <c r="AIZ86" s="651"/>
      <c r="AJA86" s="651"/>
      <c r="AJB86" s="651"/>
      <c r="AJC86" s="651"/>
      <c r="AJD86" s="651"/>
      <c r="AJE86" s="651"/>
      <c r="AJF86" s="651"/>
      <c r="AJG86" s="651"/>
      <c r="AJH86" s="651"/>
      <c r="AJI86" s="651"/>
      <c r="AJJ86" s="651"/>
      <c r="AJK86" s="651"/>
      <c r="AJL86" s="651"/>
      <c r="AJM86" s="651"/>
      <c r="AJN86" s="651"/>
      <c r="AJO86" s="651"/>
      <c r="AJP86" s="651"/>
      <c r="AJQ86" s="651"/>
      <c r="AJR86" s="651"/>
      <c r="AJS86" s="651"/>
      <c r="AJT86" s="651"/>
      <c r="AJU86" s="651"/>
      <c r="AJV86" s="651"/>
      <c r="AJW86" s="651"/>
      <c r="AJX86" s="651"/>
      <c r="AJY86" s="651"/>
      <c r="AJZ86" s="651"/>
      <c r="AKA86" s="651"/>
      <c r="AKB86" s="651"/>
      <c r="AKC86" s="651"/>
      <c r="AKD86" s="651"/>
      <c r="AKE86" s="651"/>
      <c r="AKF86" s="651"/>
      <c r="AKG86" s="651"/>
      <c r="AKH86" s="651"/>
      <c r="AKI86" s="651"/>
      <c r="AKJ86" s="651"/>
      <c r="AKK86" s="651"/>
      <c r="AKL86" s="651"/>
      <c r="AKM86" s="651"/>
      <c r="AKN86" s="651"/>
      <c r="AKO86" s="651"/>
      <c r="AKP86" s="651"/>
      <c r="AKQ86" s="651"/>
      <c r="AKR86" s="651"/>
      <c r="AKS86" s="651"/>
      <c r="AKT86" s="651"/>
      <c r="AKU86" s="651"/>
      <c r="AKV86" s="651"/>
      <c r="AKW86" s="651"/>
      <c r="AKX86" s="651"/>
      <c r="AKY86" s="651"/>
      <c r="AKZ86" s="651"/>
      <c r="ALA86" s="651"/>
      <c r="ALB86" s="651"/>
      <c r="ALC86" s="651"/>
      <c r="ALD86" s="651"/>
      <c r="ALE86" s="651"/>
      <c r="ALF86" s="651"/>
      <c r="ALG86" s="651"/>
      <c r="ALH86" s="651"/>
      <c r="ALI86" s="651"/>
      <c r="ALJ86" s="651"/>
      <c r="ALK86" s="651"/>
      <c r="ALL86" s="651"/>
      <c r="ALM86" s="651"/>
      <c r="ALN86" s="651"/>
      <c r="ALO86" s="651"/>
      <c r="ALP86" s="651"/>
      <c r="ALQ86" s="651"/>
      <c r="ALR86" s="651"/>
      <c r="ALS86" s="651"/>
      <c r="ALT86" s="651"/>
      <c r="ALU86" s="651"/>
      <c r="ALV86" s="651"/>
      <c r="ALW86" s="651"/>
      <c r="ALX86" s="651"/>
      <c r="ALY86" s="651"/>
      <c r="ALZ86" s="651"/>
      <c r="AMA86" s="651"/>
      <c r="AMB86" s="651"/>
      <c r="AMC86" s="651"/>
      <c r="AMD86" s="651"/>
      <c r="AME86" s="651"/>
      <c r="AMF86" s="651"/>
      <c r="AMG86" s="651"/>
      <c r="AMH86" s="651"/>
      <c r="AMI86" s="651"/>
      <c r="AMJ86" s="651"/>
      <c r="AMK86" s="651"/>
      <c r="AML86" s="651"/>
      <c r="AMM86" s="651"/>
      <c r="AMN86" s="651"/>
      <c r="AMO86" s="651"/>
      <c r="AMP86" s="651"/>
      <c r="AMQ86" s="651"/>
      <c r="AMR86" s="651"/>
      <c r="AMS86" s="651"/>
      <c r="AMT86" s="651"/>
      <c r="AMU86" s="651"/>
      <c r="AMV86" s="651"/>
      <c r="AMW86" s="651"/>
      <c r="AMX86" s="651"/>
      <c r="AMY86" s="651"/>
      <c r="AMZ86" s="651"/>
      <c r="ANA86" s="651"/>
      <c r="ANB86" s="651"/>
      <c r="ANC86" s="651"/>
      <c r="AND86" s="651"/>
      <c r="ANE86" s="651"/>
      <c r="ANF86" s="651"/>
      <c r="ANG86" s="651"/>
      <c r="ANH86" s="651"/>
      <c r="ANI86" s="651"/>
      <c r="ANJ86" s="651"/>
      <c r="ANK86" s="651"/>
      <c r="ANL86" s="651"/>
      <c r="ANM86" s="651"/>
      <c r="ANN86" s="651"/>
      <c r="ANO86" s="651"/>
      <c r="ANP86" s="651"/>
      <c r="ANQ86" s="651"/>
      <c r="ANR86" s="651"/>
      <c r="ANS86" s="651"/>
      <c r="ANT86" s="651"/>
      <c r="ANU86" s="651"/>
      <c r="ANV86" s="651"/>
      <c r="ANW86" s="651"/>
      <c r="ANX86" s="651"/>
      <c r="ANY86" s="651"/>
      <c r="ANZ86" s="651"/>
      <c r="AOA86" s="651"/>
      <c r="AOB86" s="651"/>
      <c r="AOC86" s="651"/>
      <c r="AOD86" s="651"/>
      <c r="AOE86" s="651"/>
      <c r="AOF86" s="651"/>
      <c r="AOG86" s="651"/>
      <c r="AOH86" s="651"/>
      <c r="AOI86" s="651"/>
      <c r="AOJ86" s="651"/>
      <c r="AOK86" s="651"/>
      <c r="AOL86" s="651"/>
      <c r="AOM86" s="651"/>
      <c r="AON86" s="651"/>
      <c r="AOO86" s="651"/>
      <c r="AOP86" s="651"/>
      <c r="AOQ86" s="651"/>
      <c r="AOR86" s="651"/>
      <c r="AOS86" s="651"/>
      <c r="AOT86" s="651"/>
      <c r="AOU86" s="651"/>
      <c r="AOV86" s="651"/>
      <c r="AOW86" s="651"/>
      <c r="AOX86" s="651"/>
      <c r="AOY86" s="651"/>
      <c r="AOZ86" s="651"/>
      <c r="APA86" s="651"/>
      <c r="APB86" s="651"/>
      <c r="APC86" s="651"/>
      <c r="APD86" s="651"/>
      <c r="APE86" s="651"/>
      <c r="APF86" s="651"/>
      <c r="APG86" s="651"/>
      <c r="APH86" s="651"/>
      <c r="API86" s="651"/>
      <c r="APJ86" s="651"/>
      <c r="APK86" s="651"/>
      <c r="APL86" s="651"/>
      <c r="APM86" s="651"/>
      <c r="APN86" s="651"/>
      <c r="APO86" s="651"/>
      <c r="APP86" s="651"/>
      <c r="APQ86" s="651"/>
      <c r="APR86" s="651"/>
      <c r="APS86" s="651"/>
      <c r="APT86" s="651"/>
      <c r="APU86" s="651"/>
      <c r="APV86" s="651"/>
      <c r="APW86" s="651"/>
      <c r="APX86" s="651"/>
      <c r="APY86" s="651"/>
      <c r="APZ86" s="651"/>
      <c r="AQA86" s="651"/>
      <c r="AQB86" s="651"/>
      <c r="AQC86" s="651"/>
      <c r="AQD86" s="651"/>
      <c r="AQE86" s="651"/>
      <c r="AQF86" s="651"/>
      <c r="AQG86" s="651"/>
      <c r="AQH86" s="651"/>
      <c r="AQI86" s="651"/>
      <c r="AQJ86" s="651"/>
      <c r="AQK86" s="651"/>
      <c r="AQL86" s="651"/>
      <c r="AQM86" s="651"/>
      <c r="AQN86" s="651"/>
      <c r="AQO86" s="651"/>
      <c r="AQP86" s="651"/>
      <c r="AQQ86" s="651"/>
      <c r="AQR86" s="651"/>
      <c r="AQS86" s="651"/>
      <c r="AQT86" s="651"/>
      <c r="AQU86" s="651"/>
      <c r="AQV86" s="651"/>
      <c r="AQW86" s="651"/>
      <c r="AQX86" s="651"/>
      <c r="AQY86" s="651"/>
      <c r="AQZ86" s="651"/>
      <c r="ARA86" s="651"/>
      <c r="ARB86" s="651"/>
      <c r="ARC86" s="651"/>
      <c r="ARD86" s="651"/>
      <c r="ARE86" s="651"/>
      <c r="ARF86" s="651"/>
      <c r="ARG86" s="651"/>
      <c r="ARH86" s="651"/>
      <c r="ARI86" s="651"/>
      <c r="ARJ86" s="651"/>
      <c r="ARK86" s="651"/>
      <c r="ARL86" s="651"/>
      <c r="ARM86" s="651"/>
      <c r="ARN86" s="651"/>
      <c r="ARO86" s="651"/>
      <c r="ARP86" s="651"/>
      <c r="ARQ86" s="651"/>
      <c r="ARR86" s="651"/>
      <c r="ARS86" s="651"/>
      <c r="ART86" s="651"/>
      <c r="ARU86" s="651"/>
      <c r="ARV86" s="651"/>
      <c r="ARW86" s="651"/>
      <c r="ARX86" s="651"/>
      <c r="ARY86" s="651"/>
      <c r="ARZ86" s="651"/>
      <c r="ASA86" s="651"/>
      <c r="ASB86" s="651"/>
      <c r="ASC86" s="651"/>
    </row>
    <row r="87" spans="1:1173" s="654" customFormat="1" ht="9" customHeight="1" x14ac:dyDescent="0.15">
      <c r="A87" s="653"/>
      <c r="E87" s="655"/>
      <c r="J87" s="655"/>
    </row>
    <row r="88" spans="1:1173" s="664" customFormat="1" ht="22" customHeight="1" x14ac:dyDescent="0.15">
      <c r="A88" s="653"/>
      <c r="B88" s="656"/>
      <c r="C88" s="657" t="s">
        <v>76</v>
      </c>
      <c r="D88" s="658"/>
      <c r="E88" s="659"/>
      <c r="F88" s="660"/>
      <c r="G88" s="661"/>
      <c r="H88" s="661"/>
      <c r="I88" s="662"/>
      <c r="J88" s="663"/>
      <c r="L88" s="665"/>
      <c r="M88" s="665"/>
      <c r="N88" s="665"/>
    </row>
    <row r="89" spans="1:1173" s="654" customFormat="1" ht="9" customHeight="1" x14ac:dyDescent="0.15">
      <c r="A89" s="653"/>
      <c r="E89" s="655"/>
      <c r="J89" s="655"/>
    </row>
    <row r="90" spans="1:1173" s="666" customFormat="1" ht="22" customHeight="1" x14ac:dyDescent="0.15">
      <c r="A90" s="653"/>
      <c r="B90" s="666" t="s">
        <v>28</v>
      </c>
      <c r="C90" s="667" t="s">
        <v>29</v>
      </c>
      <c r="D90" s="668">
        <f>Vérification!I16</f>
        <v>1914.7</v>
      </c>
      <c r="E90" s="669"/>
      <c r="J90" s="669"/>
    </row>
    <row r="91" spans="1:1173" s="675" customFormat="1" ht="22" customHeight="1" x14ac:dyDescent="0.15">
      <c r="A91" s="653"/>
      <c r="B91" s="670" t="s">
        <v>69</v>
      </c>
      <c r="C91" s="671" t="s">
        <v>11</v>
      </c>
      <c r="D91" s="672">
        <f>D$84</f>
        <v>2018</v>
      </c>
      <c r="E91" s="673">
        <f t="shared" ref="E91:AR91" si="2">E$84</f>
        <v>2019</v>
      </c>
      <c r="F91" s="672">
        <f t="shared" si="2"/>
        <v>2020</v>
      </c>
      <c r="G91" s="672">
        <f t="shared" si="2"/>
        <v>2021</v>
      </c>
      <c r="H91" s="672">
        <f t="shared" si="2"/>
        <v>2022</v>
      </c>
      <c r="I91" s="672">
        <f t="shared" si="2"/>
        <v>2023</v>
      </c>
      <c r="J91" s="673">
        <f t="shared" si="2"/>
        <v>2024</v>
      </c>
      <c r="K91" s="672">
        <f t="shared" si="2"/>
        <v>2025</v>
      </c>
      <c r="L91" s="672">
        <f t="shared" si="2"/>
        <v>2026</v>
      </c>
      <c r="M91" s="672">
        <f t="shared" si="2"/>
        <v>2027</v>
      </c>
      <c r="N91" s="672">
        <f t="shared" si="2"/>
        <v>2028</v>
      </c>
      <c r="O91" s="672">
        <f t="shared" si="2"/>
        <v>2029</v>
      </c>
      <c r="P91" s="672">
        <f t="shared" si="2"/>
        <v>2030</v>
      </c>
      <c r="Q91" s="672">
        <f t="shared" si="2"/>
        <v>2031</v>
      </c>
      <c r="R91" s="672">
        <f t="shared" si="2"/>
        <v>2032</v>
      </c>
      <c r="S91" s="672">
        <f t="shared" si="2"/>
        <v>2033</v>
      </c>
      <c r="T91" s="672">
        <f t="shared" si="2"/>
        <v>2034</v>
      </c>
      <c r="U91" s="672">
        <f t="shared" si="2"/>
        <v>2035</v>
      </c>
      <c r="V91" s="672">
        <f t="shared" si="2"/>
        <v>2036</v>
      </c>
      <c r="W91" s="672">
        <f t="shared" si="2"/>
        <v>2037</v>
      </c>
      <c r="X91" s="672">
        <f t="shared" si="2"/>
        <v>2038</v>
      </c>
      <c r="Y91" s="672">
        <f t="shared" si="2"/>
        <v>2039</v>
      </c>
      <c r="Z91" s="672">
        <f t="shared" si="2"/>
        <v>2040</v>
      </c>
      <c r="AA91" s="672">
        <f t="shared" si="2"/>
        <v>2041</v>
      </c>
      <c r="AB91" s="672">
        <f t="shared" si="2"/>
        <v>2042</v>
      </c>
      <c r="AC91" s="672">
        <f t="shared" si="2"/>
        <v>2043</v>
      </c>
      <c r="AD91" s="672">
        <f t="shared" si="2"/>
        <v>2044</v>
      </c>
      <c r="AE91" s="672">
        <f t="shared" si="2"/>
        <v>2045</v>
      </c>
      <c r="AF91" s="672">
        <f t="shared" si="2"/>
        <v>2046</v>
      </c>
      <c r="AG91" s="672">
        <f t="shared" si="2"/>
        <v>2047</v>
      </c>
      <c r="AH91" s="672">
        <f t="shared" si="2"/>
        <v>2048</v>
      </c>
      <c r="AI91" s="672">
        <f t="shared" si="2"/>
        <v>2049</v>
      </c>
      <c r="AJ91" s="672">
        <f t="shared" si="2"/>
        <v>2050</v>
      </c>
      <c r="AK91" s="672" t="str">
        <f t="shared" si="2"/>
        <v/>
      </c>
      <c r="AL91" s="672" t="str">
        <f t="shared" si="2"/>
        <v/>
      </c>
      <c r="AM91" s="672" t="str">
        <f t="shared" si="2"/>
        <v/>
      </c>
      <c r="AN91" s="672" t="str">
        <f t="shared" si="2"/>
        <v/>
      </c>
      <c r="AO91" s="672" t="str">
        <f t="shared" si="2"/>
        <v/>
      </c>
      <c r="AP91" s="672" t="str">
        <f t="shared" si="2"/>
        <v/>
      </c>
      <c r="AQ91" s="672" t="str">
        <f t="shared" si="2"/>
        <v/>
      </c>
      <c r="AR91" s="672" t="str">
        <f t="shared" si="2"/>
        <v/>
      </c>
      <c r="AS91" s="674"/>
      <c r="AT91" s="674"/>
      <c r="AU91" s="674"/>
      <c r="AV91" s="674"/>
      <c r="AW91" s="674"/>
      <c r="AX91" s="674"/>
      <c r="AY91" s="674"/>
      <c r="AZ91" s="674"/>
      <c r="BA91" s="674"/>
      <c r="BB91" s="674"/>
      <c r="BC91" s="674"/>
      <c r="BD91" s="674"/>
      <c r="BE91" s="674"/>
      <c r="BF91" s="674"/>
      <c r="BG91" s="674"/>
      <c r="BH91" s="674"/>
      <c r="BI91" s="674"/>
      <c r="BJ91" s="674"/>
      <c r="BK91" s="674"/>
      <c r="BL91" s="674"/>
      <c r="BM91" s="674"/>
      <c r="BN91" s="674"/>
      <c r="BO91" s="674"/>
      <c r="BP91" s="674"/>
      <c r="BQ91" s="674"/>
      <c r="BR91" s="674"/>
      <c r="BS91" s="674"/>
      <c r="BT91" s="674"/>
      <c r="BU91" s="674"/>
      <c r="BV91" s="674"/>
      <c r="BW91" s="674"/>
      <c r="BX91" s="674"/>
      <c r="BY91" s="674"/>
      <c r="BZ91" s="674"/>
      <c r="CA91" s="674"/>
      <c r="CB91" s="674"/>
      <c r="CC91" s="674"/>
      <c r="CD91" s="674"/>
      <c r="CE91" s="674"/>
      <c r="CF91" s="674"/>
      <c r="CG91" s="674"/>
      <c r="CH91" s="674"/>
      <c r="CI91" s="674"/>
      <c r="CJ91" s="674"/>
      <c r="CK91" s="674"/>
      <c r="CL91" s="674"/>
      <c r="CM91" s="674"/>
      <c r="CN91" s="674"/>
      <c r="CO91" s="674"/>
      <c r="CP91" s="674"/>
      <c r="CQ91" s="674"/>
      <c r="CR91" s="674"/>
      <c r="CS91" s="674"/>
      <c r="CT91" s="674"/>
      <c r="CU91" s="674"/>
      <c r="CV91" s="674"/>
      <c r="CW91" s="674"/>
      <c r="CX91" s="674"/>
      <c r="CY91" s="674"/>
      <c r="CZ91" s="674"/>
      <c r="DA91" s="674"/>
      <c r="DB91" s="674"/>
      <c r="DC91" s="674"/>
      <c r="DD91" s="674"/>
      <c r="DE91" s="674"/>
      <c r="DF91" s="674"/>
      <c r="DG91" s="674"/>
      <c r="DH91" s="674"/>
      <c r="DI91" s="674"/>
      <c r="DJ91" s="674"/>
      <c r="DK91" s="674"/>
      <c r="DL91" s="674"/>
      <c r="DM91" s="674"/>
      <c r="DN91" s="674"/>
      <c r="DO91" s="674"/>
      <c r="DP91" s="674"/>
      <c r="DQ91" s="674"/>
      <c r="DR91" s="674"/>
      <c r="DS91" s="674"/>
      <c r="DT91" s="674"/>
      <c r="DU91" s="674"/>
      <c r="DV91" s="674"/>
      <c r="DW91" s="674"/>
      <c r="DX91" s="674"/>
      <c r="DY91" s="674"/>
      <c r="DZ91" s="674"/>
      <c r="EA91" s="674"/>
      <c r="EB91" s="674"/>
      <c r="EC91" s="674"/>
      <c r="ED91" s="674"/>
      <c r="EE91" s="674"/>
      <c r="EF91" s="674"/>
      <c r="EG91" s="674"/>
      <c r="EH91" s="674"/>
      <c r="EI91" s="674"/>
      <c r="EJ91" s="674"/>
      <c r="EK91" s="674"/>
      <c r="EL91" s="674"/>
      <c r="EM91" s="674"/>
      <c r="EN91" s="674"/>
      <c r="EO91" s="674"/>
      <c r="EP91" s="674"/>
      <c r="EQ91" s="674"/>
      <c r="ER91" s="674"/>
      <c r="ES91" s="674"/>
      <c r="ET91" s="674"/>
      <c r="EU91" s="674"/>
      <c r="EV91" s="674"/>
      <c r="EW91" s="674"/>
      <c r="EX91" s="674"/>
      <c r="EY91" s="674"/>
      <c r="EZ91" s="674"/>
      <c r="FA91" s="674"/>
      <c r="FB91" s="674"/>
      <c r="FC91" s="674"/>
      <c r="FD91" s="674"/>
      <c r="FE91" s="674"/>
      <c r="FF91" s="674"/>
      <c r="FG91" s="674"/>
      <c r="FH91" s="674"/>
      <c r="FI91" s="674"/>
      <c r="FJ91" s="674"/>
      <c r="FK91" s="674"/>
      <c r="FL91" s="674"/>
      <c r="FM91" s="674"/>
      <c r="FN91" s="674"/>
      <c r="FO91" s="674"/>
      <c r="FP91" s="674"/>
      <c r="FQ91" s="674"/>
      <c r="FR91" s="674"/>
      <c r="FS91" s="674"/>
      <c r="FT91" s="674"/>
      <c r="FU91" s="674"/>
      <c r="FV91" s="674"/>
      <c r="FW91" s="674"/>
      <c r="FX91" s="674"/>
      <c r="FY91" s="674"/>
      <c r="FZ91" s="674"/>
      <c r="GA91" s="674"/>
      <c r="GB91" s="674"/>
      <c r="GC91" s="674"/>
      <c r="GD91" s="674"/>
      <c r="GE91" s="674"/>
      <c r="GF91" s="674"/>
      <c r="GG91" s="674"/>
      <c r="GH91" s="674"/>
      <c r="GI91" s="674"/>
      <c r="GJ91" s="674"/>
      <c r="GK91" s="674"/>
      <c r="GL91" s="674"/>
      <c r="GM91" s="674"/>
      <c r="GN91" s="674"/>
      <c r="GO91" s="674"/>
      <c r="GP91" s="674"/>
      <c r="GQ91" s="674"/>
      <c r="GR91" s="674"/>
      <c r="GS91" s="674"/>
      <c r="GT91" s="674"/>
      <c r="GU91" s="674"/>
      <c r="GV91" s="674"/>
      <c r="GW91" s="674"/>
      <c r="GX91" s="674"/>
      <c r="GY91" s="674"/>
      <c r="GZ91" s="674"/>
      <c r="HA91" s="674"/>
      <c r="HB91" s="674"/>
      <c r="HC91" s="674"/>
      <c r="HD91" s="674"/>
      <c r="HE91" s="674"/>
      <c r="HF91" s="674"/>
      <c r="HG91" s="674"/>
      <c r="HH91" s="674"/>
      <c r="HI91" s="674"/>
      <c r="HJ91" s="674"/>
      <c r="HK91" s="674"/>
      <c r="HL91" s="674"/>
      <c r="HM91" s="674"/>
      <c r="HN91" s="674"/>
      <c r="HO91" s="674"/>
      <c r="HP91" s="674"/>
      <c r="HQ91" s="674"/>
      <c r="HR91" s="674"/>
      <c r="HS91" s="674"/>
      <c r="HT91" s="674"/>
      <c r="HU91" s="674"/>
      <c r="HV91" s="674"/>
      <c r="HW91" s="674"/>
      <c r="HX91" s="674"/>
      <c r="HY91" s="674"/>
      <c r="HZ91" s="674"/>
      <c r="IA91" s="674"/>
      <c r="IB91" s="674"/>
      <c r="IC91" s="674"/>
      <c r="ID91" s="674"/>
      <c r="IE91" s="674"/>
      <c r="IF91" s="674"/>
      <c r="IG91" s="674"/>
      <c r="IH91" s="674"/>
      <c r="II91" s="674"/>
      <c r="IJ91" s="674"/>
      <c r="IK91" s="674"/>
      <c r="IL91" s="674"/>
      <c r="IM91" s="674"/>
      <c r="IN91" s="674"/>
      <c r="IO91" s="674"/>
      <c r="IP91" s="674"/>
      <c r="IQ91" s="674"/>
      <c r="IR91" s="674"/>
      <c r="IS91" s="674"/>
      <c r="IT91" s="674"/>
      <c r="IU91" s="674"/>
      <c r="IV91" s="674"/>
      <c r="IW91" s="674"/>
      <c r="IX91" s="674"/>
      <c r="IY91" s="674"/>
      <c r="IZ91" s="674"/>
      <c r="JA91" s="674"/>
      <c r="JB91" s="674"/>
      <c r="JC91" s="674"/>
      <c r="JD91" s="674"/>
      <c r="JE91" s="674"/>
      <c r="JF91" s="674"/>
      <c r="JG91" s="674"/>
      <c r="JH91" s="674"/>
      <c r="JI91" s="674"/>
      <c r="JJ91" s="674"/>
      <c r="JK91" s="674"/>
      <c r="JL91" s="674"/>
      <c r="JM91" s="674"/>
      <c r="JN91" s="674"/>
      <c r="JO91" s="674"/>
      <c r="JP91" s="674"/>
      <c r="JQ91" s="674"/>
      <c r="JR91" s="674"/>
      <c r="JS91" s="674"/>
      <c r="JT91" s="674"/>
      <c r="JU91" s="674"/>
      <c r="JV91" s="674"/>
      <c r="JW91" s="674"/>
      <c r="JX91" s="674"/>
      <c r="JY91" s="674"/>
      <c r="JZ91" s="674"/>
      <c r="KA91" s="674"/>
      <c r="KB91" s="674"/>
      <c r="KC91" s="674"/>
      <c r="KD91" s="674"/>
      <c r="KE91" s="674"/>
      <c r="KF91" s="674"/>
      <c r="KG91" s="674"/>
      <c r="KH91" s="674"/>
      <c r="KI91" s="674"/>
      <c r="KJ91" s="674"/>
      <c r="KK91" s="674"/>
      <c r="KL91" s="674"/>
      <c r="KM91" s="674"/>
      <c r="KN91" s="674"/>
      <c r="KO91" s="674"/>
      <c r="KP91" s="674"/>
      <c r="KQ91" s="674"/>
      <c r="KR91" s="674"/>
      <c r="KS91" s="674"/>
      <c r="KT91" s="674"/>
      <c r="KU91" s="674"/>
      <c r="KV91" s="674"/>
      <c r="KW91" s="674"/>
      <c r="KX91" s="674"/>
      <c r="KY91" s="674"/>
      <c r="KZ91" s="674"/>
      <c r="LA91" s="674"/>
      <c r="LB91" s="674"/>
      <c r="LC91" s="674"/>
      <c r="LD91" s="674"/>
      <c r="LE91" s="674"/>
      <c r="LF91" s="674"/>
      <c r="LG91" s="674"/>
      <c r="LH91" s="674"/>
      <c r="LI91" s="674"/>
      <c r="LJ91" s="674"/>
      <c r="LK91" s="674"/>
      <c r="LL91" s="674"/>
      <c r="LM91" s="674"/>
      <c r="LN91" s="674"/>
      <c r="LO91" s="674"/>
      <c r="LP91" s="674"/>
      <c r="LQ91" s="674"/>
      <c r="LR91" s="674"/>
      <c r="LS91" s="674"/>
      <c r="LT91" s="674"/>
      <c r="LU91" s="674"/>
      <c r="LV91" s="674"/>
      <c r="LW91" s="674"/>
      <c r="LX91" s="674"/>
      <c r="LY91" s="674"/>
      <c r="LZ91" s="674"/>
      <c r="MA91" s="674"/>
      <c r="MB91" s="674"/>
      <c r="MC91" s="674"/>
      <c r="MD91" s="674"/>
      <c r="ME91" s="674"/>
      <c r="MF91" s="674"/>
      <c r="MG91" s="674"/>
      <c r="MH91" s="674"/>
      <c r="MI91" s="674"/>
      <c r="MJ91" s="674"/>
      <c r="MK91" s="674"/>
      <c r="ML91" s="674"/>
      <c r="MM91" s="674"/>
      <c r="MN91" s="674"/>
      <c r="MO91" s="674"/>
      <c r="MP91" s="674"/>
      <c r="MQ91" s="674"/>
      <c r="MR91" s="674"/>
      <c r="MS91" s="674"/>
      <c r="MT91" s="674"/>
      <c r="MU91" s="674"/>
      <c r="MV91" s="674"/>
      <c r="MW91" s="674"/>
      <c r="MX91" s="674"/>
      <c r="MY91" s="674"/>
      <c r="MZ91" s="674"/>
      <c r="NA91" s="674"/>
      <c r="NB91" s="674"/>
      <c r="NC91" s="674"/>
      <c r="ND91" s="674"/>
      <c r="NE91" s="674"/>
      <c r="NF91" s="674"/>
      <c r="NG91" s="674"/>
      <c r="NH91" s="674"/>
      <c r="NI91" s="674"/>
      <c r="NJ91" s="674"/>
      <c r="NK91" s="674"/>
      <c r="NL91" s="674"/>
      <c r="NM91" s="674"/>
      <c r="NN91" s="674"/>
      <c r="NO91" s="674"/>
      <c r="NP91" s="674"/>
      <c r="NQ91" s="674"/>
      <c r="NR91" s="674"/>
      <c r="NS91" s="674"/>
      <c r="NT91" s="674"/>
      <c r="NU91" s="674"/>
      <c r="NV91" s="674"/>
      <c r="NW91" s="674"/>
      <c r="NX91" s="674"/>
      <c r="NY91" s="674"/>
      <c r="NZ91" s="674"/>
      <c r="OA91" s="674"/>
      <c r="OB91" s="674"/>
      <c r="OC91" s="674"/>
      <c r="OD91" s="674"/>
      <c r="OE91" s="674"/>
      <c r="OF91" s="674"/>
      <c r="OG91" s="674"/>
      <c r="OH91" s="674"/>
      <c r="OI91" s="674"/>
      <c r="OJ91" s="674"/>
      <c r="OK91" s="674"/>
      <c r="OL91" s="674"/>
      <c r="OM91" s="674"/>
      <c r="ON91" s="674"/>
      <c r="OO91" s="674"/>
      <c r="OP91" s="674"/>
      <c r="OQ91" s="674"/>
      <c r="OR91" s="674"/>
      <c r="OS91" s="674"/>
      <c r="OT91" s="674"/>
      <c r="OU91" s="674"/>
      <c r="OV91" s="674"/>
      <c r="OW91" s="674"/>
      <c r="OX91" s="674"/>
      <c r="OY91" s="674"/>
      <c r="OZ91" s="674"/>
      <c r="PA91" s="674"/>
      <c r="PB91" s="674"/>
      <c r="PC91" s="674"/>
      <c r="PD91" s="674"/>
      <c r="PE91" s="674"/>
      <c r="PF91" s="674"/>
      <c r="PG91" s="674"/>
      <c r="PH91" s="674"/>
      <c r="PI91" s="674"/>
      <c r="PJ91" s="674"/>
      <c r="PK91" s="674"/>
      <c r="PL91" s="674"/>
      <c r="PM91" s="674"/>
      <c r="PN91" s="674"/>
      <c r="PO91" s="674"/>
      <c r="PP91" s="674"/>
      <c r="PQ91" s="674"/>
      <c r="PR91" s="674"/>
      <c r="PS91" s="674"/>
      <c r="PT91" s="674"/>
      <c r="PU91" s="674"/>
      <c r="PV91" s="674"/>
      <c r="PW91" s="674"/>
      <c r="PX91" s="674"/>
      <c r="PY91" s="674"/>
      <c r="PZ91" s="674"/>
      <c r="QA91" s="674"/>
      <c r="QB91" s="674"/>
      <c r="QC91" s="674"/>
      <c r="QD91" s="674"/>
      <c r="QE91" s="674"/>
      <c r="QF91" s="674"/>
      <c r="QG91" s="674"/>
      <c r="QH91" s="674"/>
      <c r="QI91" s="674"/>
      <c r="QJ91" s="674"/>
      <c r="QK91" s="674"/>
      <c r="QL91" s="674"/>
      <c r="QM91" s="674"/>
      <c r="QN91" s="674"/>
      <c r="QO91" s="674"/>
      <c r="QP91" s="674"/>
      <c r="QQ91" s="674"/>
      <c r="QR91" s="674"/>
      <c r="QS91" s="674"/>
      <c r="QT91" s="674"/>
      <c r="QU91" s="674"/>
      <c r="QV91" s="674"/>
      <c r="QW91" s="674"/>
      <c r="QX91" s="674"/>
      <c r="QY91" s="674"/>
      <c r="QZ91" s="674"/>
      <c r="RA91" s="674"/>
      <c r="RB91" s="674"/>
      <c r="RC91" s="674"/>
      <c r="RD91" s="674"/>
      <c r="RE91" s="674"/>
      <c r="RF91" s="674"/>
      <c r="RG91" s="674"/>
      <c r="RH91" s="674"/>
      <c r="RI91" s="674"/>
      <c r="RJ91" s="674"/>
      <c r="RK91" s="674"/>
      <c r="RL91" s="674"/>
      <c r="RM91" s="674"/>
      <c r="RN91" s="674"/>
      <c r="RO91" s="674"/>
      <c r="RP91" s="674"/>
      <c r="RQ91" s="674"/>
      <c r="RR91" s="674"/>
      <c r="RS91" s="674"/>
      <c r="RT91" s="674"/>
      <c r="RU91" s="674"/>
      <c r="RV91" s="674"/>
      <c r="RW91" s="674"/>
      <c r="RX91" s="674"/>
      <c r="RY91" s="674"/>
      <c r="RZ91" s="674"/>
      <c r="SA91" s="674"/>
      <c r="SB91" s="674"/>
      <c r="SC91" s="674"/>
      <c r="SD91" s="674"/>
      <c r="SE91" s="674"/>
      <c r="SF91" s="674"/>
      <c r="SG91" s="674"/>
      <c r="SH91" s="674"/>
      <c r="SI91" s="674"/>
      <c r="SJ91" s="674"/>
      <c r="SK91" s="674"/>
      <c r="SL91" s="674"/>
      <c r="SM91" s="674"/>
      <c r="SN91" s="674"/>
      <c r="SO91" s="674"/>
      <c r="SP91" s="674"/>
      <c r="SQ91" s="674"/>
      <c r="SR91" s="674"/>
      <c r="SS91" s="674"/>
      <c r="ST91" s="674"/>
      <c r="SU91" s="674"/>
      <c r="SV91" s="674"/>
      <c r="SW91" s="674"/>
      <c r="SX91" s="674"/>
      <c r="SY91" s="674"/>
      <c r="SZ91" s="674"/>
      <c r="TA91" s="674"/>
      <c r="TB91" s="674"/>
      <c r="TC91" s="674"/>
      <c r="TD91" s="674"/>
      <c r="TE91" s="674"/>
      <c r="TF91" s="674"/>
      <c r="TG91" s="674"/>
      <c r="TH91" s="674"/>
      <c r="TI91" s="674"/>
      <c r="TJ91" s="674"/>
      <c r="TK91" s="674"/>
      <c r="TL91" s="674"/>
      <c r="TM91" s="674"/>
      <c r="TN91" s="674"/>
      <c r="TO91" s="674"/>
      <c r="TP91" s="674"/>
      <c r="TQ91" s="674"/>
      <c r="TR91" s="674"/>
      <c r="TS91" s="674"/>
      <c r="TT91" s="674"/>
      <c r="TU91" s="674"/>
      <c r="TV91" s="674"/>
      <c r="TW91" s="674"/>
      <c r="TX91" s="674"/>
      <c r="TY91" s="674"/>
      <c r="TZ91" s="674"/>
      <c r="UA91" s="674"/>
      <c r="UB91" s="674"/>
      <c r="UC91" s="674"/>
      <c r="UD91" s="674"/>
      <c r="UE91" s="674"/>
      <c r="UF91" s="674"/>
      <c r="UG91" s="674"/>
      <c r="UH91" s="674"/>
      <c r="UI91" s="674"/>
      <c r="UJ91" s="674"/>
      <c r="UK91" s="674"/>
      <c r="UL91" s="674"/>
      <c r="UM91" s="674"/>
      <c r="UN91" s="674"/>
      <c r="UO91" s="674"/>
      <c r="UP91" s="674"/>
      <c r="UQ91" s="674"/>
      <c r="UR91" s="674"/>
      <c r="US91" s="674"/>
      <c r="UT91" s="674"/>
      <c r="UU91" s="674"/>
      <c r="UV91" s="674"/>
      <c r="UW91" s="674"/>
      <c r="UX91" s="674"/>
      <c r="UY91" s="674"/>
      <c r="UZ91" s="674"/>
      <c r="VA91" s="674"/>
      <c r="VB91" s="674"/>
      <c r="VC91" s="674"/>
      <c r="VD91" s="674"/>
      <c r="VE91" s="674"/>
      <c r="VF91" s="674"/>
      <c r="VG91" s="674"/>
      <c r="VH91" s="674"/>
      <c r="VI91" s="674"/>
      <c r="VJ91" s="674"/>
      <c r="VK91" s="674"/>
      <c r="VL91" s="674"/>
      <c r="VM91" s="674"/>
      <c r="VN91" s="674"/>
      <c r="VO91" s="674"/>
      <c r="VP91" s="674"/>
      <c r="VQ91" s="674"/>
      <c r="VR91" s="674"/>
      <c r="VS91" s="674"/>
      <c r="VT91" s="674"/>
      <c r="VU91" s="674"/>
      <c r="VV91" s="674"/>
      <c r="VW91" s="674"/>
      <c r="VX91" s="674"/>
      <c r="VY91" s="674"/>
      <c r="VZ91" s="674"/>
      <c r="WA91" s="674"/>
      <c r="WB91" s="674"/>
      <c r="WC91" s="674"/>
      <c r="WD91" s="674"/>
      <c r="WE91" s="674"/>
      <c r="WF91" s="674"/>
      <c r="WG91" s="674"/>
      <c r="WH91" s="674"/>
      <c r="WI91" s="674"/>
      <c r="WJ91" s="674"/>
      <c r="WK91" s="674"/>
      <c r="WL91" s="674"/>
      <c r="WM91" s="674"/>
      <c r="WN91" s="674"/>
      <c r="WO91" s="674"/>
      <c r="WP91" s="674"/>
      <c r="WQ91" s="674"/>
      <c r="WR91" s="674"/>
      <c r="WS91" s="674"/>
      <c r="WT91" s="674"/>
      <c r="WU91" s="674"/>
      <c r="WV91" s="674"/>
      <c r="WW91" s="674"/>
      <c r="WX91" s="674"/>
      <c r="WY91" s="674"/>
      <c r="WZ91" s="674"/>
      <c r="XA91" s="674"/>
      <c r="XB91" s="674"/>
      <c r="XC91" s="674"/>
      <c r="XD91" s="674"/>
      <c r="XE91" s="674"/>
      <c r="XF91" s="674"/>
      <c r="XG91" s="674"/>
      <c r="XH91" s="674"/>
      <c r="XI91" s="674"/>
      <c r="XJ91" s="674"/>
      <c r="XK91" s="674"/>
      <c r="XL91" s="674"/>
      <c r="XM91" s="674"/>
      <c r="XN91" s="674"/>
      <c r="XO91" s="674"/>
      <c r="XP91" s="674"/>
      <c r="XQ91" s="674"/>
      <c r="XR91" s="674"/>
      <c r="XS91" s="674"/>
      <c r="XT91" s="674"/>
      <c r="XU91" s="674"/>
      <c r="XV91" s="674"/>
      <c r="XW91" s="674"/>
      <c r="XX91" s="674"/>
      <c r="XY91" s="674"/>
      <c r="XZ91" s="674"/>
      <c r="YA91" s="674"/>
      <c r="YB91" s="674"/>
      <c r="YC91" s="674"/>
      <c r="YD91" s="674"/>
      <c r="YE91" s="674"/>
      <c r="YF91" s="674"/>
      <c r="YG91" s="674"/>
      <c r="YH91" s="674"/>
      <c r="YI91" s="674"/>
      <c r="YJ91" s="674"/>
      <c r="YK91" s="674"/>
      <c r="YL91" s="674"/>
      <c r="YM91" s="674"/>
      <c r="YN91" s="674"/>
      <c r="YO91" s="674"/>
      <c r="YP91" s="674"/>
      <c r="YQ91" s="674"/>
      <c r="YR91" s="674"/>
      <c r="YS91" s="674"/>
      <c r="YT91" s="674"/>
      <c r="YU91" s="674"/>
      <c r="YV91" s="674"/>
      <c r="YW91" s="674"/>
      <c r="YX91" s="674"/>
      <c r="YY91" s="674"/>
      <c r="YZ91" s="674"/>
      <c r="ZA91" s="674"/>
      <c r="ZB91" s="674"/>
      <c r="ZC91" s="674"/>
      <c r="ZD91" s="674"/>
      <c r="ZE91" s="674"/>
      <c r="ZF91" s="674"/>
      <c r="ZG91" s="674"/>
      <c r="ZH91" s="674"/>
      <c r="ZI91" s="674"/>
      <c r="ZJ91" s="674"/>
      <c r="ZK91" s="674"/>
      <c r="ZL91" s="674"/>
      <c r="ZM91" s="674"/>
      <c r="ZN91" s="674"/>
      <c r="ZO91" s="674"/>
      <c r="ZP91" s="674"/>
      <c r="ZQ91" s="674"/>
      <c r="ZR91" s="674"/>
      <c r="ZS91" s="674"/>
      <c r="ZT91" s="674"/>
      <c r="ZU91" s="674"/>
      <c r="ZV91" s="674"/>
      <c r="ZW91" s="674"/>
      <c r="ZX91" s="674"/>
      <c r="ZY91" s="674"/>
      <c r="ZZ91" s="674"/>
      <c r="AAA91" s="674"/>
      <c r="AAB91" s="674"/>
      <c r="AAC91" s="674"/>
      <c r="AAD91" s="674"/>
      <c r="AAE91" s="674"/>
      <c r="AAF91" s="674"/>
      <c r="AAG91" s="674"/>
      <c r="AAH91" s="674"/>
      <c r="AAI91" s="674"/>
      <c r="AAJ91" s="674"/>
      <c r="AAK91" s="674"/>
      <c r="AAL91" s="674"/>
      <c r="AAM91" s="674"/>
      <c r="AAN91" s="674"/>
      <c r="AAO91" s="674"/>
      <c r="AAP91" s="674"/>
      <c r="AAQ91" s="674"/>
      <c r="AAR91" s="674"/>
      <c r="AAS91" s="674"/>
      <c r="AAT91" s="674"/>
      <c r="AAU91" s="674"/>
      <c r="AAV91" s="674"/>
      <c r="AAW91" s="674"/>
      <c r="AAX91" s="674"/>
      <c r="AAY91" s="674"/>
      <c r="AAZ91" s="674"/>
      <c r="ABA91" s="674"/>
      <c r="ABB91" s="674"/>
      <c r="ABC91" s="674"/>
      <c r="ABD91" s="674"/>
      <c r="ABE91" s="674"/>
      <c r="ABF91" s="674"/>
      <c r="ABG91" s="674"/>
      <c r="ABH91" s="674"/>
      <c r="ABI91" s="674"/>
      <c r="ABJ91" s="674"/>
      <c r="ABK91" s="674"/>
      <c r="ABL91" s="674"/>
      <c r="ABM91" s="674"/>
      <c r="ABN91" s="674"/>
      <c r="ABO91" s="674"/>
      <c r="ABP91" s="674"/>
      <c r="ABQ91" s="674"/>
      <c r="ABR91" s="674"/>
      <c r="ABS91" s="674"/>
      <c r="ABT91" s="674"/>
      <c r="ABU91" s="674"/>
      <c r="ABV91" s="674"/>
      <c r="ABW91" s="674"/>
      <c r="ABX91" s="674"/>
      <c r="ABY91" s="674"/>
      <c r="ABZ91" s="674"/>
      <c r="ACA91" s="674"/>
      <c r="ACB91" s="674"/>
      <c r="ACC91" s="674"/>
      <c r="ACD91" s="674"/>
      <c r="ACE91" s="674"/>
      <c r="ACF91" s="674"/>
      <c r="ACG91" s="674"/>
      <c r="ACH91" s="674"/>
      <c r="ACI91" s="674"/>
      <c r="ACJ91" s="674"/>
      <c r="ACK91" s="674"/>
      <c r="ACL91" s="674"/>
      <c r="ACM91" s="674"/>
      <c r="ACN91" s="674"/>
      <c r="ACO91" s="674"/>
      <c r="ACP91" s="674"/>
      <c r="ACQ91" s="674"/>
      <c r="ACR91" s="674"/>
      <c r="ACS91" s="674"/>
      <c r="ACT91" s="674"/>
      <c r="ACU91" s="674"/>
      <c r="ACV91" s="674"/>
      <c r="ACW91" s="674"/>
      <c r="ACX91" s="674"/>
      <c r="ACY91" s="674"/>
      <c r="ACZ91" s="674"/>
      <c r="ADA91" s="674"/>
      <c r="ADB91" s="674"/>
      <c r="ADC91" s="674"/>
      <c r="ADD91" s="674"/>
      <c r="ADE91" s="674"/>
      <c r="ADF91" s="674"/>
      <c r="ADG91" s="674"/>
      <c r="ADH91" s="674"/>
      <c r="ADI91" s="674"/>
      <c r="ADJ91" s="674"/>
      <c r="ADK91" s="674"/>
      <c r="ADL91" s="674"/>
      <c r="ADM91" s="674"/>
      <c r="ADN91" s="674"/>
      <c r="ADO91" s="674"/>
      <c r="ADP91" s="674"/>
      <c r="ADQ91" s="674"/>
      <c r="ADR91" s="674"/>
      <c r="ADS91" s="674"/>
      <c r="ADT91" s="674"/>
      <c r="ADU91" s="674"/>
      <c r="ADV91" s="674"/>
      <c r="ADW91" s="674"/>
      <c r="ADX91" s="674"/>
      <c r="ADY91" s="674"/>
      <c r="ADZ91" s="674"/>
      <c r="AEA91" s="674"/>
      <c r="AEB91" s="674"/>
      <c r="AEC91" s="674"/>
      <c r="AED91" s="674"/>
      <c r="AEE91" s="674"/>
      <c r="AEF91" s="674"/>
      <c r="AEG91" s="674"/>
      <c r="AEH91" s="674"/>
      <c r="AEI91" s="674"/>
      <c r="AEJ91" s="674"/>
      <c r="AEK91" s="674"/>
      <c r="AEL91" s="674"/>
      <c r="AEM91" s="674"/>
      <c r="AEN91" s="674"/>
      <c r="AEO91" s="674"/>
      <c r="AEP91" s="674"/>
      <c r="AEQ91" s="674"/>
      <c r="AER91" s="674"/>
      <c r="AES91" s="674"/>
      <c r="AET91" s="674"/>
      <c r="AEU91" s="674"/>
      <c r="AEV91" s="674"/>
      <c r="AEW91" s="674"/>
      <c r="AEX91" s="674"/>
      <c r="AEY91" s="674"/>
      <c r="AEZ91" s="674"/>
      <c r="AFA91" s="674"/>
      <c r="AFB91" s="674"/>
      <c r="AFC91" s="674"/>
      <c r="AFD91" s="674"/>
      <c r="AFE91" s="674"/>
      <c r="AFF91" s="674"/>
      <c r="AFG91" s="674"/>
      <c r="AFH91" s="674"/>
      <c r="AFI91" s="674"/>
      <c r="AFJ91" s="674"/>
      <c r="AFK91" s="674"/>
      <c r="AFL91" s="674"/>
      <c r="AFM91" s="674"/>
      <c r="AFN91" s="674"/>
      <c r="AFO91" s="674"/>
      <c r="AFP91" s="674"/>
      <c r="AFQ91" s="674"/>
      <c r="AFR91" s="674"/>
      <c r="AFS91" s="674"/>
      <c r="AFT91" s="674"/>
      <c r="AFU91" s="674"/>
      <c r="AFV91" s="674"/>
      <c r="AFW91" s="674"/>
      <c r="AFX91" s="674"/>
      <c r="AFY91" s="674"/>
      <c r="AFZ91" s="674"/>
      <c r="AGA91" s="674"/>
      <c r="AGB91" s="674"/>
      <c r="AGC91" s="674"/>
      <c r="AGD91" s="674"/>
      <c r="AGE91" s="674"/>
      <c r="AGF91" s="674"/>
      <c r="AGG91" s="674"/>
      <c r="AGH91" s="674"/>
      <c r="AGI91" s="674"/>
      <c r="AGJ91" s="674"/>
      <c r="AGK91" s="674"/>
      <c r="AGL91" s="674"/>
      <c r="AGM91" s="674"/>
      <c r="AGN91" s="674"/>
      <c r="AGO91" s="674"/>
      <c r="AGP91" s="674"/>
      <c r="AGQ91" s="674"/>
      <c r="AGR91" s="674"/>
      <c r="AGS91" s="674"/>
      <c r="AGT91" s="674"/>
      <c r="AGU91" s="674"/>
      <c r="AGV91" s="674"/>
      <c r="AGW91" s="674"/>
      <c r="AGX91" s="674"/>
      <c r="AGY91" s="674"/>
      <c r="AGZ91" s="674"/>
      <c r="AHA91" s="674"/>
      <c r="AHB91" s="674"/>
      <c r="AHC91" s="674"/>
      <c r="AHD91" s="674"/>
      <c r="AHE91" s="674"/>
      <c r="AHF91" s="674"/>
      <c r="AHG91" s="674"/>
      <c r="AHH91" s="674"/>
      <c r="AHI91" s="674"/>
      <c r="AHJ91" s="674"/>
      <c r="AHK91" s="674"/>
      <c r="AHL91" s="674"/>
      <c r="AHM91" s="674"/>
      <c r="AHN91" s="674"/>
      <c r="AHO91" s="674"/>
      <c r="AHP91" s="674"/>
      <c r="AHQ91" s="674"/>
      <c r="AHR91" s="674"/>
      <c r="AHS91" s="674"/>
      <c r="AHT91" s="674"/>
      <c r="AHU91" s="674"/>
      <c r="AHV91" s="674"/>
      <c r="AHW91" s="674"/>
      <c r="AHX91" s="674"/>
      <c r="AHY91" s="674"/>
      <c r="AHZ91" s="674"/>
      <c r="AIA91" s="674"/>
      <c r="AIB91" s="674"/>
      <c r="AIC91" s="674"/>
      <c r="AID91" s="674"/>
      <c r="AIE91" s="674"/>
      <c r="AIF91" s="674"/>
      <c r="AIG91" s="674"/>
      <c r="AIH91" s="674"/>
      <c r="AII91" s="674"/>
      <c r="AIJ91" s="674"/>
      <c r="AIK91" s="674"/>
      <c r="AIL91" s="674"/>
      <c r="AIM91" s="674"/>
      <c r="AIN91" s="674"/>
      <c r="AIO91" s="674"/>
      <c r="AIP91" s="674"/>
      <c r="AIQ91" s="674"/>
      <c r="AIR91" s="674"/>
      <c r="AIS91" s="674"/>
      <c r="AIT91" s="674"/>
      <c r="AIU91" s="674"/>
      <c r="AIV91" s="674"/>
      <c r="AIW91" s="674"/>
      <c r="AIX91" s="674"/>
      <c r="AIY91" s="674"/>
      <c r="AIZ91" s="674"/>
      <c r="AJA91" s="674"/>
      <c r="AJB91" s="674"/>
      <c r="AJC91" s="674"/>
      <c r="AJD91" s="674"/>
      <c r="AJE91" s="674"/>
      <c r="AJF91" s="674"/>
      <c r="AJG91" s="674"/>
      <c r="AJH91" s="674"/>
      <c r="AJI91" s="674"/>
      <c r="AJJ91" s="674"/>
      <c r="AJK91" s="674"/>
      <c r="AJL91" s="674"/>
      <c r="AJM91" s="674"/>
      <c r="AJN91" s="674"/>
      <c r="AJO91" s="674"/>
      <c r="AJP91" s="674"/>
      <c r="AJQ91" s="674"/>
      <c r="AJR91" s="674"/>
      <c r="AJS91" s="674"/>
      <c r="AJT91" s="674"/>
      <c r="AJU91" s="674"/>
      <c r="AJV91" s="674"/>
      <c r="AJW91" s="674"/>
      <c r="AJX91" s="674"/>
      <c r="AJY91" s="674"/>
      <c r="AJZ91" s="674"/>
      <c r="AKA91" s="674"/>
      <c r="AKB91" s="674"/>
      <c r="AKC91" s="674"/>
      <c r="AKD91" s="674"/>
      <c r="AKE91" s="674"/>
      <c r="AKF91" s="674"/>
      <c r="AKG91" s="674"/>
      <c r="AKH91" s="674"/>
      <c r="AKI91" s="674"/>
      <c r="AKJ91" s="674"/>
      <c r="AKK91" s="674"/>
      <c r="AKL91" s="674"/>
      <c r="AKM91" s="674"/>
      <c r="AKN91" s="674"/>
      <c r="AKO91" s="674"/>
      <c r="AKP91" s="674"/>
      <c r="AKQ91" s="674"/>
      <c r="AKR91" s="674"/>
      <c r="AKS91" s="674"/>
      <c r="AKT91" s="674"/>
      <c r="AKU91" s="674"/>
      <c r="AKV91" s="674"/>
      <c r="AKW91" s="674"/>
      <c r="AKX91" s="674"/>
      <c r="AKY91" s="674"/>
      <c r="AKZ91" s="674"/>
      <c r="ALA91" s="674"/>
      <c r="ALB91" s="674"/>
      <c r="ALC91" s="674"/>
      <c r="ALD91" s="674"/>
      <c r="ALE91" s="674"/>
      <c r="ALF91" s="674"/>
      <c r="ALG91" s="674"/>
      <c r="ALH91" s="674"/>
      <c r="ALI91" s="674"/>
      <c r="ALJ91" s="674"/>
      <c r="ALK91" s="674"/>
      <c r="ALL91" s="674"/>
      <c r="ALM91" s="674"/>
      <c r="ALN91" s="674"/>
      <c r="ALO91" s="674"/>
      <c r="ALP91" s="674"/>
      <c r="ALQ91" s="674"/>
      <c r="ALR91" s="674"/>
      <c r="ALS91" s="674"/>
      <c r="ALT91" s="674"/>
      <c r="ALU91" s="674"/>
      <c r="ALV91" s="674"/>
      <c r="ALW91" s="674"/>
      <c r="ALX91" s="674"/>
      <c r="ALY91" s="674"/>
      <c r="ALZ91" s="674"/>
      <c r="AMA91" s="674"/>
      <c r="AMB91" s="674"/>
      <c r="AMC91" s="674"/>
      <c r="AMD91" s="674"/>
      <c r="AME91" s="674"/>
      <c r="AMF91" s="674"/>
      <c r="AMG91" s="674"/>
      <c r="AMH91" s="674"/>
      <c r="AMI91" s="674"/>
      <c r="AMJ91" s="674"/>
      <c r="AMK91" s="674"/>
      <c r="AML91" s="674"/>
      <c r="AMM91" s="674"/>
      <c r="AMN91" s="674"/>
      <c r="AMO91" s="674"/>
      <c r="AMP91" s="674"/>
      <c r="AMQ91" s="674"/>
      <c r="AMR91" s="674"/>
      <c r="AMS91" s="674"/>
      <c r="AMT91" s="674"/>
      <c r="AMU91" s="674"/>
      <c r="AMV91" s="674"/>
      <c r="AMW91" s="674"/>
      <c r="AMX91" s="674"/>
      <c r="AMY91" s="674"/>
      <c r="AMZ91" s="674"/>
      <c r="ANA91" s="674"/>
      <c r="ANB91" s="674"/>
      <c r="ANC91" s="674"/>
      <c r="AND91" s="674"/>
      <c r="ANE91" s="674"/>
      <c r="ANF91" s="674"/>
      <c r="ANG91" s="674"/>
      <c r="ANH91" s="674"/>
      <c r="ANI91" s="674"/>
      <c r="ANJ91" s="674"/>
      <c r="ANK91" s="674"/>
      <c r="ANL91" s="674"/>
      <c r="ANM91" s="674"/>
      <c r="ANN91" s="674"/>
      <c r="ANO91" s="674"/>
      <c r="ANP91" s="674"/>
      <c r="ANQ91" s="674"/>
      <c r="ANR91" s="674"/>
      <c r="ANS91" s="674"/>
      <c r="ANT91" s="674"/>
      <c r="ANU91" s="674"/>
      <c r="ANV91" s="674"/>
      <c r="ANW91" s="674"/>
      <c r="ANX91" s="674"/>
      <c r="ANY91" s="674"/>
      <c r="ANZ91" s="674"/>
      <c r="AOA91" s="674"/>
      <c r="AOB91" s="674"/>
      <c r="AOC91" s="674"/>
      <c r="AOD91" s="674"/>
      <c r="AOE91" s="674"/>
      <c r="AOF91" s="674"/>
      <c r="AOG91" s="674"/>
      <c r="AOH91" s="674"/>
      <c r="AOI91" s="674"/>
      <c r="AOJ91" s="674"/>
      <c r="AOK91" s="674"/>
      <c r="AOL91" s="674"/>
      <c r="AOM91" s="674"/>
      <c r="AON91" s="674"/>
      <c r="AOO91" s="674"/>
      <c r="AOP91" s="674"/>
      <c r="AOQ91" s="674"/>
      <c r="AOR91" s="674"/>
      <c r="AOS91" s="674"/>
      <c r="AOT91" s="674"/>
      <c r="AOU91" s="674"/>
      <c r="AOV91" s="674"/>
      <c r="AOW91" s="674"/>
      <c r="AOX91" s="674"/>
      <c r="AOY91" s="674"/>
      <c r="AOZ91" s="674"/>
      <c r="APA91" s="674"/>
      <c r="APB91" s="674"/>
      <c r="APC91" s="674"/>
      <c r="APD91" s="674"/>
      <c r="APE91" s="674"/>
      <c r="APF91" s="674"/>
      <c r="APG91" s="674"/>
      <c r="APH91" s="674"/>
      <c r="API91" s="674"/>
      <c r="APJ91" s="674"/>
      <c r="APK91" s="674"/>
      <c r="APL91" s="674"/>
      <c r="APM91" s="674"/>
      <c r="APN91" s="674"/>
      <c r="APO91" s="674"/>
      <c r="APP91" s="674"/>
      <c r="APQ91" s="674"/>
      <c r="APR91" s="674"/>
      <c r="APS91" s="674"/>
      <c r="APT91" s="674"/>
      <c r="APU91" s="674"/>
      <c r="APV91" s="674"/>
      <c r="APW91" s="674"/>
      <c r="APX91" s="674"/>
      <c r="APY91" s="674"/>
      <c r="APZ91" s="674"/>
      <c r="AQA91" s="674"/>
      <c r="AQB91" s="674"/>
      <c r="AQC91" s="674"/>
      <c r="AQD91" s="674"/>
      <c r="AQE91" s="674"/>
      <c r="AQF91" s="674"/>
      <c r="AQG91" s="674"/>
      <c r="AQH91" s="674"/>
      <c r="AQI91" s="674"/>
      <c r="AQJ91" s="674"/>
      <c r="AQK91" s="674"/>
      <c r="AQL91" s="674"/>
      <c r="AQM91" s="674"/>
      <c r="AQN91" s="674"/>
      <c r="AQO91" s="674"/>
      <c r="AQP91" s="674"/>
      <c r="AQQ91" s="674"/>
      <c r="AQR91" s="674"/>
      <c r="AQS91" s="674"/>
      <c r="AQT91" s="674"/>
      <c r="AQU91" s="674"/>
      <c r="AQV91" s="674"/>
      <c r="AQW91" s="674"/>
      <c r="AQX91" s="674"/>
      <c r="AQY91" s="674"/>
      <c r="AQZ91" s="674"/>
      <c r="ARA91" s="674"/>
      <c r="ARB91" s="674"/>
      <c r="ARC91" s="674"/>
      <c r="ARD91" s="674"/>
      <c r="ARE91" s="674"/>
      <c r="ARF91" s="674"/>
      <c r="ARG91" s="674"/>
      <c r="ARH91" s="674"/>
      <c r="ARI91" s="674"/>
      <c r="ARJ91" s="674"/>
      <c r="ARK91" s="674"/>
      <c r="ARL91" s="674"/>
      <c r="ARM91" s="674"/>
      <c r="ARN91" s="674"/>
      <c r="ARO91" s="674"/>
      <c r="ARP91" s="674"/>
      <c r="ARQ91" s="674"/>
      <c r="ARR91" s="674"/>
      <c r="ARS91" s="674"/>
      <c r="ART91" s="674"/>
      <c r="ARU91" s="674"/>
      <c r="ARV91" s="674"/>
      <c r="ARW91" s="674"/>
      <c r="ARX91" s="674"/>
      <c r="ARY91" s="674"/>
      <c r="ARZ91" s="674"/>
      <c r="ASA91" s="674"/>
      <c r="ASB91" s="674"/>
      <c r="ASC91" s="674"/>
    </row>
    <row r="92" spans="1:1173" s="680" customFormat="1" ht="22" customHeight="1" thickBot="1" x14ac:dyDescent="0.2">
      <c r="A92" s="653"/>
      <c r="B92" s="676" t="s">
        <v>70</v>
      </c>
      <c r="C92" s="667" t="s">
        <v>29</v>
      </c>
      <c r="D92" s="677">
        <f>IF(D91="","",(VLOOKUP(D91,Vérification!$H$18:$I$57,2,FALSE)))</f>
        <v>2100</v>
      </c>
      <c r="E92" s="678">
        <f>IF(E91="","",(VLOOKUP(E91,Vérification!$H$18:$I$57,2,FALSE)))</f>
        <v>2089.7550000000001</v>
      </c>
      <c r="F92" s="677">
        <f>IF(F91="","",(VLOOKUP(F91,Vérification!$H$18:$I$57,2,FALSE)))</f>
        <v>2079.5100000000002</v>
      </c>
      <c r="G92" s="677">
        <f>IF(G91="","",(VLOOKUP(G91,Vérification!$H$18:$I$57,2,FALSE)))</f>
        <v>2069.2650000000003</v>
      </c>
      <c r="H92" s="677">
        <f>IF(H91="","",(VLOOKUP(H91,Vérification!$H$18:$I$57,2,FALSE)))</f>
        <v>2059.0200000000004</v>
      </c>
      <c r="I92" s="677">
        <f>IF(I91="","",(VLOOKUP(I91,Vérification!$H$18:$I$57,2,FALSE)))</f>
        <v>2048.7750000000005</v>
      </c>
      <c r="J92" s="678">
        <f>IF(J91="","",(VLOOKUP(J91,Vérification!$H$18:$I$57,2,FALSE)))</f>
        <v>2038.5300000000007</v>
      </c>
      <c r="K92" s="677">
        <f>IF(K91="","",(VLOOKUP(K91,Vérification!$H$18:$I$57,2,FALSE)))</f>
        <v>2028.2850000000008</v>
      </c>
      <c r="L92" s="677">
        <f>IF(L91="","",(VLOOKUP(L91,Vérification!$H$18:$I$57,2,FALSE)))</f>
        <v>2018.0400000000009</v>
      </c>
      <c r="M92" s="677">
        <f>IF(M91="","",(VLOOKUP(M91,Vérification!$H$18:$I$57,2,FALSE)))</f>
        <v>2007.795000000001</v>
      </c>
      <c r="N92" s="677">
        <f>IF(N91="","",(VLOOKUP(N91,Vérification!$H$18:$I$57,2,FALSE)))</f>
        <v>1997.5500000000011</v>
      </c>
      <c r="O92" s="677">
        <f>IF(O91="","",(VLOOKUP(O91,Vérification!$H$18:$I$57,2,FALSE)))</f>
        <v>1987.3050000000012</v>
      </c>
      <c r="P92" s="677">
        <f>IF(P91="","",(VLOOKUP(P91,Vérification!$H$18:$I$57,2,FALSE)))</f>
        <v>1977.0600000000013</v>
      </c>
      <c r="Q92" s="677">
        <f>IF(Q91="","",(VLOOKUP(Q91,Vérification!$H$18:$I$57,2,FALSE)))</f>
        <v>1966.8150000000014</v>
      </c>
      <c r="R92" s="677">
        <f>IF(R91="","",(VLOOKUP(R91,Vérification!$H$18:$I$57,2,FALSE)))</f>
        <v>1956.5700000000015</v>
      </c>
      <c r="S92" s="677">
        <f>IF(S91="","",(VLOOKUP(S91,Vérification!$H$18:$I$57,2,FALSE)))</f>
        <v>1946.3250000000016</v>
      </c>
      <c r="T92" s="677">
        <f>IF(T91="","",(VLOOKUP(T91,Vérification!$H$18:$I$57,2,FALSE)))</f>
        <v>1936.0800000000017</v>
      </c>
      <c r="U92" s="677">
        <f>IF(U91="","",(VLOOKUP(U91,Vérification!$H$18:$I$57,2,FALSE)))</f>
        <v>1925.8350000000019</v>
      </c>
      <c r="V92" s="677">
        <f>IF(V91="","",(VLOOKUP(V91,Vérification!$H$18:$I$57,2,FALSE)))</f>
        <v>1915.590000000002</v>
      </c>
      <c r="W92" s="677">
        <f>IF(W91="","",(VLOOKUP(W91,Vérification!$H$18:$I$57,2,FALSE)))</f>
        <v>1905.3450000000021</v>
      </c>
      <c r="X92" s="677">
        <f>IF(X91="","",(VLOOKUP(X91,Vérification!$H$18:$I$57,2,FALSE)))</f>
        <v>1895.1000000000022</v>
      </c>
      <c r="Y92" s="677">
        <f>IF(Y91="","",(VLOOKUP(Y91,Vérification!$H$18:$I$57,2,FALSE)))</f>
        <v>1884.8550000000023</v>
      </c>
      <c r="Z92" s="677">
        <f>IF(Z91="","",(VLOOKUP(Z91,Vérification!$H$18:$I$57,2,FALSE)))</f>
        <v>1874.6100000000024</v>
      </c>
      <c r="AA92" s="677">
        <f>IF(AA91="","",(VLOOKUP(AA91,Vérification!$H$18:$I$57,2,FALSE)))</f>
        <v>1864.3650000000025</v>
      </c>
      <c r="AB92" s="677">
        <f>IF(AB91="","",(VLOOKUP(AB91,Vérification!$H$18:$I$57,2,FALSE)))</f>
        <v>1854.1200000000026</v>
      </c>
      <c r="AC92" s="677">
        <f>IF(AC91="","",(VLOOKUP(AC91,Vérification!$H$18:$I$57,2,FALSE)))</f>
        <v>1843.8750000000027</v>
      </c>
      <c r="AD92" s="677">
        <f>IF(AD91="","",(VLOOKUP(AD91,Vérification!$H$18:$I$57,2,FALSE)))</f>
        <v>1833.6300000000028</v>
      </c>
      <c r="AE92" s="677">
        <f>IF(AE91="","",(VLOOKUP(AE91,Vérification!$H$18:$I$57,2,FALSE)))</f>
        <v>1823.3850000000029</v>
      </c>
      <c r="AF92" s="677">
        <f>IF(AF91="","",(VLOOKUP(AF91,Vérification!$H$18:$I$57,2,FALSE)))</f>
        <v>1813.1400000000031</v>
      </c>
      <c r="AG92" s="677">
        <f>IF(AG91="","",(VLOOKUP(AG91,Vérification!$H$18:$I$57,2,FALSE)))</f>
        <v>1802.8950000000032</v>
      </c>
      <c r="AH92" s="677">
        <f>IF(AH91="","",(VLOOKUP(AH91,Vérification!$H$18:$I$57,2,FALSE)))</f>
        <v>1792.6500000000033</v>
      </c>
      <c r="AI92" s="677">
        <f>IF(AI91="","",(VLOOKUP(AI91,Vérification!$H$18:$I$57,2,FALSE)))</f>
        <v>1782.4050000000034</v>
      </c>
      <c r="AJ92" s="677">
        <f>IF(AJ91="","",(VLOOKUP(AJ91,Vérification!$H$18:$I$57,2,FALSE)))</f>
        <v>1772.1600000000035</v>
      </c>
      <c r="AK92" s="677" t="str">
        <f>IF(AK91="","",(VLOOKUP(AK91,Vérification!$H$18:$I$57,2,FALSE)))</f>
        <v/>
      </c>
      <c r="AL92" s="677" t="str">
        <f>IF(AL91="","",(VLOOKUP(AL91,Vérification!$H$18:$I$57,2,FALSE)))</f>
        <v/>
      </c>
      <c r="AM92" s="677" t="str">
        <f>IF(AM91="","",(VLOOKUP(AM91,Vérification!$H$18:$I$57,2,FALSE)))</f>
        <v/>
      </c>
      <c r="AN92" s="677" t="str">
        <f>IF(AN91="","",(VLOOKUP(AN91,Vérification!$H$18:$I$57,2,FALSE)))</f>
        <v/>
      </c>
      <c r="AO92" s="677" t="str">
        <f>IF(AO91="","",(VLOOKUP(AO91,Vérification!$H$18:$I$57,2,FALSE)))</f>
        <v/>
      </c>
      <c r="AP92" s="677" t="str">
        <f>IF(AP91="","",(VLOOKUP(AP91,Vérification!$H$18:$I$57,2,FALSE)))</f>
        <v/>
      </c>
      <c r="AQ92" s="677" t="str">
        <f>IF(AQ91="","",(VLOOKUP(AQ91,Vérification!$H$18:$I$57,2,FALSE)))</f>
        <v/>
      </c>
      <c r="AR92" s="677" t="str">
        <f>IF(AR91="","",(VLOOKUP(AR91,Vérification!$H$18:$I$57,2,FALSE)))</f>
        <v/>
      </c>
      <c r="AS92" s="679"/>
      <c r="AT92" s="679"/>
      <c r="AU92" s="679"/>
      <c r="AV92" s="679"/>
      <c r="AW92" s="679"/>
      <c r="AX92" s="679"/>
      <c r="AY92" s="679"/>
      <c r="AZ92" s="679"/>
      <c r="BA92" s="679"/>
      <c r="BB92" s="679"/>
      <c r="BC92" s="679"/>
      <c r="BD92" s="679"/>
      <c r="BE92" s="679"/>
      <c r="BF92" s="679"/>
      <c r="BG92" s="679"/>
      <c r="BH92" s="679"/>
      <c r="BI92" s="679"/>
      <c r="BJ92" s="679"/>
      <c r="BK92" s="679"/>
      <c r="BL92" s="679"/>
      <c r="BM92" s="679"/>
      <c r="BN92" s="679"/>
      <c r="BO92" s="679"/>
      <c r="BP92" s="679"/>
      <c r="BQ92" s="679"/>
      <c r="BR92" s="679"/>
      <c r="BS92" s="679"/>
      <c r="BT92" s="679"/>
      <c r="BU92" s="679"/>
      <c r="BV92" s="679"/>
      <c r="BW92" s="679"/>
      <c r="BX92" s="679"/>
      <c r="BY92" s="679"/>
      <c r="BZ92" s="679"/>
      <c r="CA92" s="679"/>
      <c r="CB92" s="679"/>
      <c r="CC92" s="679"/>
      <c r="CD92" s="679"/>
      <c r="CE92" s="679"/>
      <c r="CF92" s="679"/>
      <c r="CG92" s="679"/>
      <c r="CH92" s="679"/>
      <c r="CI92" s="679"/>
      <c r="CJ92" s="679"/>
      <c r="CK92" s="679"/>
      <c r="CL92" s="679"/>
      <c r="CM92" s="679"/>
      <c r="CN92" s="679"/>
      <c r="CO92" s="679"/>
      <c r="CP92" s="679"/>
      <c r="CQ92" s="679"/>
      <c r="CR92" s="679"/>
      <c r="CS92" s="679"/>
      <c r="CT92" s="679"/>
      <c r="CU92" s="679"/>
      <c r="CV92" s="679"/>
      <c r="CW92" s="679"/>
      <c r="CX92" s="679"/>
      <c r="CY92" s="679"/>
      <c r="CZ92" s="679"/>
      <c r="DA92" s="679"/>
      <c r="DB92" s="679"/>
      <c r="DC92" s="679"/>
      <c r="DD92" s="679"/>
      <c r="DE92" s="679"/>
      <c r="DF92" s="679"/>
      <c r="DG92" s="679"/>
      <c r="DH92" s="679"/>
      <c r="DI92" s="679"/>
      <c r="DJ92" s="679"/>
      <c r="DK92" s="679"/>
      <c r="DL92" s="679"/>
      <c r="DM92" s="679"/>
      <c r="DN92" s="679"/>
      <c r="DO92" s="679"/>
      <c r="DP92" s="679"/>
      <c r="DQ92" s="679"/>
      <c r="DR92" s="679"/>
      <c r="DS92" s="679"/>
      <c r="DT92" s="679"/>
      <c r="DU92" s="679"/>
      <c r="DV92" s="679"/>
      <c r="DW92" s="679"/>
      <c r="DX92" s="679"/>
      <c r="DY92" s="679"/>
      <c r="DZ92" s="679"/>
      <c r="EA92" s="679"/>
      <c r="EB92" s="679"/>
      <c r="EC92" s="679"/>
      <c r="ED92" s="679"/>
      <c r="EE92" s="679"/>
      <c r="EF92" s="679"/>
      <c r="EG92" s="679"/>
      <c r="EH92" s="679"/>
      <c r="EI92" s="679"/>
      <c r="EJ92" s="679"/>
      <c r="EK92" s="679"/>
      <c r="EL92" s="679"/>
      <c r="EM92" s="679"/>
      <c r="EN92" s="679"/>
      <c r="EO92" s="679"/>
      <c r="EP92" s="679"/>
      <c r="EQ92" s="679"/>
      <c r="ER92" s="679"/>
      <c r="ES92" s="679"/>
      <c r="ET92" s="679"/>
      <c r="EU92" s="679"/>
      <c r="EV92" s="679"/>
      <c r="EW92" s="679"/>
      <c r="EX92" s="679"/>
      <c r="EY92" s="679"/>
      <c r="EZ92" s="679"/>
      <c r="FA92" s="679"/>
      <c r="FB92" s="679"/>
      <c r="FC92" s="679"/>
      <c r="FD92" s="679"/>
      <c r="FE92" s="679"/>
      <c r="FF92" s="679"/>
      <c r="FG92" s="679"/>
      <c r="FH92" s="679"/>
      <c r="FI92" s="679"/>
      <c r="FJ92" s="679"/>
      <c r="FK92" s="679"/>
      <c r="FL92" s="679"/>
      <c r="FM92" s="679"/>
      <c r="FN92" s="679"/>
      <c r="FO92" s="679"/>
      <c r="FP92" s="679"/>
      <c r="FQ92" s="679"/>
      <c r="FR92" s="679"/>
      <c r="FS92" s="679"/>
      <c r="FT92" s="679"/>
      <c r="FU92" s="679"/>
      <c r="FV92" s="679"/>
      <c r="FW92" s="679"/>
      <c r="FX92" s="679"/>
      <c r="FY92" s="679"/>
      <c r="FZ92" s="679"/>
      <c r="GA92" s="679"/>
      <c r="GB92" s="679"/>
      <c r="GC92" s="679"/>
      <c r="GD92" s="679"/>
      <c r="GE92" s="679"/>
      <c r="GF92" s="679"/>
      <c r="GG92" s="679"/>
      <c r="GH92" s="679"/>
      <c r="GI92" s="679"/>
      <c r="GJ92" s="679"/>
      <c r="GK92" s="679"/>
      <c r="GL92" s="679"/>
      <c r="GM92" s="679"/>
      <c r="GN92" s="679"/>
      <c r="GO92" s="679"/>
      <c r="GP92" s="679"/>
      <c r="GQ92" s="679"/>
      <c r="GR92" s="679"/>
      <c r="GS92" s="679"/>
      <c r="GT92" s="679"/>
      <c r="GU92" s="679"/>
      <c r="GV92" s="679"/>
      <c r="GW92" s="679"/>
      <c r="GX92" s="679"/>
      <c r="GY92" s="679"/>
      <c r="GZ92" s="679"/>
      <c r="HA92" s="679"/>
      <c r="HB92" s="679"/>
      <c r="HC92" s="679"/>
      <c r="HD92" s="679"/>
      <c r="HE92" s="679"/>
      <c r="HF92" s="679"/>
      <c r="HG92" s="679"/>
      <c r="HH92" s="679"/>
      <c r="HI92" s="679"/>
      <c r="HJ92" s="679"/>
      <c r="HK92" s="679"/>
      <c r="HL92" s="679"/>
      <c r="HM92" s="679"/>
      <c r="HN92" s="679"/>
      <c r="HO92" s="679"/>
      <c r="HP92" s="679"/>
      <c r="HQ92" s="679"/>
      <c r="HR92" s="679"/>
      <c r="HS92" s="679"/>
      <c r="HT92" s="679"/>
      <c r="HU92" s="679"/>
      <c r="HV92" s="679"/>
      <c r="HW92" s="679"/>
      <c r="HX92" s="679"/>
      <c r="HY92" s="679"/>
      <c r="HZ92" s="679"/>
      <c r="IA92" s="679"/>
      <c r="IB92" s="679"/>
      <c r="IC92" s="679"/>
      <c r="ID92" s="679"/>
      <c r="IE92" s="679"/>
      <c r="IF92" s="679"/>
      <c r="IG92" s="679"/>
      <c r="IH92" s="679"/>
      <c r="II92" s="679"/>
      <c r="IJ92" s="679"/>
      <c r="IK92" s="679"/>
      <c r="IL92" s="679"/>
      <c r="IM92" s="679"/>
      <c r="IN92" s="679"/>
      <c r="IO92" s="679"/>
      <c r="IP92" s="679"/>
      <c r="IQ92" s="679"/>
      <c r="IR92" s="679"/>
      <c r="IS92" s="679"/>
      <c r="IT92" s="679"/>
      <c r="IU92" s="679"/>
      <c r="IV92" s="679"/>
      <c r="IW92" s="679"/>
      <c r="IX92" s="679"/>
      <c r="IY92" s="679"/>
      <c r="IZ92" s="679"/>
      <c r="JA92" s="679"/>
      <c r="JB92" s="679"/>
      <c r="JC92" s="679"/>
      <c r="JD92" s="679"/>
      <c r="JE92" s="679"/>
      <c r="JF92" s="679"/>
      <c r="JG92" s="679"/>
      <c r="JH92" s="679"/>
      <c r="JI92" s="679"/>
      <c r="JJ92" s="679"/>
      <c r="JK92" s="679"/>
      <c r="JL92" s="679"/>
      <c r="JM92" s="679"/>
      <c r="JN92" s="679"/>
      <c r="JO92" s="679"/>
      <c r="JP92" s="679"/>
      <c r="JQ92" s="679"/>
      <c r="JR92" s="679"/>
      <c r="JS92" s="679"/>
      <c r="JT92" s="679"/>
      <c r="JU92" s="679"/>
      <c r="JV92" s="679"/>
      <c r="JW92" s="679"/>
      <c r="JX92" s="679"/>
      <c r="JY92" s="679"/>
      <c r="JZ92" s="679"/>
      <c r="KA92" s="679"/>
      <c r="KB92" s="679"/>
      <c r="KC92" s="679"/>
      <c r="KD92" s="679"/>
      <c r="KE92" s="679"/>
      <c r="KF92" s="679"/>
      <c r="KG92" s="679"/>
      <c r="KH92" s="679"/>
      <c r="KI92" s="679"/>
      <c r="KJ92" s="679"/>
      <c r="KK92" s="679"/>
      <c r="KL92" s="679"/>
      <c r="KM92" s="679"/>
      <c r="KN92" s="679"/>
      <c r="KO92" s="679"/>
      <c r="KP92" s="679"/>
      <c r="KQ92" s="679"/>
      <c r="KR92" s="679"/>
      <c r="KS92" s="679"/>
      <c r="KT92" s="679"/>
      <c r="KU92" s="679"/>
      <c r="KV92" s="679"/>
      <c r="KW92" s="679"/>
      <c r="KX92" s="679"/>
      <c r="KY92" s="679"/>
      <c r="KZ92" s="679"/>
      <c r="LA92" s="679"/>
      <c r="LB92" s="679"/>
      <c r="LC92" s="679"/>
      <c r="LD92" s="679"/>
      <c r="LE92" s="679"/>
      <c r="LF92" s="679"/>
      <c r="LG92" s="679"/>
      <c r="LH92" s="679"/>
      <c r="LI92" s="679"/>
      <c r="LJ92" s="679"/>
      <c r="LK92" s="679"/>
      <c r="LL92" s="679"/>
      <c r="LM92" s="679"/>
      <c r="LN92" s="679"/>
      <c r="LO92" s="679"/>
      <c r="LP92" s="679"/>
      <c r="LQ92" s="679"/>
      <c r="LR92" s="679"/>
      <c r="LS92" s="679"/>
      <c r="LT92" s="679"/>
      <c r="LU92" s="679"/>
      <c r="LV92" s="679"/>
      <c r="LW92" s="679"/>
      <c r="LX92" s="679"/>
      <c r="LY92" s="679"/>
      <c r="LZ92" s="679"/>
      <c r="MA92" s="679"/>
      <c r="MB92" s="679"/>
      <c r="MC92" s="679"/>
      <c r="MD92" s="679"/>
      <c r="ME92" s="679"/>
      <c r="MF92" s="679"/>
      <c r="MG92" s="679"/>
      <c r="MH92" s="679"/>
      <c r="MI92" s="679"/>
      <c r="MJ92" s="679"/>
      <c r="MK92" s="679"/>
      <c r="ML92" s="679"/>
      <c r="MM92" s="679"/>
      <c r="MN92" s="679"/>
      <c r="MO92" s="679"/>
      <c r="MP92" s="679"/>
      <c r="MQ92" s="679"/>
      <c r="MR92" s="679"/>
      <c r="MS92" s="679"/>
      <c r="MT92" s="679"/>
      <c r="MU92" s="679"/>
      <c r="MV92" s="679"/>
      <c r="MW92" s="679"/>
      <c r="MX92" s="679"/>
      <c r="MY92" s="679"/>
      <c r="MZ92" s="679"/>
      <c r="NA92" s="679"/>
      <c r="NB92" s="679"/>
      <c r="NC92" s="679"/>
      <c r="ND92" s="679"/>
      <c r="NE92" s="679"/>
      <c r="NF92" s="679"/>
      <c r="NG92" s="679"/>
      <c r="NH92" s="679"/>
      <c r="NI92" s="679"/>
      <c r="NJ92" s="679"/>
      <c r="NK92" s="679"/>
      <c r="NL92" s="679"/>
      <c r="NM92" s="679"/>
      <c r="NN92" s="679"/>
      <c r="NO92" s="679"/>
      <c r="NP92" s="679"/>
      <c r="NQ92" s="679"/>
      <c r="NR92" s="679"/>
      <c r="NS92" s="679"/>
      <c r="NT92" s="679"/>
      <c r="NU92" s="679"/>
      <c r="NV92" s="679"/>
      <c r="NW92" s="679"/>
      <c r="NX92" s="679"/>
      <c r="NY92" s="679"/>
      <c r="NZ92" s="679"/>
      <c r="OA92" s="679"/>
      <c r="OB92" s="679"/>
      <c r="OC92" s="679"/>
      <c r="OD92" s="679"/>
      <c r="OE92" s="679"/>
      <c r="OF92" s="679"/>
      <c r="OG92" s="679"/>
      <c r="OH92" s="679"/>
      <c r="OI92" s="679"/>
      <c r="OJ92" s="679"/>
      <c r="OK92" s="679"/>
      <c r="OL92" s="679"/>
      <c r="OM92" s="679"/>
      <c r="ON92" s="679"/>
      <c r="OO92" s="679"/>
      <c r="OP92" s="679"/>
      <c r="OQ92" s="679"/>
      <c r="OR92" s="679"/>
      <c r="OS92" s="679"/>
      <c r="OT92" s="679"/>
      <c r="OU92" s="679"/>
      <c r="OV92" s="679"/>
      <c r="OW92" s="679"/>
      <c r="OX92" s="679"/>
      <c r="OY92" s="679"/>
      <c r="OZ92" s="679"/>
      <c r="PA92" s="679"/>
      <c r="PB92" s="679"/>
      <c r="PC92" s="679"/>
      <c r="PD92" s="679"/>
      <c r="PE92" s="679"/>
      <c r="PF92" s="679"/>
      <c r="PG92" s="679"/>
      <c r="PH92" s="679"/>
      <c r="PI92" s="679"/>
      <c r="PJ92" s="679"/>
      <c r="PK92" s="679"/>
      <c r="PL92" s="679"/>
      <c r="PM92" s="679"/>
      <c r="PN92" s="679"/>
      <c r="PO92" s="679"/>
      <c r="PP92" s="679"/>
      <c r="PQ92" s="679"/>
      <c r="PR92" s="679"/>
      <c r="PS92" s="679"/>
      <c r="PT92" s="679"/>
      <c r="PU92" s="679"/>
      <c r="PV92" s="679"/>
      <c r="PW92" s="679"/>
      <c r="PX92" s="679"/>
      <c r="PY92" s="679"/>
      <c r="PZ92" s="679"/>
      <c r="QA92" s="679"/>
      <c r="QB92" s="679"/>
      <c r="QC92" s="679"/>
      <c r="QD92" s="679"/>
      <c r="QE92" s="679"/>
      <c r="QF92" s="679"/>
      <c r="QG92" s="679"/>
      <c r="QH92" s="679"/>
      <c r="QI92" s="679"/>
      <c r="QJ92" s="679"/>
      <c r="QK92" s="679"/>
      <c r="QL92" s="679"/>
      <c r="QM92" s="679"/>
      <c r="QN92" s="679"/>
      <c r="QO92" s="679"/>
      <c r="QP92" s="679"/>
      <c r="QQ92" s="679"/>
      <c r="QR92" s="679"/>
      <c r="QS92" s="679"/>
      <c r="QT92" s="679"/>
      <c r="QU92" s="679"/>
      <c r="QV92" s="679"/>
      <c r="QW92" s="679"/>
      <c r="QX92" s="679"/>
      <c r="QY92" s="679"/>
      <c r="QZ92" s="679"/>
      <c r="RA92" s="679"/>
      <c r="RB92" s="679"/>
      <c r="RC92" s="679"/>
      <c r="RD92" s="679"/>
      <c r="RE92" s="679"/>
      <c r="RF92" s="679"/>
      <c r="RG92" s="679"/>
      <c r="RH92" s="679"/>
      <c r="RI92" s="679"/>
      <c r="RJ92" s="679"/>
      <c r="RK92" s="679"/>
      <c r="RL92" s="679"/>
      <c r="RM92" s="679"/>
      <c r="RN92" s="679"/>
      <c r="RO92" s="679"/>
      <c r="RP92" s="679"/>
      <c r="RQ92" s="679"/>
      <c r="RR92" s="679"/>
      <c r="RS92" s="679"/>
      <c r="RT92" s="679"/>
      <c r="RU92" s="679"/>
      <c r="RV92" s="679"/>
      <c r="RW92" s="679"/>
      <c r="RX92" s="679"/>
      <c r="RY92" s="679"/>
      <c r="RZ92" s="679"/>
      <c r="SA92" s="679"/>
      <c r="SB92" s="679"/>
      <c r="SC92" s="679"/>
      <c r="SD92" s="679"/>
      <c r="SE92" s="679"/>
      <c r="SF92" s="679"/>
      <c r="SG92" s="679"/>
      <c r="SH92" s="679"/>
      <c r="SI92" s="679"/>
      <c r="SJ92" s="679"/>
      <c r="SK92" s="679"/>
      <c r="SL92" s="679"/>
      <c r="SM92" s="679"/>
      <c r="SN92" s="679"/>
      <c r="SO92" s="679"/>
      <c r="SP92" s="679"/>
      <c r="SQ92" s="679"/>
      <c r="SR92" s="679"/>
      <c r="SS92" s="679"/>
      <c r="ST92" s="679"/>
      <c r="SU92" s="679"/>
      <c r="SV92" s="679"/>
      <c r="SW92" s="679"/>
      <c r="SX92" s="679"/>
      <c r="SY92" s="679"/>
      <c r="SZ92" s="679"/>
      <c r="TA92" s="679"/>
      <c r="TB92" s="679"/>
      <c r="TC92" s="679"/>
      <c r="TD92" s="679"/>
      <c r="TE92" s="679"/>
      <c r="TF92" s="679"/>
      <c r="TG92" s="679"/>
      <c r="TH92" s="679"/>
      <c r="TI92" s="679"/>
      <c r="TJ92" s="679"/>
      <c r="TK92" s="679"/>
      <c r="TL92" s="679"/>
      <c r="TM92" s="679"/>
      <c r="TN92" s="679"/>
      <c r="TO92" s="679"/>
      <c r="TP92" s="679"/>
      <c r="TQ92" s="679"/>
      <c r="TR92" s="679"/>
      <c r="TS92" s="679"/>
      <c r="TT92" s="679"/>
      <c r="TU92" s="679"/>
      <c r="TV92" s="679"/>
      <c r="TW92" s="679"/>
      <c r="TX92" s="679"/>
      <c r="TY92" s="679"/>
      <c r="TZ92" s="679"/>
      <c r="UA92" s="679"/>
      <c r="UB92" s="679"/>
      <c r="UC92" s="679"/>
      <c r="UD92" s="679"/>
      <c r="UE92" s="679"/>
      <c r="UF92" s="679"/>
      <c r="UG92" s="679"/>
      <c r="UH92" s="679"/>
      <c r="UI92" s="679"/>
      <c r="UJ92" s="679"/>
      <c r="UK92" s="679"/>
      <c r="UL92" s="679"/>
      <c r="UM92" s="679"/>
      <c r="UN92" s="679"/>
      <c r="UO92" s="679"/>
      <c r="UP92" s="679"/>
      <c r="UQ92" s="679"/>
      <c r="UR92" s="679"/>
      <c r="US92" s="679"/>
      <c r="UT92" s="679"/>
      <c r="UU92" s="679"/>
      <c r="UV92" s="679"/>
      <c r="UW92" s="679"/>
      <c r="UX92" s="679"/>
      <c r="UY92" s="679"/>
      <c r="UZ92" s="679"/>
      <c r="VA92" s="679"/>
      <c r="VB92" s="679"/>
      <c r="VC92" s="679"/>
      <c r="VD92" s="679"/>
      <c r="VE92" s="679"/>
      <c r="VF92" s="679"/>
      <c r="VG92" s="679"/>
      <c r="VH92" s="679"/>
      <c r="VI92" s="679"/>
      <c r="VJ92" s="679"/>
      <c r="VK92" s="679"/>
      <c r="VL92" s="679"/>
      <c r="VM92" s="679"/>
      <c r="VN92" s="679"/>
      <c r="VO92" s="679"/>
      <c r="VP92" s="679"/>
      <c r="VQ92" s="679"/>
      <c r="VR92" s="679"/>
      <c r="VS92" s="679"/>
      <c r="VT92" s="679"/>
      <c r="VU92" s="679"/>
      <c r="VV92" s="679"/>
      <c r="VW92" s="679"/>
      <c r="VX92" s="679"/>
      <c r="VY92" s="679"/>
      <c r="VZ92" s="679"/>
      <c r="WA92" s="679"/>
      <c r="WB92" s="679"/>
      <c r="WC92" s="679"/>
      <c r="WD92" s="679"/>
      <c r="WE92" s="679"/>
      <c r="WF92" s="679"/>
      <c r="WG92" s="679"/>
      <c r="WH92" s="679"/>
      <c r="WI92" s="679"/>
      <c r="WJ92" s="679"/>
      <c r="WK92" s="679"/>
      <c r="WL92" s="679"/>
      <c r="WM92" s="679"/>
      <c r="WN92" s="679"/>
      <c r="WO92" s="679"/>
      <c r="WP92" s="679"/>
      <c r="WQ92" s="679"/>
      <c r="WR92" s="679"/>
      <c r="WS92" s="679"/>
      <c r="WT92" s="679"/>
      <c r="WU92" s="679"/>
      <c r="WV92" s="679"/>
      <c r="WW92" s="679"/>
      <c r="WX92" s="679"/>
      <c r="WY92" s="679"/>
      <c r="WZ92" s="679"/>
      <c r="XA92" s="679"/>
      <c r="XB92" s="679"/>
      <c r="XC92" s="679"/>
      <c r="XD92" s="679"/>
      <c r="XE92" s="679"/>
      <c r="XF92" s="679"/>
      <c r="XG92" s="679"/>
      <c r="XH92" s="679"/>
      <c r="XI92" s="679"/>
      <c r="XJ92" s="679"/>
      <c r="XK92" s="679"/>
      <c r="XL92" s="679"/>
      <c r="XM92" s="679"/>
      <c r="XN92" s="679"/>
      <c r="XO92" s="679"/>
      <c r="XP92" s="679"/>
      <c r="XQ92" s="679"/>
      <c r="XR92" s="679"/>
      <c r="XS92" s="679"/>
      <c r="XT92" s="679"/>
      <c r="XU92" s="679"/>
      <c r="XV92" s="679"/>
      <c r="XW92" s="679"/>
      <c r="XX92" s="679"/>
      <c r="XY92" s="679"/>
      <c r="XZ92" s="679"/>
      <c r="YA92" s="679"/>
      <c r="YB92" s="679"/>
      <c r="YC92" s="679"/>
      <c r="YD92" s="679"/>
      <c r="YE92" s="679"/>
      <c r="YF92" s="679"/>
      <c r="YG92" s="679"/>
      <c r="YH92" s="679"/>
      <c r="YI92" s="679"/>
      <c r="YJ92" s="679"/>
      <c r="YK92" s="679"/>
      <c r="YL92" s="679"/>
      <c r="YM92" s="679"/>
      <c r="YN92" s="679"/>
      <c r="YO92" s="679"/>
      <c r="YP92" s="679"/>
      <c r="YQ92" s="679"/>
      <c r="YR92" s="679"/>
      <c r="YS92" s="679"/>
      <c r="YT92" s="679"/>
      <c r="YU92" s="679"/>
      <c r="YV92" s="679"/>
      <c r="YW92" s="679"/>
      <c r="YX92" s="679"/>
      <c r="YY92" s="679"/>
      <c r="YZ92" s="679"/>
      <c r="ZA92" s="679"/>
      <c r="ZB92" s="679"/>
      <c r="ZC92" s="679"/>
      <c r="ZD92" s="679"/>
      <c r="ZE92" s="679"/>
      <c r="ZF92" s="679"/>
      <c r="ZG92" s="679"/>
      <c r="ZH92" s="679"/>
      <c r="ZI92" s="679"/>
      <c r="ZJ92" s="679"/>
      <c r="ZK92" s="679"/>
      <c r="ZL92" s="679"/>
      <c r="ZM92" s="679"/>
      <c r="ZN92" s="679"/>
      <c r="ZO92" s="679"/>
      <c r="ZP92" s="679"/>
      <c r="ZQ92" s="679"/>
      <c r="ZR92" s="679"/>
      <c r="ZS92" s="679"/>
      <c r="ZT92" s="679"/>
      <c r="ZU92" s="679"/>
      <c r="ZV92" s="679"/>
      <c r="ZW92" s="679"/>
      <c r="ZX92" s="679"/>
      <c r="ZY92" s="679"/>
      <c r="ZZ92" s="679"/>
      <c r="AAA92" s="679"/>
      <c r="AAB92" s="679"/>
      <c r="AAC92" s="679"/>
      <c r="AAD92" s="679"/>
      <c r="AAE92" s="679"/>
      <c r="AAF92" s="679"/>
      <c r="AAG92" s="679"/>
      <c r="AAH92" s="679"/>
      <c r="AAI92" s="679"/>
      <c r="AAJ92" s="679"/>
      <c r="AAK92" s="679"/>
      <c r="AAL92" s="679"/>
      <c r="AAM92" s="679"/>
      <c r="AAN92" s="679"/>
      <c r="AAO92" s="679"/>
      <c r="AAP92" s="679"/>
      <c r="AAQ92" s="679"/>
      <c r="AAR92" s="679"/>
      <c r="AAS92" s="679"/>
      <c r="AAT92" s="679"/>
      <c r="AAU92" s="679"/>
      <c r="AAV92" s="679"/>
      <c r="AAW92" s="679"/>
      <c r="AAX92" s="679"/>
      <c r="AAY92" s="679"/>
      <c r="AAZ92" s="679"/>
      <c r="ABA92" s="679"/>
      <c r="ABB92" s="679"/>
      <c r="ABC92" s="679"/>
      <c r="ABD92" s="679"/>
      <c r="ABE92" s="679"/>
      <c r="ABF92" s="679"/>
      <c r="ABG92" s="679"/>
      <c r="ABH92" s="679"/>
      <c r="ABI92" s="679"/>
      <c r="ABJ92" s="679"/>
      <c r="ABK92" s="679"/>
      <c r="ABL92" s="679"/>
      <c r="ABM92" s="679"/>
      <c r="ABN92" s="679"/>
      <c r="ABO92" s="679"/>
      <c r="ABP92" s="679"/>
      <c r="ABQ92" s="679"/>
      <c r="ABR92" s="679"/>
      <c r="ABS92" s="679"/>
      <c r="ABT92" s="679"/>
      <c r="ABU92" s="679"/>
      <c r="ABV92" s="679"/>
      <c r="ABW92" s="679"/>
      <c r="ABX92" s="679"/>
      <c r="ABY92" s="679"/>
      <c r="ABZ92" s="679"/>
      <c r="ACA92" s="679"/>
      <c r="ACB92" s="679"/>
      <c r="ACC92" s="679"/>
      <c r="ACD92" s="679"/>
      <c r="ACE92" s="679"/>
      <c r="ACF92" s="679"/>
      <c r="ACG92" s="679"/>
      <c r="ACH92" s="679"/>
      <c r="ACI92" s="679"/>
      <c r="ACJ92" s="679"/>
      <c r="ACK92" s="679"/>
      <c r="ACL92" s="679"/>
      <c r="ACM92" s="679"/>
      <c r="ACN92" s="679"/>
      <c r="ACO92" s="679"/>
      <c r="ACP92" s="679"/>
      <c r="ACQ92" s="679"/>
      <c r="ACR92" s="679"/>
      <c r="ACS92" s="679"/>
      <c r="ACT92" s="679"/>
      <c r="ACU92" s="679"/>
      <c r="ACV92" s="679"/>
      <c r="ACW92" s="679"/>
      <c r="ACX92" s="679"/>
      <c r="ACY92" s="679"/>
      <c r="ACZ92" s="679"/>
      <c r="ADA92" s="679"/>
      <c r="ADB92" s="679"/>
      <c r="ADC92" s="679"/>
      <c r="ADD92" s="679"/>
      <c r="ADE92" s="679"/>
      <c r="ADF92" s="679"/>
      <c r="ADG92" s="679"/>
      <c r="ADH92" s="679"/>
      <c r="ADI92" s="679"/>
      <c r="ADJ92" s="679"/>
      <c r="ADK92" s="679"/>
      <c r="ADL92" s="679"/>
      <c r="ADM92" s="679"/>
      <c r="ADN92" s="679"/>
      <c r="ADO92" s="679"/>
      <c r="ADP92" s="679"/>
      <c r="ADQ92" s="679"/>
      <c r="ADR92" s="679"/>
      <c r="ADS92" s="679"/>
      <c r="ADT92" s="679"/>
      <c r="ADU92" s="679"/>
      <c r="ADV92" s="679"/>
      <c r="ADW92" s="679"/>
      <c r="ADX92" s="679"/>
      <c r="ADY92" s="679"/>
      <c r="ADZ92" s="679"/>
      <c r="AEA92" s="679"/>
      <c r="AEB92" s="679"/>
      <c r="AEC92" s="679"/>
      <c r="AED92" s="679"/>
      <c r="AEE92" s="679"/>
      <c r="AEF92" s="679"/>
      <c r="AEG92" s="679"/>
      <c r="AEH92" s="679"/>
      <c r="AEI92" s="679"/>
      <c r="AEJ92" s="679"/>
      <c r="AEK92" s="679"/>
      <c r="AEL92" s="679"/>
      <c r="AEM92" s="679"/>
      <c r="AEN92" s="679"/>
      <c r="AEO92" s="679"/>
      <c r="AEP92" s="679"/>
      <c r="AEQ92" s="679"/>
      <c r="AER92" s="679"/>
      <c r="AES92" s="679"/>
      <c r="AET92" s="679"/>
      <c r="AEU92" s="679"/>
      <c r="AEV92" s="679"/>
      <c r="AEW92" s="679"/>
      <c r="AEX92" s="679"/>
      <c r="AEY92" s="679"/>
      <c r="AEZ92" s="679"/>
      <c r="AFA92" s="679"/>
      <c r="AFB92" s="679"/>
      <c r="AFC92" s="679"/>
      <c r="AFD92" s="679"/>
      <c r="AFE92" s="679"/>
      <c r="AFF92" s="679"/>
      <c r="AFG92" s="679"/>
      <c r="AFH92" s="679"/>
      <c r="AFI92" s="679"/>
      <c r="AFJ92" s="679"/>
      <c r="AFK92" s="679"/>
      <c r="AFL92" s="679"/>
      <c r="AFM92" s="679"/>
      <c r="AFN92" s="679"/>
      <c r="AFO92" s="679"/>
      <c r="AFP92" s="679"/>
      <c r="AFQ92" s="679"/>
      <c r="AFR92" s="679"/>
      <c r="AFS92" s="679"/>
      <c r="AFT92" s="679"/>
      <c r="AFU92" s="679"/>
      <c r="AFV92" s="679"/>
      <c r="AFW92" s="679"/>
      <c r="AFX92" s="679"/>
      <c r="AFY92" s="679"/>
      <c r="AFZ92" s="679"/>
      <c r="AGA92" s="679"/>
      <c r="AGB92" s="679"/>
      <c r="AGC92" s="679"/>
      <c r="AGD92" s="679"/>
      <c r="AGE92" s="679"/>
      <c r="AGF92" s="679"/>
      <c r="AGG92" s="679"/>
      <c r="AGH92" s="679"/>
      <c r="AGI92" s="679"/>
      <c r="AGJ92" s="679"/>
      <c r="AGK92" s="679"/>
      <c r="AGL92" s="679"/>
      <c r="AGM92" s="679"/>
      <c r="AGN92" s="679"/>
      <c r="AGO92" s="679"/>
      <c r="AGP92" s="679"/>
      <c r="AGQ92" s="679"/>
      <c r="AGR92" s="679"/>
      <c r="AGS92" s="679"/>
      <c r="AGT92" s="679"/>
      <c r="AGU92" s="679"/>
      <c r="AGV92" s="679"/>
      <c r="AGW92" s="679"/>
      <c r="AGX92" s="679"/>
      <c r="AGY92" s="679"/>
      <c r="AGZ92" s="679"/>
      <c r="AHA92" s="679"/>
      <c r="AHB92" s="679"/>
      <c r="AHC92" s="679"/>
      <c r="AHD92" s="679"/>
      <c r="AHE92" s="679"/>
      <c r="AHF92" s="679"/>
      <c r="AHG92" s="679"/>
      <c r="AHH92" s="679"/>
      <c r="AHI92" s="679"/>
      <c r="AHJ92" s="679"/>
      <c r="AHK92" s="679"/>
      <c r="AHL92" s="679"/>
      <c r="AHM92" s="679"/>
      <c r="AHN92" s="679"/>
      <c r="AHO92" s="679"/>
      <c r="AHP92" s="679"/>
      <c r="AHQ92" s="679"/>
      <c r="AHR92" s="679"/>
      <c r="AHS92" s="679"/>
      <c r="AHT92" s="679"/>
      <c r="AHU92" s="679"/>
      <c r="AHV92" s="679"/>
      <c r="AHW92" s="679"/>
      <c r="AHX92" s="679"/>
      <c r="AHY92" s="679"/>
      <c r="AHZ92" s="679"/>
      <c r="AIA92" s="679"/>
      <c r="AIB92" s="679"/>
      <c r="AIC92" s="679"/>
      <c r="AID92" s="679"/>
      <c r="AIE92" s="679"/>
      <c r="AIF92" s="679"/>
      <c r="AIG92" s="679"/>
      <c r="AIH92" s="679"/>
      <c r="AII92" s="679"/>
      <c r="AIJ92" s="679"/>
      <c r="AIK92" s="679"/>
      <c r="AIL92" s="679"/>
      <c r="AIM92" s="679"/>
      <c r="AIN92" s="679"/>
      <c r="AIO92" s="679"/>
      <c r="AIP92" s="679"/>
      <c r="AIQ92" s="679"/>
      <c r="AIR92" s="679"/>
      <c r="AIS92" s="679"/>
      <c r="AIT92" s="679"/>
      <c r="AIU92" s="679"/>
      <c r="AIV92" s="679"/>
      <c r="AIW92" s="679"/>
      <c r="AIX92" s="679"/>
      <c r="AIY92" s="679"/>
      <c r="AIZ92" s="679"/>
      <c r="AJA92" s="679"/>
      <c r="AJB92" s="679"/>
      <c r="AJC92" s="679"/>
      <c r="AJD92" s="679"/>
      <c r="AJE92" s="679"/>
      <c r="AJF92" s="679"/>
      <c r="AJG92" s="679"/>
      <c r="AJH92" s="679"/>
      <c r="AJI92" s="679"/>
      <c r="AJJ92" s="679"/>
      <c r="AJK92" s="679"/>
      <c r="AJL92" s="679"/>
      <c r="AJM92" s="679"/>
      <c r="AJN92" s="679"/>
      <c r="AJO92" s="679"/>
      <c r="AJP92" s="679"/>
      <c r="AJQ92" s="679"/>
      <c r="AJR92" s="679"/>
      <c r="AJS92" s="679"/>
      <c r="AJT92" s="679"/>
      <c r="AJU92" s="679"/>
      <c r="AJV92" s="679"/>
      <c r="AJW92" s="679"/>
      <c r="AJX92" s="679"/>
      <c r="AJY92" s="679"/>
      <c r="AJZ92" s="679"/>
      <c r="AKA92" s="679"/>
      <c r="AKB92" s="679"/>
      <c r="AKC92" s="679"/>
      <c r="AKD92" s="679"/>
      <c r="AKE92" s="679"/>
      <c r="AKF92" s="679"/>
      <c r="AKG92" s="679"/>
      <c r="AKH92" s="679"/>
      <c r="AKI92" s="679"/>
      <c r="AKJ92" s="679"/>
      <c r="AKK92" s="679"/>
      <c r="AKL92" s="679"/>
      <c r="AKM92" s="679"/>
      <c r="AKN92" s="679"/>
      <c r="AKO92" s="679"/>
      <c r="AKP92" s="679"/>
      <c r="AKQ92" s="679"/>
      <c r="AKR92" s="679"/>
      <c r="AKS92" s="679"/>
      <c r="AKT92" s="679"/>
      <c r="AKU92" s="679"/>
      <c r="AKV92" s="679"/>
      <c r="AKW92" s="679"/>
      <c r="AKX92" s="679"/>
      <c r="AKY92" s="679"/>
      <c r="AKZ92" s="679"/>
      <c r="ALA92" s="679"/>
      <c r="ALB92" s="679"/>
      <c r="ALC92" s="679"/>
      <c r="ALD92" s="679"/>
      <c r="ALE92" s="679"/>
      <c r="ALF92" s="679"/>
      <c r="ALG92" s="679"/>
      <c r="ALH92" s="679"/>
      <c r="ALI92" s="679"/>
      <c r="ALJ92" s="679"/>
      <c r="ALK92" s="679"/>
      <c r="ALL92" s="679"/>
      <c r="ALM92" s="679"/>
      <c r="ALN92" s="679"/>
      <c r="ALO92" s="679"/>
      <c r="ALP92" s="679"/>
      <c r="ALQ92" s="679"/>
      <c r="ALR92" s="679"/>
      <c r="ALS92" s="679"/>
      <c r="ALT92" s="679"/>
      <c r="ALU92" s="679"/>
      <c r="ALV92" s="679"/>
      <c r="ALW92" s="679"/>
      <c r="ALX92" s="679"/>
      <c r="ALY92" s="679"/>
      <c r="ALZ92" s="679"/>
      <c r="AMA92" s="679"/>
      <c r="AMB92" s="679"/>
      <c r="AMC92" s="679"/>
      <c r="AMD92" s="679"/>
      <c r="AME92" s="679"/>
      <c r="AMF92" s="679"/>
      <c r="AMG92" s="679"/>
      <c r="AMH92" s="679"/>
      <c r="AMI92" s="679"/>
      <c r="AMJ92" s="679"/>
      <c r="AMK92" s="679"/>
      <c r="AML92" s="679"/>
      <c r="AMM92" s="679"/>
      <c r="AMN92" s="679"/>
      <c r="AMO92" s="679"/>
      <c r="AMP92" s="679"/>
      <c r="AMQ92" s="679"/>
      <c r="AMR92" s="679"/>
      <c r="AMS92" s="679"/>
      <c r="AMT92" s="679"/>
      <c r="AMU92" s="679"/>
      <c r="AMV92" s="679"/>
      <c r="AMW92" s="679"/>
      <c r="AMX92" s="679"/>
      <c r="AMY92" s="679"/>
      <c r="AMZ92" s="679"/>
      <c r="ANA92" s="679"/>
      <c r="ANB92" s="679"/>
      <c r="ANC92" s="679"/>
      <c r="AND92" s="679"/>
      <c r="ANE92" s="679"/>
      <c r="ANF92" s="679"/>
      <c r="ANG92" s="679"/>
      <c r="ANH92" s="679"/>
      <c r="ANI92" s="679"/>
      <c r="ANJ92" s="679"/>
      <c r="ANK92" s="679"/>
      <c r="ANL92" s="679"/>
      <c r="ANM92" s="679"/>
      <c r="ANN92" s="679"/>
      <c r="ANO92" s="679"/>
      <c r="ANP92" s="679"/>
      <c r="ANQ92" s="679"/>
      <c r="ANR92" s="679"/>
      <c r="ANS92" s="679"/>
      <c r="ANT92" s="679"/>
      <c r="ANU92" s="679"/>
      <c r="ANV92" s="679"/>
      <c r="ANW92" s="679"/>
      <c r="ANX92" s="679"/>
      <c r="ANY92" s="679"/>
      <c r="ANZ92" s="679"/>
      <c r="AOA92" s="679"/>
      <c r="AOB92" s="679"/>
      <c r="AOC92" s="679"/>
      <c r="AOD92" s="679"/>
      <c r="AOE92" s="679"/>
      <c r="AOF92" s="679"/>
      <c r="AOG92" s="679"/>
      <c r="AOH92" s="679"/>
      <c r="AOI92" s="679"/>
      <c r="AOJ92" s="679"/>
      <c r="AOK92" s="679"/>
      <c r="AOL92" s="679"/>
      <c r="AOM92" s="679"/>
      <c r="AON92" s="679"/>
      <c r="AOO92" s="679"/>
      <c r="AOP92" s="679"/>
      <c r="AOQ92" s="679"/>
      <c r="AOR92" s="679"/>
      <c r="AOS92" s="679"/>
      <c r="AOT92" s="679"/>
      <c r="AOU92" s="679"/>
      <c r="AOV92" s="679"/>
      <c r="AOW92" s="679"/>
      <c r="AOX92" s="679"/>
      <c r="AOY92" s="679"/>
      <c r="AOZ92" s="679"/>
      <c r="APA92" s="679"/>
      <c r="APB92" s="679"/>
      <c r="APC92" s="679"/>
      <c r="APD92" s="679"/>
      <c r="APE92" s="679"/>
      <c r="APF92" s="679"/>
      <c r="APG92" s="679"/>
      <c r="APH92" s="679"/>
      <c r="API92" s="679"/>
      <c r="APJ92" s="679"/>
      <c r="APK92" s="679"/>
      <c r="APL92" s="679"/>
      <c r="APM92" s="679"/>
      <c r="APN92" s="679"/>
      <c r="APO92" s="679"/>
      <c r="APP92" s="679"/>
      <c r="APQ92" s="679"/>
      <c r="APR92" s="679"/>
      <c r="APS92" s="679"/>
      <c r="APT92" s="679"/>
      <c r="APU92" s="679"/>
      <c r="APV92" s="679"/>
      <c r="APW92" s="679"/>
      <c r="APX92" s="679"/>
      <c r="APY92" s="679"/>
      <c r="APZ92" s="679"/>
      <c r="AQA92" s="679"/>
      <c r="AQB92" s="679"/>
      <c r="AQC92" s="679"/>
      <c r="AQD92" s="679"/>
      <c r="AQE92" s="679"/>
      <c r="AQF92" s="679"/>
      <c r="AQG92" s="679"/>
      <c r="AQH92" s="679"/>
      <c r="AQI92" s="679"/>
      <c r="AQJ92" s="679"/>
      <c r="AQK92" s="679"/>
      <c r="AQL92" s="679"/>
      <c r="AQM92" s="679"/>
      <c r="AQN92" s="679"/>
      <c r="AQO92" s="679"/>
      <c r="AQP92" s="679"/>
      <c r="AQQ92" s="679"/>
      <c r="AQR92" s="679"/>
      <c r="AQS92" s="679"/>
      <c r="AQT92" s="679"/>
      <c r="AQU92" s="679"/>
      <c r="AQV92" s="679"/>
      <c r="AQW92" s="679"/>
      <c r="AQX92" s="679"/>
      <c r="AQY92" s="679"/>
      <c r="AQZ92" s="679"/>
      <c r="ARA92" s="679"/>
      <c r="ARB92" s="679"/>
      <c r="ARC92" s="679"/>
      <c r="ARD92" s="679"/>
      <c r="ARE92" s="679"/>
      <c r="ARF92" s="679"/>
      <c r="ARG92" s="679"/>
      <c r="ARH92" s="679"/>
      <c r="ARI92" s="679"/>
      <c r="ARJ92" s="679"/>
      <c r="ARK92" s="679"/>
      <c r="ARL92" s="679"/>
      <c r="ARM92" s="679"/>
      <c r="ARN92" s="679"/>
      <c r="ARO92" s="679"/>
      <c r="ARP92" s="679"/>
      <c r="ARQ92" s="679"/>
      <c r="ARR92" s="679"/>
      <c r="ARS92" s="679"/>
      <c r="ART92" s="679"/>
      <c r="ARU92" s="679"/>
      <c r="ARV92" s="679"/>
      <c r="ARW92" s="679"/>
      <c r="ARX92" s="679"/>
      <c r="ARY92" s="679"/>
      <c r="ARZ92" s="679"/>
      <c r="ASA92" s="679"/>
      <c r="ASB92" s="679"/>
      <c r="ASC92" s="679"/>
    </row>
    <row r="93" spans="1:1173" s="685" customFormat="1" ht="22" hidden="1" customHeight="1" thickTop="1" thickBot="1" x14ac:dyDescent="0.2">
      <c r="A93" s="653"/>
      <c r="B93" s="681" t="s">
        <v>71</v>
      </c>
      <c r="C93" s="682" t="s">
        <v>49</v>
      </c>
      <c r="D93" s="683">
        <f t="shared" ref="D93:AR93" si="3">IF(D91="","",0.7*(D92/$D$90)*$D$14+0.3*$D$14)</f>
        <v>28736195696.447067</v>
      </c>
      <c r="E93" s="684">
        <f t="shared" si="3"/>
        <v>28635393202.115173</v>
      </c>
      <c r="F93" s="683">
        <f t="shared" si="3"/>
        <v>28534590707.783279</v>
      </c>
      <c r="G93" s="683">
        <f t="shared" si="3"/>
        <v>28433788213.451382</v>
      </c>
      <c r="H93" s="683">
        <f t="shared" si="3"/>
        <v>28332985719.119488</v>
      </c>
      <c r="I93" s="683">
        <f t="shared" si="3"/>
        <v>28232183224.787594</v>
      </c>
      <c r="J93" s="684">
        <f t="shared" si="3"/>
        <v>28131380730.455704</v>
      </c>
      <c r="K93" s="683">
        <f t="shared" si="3"/>
        <v>28030578236.123806</v>
      </c>
      <c r="L93" s="683">
        <f t="shared" si="3"/>
        <v>27929775741.791912</v>
      </c>
      <c r="M93" s="683">
        <f t="shared" si="3"/>
        <v>27828973247.460018</v>
      </c>
      <c r="N93" s="683">
        <f t="shared" si="3"/>
        <v>27728170753.128124</v>
      </c>
      <c r="O93" s="683">
        <f t="shared" si="3"/>
        <v>27627368258.79623</v>
      </c>
      <c r="P93" s="683">
        <f t="shared" si="3"/>
        <v>27526565764.464333</v>
      </c>
      <c r="Q93" s="683">
        <f t="shared" si="3"/>
        <v>27425763270.132442</v>
      </c>
      <c r="R93" s="683">
        <f t="shared" si="3"/>
        <v>27324960775.800545</v>
      </c>
      <c r="S93" s="683">
        <f t="shared" si="3"/>
        <v>27224158281.468651</v>
      </c>
      <c r="T93" s="683">
        <f t="shared" si="3"/>
        <v>27123355787.136761</v>
      </c>
      <c r="U93" s="683">
        <f t="shared" si="3"/>
        <v>27022553292.804863</v>
      </c>
      <c r="V93" s="683">
        <f t="shared" si="3"/>
        <v>26921750798.472969</v>
      </c>
      <c r="W93" s="683">
        <f t="shared" si="3"/>
        <v>26820948304.141075</v>
      </c>
      <c r="X93" s="683">
        <f t="shared" si="3"/>
        <v>26720145809.809181</v>
      </c>
      <c r="Y93" s="683">
        <f t="shared" si="3"/>
        <v>26619343315.477287</v>
      </c>
      <c r="Z93" s="683">
        <f t="shared" si="3"/>
        <v>26518540821.14539</v>
      </c>
      <c r="AA93" s="683">
        <f t="shared" si="3"/>
        <v>26417738326.813496</v>
      </c>
      <c r="AB93" s="683">
        <f t="shared" si="3"/>
        <v>26316935832.481606</v>
      </c>
      <c r="AC93" s="683">
        <f t="shared" si="3"/>
        <v>26216133338.149712</v>
      </c>
      <c r="AD93" s="683">
        <f t="shared" si="3"/>
        <v>26115330843.817818</v>
      </c>
      <c r="AE93" s="683">
        <f t="shared" si="3"/>
        <v>26014528349.48592</v>
      </c>
      <c r="AF93" s="683">
        <f t="shared" si="3"/>
        <v>25913725855.154026</v>
      </c>
      <c r="AG93" s="683">
        <f t="shared" si="3"/>
        <v>25812923360.822132</v>
      </c>
      <c r="AH93" s="683">
        <f t="shared" si="3"/>
        <v>25712120866.490238</v>
      </c>
      <c r="AI93" s="683">
        <f t="shared" si="3"/>
        <v>25611318372.158344</v>
      </c>
      <c r="AJ93" s="683">
        <f t="shared" si="3"/>
        <v>25510515877.82645</v>
      </c>
      <c r="AK93" s="683" t="str">
        <f t="shared" si="3"/>
        <v/>
      </c>
      <c r="AL93" s="683" t="str">
        <f t="shared" si="3"/>
        <v/>
      </c>
      <c r="AM93" s="683" t="str">
        <f t="shared" si="3"/>
        <v/>
      </c>
      <c r="AN93" s="683" t="str">
        <f t="shared" si="3"/>
        <v/>
      </c>
      <c r="AO93" s="683" t="str">
        <f t="shared" si="3"/>
        <v/>
      </c>
      <c r="AP93" s="683" t="str">
        <f t="shared" si="3"/>
        <v/>
      </c>
      <c r="AQ93" s="683" t="str">
        <f t="shared" si="3"/>
        <v/>
      </c>
      <c r="AR93" s="683" t="str">
        <f t="shared" si="3"/>
        <v/>
      </c>
    </row>
    <row r="94" spans="1:1173" s="685" customFormat="1" ht="22" hidden="1" customHeight="1" thickTop="1" thickBot="1" x14ac:dyDescent="0.2">
      <c r="A94" s="653"/>
      <c r="B94" s="681" t="s">
        <v>72</v>
      </c>
      <c r="C94" s="682" t="s">
        <v>49</v>
      </c>
      <c r="D94" s="686">
        <f t="shared" ref="D94:AR94" si="4">IF(D91="","",0.7*(D92/$D$90)*$I$14+0.3*$I$14)</f>
        <v>7939552241.8028936</v>
      </c>
      <c r="E94" s="687">
        <f t="shared" si="4"/>
        <v>7911701419.8532419</v>
      </c>
      <c r="F94" s="686">
        <f t="shared" si="4"/>
        <v>7883850597.9035892</v>
      </c>
      <c r="G94" s="686">
        <f t="shared" si="4"/>
        <v>7855999775.9539366</v>
      </c>
      <c r="H94" s="686">
        <f t="shared" si="4"/>
        <v>7828148954.004283</v>
      </c>
      <c r="I94" s="686">
        <f t="shared" si="4"/>
        <v>7800298132.0546322</v>
      </c>
      <c r="J94" s="687">
        <f t="shared" si="4"/>
        <v>7772447310.1049805</v>
      </c>
      <c r="K94" s="686">
        <f t="shared" si="4"/>
        <v>7744596488.1553268</v>
      </c>
      <c r="L94" s="686">
        <f t="shared" si="4"/>
        <v>7716745666.2056742</v>
      </c>
      <c r="M94" s="686">
        <f t="shared" si="4"/>
        <v>7688894844.2560225</v>
      </c>
      <c r="N94" s="686">
        <f t="shared" si="4"/>
        <v>7661044022.3063698</v>
      </c>
      <c r="O94" s="686">
        <f t="shared" si="4"/>
        <v>7633193200.3567181</v>
      </c>
      <c r="P94" s="686">
        <f t="shared" si="4"/>
        <v>7605342378.4070644</v>
      </c>
      <c r="Q94" s="686">
        <f t="shared" si="4"/>
        <v>7577491556.4574137</v>
      </c>
      <c r="R94" s="686">
        <f t="shared" si="4"/>
        <v>7549640734.50776</v>
      </c>
      <c r="S94" s="686">
        <f t="shared" si="4"/>
        <v>7521789912.5581074</v>
      </c>
      <c r="T94" s="686">
        <f t="shared" si="4"/>
        <v>7493939090.6084557</v>
      </c>
      <c r="U94" s="686">
        <f t="shared" si="4"/>
        <v>7466088268.658803</v>
      </c>
      <c r="V94" s="686">
        <f t="shared" si="4"/>
        <v>7438237446.7091513</v>
      </c>
      <c r="W94" s="686">
        <f t="shared" si="4"/>
        <v>7410386624.7594986</v>
      </c>
      <c r="X94" s="686">
        <f t="shared" si="4"/>
        <v>7382535802.8098459</v>
      </c>
      <c r="Y94" s="686">
        <f t="shared" si="4"/>
        <v>7354684980.8601942</v>
      </c>
      <c r="Z94" s="686">
        <f t="shared" si="4"/>
        <v>7326834158.9105406</v>
      </c>
      <c r="AA94" s="686">
        <f t="shared" si="4"/>
        <v>7298983336.9608879</v>
      </c>
      <c r="AB94" s="686">
        <f t="shared" si="4"/>
        <v>7271132515.0112362</v>
      </c>
      <c r="AC94" s="686">
        <f t="shared" si="4"/>
        <v>7243281693.0615845</v>
      </c>
      <c r="AD94" s="686">
        <f t="shared" si="4"/>
        <v>7215430871.1119318</v>
      </c>
      <c r="AE94" s="686">
        <f t="shared" si="4"/>
        <v>7187580049.1622791</v>
      </c>
      <c r="AF94" s="686">
        <f t="shared" si="4"/>
        <v>7159729227.2126265</v>
      </c>
      <c r="AG94" s="686">
        <f t="shared" si="4"/>
        <v>7131878405.2629747</v>
      </c>
      <c r="AH94" s="686">
        <f t="shared" si="4"/>
        <v>7104027583.3133221</v>
      </c>
      <c r="AI94" s="686">
        <f t="shared" si="4"/>
        <v>7076176761.3636694</v>
      </c>
      <c r="AJ94" s="686">
        <f t="shared" si="4"/>
        <v>7048325939.4140167</v>
      </c>
      <c r="AK94" s="686" t="str">
        <f t="shared" si="4"/>
        <v/>
      </c>
      <c r="AL94" s="686" t="str">
        <f t="shared" si="4"/>
        <v/>
      </c>
      <c r="AM94" s="686" t="str">
        <f t="shared" si="4"/>
        <v/>
      </c>
      <c r="AN94" s="686" t="str">
        <f t="shared" si="4"/>
        <v/>
      </c>
      <c r="AO94" s="686" t="str">
        <f t="shared" si="4"/>
        <v/>
      </c>
      <c r="AP94" s="686" t="str">
        <f t="shared" si="4"/>
        <v/>
      </c>
      <c r="AQ94" s="686" t="str">
        <f t="shared" si="4"/>
        <v/>
      </c>
      <c r="AR94" s="686" t="str">
        <f t="shared" si="4"/>
        <v/>
      </c>
    </row>
    <row r="95" spans="1:1173" s="693" customFormat="1" ht="22" customHeight="1" thickTop="1" thickBot="1" x14ac:dyDescent="0.2">
      <c r="A95" s="653"/>
      <c r="B95" s="688" t="s">
        <v>281</v>
      </c>
      <c r="C95" s="689" t="s">
        <v>49</v>
      </c>
      <c r="D95" s="690">
        <f>IF(D91="","",(D93+D94))</f>
        <v>36675747938.249962</v>
      </c>
      <c r="E95" s="691">
        <f t="shared" ref="E95:AR95" si="5">IF(E91="","",(E93+E94))</f>
        <v>36547094621.968414</v>
      </c>
      <c r="F95" s="690">
        <f t="shared" si="5"/>
        <v>36418441305.686867</v>
      </c>
      <c r="G95" s="690">
        <f t="shared" si="5"/>
        <v>36289787989.405319</v>
      </c>
      <c r="H95" s="690">
        <f t="shared" si="5"/>
        <v>36161134673.123772</v>
      </c>
      <c r="I95" s="690">
        <f t="shared" si="5"/>
        <v>36032481356.842224</v>
      </c>
      <c r="J95" s="691">
        <f t="shared" si="5"/>
        <v>35903828040.560684</v>
      </c>
      <c r="K95" s="690">
        <f t="shared" si="5"/>
        <v>35775174724.279129</v>
      </c>
      <c r="L95" s="690">
        <f t="shared" si="5"/>
        <v>35646521407.997589</v>
      </c>
      <c r="M95" s="690">
        <f t="shared" si="5"/>
        <v>35517868091.716042</v>
      </c>
      <c r="N95" s="690">
        <f t="shared" si="5"/>
        <v>35389214775.434494</v>
      </c>
      <c r="O95" s="690">
        <f t="shared" si="5"/>
        <v>35260561459.152946</v>
      </c>
      <c r="P95" s="690">
        <f t="shared" si="5"/>
        <v>35131908142.871399</v>
      </c>
      <c r="Q95" s="690">
        <f t="shared" si="5"/>
        <v>35003254826.589859</v>
      </c>
      <c r="R95" s="690">
        <f t="shared" si="5"/>
        <v>34874601510.308304</v>
      </c>
      <c r="S95" s="690">
        <f t="shared" si="5"/>
        <v>34745948194.026756</v>
      </c>
      <c r="T95" s="690">
        <f t="shared" si="5"/>
        <v>34617294877.745216</v>
      </c>
      <c r="U95" s="690">
        <f t="shared" si="5"/>
        <v>34488641561.463669</v>
      </c>
      <c r="V95" s="690">
        <f t="shared" si="5"/>
        <v>34359988245.182121</v>
      </c>
      <c r="W95" s="690">
        <f t="shared" si="5"/>
        <v>34231334928.900574</v>
      </c>
      <c r="X95" s="690">
        <f t="shared" si="5"/>
        <v>34102681612.619026</v>
      </c>
      <c r="Y95" s="690">
        <f t="shared" si="5"/>
        <v>33974028296.337482</v>
      </c>
      <c r="Z95" s="690">
        <f t="shared" si="5"/>
        <v>33845374980.055931</v>
      </c>
      <c r="AA95" s="690">
        <f t="shared" si="5"/>
        <v>33716721663.774384</v>
      </c>
      <c r="AB95" s="690">
        <f t="shared" si="5"/>
        <v>33588068347.492844</v>
      </c>
      <c r="AC95" s="690">
        <f t="shared" si="5"/>
        <v>33459415031.211296</v>
      </c>
      <c r="AD95" s="690">
        <f t="shared" si="5"/>
        <v>33330761714.929749</v>
      </c>
      <c r="AE95" s="690">
        <f t="shared" si="5"/>
        <v>33202108398.648201</v>
      </c>
      <c r="AF95" s="690">
        <f t="shared" si="5"/>
        <v>33073455082.366653</v>
      </c>
      <c r="AG95" s="690">
        <f t="shared" si="5"/>
        <v>32944801766.085106</v>
      </c>
      <c r="AH95" s="690">
        <f t="shared" si="5"/>
        <v>32816148449.803558</v>
      </c>
      <c r="AI95" s="690">
        <f t="shared" si="5"/>
        <v>32687495133.522015</v>
      </c>
      <c r="AJ95" s="690">
        <f t="shared" si="5"/>
        <v>32558841817.240467</v>
      </c>
      <c r="AK95" s="690" t="str">
        <f t="shared" si="5"/>
        <v/>
      </c>
      <c r="AL95" s="690" t="str">
        <f t="shared" si="5"/>
        <v/>
      </c>
      <c r="AM95" s="690" t="str">
        <f t="shared" si="5"/>
        <v/>
      </c>
      <c r="AN95" s="690" t="str">
        <f t="shared" si="5"/>
        <v/>
      </c>
      <c r="AO95" s="690" t="str">
        <f t="shared" si="5"/>
        <v/>
      </c>
      <c r="AP95" s="690" t="str">
        <f t="shared" si="5"/>
        <v/>
      </c>
      <c r="AQ95" s="690" t="str">
        <f t="shared" si="5"/>
        <v/>
      </c>
      <c r="AR95" s="690" t="str">
        <f t="shared" si="5"/>
        <v/>
      </c>
      <c r="AS95" s="692"/>
      <c r="AT95" s="692"/>
      <c r="AU95" s="692"/>
      <c r="AV95" s="692"/>
      <c r="AW95" s="692"/>
      <c r="AX95" s="692"/>
      <c r="AY95" s="692"/>
      <c r="AZ95" s="692"/>
      <c r="BA95" s="692"/>
      <c r="BB95" s="692"/>
      <c r="BC95" s="692"/>
      <c r="BD95" s="692"/>
      <c r="BE95" s="692"/>
      <c r="BF95" s="692"/>
      <c r="BG95" s="692"/>
      <c r="BH95" s="692"/>
      <c r="BI95" s="692"/>
      <c r="BJ95" s="692"/>
      <c r="BK95" s="692"/>
      <c r="BL95" s="692"/>
      <c r="BM95" s="692"/>
      <c r="BN95" s="692"/>
      <c r="BO95" s="692"/>
      <c r="BP95" s="692"/>
      <c r="BQ95" s="692"/>
      <c r="BR95" s="692"/>
      <c r="BS95" s="692"/>
      <c r="BT95" s="692"/>
      <c r="BU95" s="692"/>
      <c r="BV95" s="692"/>
      <c r="BW95" s="692"/>
      <c r="BX95" s="692"/>
      <c r="BY95" s="692"/>
      <c r="BZ95" s="692"/>
      <c r="CA95" s="692"/>
      <c r="CB95" s="692"/>
      <c r="CC95" s="692"/>
      <c r="CD95" s="692"/>
      <c r="CE95" s="692"/>
      <c r="CF95" s="692"/>
      <c r="CG95" s="692"/>
      <c r="CH95" s="692"/>
      <c r="CI95" s="692"/>
      <c r="CJ95" s="692"/>
      <c r="CK95" s="692"/>
      <c r="CL95" s="692"/>
      <c r="CM95" s="692"/>
      <c r="CN95" s="692"/>
      <c r="CO95" s="692"/>
      <c r="CP95" s="692"/>
      <c r="CQ95" s="692"/>
      <c r="CR95" s="692"/>
      <c r="CS95" s="692"/>
      <c r="CT95" s="692"/>
      <c r="CU95" s="692"/>
      <c r="CV95" s="692"/>
      <c r="CW95" s="692"/>
      <c r="CX95" s="692"/>
      <c r="CY95" s="692"/>
      <c r="CZ95" s="692"/>
      <c r="DA95" s="692"/>
      <c r="DB95" s="692"/>
      <c r="DC95" s="692"/>
      <c r="DD95" s="692"/>
      <c r="DE95" s="692"/>
      <c r="DF95" s="692"/>
      <c r="DG95" s="692"/>
      <c r="DH95" s="692"/>
      <c r="DI95" s="692"/>
      <c r="DJ95" s="692"/>
      <c r="DK95" s="692"/>
      <c r="DL95" s="692"/>
      <c r="DM95" s="692"/>
      <c r="DN95" s="692"/>
      <c r="DO95" s="692"/>
      <c r="DP95" s="692"/>
      <c r="DQ95" s="692"/>
      <c r="DR95" s="692"/>
      <c r="DS95" s="692"/>
      <c r="DT95" s="692"/>
      <c r="DU95" s="692"/>
      <c r="DV95" s="692"/>
      <c r="DW95" s="692"/>
      <c r="DX95" s="692"/>
      <c r="DY95" s="692"/>
      <c r="DZ95" s="692"/>
      <c r="EA95" s="692"/>
      <c r="EB95" s="692"/>
      <c r="EC95" s="692"/>
      <c r="ED95" s="692"/>
      <c r="EE95" s="692"/>
      <c r="EF95" s="692"/>
      <c r="EG95" s="692"/>
      <c r="EH95" s="692"/>
      <c r="EI95" s="692"/>
      <c r="EJ95" s="692"/>
      <c r="EK95" s="692"/>
      <c r="EL95" s="692"/>
      <c r="EM95" s="692"/>
      <c r="EN95" s="692"/>
      <c r="EO95" s="692"/>
      <c r="EP95" s="692"/>
      <c r="EQ95" s="692"/>
      <c r="ER95" s="692"/>
      <c r="ES95" s="692"/>
      <c r="ET95" s="692"/>
      <c r="EU95" s="692"/>
      <c r="EV95" s="692"/>
      <c r="EW95" s="692"/>
      <c r="EX95" s="692"/>
      <c r="EY95" s="692"/>
      <c r="EZ95" s="692"/>
      <c r="FA95" s="692"/>
      <c r="FB95" s="692"/>
      <c r="FC95" s="692"/>
      <c r="FD95" s="692"/>
      <c r="FE95" s="692"/>
      <c r="FF95" s="692"/>
      <c r="FG95" s="692"/>
      <c r="FH95" s="692"/>
      <c r="FI95" s="692"/>
      <c r="FJ95" s="692"/>
      <c r="FK95" s="692"/>
      <c r="FL95" s="692"/>
      <c r="FM95" s="692"/>
      <c r="FN95" s="692"/>
      <c r="FO95" s="692"/>
      <c r="FP95" s="692"/>
      <c r="FQ95" s="692"/>
      <c r="FR95" s="692"/>
      <c r="FS95" s="692"/>
      <c r="FT95" s="692"/>
      <c r="FU95" s="692"/>
      <c r="FV95" s="692"/>
      <c r="FW95" s="692"/>
      <c r="FX95" s="692"/>
      <c r="FY95" s="692"/>
      <c r="FZ95" s="692"/>
      <c r="GA95" s="692"/>
      <c r="GB95" s="692"/>
      <c r="GC95" s="692"/>
      <c r="GD95" s="692"/>
      <c r="GE95" s="692"/>
      <c r="GF95" s="692"/>
      <c r="GG95" s="692"/>
      <c r="GH95" s="692"/>
      <c r="GI95" s="692"/>
      <c r="GJ95" s="692"/>
      <c r="GK95" s="692"/>
      <c r="GL95" s="692"/>
      <c r="GM95" s="692"/>
      <c r="GN95" s="692"/>
      <c r="GO95" s="692"/>
      <c r="GP95" s="692"/>
      <c r="GQ95" s="692"/>
      <c r="GR95" s="692"/>
      <c r="GS95" s="692"/>
      <c r="GT95" s="692"/>
      <c r="GU95" s="692"/>
      <c r="GV95" s="692"/>
      <c r="GW95" s="692"/>
      <c r="GX95" s="692"/>
      <c r="GY95" s="692"/>
      <c r="GZ95" s="692"/>
      <c r="HA95" s="692"/>
      <c r="HB95" s="692"/>
      <c r="HC95" s="692"/>
      <c r="HD95" s="692"/>
      <c r="HE95" s="692"/>
      <c r="HF95" s="692"/>
      <c r="HG95" s="692"/>
      <c r="HH95" s="692"/>
      <c r="HI95" s="692"/>
      <c r="HJ95" s="692"/>
      <c r="HK95" s="692"/>
      <c r="HL95" s="692"/>
      <c r="HM95" s="692"/>
      <c r="HN95" s="692"/>
      <c r="HO95" s="692"/>
      <c r="HP95" s="692"/>
      <c r="HQ95" s="692"/>
      <c r="HR95" s="692"/>
      <c r="HS95" s="692"/>
      <c r="HT95" s="692"/>
      <c r="HU95" s="692"/>
      <c r="HV95" s="692"/>
      <c r="HW95" s="692"/>
      <c r="HX95" s="692"/>
      <c r="HY95" s="692"/>
      <c r="HZ95" s="692"/>
      <c r="IA95" s="692"/>
      <c r="IB95" s="692"/>
      <c r="IC95" s="692"/>
      <c r="ID95" s="692"/>
      <c r="IE95" s="692"/>
      <c r="IF95" s="692"/>
      <c r="IG95" s="692"/>
      <c r="IH95" s="692"/>
      <c r="II95" s="692"/>
      <c r="IJ95" s="692"/>
      <c r="IK95" s="692"/>
      <c r="IL95" s="692"/>
      <c r="IM95" s="692"/>
      <c r="IN95" s="692"/>
      <c r="IO95" s="692"/>
      <c r="IP95" s="692"/>
      <c r="IQ95" s="692"/>
      <c r="IR95" s="692"/>
      <c r="IS95" s="692"/>
      <c r="IT95" s="692"/>
      <c r="IU95" s="692"/>
      <c r="IV95" s="692"/>
      <c r="IW95" s="692"/>
      <c r="IX95" s="692"/>
      <c r="IY95" s="692"/>
      <c r="IZ95" s="692"/>
      <c r="JA95" s="692"/>
      <c r="JB95" s="692"/>
      <c r="JC95" s="692"/>
      <c r="JD95" s="692"/>
      <c r="JE95" s="692"/>
      <c r="JF95" s="692"/>
      <c r="JG95" s="692"/>
      <c r="JH95" s="692"/>
      <c r="JI95" s="692"/>
      <c r="JJ95" s="692"/>
      <c r="JK95" s="692"/>
      <c r="JL95" s="692"/>
      <c r="JM95" s="692"/>
      <c r="JN95" s="692"/>
      <c r="JO95" s="692"/>
      <c r="JP95" s="692"/>
      <c r="JQ95" s="692"/>
      <c r="JR95" s="692"/>
      <c r="JS95" s="692"/>
      <c r="JT95" s="692"/>
      <c r="JU95" s="692"/>
      <c r="JV95" s="692"/>
      <c r="JW95" s="692"/>
      <c r="JX95" s="692"/>
      <c r="JY95" s="692"/>
      <c r="JZ95" s="692"/>
      <c r="KA95" s="692"/>
      <c r="KB95" s="692"/>
      <c r="KC95" s="692"/>
      <c r="KD95" s="692"/>
      <c r="KE95" s="692"/>
      <c r="KF95" s="692"/>
      <c r="KG95" s="692"/>
      <c r="KH95" s="692"/>
      <c r="KI95" s="692"/>
      <c r="KJ95" s="692"/>
      <c r="KK95" s="692"/>
      <c r="KL95" s="692"/>
      <c r="KM95" s="692"/>
      <c r="KN95" s="692"/>
      <c r="KO95" s="692"/>
      <c r="KP95" s="692"/>
      <c r="KQ95" s="692"/>
      <c r="KR95" s="692"/>
      <c r="KS95" s="692"/>
      <c r="KT95" s="692"/>
      <c r="KU95" s="692"/>
      <c r="KV95" s="692"/>
      <c r="KW95" s="692"/>
      <c r="KX95" s="692"/>
      <c r="KY95" s="692"/>
      <c r="KZ95" s="692"/>
      <c r="LA95" s="692"/>
      <c r="LB95" s="692"/>
      <c r="LC95" s="692"/>
      <c r="LD95" s="692"/>
      <c r="LE95" s="692"/>
      <c r="LF95" s="692"/>
      <c r="LG95" s="692"/>
      <c r="LH95" s="692"/>
      <c r="LI95" s="692"/>
      <c r="LJ95" s="692"/>
      <c r="LK95" s="692"/>
      <c r="LL95" s="692"/>
      <c r="LM95" s="692"/>
      <c r="LN95" s="692"/>
      <c r="LO95" s="692"/>
      <c r="LP95" s="692"/>
      <c r="LQ95" s="692"/>
      <c r="LR95" s="692"/>
      <c r="LS95" s="692"/>
      <c r="LT95" s="692"/>
      <c r="LU95" s="692"/>
      <c r="LV95" s="692"/>
      <c r="LW95" s="692"/>
      <c r="LX95" s="692"/>
      <c r="LY95" s="692"/>
      <c r="LZ95" s="692"/>
      <c r="MA95" s="692"/>
      <c r="MB95" s="692"/>
      <c r="MC95" s="692"/>
      <c r="MD95" s="692"/>
      <c r="ME95" s="692"/>
      <c r="MF95" s="692"/>
      <c r="MG95" s="692"/>
      <c r="MH95" s="692"/>
      <c r="MI95" s="692"/>
      <c r="MJ95" s="692"/>
      <c r="MK95" s="692"/>
      <c r="ML95" s="692"/>
      <c r="MM95" s="692"/>
      <c r="MN95" s="692"/>
      <c r="MO95" s="692"/>
      <c r="MP95" s="692"/>
      <c r="MQ95" s="692"/>
      <c r="MR95" s="692"/>
      <c r="MS95" s="692"/>
      <c r="MT95" s="692"/>
      <c r="MU95" s="692"/>
      <c r="MV95" s="692"/>
      <c r="MW95" s="692"/>
      <c r="MX95" s="692"/>
      <c r="MY95" s="692"/>
      <c r="MZ95" s="692"/>
      <c r="NA95" s="692"/>
      <c r="NB95" s="692"/>
      <c r="NC95" s="692"/>
      <c r="ND95" s="692"/>
      <c r="NE95" s="692"/>
      <c r="NF95" s="692"/>
      <c r="NG95" s="692"/>
      <c r="NH95" s="692"/>
      <c r="NI95" s="692"/>
      <c r="NJ95" s="692"/>
      <c r="NK95" s="692"/>
      <c r="NL95" s="692"/>
      <c r="NM95" s="692"/>
      <c r="NN95" s="692"/>
      <c r="NO95" s="692"/>
      <c r="NP95" s="692"/>
      <c r="NQ95" s="692"/>
      <c r="NR95" s="692"/>
      <c r="NS95" s="692"/>
      <c r="NT95" s="692"/>
      <c r="NU95" s="692"/>
      <c r="NV95" s="692"/>
      <c r="NW95" s="692"/>
      <c r="NX95" s="692"/>
      <c r="NY95" s="692"/>
      <c r="NZ95" s="692"/>
      <c r="OA95" s="692"/>
      <c r="OB95" s="692"/>
      <c r="OC95" s="692"/>
      <c r="OD95" s="692"/>
      <c r="OE95" s="692"/>
      <c r="OF95" s="692"/>
      <c r="OG95" s="692"/>
      <c r="OH95" s="692"/>
      <c r="OI95" s="692"/>
      <c r="OJ95" s="692"/>
      <c r="OK95" s="692"/>
      <c r="OL95" s="692"/>
      <c r="OM95" s="692"/>
      <c r="ON95" s="692"/>
      <c r="OO95" s="692"/>
      <c r="OP95" s="692"/>
      <c r="OQ95" s="692"/>
      <c r="OR95" s="692"/>
      <c r="OS95" s="692"/>
      <c r="OT95" s="692"/>
      <c r="OU95" s="692"/>
      <c r="OV95" s="692"/>
      <c r="OW95" s="692"/>
      <c r="OX95" s="692"/>
      <c r="OY95" s="692"/>
      <c r="OZ95" s="692"/>
      <c r="PA95" s="692"/>
      <c r="PB95" s="692"/>
      <c r="PC95" s="692"/>
      <c r="PD95" s="692"/>
      <c r="PE95" s="692"/>
      <c r="PF95" s="692"/>
      <c r="PG95" s="692"/>
      <c r="PH95" s="692"/>
      <c r="PI95" s="692"/>
      <c r="PJ95" s="692"/>
      <c r="PK95" s="692"/>
      <c r="PL95" s="692"/>
      <c r="PM95" s="692"/>
      <c r="PN95" s="692"/>
      <c r="PO95" s="692"/>
      <c r="PP95" s="692"/>
      <c r="PQ95" s="692"/>
      <c r="PR95" s="692"/>
      <c r="PS95" s="692"/>
      <c r="PT95" s="692"/>
      <c r="PU95" s="692"/>
      <c r="PV95" s="692"/>
      <c r="PW95" s="692"/>
      <c r="PX95" s="692"/>
      <c r="PY95" s="692"/>
      <c r="PZ95" s="692"/>
      <c r="QA95" s="692"/>
      <c r="QB95" s="692"/>
      <c r="QC95" s="692"/>
      <c r="QD95" s="692"/>
      <c r="QE95" s="692"/>
      <c r="QF95" s="692"/>
      <c r="QG95" s="692"/>
      <c r="QH95" s="692"/>
      <c r="QI95" s="692"/>
      <c r="QJ95" s="692"/>
      <c r="QK95" s="692"/>
      <c r="QL95" s="692"/>
      <c r="QM95" s="692"/>
      <c r="QN95" s="692"/>
      <c r="QO95" s="692"/>
      <c r="QP95" s="692"/>
      <c r="QQ95" s="692"/>
      <c r="QR95" s="692"/>
      <c r="QS95" s="692"/>
      <c r="QT95" s="692"/>
      <c r="QU95" s="692"/>
      <c r="QV95" s="692"/>
      <c r="QW95" s="692"/>
      <c r="QX95" s="692"/>
      <c r="QY95" s="692"/>
      <c r="QZ95" s="692"/>
      <c r="RA95" s="692"/>
      <c r="RB95" s="692"/>
      <c r="RC95" s="692"/>
      <c r="RD95" s="692"/>
      <c r="RE95" s="692"/>
      <c r="RF95" s="692"/>
      <c r="RG95" s="692"/>
      <c r="RH95" s="692"/>
      <c r="RI95" s="692"/>
      <c r="RJ95" s="692"/>
      <c r="RK95" s="692"/>
      <c r="RL95" s="692"/>
      <c r="RM95" s="692"/>
      <c r="RN95" s="692"/>
      <c r="RO95" s="692"/>
      <c r="RP95" s="692"/>
      <c r="RQ95" s="692"/>
      <c r="RR95" s="692"/>
      <c r="RS95" s="692"/>
      <c r="RT95" s="692"/>
      <c r="RU95" s="692"/>
      <c r="RV95" s="692"/>
      <c r="RW95" s="692"/>
      <c r="RX95" s="692"/>
      <c r="RY95" s="692"/>
      <c r="RZ95" s="692"/>
      <c r="SA95" s="692"/>
      <c r="SB95" s="692"/>
      <c r="SC95" s="692"/>
      <c r="SD95" s="692"/>
      <c r="SE95" s="692"/>
      <c r="SF95" s="692"/>
      <c r="SG95" s="692"/>
      <c r="SH95" s="692"/>
      <c r="SI95" s="692"/>
      <c r="SJ95" s="692"/>
      <c r="SK95" s="692"/>
      <c r="SL95" s="692"/>
      <c r="SM95" s="692"/>
      <c r="SN95" s="692"/>
      <c r="SO95" s="692"/>
      <c r="SP95" s="692"/>
      <c r="SQ95" s="692"/>
      <c r="SR95" s="692"/>
      <c r="SS95" s="692"/>
      <c r="ST95" s="692"/>
      <c r="SU95" s="692"/>
      <c r="SV95" s="692"/>
      <c r="SW95" s="692"/>
      <c r="SX95" s="692"/>
      <c r="SY95" s="692"/>
      <c r="SZ95" s="692"/>
      <c r="TA95" s="692"/>
      <c r="TB95" s="692"/>
      <c r="TC95" s="692"/>
      <c r="TD95" s="692"/>
      <c r="TE95" s="692"/>
      <c r="TF95" s="692"/>
      <c r="TG95" s="692"/>
      <c r="TH95" s="692"/>
      <c r="TI95" s="692"/>
      <c r="TJ95" s="692"/>
      <c r="TK95" s="692"/>
      <c r="TL95" s="692"/>
      <c r="TM95" s="692"/>
      <c r="TN95" s="692"/>
      <c r="TO95" s="692"/>
      <c r="TP95" s="692"/>
      <c r="TQ95" s="692"/>
      <c r="TR95" s="692"/>
      <c r="TS95" s="692"/>
      <c r="TT95" s="692"/>
      <c r="TU95" s="692"/>
      <c r="TV95" s="692"/>
      <c r="TW95" s="692"/>
      <c r="TX95" s="692"/>
      <c r="TY95" s="692"/>
      <c r="TZ95" s="692"/>
      <c r="UA95" s="692"/>
      <c r="UB95" s="692"/>
      <c r="UC95" s="692"/>
      <c r="UD95" s="692"/>
      <c r="UE95" s="692"/>
      <c r="UF95" s="692"/>
      <c r="UG95" s="692"/>
      <c r="UH95" s="692"/>
      <c r="UI95" s="692"/>
      <c r="UJ95" s="692"/>
      <c r="UK95" s="692"/>
      <c r="UL95" s="692"/>
      <c r="UM95" s="692"/>
      <c r="UN95" s="692"/>
      <c r="UO95" s="692"/>
      <c r="UP95" s="692"/>
      <c r="UQ95" s="692"/>
      <c r="UR95" s="692"/>
      <c r="US95" s="692"/>
      <c r="UT95" s="692"/>
      <c r="UU95" s="692"/>
      <c r="UV95" s="692"/>
      <c r="UW95" s="692"/>
      <c r="UX95" s="692"/>
      <c r="UY95" s="692"/>
      <c r="UZ95" s="692"/>
      <c r="VA95" s="692"/>
      <c r="VB95" s="692"/>
      <c r="VC95" s="692"/>
      <c r="VD95" s="692"/>
      <c r="VE95" s="692"/>
      <c r="VF95" s="692"/>
      <c r="VG95" s="692"/>
      <c r="VH95" s="692"/>
      <c r="VI95" s="692"/>
      <c r="VJ95" s="692"/>
      <c r="VK95" s="692"/>
      <c r="VL95" s="692"/>
      <c r="VM95" s="692"/>
      <c r="VN95" s="692"/>
      <c r="VO95" s="692"/>
      <c r="VP95" s="692"/>
      <c r="VQ95" s="692"/>
      <c r="VR95" s="692"/>
      <c r="VS95" s="692"/>
      <c r="VT95" s="692"/>
      <c r="VU95" s="692"/>
      <c r="VV95" s="692"/>
      <c r="VW95" s="692"/>
      <c r="VX95" s="692"/>
      <c r="VY95" s="692"/>
      <c r="VZ95" s="692"/>
      <c r="WA95" s="692"/>
      <c r="WB95" s="692"/>
      <c r="WC95" s="692"/>
      <c r="WD95" s="692"/>
      <c r="WE95" s="692"/>
      <c r="WF95" s="692"/>
      <c r="WG95" s="692"/>
      <c r="WH95" s="692"/>
      <c r="WI95" s="692"/>
      <c r="WJ95" s="692"/>
      <c r="WK95" s="692"/>
      <c r="WL95" s="692"/>
      <c r="WM95" s="692"/>
      <c r="WN95" s="692"/>
      <c r="WO95" s="692"/>
      <c r="WP95" s="692"/>
      <c r="WQ95" s="692"/>
      <c r="WR95" s="692"/>
      <c r="WS95" s="692"/>
      <c r="WT95" s="692"/>
      <c r="WU95" s="692"/>
      <c r="WV95" s="692"/>
      <c r="WW95" s="692"/>
      <c r="WX95" s="692"/>
      <c r="WY95" s="692"/>
      <c r="WZ95" s="692"/>
      <c r="XA95" s="692"/>
      <c r="XB95" s="692"/>
      <c r="XC95" s="692"/>
      <c r="XD95" s="692"/>
      <c r="XE95" s="692"/>
      <c r="XF95" s="692"/>
      <c r="XG95" s="692"/>
      <c r="XH95" s="692"/>
      <c r="XI95" s="692"/>
      <c r="XJ95" s="692"/>
      <c r="XK95" s="692"/>
      <c r="XL95" s="692"/>
      <c r="XM95" s="692"/>
      <c r="XN95" s="692"/>
      <c r="XO95" s="692"/>
      <c r="XP95" s="692"/>
      <c r="XQ95" s="692"/>
      <c r="XR95" s="692"/>
      <c r="XS95" s="692"/>
      <c r="XT95" s="692"/>
      <c r="XU95" s="692"/>
      <c r="XV95" s="692"/>
      <c r="XW95" s="692"/>
      <c r="XX95" s="692"/>
      <c r="XY95" s="692"/>
      <c r="XZ95" s="692"/>
      <c r="YA95" s="692"/>
      <c r="YB95" s="692"/>
      <c r="YC95" s="692"/>
      <c r="YD95" s="692"/>
      <c r="YE95" s="692"/>
      <c r="YF95" s="692"/>
      <c r="YG95" s="692"/>
      <c r="YH95" s="692"/>
      <c r="YI95" s="692"/>
      <c r="YJ95" s="692"/>
      <c r="YK95" s="692"/>
      <c r="YL95" s="692"/>
      <c r="YM95" s="692"/>
      <c r="YN95" s="692"/>
      <c r="YO95" s="692"/>
      <c r="YP95" s="692"/>
      <c r="YQ95" s="692"/>
      <c r="YR95" s="692"/>
      <c r="YS95" s="692"/>
      <c r="YT95" s="692"/>
      <c r="YU95" s="692"/>
      <c r="YV95" s="692"/>
      <c r="YW95" s="692"/>
      <c r="YX95" s="692"/>
      <c r="YY95" s="692"/>
      <c r="YZ95" s="692"/>
      <c r="ZA95" s="692"/>
      <c r="ZB95" s="692"/>
      <c r="ZC95" s="692"/>
      <c r="ZD95" s="692"/>
      <c r="ZE95" s="692"/>
      <c r="ZF95" s="692"/>
      <c r="ZG95" s="692"/>
      <c r="ZH95" s="692"/>
      <c r="ZI95" s="692"/>
      <c r="ZJ95" s="692"/>
      <c r="ZK95" s="692"/>
      <c r="ZL95" s="692"/>
      <c r="ZM95" s="692"/>
      <c r="ZN95" s="692"/>
      <c r="ZO95" s="692"/>
      <c r="ZP95" s="692"/>
      <c r="ZQ95" s="692"/>
      <c r="ZR95" s="692"/>
      <c r="ZS95" s="692"/>
      <c r="ZT95" s="692"/>
      <c r="ZU95" s="692"/>
      <c r="ZV95" s="692"/>
      <c r="ZW95" s="692"/>
      <c r="ZX95" s="692"/>
      <c r="ZY95" s="692"/>
      <c r="ZZ95" s="692"/>
      <c r="AAA95" s="692"/>
      <c r="AAB95" s="692"/>
      <c r="AAC95" s="692"/>
      <c r="AAD95" s="692"/>
      <c r="AAE95" s="692"/>
      <c r="AAF95" s="692"/>
      <c r="AAG95" s="692"/>
      <c r="AAH95" s="692"/>
      <c r="AAI95" s="692"/>
      <c r="AAJ95" s="692"/>
      <c r="AAK95" s="692"/>
      <c r="AAL95" s="692"/>
      <c r="AAM95" s="692"/>
      <c r="AAN95" s="692"/>
      <c r="AAO95" s="692"/>
      <c r="AAP95" s="692"/>
      <c r="AAQ95" s="692"/>
      <c r="AAR95" s="692"/>
      <c r="AAS95" s="692"/>
      <c r="AAT95" s="692"/>
      <c r="AAU95" s="692"/>
      <c r="AAV95" s="692"/>
      <c r="AAW95" s="692"/>
      <c r="AAX95" s="692"/>
      <c r="AAY95" s="692"/>
      <c r="AAZ95" s="692"/>
      <c r="ABA95" s="692"/>
      <c r="ABB95" s="692"/>
      <c r="ABC95" s="692"/>
      <c r="ABD95" s="692"/>
      <c r="ABE95" s="692"/>
      <c r="ABF95" s="692"/>
      <c r="ABG95" s="692"/>
      <c r="ABH95" s="692"/>
      <c r="ABI95" s="692"/>
      <c r="ABJ95" s="692"/>
      <c r="ABK95" s="692"/>
      <c r="ABL95" s="692"/>
      <c r="ABM95" s="692"/>
      <c r="ABN95" s="692"/>
      <c r="ABO95" s="692"/>
      <c r="ABP95" s="692"/>
      <c r="ABQ95" s="692"/>
      <c r="ABR95" s="692"/>
      <c r="ABS95" s="692"/>
      <c r="ABT95" s="692"/>
      <c r="ABU95" s="692"/>
      <c r="ABV95" s="692"/>
      <c r="ABW95" s="692"/>
      <c r="ABX95" s="692"/>
      <c r="ABY95" s="692"/>
      <c r="ABZ95" s="692"/>
      <c r="ACA95" s="692"/>
      <c r="ACB95" s="692"/>
      <c r="ACC95" s="692"/>
      <c r="ACD95" s="692"/>
      <c r="ACE95" s="692"/>
      <c r="ACF95" s="692"/>
      <c r="ACG95" s="692"/>
      <c r="ACH95" s="692"/>
      <c r="ACI95" s="692"/>
      <c r="ACJ95" s="692"/>
      <c r="ACK95" s="692"/>
      <c r="ACL95" s="692"/>
      <c r="ACM95" s="692"/>
      <c r="ACN95" s="692"/>
      <c r="ACO95" s="692"/>
      <c r="ACP95" s="692"/>
      <c r="ACQ95" s="692"/>
      <c r="ACR95" s="692"/>
      <c r="ACS95" s="692"/>
      <c r="ACT95" s="692"/>
      <c r="ACU95" s="692"/>
      <c r="ACV95" s="692"/>
      <c r="ACW95" s="692"/>
      <c r="ACX95" s="692"/>
      <c r="ACY95" s="692"/>
      <c r="ACZ95" s="692"/>
      <c r="ADA95" s="692"/>
      <c r="ADB95" s="692"/>
      <c r="ADC95" s="692"/>
      <c r="ADD95" s="692"/>
      <c r="ADE95" s="692"/>
      <c r="ADF95" s="692"/>
      <c r="ADG95" s="692"/>
      <c r="ADH95" s="692"/>
      <c r="ADI95" s="692"/>
      <c r="ADJ95" s="692"/>
      <c r="ADK95" s="692"/>
      <c r="ADL95" s="692"/>
      <c r="ADM95" s="692"/>
      <c r="ADN95" s="692"/>
      <c r="ADO95" s="692"/>
      <c r="ADP95" s="692"/>
      <c r="ADQ95" s="692"/>
      <c r="ADR95" s="692"/>
      <c r="ADS95" s="692"/>
      <c r="ADT95" s="692"/>
      <c r="ADU95" s="692"/>
      <c r="ADV95" s="692"/>
      <c r="ADW95" s="692"/>
      <c r="ADX95" s="692"/>
      <c r="ADY95" s="692"/>
      <c r="ADZ95" s="692"/>
      <c r="AEA95" s="692"/>
      <c r="AEB95" s="692"/>
      <c r="AEC95" s="692"/>
      <c r="AED95" s="692"/>
      <c r="AEE95" s="692"/>
      <c r="AEF95" s="692"/>
      <c r="AEG95" s="692"/>
      <c r="AEH95" s="692"/>
      <c r="AEI95" s="692"/>
      <c r="AEJ95" s="692"/>
      <c r="AEK95" s="692"/>
      <c r="AEL95" s="692"/>
      <c r="AEM95" s="692"/>
      <c r="AEN95" s="692"/>
      <c r="AEO95" s="692"/>
      <c r="AEP95" s="692"/>
      <c r="AEQ95" s="692"/>
      <c r="AER95" s="692"/>
      <c r="AES95" s="692"/>
      <c r="AET95" s="692"/>
      <c r="AEU95" s="692"/>
      <c r="AEV95" s="692"/>
      <c r="AEW95" s="692"/>
      <c r="AEX95" s="692"/>
      <c r="AEY95" s="692"/>
      <c r="AEZ95" s="692"/>
      <c r="AFA95" s="692"/>
      <c r="AFB95" s="692"/>
      <c r="AFC95" s="692"/>
      <c r="AFD95" s="692"/>
      <c r="AFE95" s="692"/>
      <c r="AFF95" s="692"/>
      <c r="AFG95" s="692"/>
      <c r="AFH95" s="692"/>
      <c r="AFI95" s="692"/>
      <c r="AFJ95" s="692"/>
      <c r="AFK95" s="692"/>
      <c r="AFL95" s="692"/>
      <c r="AFM95" s="692"/>
      <c r="AFN95" s="692"/>
      <c r="AFO95" s="692"/>
      <c r="AFP95" s="692"/>
      <c r="AFQ95" s="692"/>
      <c r="AFR95" s="692"/>
      <c r="AFS95" s="692"/>
      <c r="AFT95" s="692"/>
      <c r="AFU95" s="692"/>
      <c r="AFV95" s="692"/>
      <c r="AFW95" s="692"/>
      <c r="AFX95" s="692"/>
      <c r="AFY95" s="692"/>
      <c r="AFZ95" s="692"/>
      <c r="AGA95" s="692"/>
      <c r="AGB95" s="692"/>
      <c r="AGC95" s="692"/>
      <c r="AGD95" s="692"/>
      <c r="AGE95" s="692"/>
      <c r="AGF95" s="692"/>
      <c r="AGG95" s="692"/>
      <c r="AGH95" s="692"/>
      <c r="AGI95" s="692"/>
      <c r="AGJ95" s="692"/>
      <c r="AGK95" s="692"/>
      <c r="AGL95" s="692"/>
      <c r="AGM95" s="692"/>
      <c r="AGN95" s="692"/>
      <c r="AGO95" s="692"/>
      <c r="AGP95" s="692"/>
      <c r="AGQ95" s="692"/>
      <c r="AGR95" s="692"/>
      <c r="AGS95" s="692"/>
      <c r="AGT95" s="692"/>
      <c r="AGU95" s="692"/>
      <c r="AGV95" s="692"/>
      <c r="AGW95" s="692"/>
      <c r="AGX95" s="692"/>
      <c r="AGY95" s="692"/>
      <c r="AGZ95" s="692"/>
      <c r="AHA95" s="692"/>
      <c r="AHB95" s="692"/>
      <c r="AHC95" s="692"/>
      <c r="AHD95" s="692"/>
      <c r="AHE95" s="692"/>
      <c r="AHF95" s="692"/>
      <c r="AHG95" s="692"/>
      <c r="AHH95" s="692"/>
      <c r="AHI95" s="692"/>
      <c r="AHJ95" s="692"/>
      <c r="AHK95" s="692"/>
      <c r="AHL95" s="692"/>
      <c r="AHM95" s="692"/>
      <c r="AHN95" s="692"/>
      <c r="AHO95" s="692"/>
      <c r="AHP95" s="692"/>
      <c r="AHQ95" s="692"/>
      <c r="AHR95" s="692"/>
      <c r="AHS95" s="692"/>
      <c r="AHT95" s="692"/>
      <c r="AHU95" s="692"/>
      <c r="AHV95" s="692"/>
      <c r="AHW95" s="692"/>
      <c r="AHX95" s="692"/>
      <c r="AHY95" s="692"/>
      <c r="AHZ95" s="692"/>
      <c r="AIA95" s="692"/>
      <c r="AIB95" s="692"/>
      <c r="AIC95" s="692"/>
      <c r="AID95" s="692"/>
      <c r="AIE95" s="692"/>
      <c r="AIF95" s="692"/>
      <c r="AIG95" s="692"/>
      <c r="AIH95" s="692"/>
      <c r="AII95" s="692"/>
      <c r="AIJ95" s="692"/>
      <c r="AIK95" s="692"/>
      <c r="AIL95" s="692"/>
      <c r="AIM95" s="692"/>
      <c r="AIN95" s="692"/>
      <c r="AIO95" s="692"/>
      <c r="AIP95" s="692"/>
      <c r="AIQ95" s="692"/>
      <c r="AIR95" s="692"/>
      <c r="AIS95" s="692"/>
      <c r="AIT95" s="692"/>
      <c r="AIU95" s="692"/>
      <c r="AIV95" s="692"/>
      <c r="AIW95" s="692"/>
      <c r="AIX95" s="692"/>
      <c r="AIY95" s="692"/>
      <c r="AIZ95" s="692"/>
      <c r="AJA95" s="692"/>
      <c r="AJB95" s="692"/>
      <c r="AJC95" s="692"/>
      <c r="AJD95" s="692"/>
      <c r="AJE95" s="692"/>
      <c r="AJF95" s="692"/>
      <c r="AJG95" s="692"/>
      <c r="AJH95" s="692"/>
      <c r="AJI95" s="692"/>
      <c r="AJJ95" s="692"/>
      <c r="AJK95" s="692"/>
      <c r="AJL95" s="692"/>
      <c r="AJM95" s="692"/>
      <c r="AJN95" s="692"/>
      <c r="AJO95" s="692"/>
      <c r="AJP95" s="692"/>
      <c r="AJQ95" s="692"/>
      <c r="AJR95" s="692"/>
      <c r="AJS95" s="692"/>
      <c r="AJT95" s="692"/>
      <c r="AJU95" s="692"/>
      <c r="AJV95" s="692"/>
      <c r="AJW95" s="692"/>
      <c r="AJX95" s="692"/>
      <c r="AJY95" s="692"/>
      <c r="AJZ95" s="692"/>
      <c r="AKA95" s="692"/>
      <c r="AKB95" s="692"/>
      <c r="AKC95" s="692"/>
      <c r="AKD95" s="692"/>
      <c r="AKE95" s="692"/>
      <c r="AKF95" s="692"/>
      <c r="AKG95" s="692"/>
      <c r="AKH95" s="692"/>
      <c r="AKI95" s="692"/>
      <c r="AKJ95" s="692"/>
      <c r="AKK95" s="692"/>
      <c r="AKL95" s="692"/>
      <c r="AKM95" s="692"/>
      <c r="AKN95" s="692"/>
      <c r="AKO95" s="692"/>
      <c r="AKP95" s="692"/>
      <c r="AKQ95" s="692"/>
      <c r="AKR95" s="692"/>
      <c r="AKS95" s="692"/>
      <c r="AKT95" s="692"/>
      <c r="AKU95" s="692"/>
      <c r="AKV95" s="692"/>
      <c r="AKW95" s="692"/>
      <c r="AKX95" s="692"/>
      <c r="AKY95" s="692"/>
      <c r="AKZ95" s="692"/>
      <c r="ALA95" s="692"/>
      <c r="ALB95" s="692"/>
      <c r="ALC95" s="692"/>
      <c r="ALD95" s="692"/>
      <c r="ALE95" s="692"/>
      <c r="ALF95" s="692"/>
      <c r="ALG95" s="692"/>
      <c r="ALH95" s="692"/>
      <c r="ALI95" s="692"/>
      <c r="ALJ95" s="692"/>
      <c r="ALK95" s="692"/>
      <c r="ALL95" s="692"/>
      <c r="ALM95" s="692"/>
      <c r="ALN95" s="692"/>
      <c r="ALO95" s="692"/>
      <c r="ALP95" s="692"/>
      <c r="ALQ95" s="692"/>
      <c r="ALR95" s="692"/>
      <c r="ALS95" s="692"/>
      <c r="ALT95" s="692"/>
      <c r="ALU95" s="692"/>
      <c r="ALV95" s="692"/>
      <c r="ALW95" s="692"/>
      <c r="ALX95" s="692"/>
      <c r="ALY95" s="692"/>
      <c r="ALZ95" s="692"/>
      <c r="AMA95" s="692"/>
      <c r="AMB95" s="692"/>
      <c r="AMC95" s="692"/>
      <c r="AMD95" s="692"/>
      <c r="AME95" s="692"/>
      <c r="AMF95" s="692"/>
      <c r="AMG95" s="692"/>
      <c r="AMH95" s="692"/>
      <c r="AMI95" s="692"/>
      <c r="AMJ95" s="692"/>
      <c r="AMK95" s="692"/>
      <c r="AML95" s="692"/>
      <c r="AMM95" s="692"/>
      <c r="AMN95" s="692"/>
      <c r="AMO95" s="692"/>
      <c r="AMP95" s="692"/>
      <c r="AMQ95" s="692"/>
      <c r="AMR95" s="692"/>
      <c r="AMS95" s="692"/>
      <c r="AMT95" s="692"/>
      <c r="AMU95" s="692"/>
      <c r="AMV95" s="692"/>
      <c r="AMW95" s="692"/>
      <c r="AMX95" s="692"/>
      <c r="AMY95" s="692"/>
      <c r="AMZ95" s="692"/>
      <c r="ANA95" s="692"/>
      <c r="ANB95" s="692"/>
      <c r="ANC95" s="692"/>
      <c r="AND95" s="692"/>
      <c r="ANE95" s="692"/>
      <c r="ANF95" s="692"/>
      <c r="ANG95" s="692"/>
      <c r="ANH95" s="692"/>
      <c r="ANI95" s="692"/>
      <c r="ANJ95" s="692"/>
      <c r="ANK95" s="692"/>
      <c r="ANL95" s="692"/>
      <c r="ANM95" s="692"/>
      <c r="ANN95" s="692"/>
      <c r="ANO95" s="692"/>
      <c r="ANP95" s="692"/>
      <c r="ANQ95" s="692"/>
      <c r="ANR95" s="692"/>
      <c r="ANS95" s="692"/>
      <c r="ANT95" s="692"/>
      <c r="ANU95" s="692"/>
      <c r="ANV95" s="692"/>
      <c r="ANW95" s="692"/>
      <c r="ANX95" s="692"/>
      <c r="ANY95" s="692"/>
      <c r="ANZ95" s="692"/>
      <c r="AOA95" s="692"/>
      <c r="AOB95" s="692"/>
      <c r="AOC95" s="692"/>
      <c r="AOD95" s="692"/>
      <c r="AOE95" s="692"/>
      <c r="AOF95" s="692"/>
      <c r="AOG95" s="692"/>
      <c r="AOH95" s="692"/>
      <c r="AOI95" s="692"/>
      <c r="AOJ95" s="692"/>
      <c r="AOK95" s="692"/>
      <c r="AOL95" s="692"/>
      <c r="AOM95" s="692"/>
      <c r="AON95" s="692"/>
      <c r="AOO95" s="692"/>
      <c r="AOP95" s="692"/>
      <c r="AOQ95" s="692"/>
      <c r="AOR95" s="692"/>
      <c r="AOS95" s="692"/>
      <c r="AOT95" s="692"/>
      <c r="AOU95" s="692"/>
      <c r="AOV95" s="692"/>
      <c r="AOW95" s="692"/>
      <c r="AOX95" s="692"/>
      <c r="AOY95" s="692"/>
      <c r="AOZ95" s="692"/>
      <c r="APA95" s="692"/>
      <c r="APB95" s="692"/>
      <c r="APC95" s="692"/>
      <c r="APD95" s="692"/>
      <c r="APE95" s="692"/>
      <c r="APF95" s="692"/>
      <c r="APG95" s="692"/>
      <c r="APH95" s="692"/>
      <c r="API95" s="692"/>
      <c r="APJ95" s="692"/>
      <c r="APK95" s="692"/>
      <c r="APL95" s="692"/>
      <c r="APM95" s="692"/>
      <c r="APN95" s="692"/>
      <c r="APO95" s="692"/>
      <c r="APP95" s="692"/>
      <c r="APQ95" s="692"/>
      <c r="APR95" s="692"/>
      <c r="APS95" s="692"/>
      <c r="APT95" s="692"/>
      <c r="APU95" s="692"/>
      <c r="APV95" s="692"/>
      <c r="APW95" s="692"/>
      <c r="APX95" s="692"/>
      <c r="APY95" s="692"/>
      <c r="APZ95" s="692"/>
      <c r="AQA95" s="692"/>
      <c r="AQB95" s="692"/>
      <c r="AQC95" s="692"/>
      <c r="AQD95" s="692"/>
      <c r="AQE95" s="692"/>
      <c r="AQF95" s="692"/>
      <c r="AQG95" s="692"/>
      <c r="AQH95" s="692"/>
      <c r="AQI95" s="692"/>
      <c r="AQJ95" s="692"/>
      <c r="AQK95" s="692"/>
      <c r="AQL95" s="692"/>
      <c r="AQM95" s="692"/>
      <c r="AQN95" s="692"/>
      <c r="AQO95" s="692"/>
      <c r="AQP95" s="692"/>
      <c r="AQQ95" s="692"/>
      <c r="AQR95" s="692"/>
      <c r="AQS95" s="692"/>
      <c r="AQT95" s="692"/>
      <c r="AQU95" s="692"/>
      <c r="AQV95" s="692"/>
      <c r="AQW95" s="692"/>
      <c r="AQX95" s="692"/>
      <c r="AQY95" s="692"/>
      <c r="AQZ95" s="692"/>
      <c r="ARA95" s="692"/>
      <c r="ARB95" s="692"/>
      <c r="ARC95" s="692"/>
      <c r="ARD95" s="692"/>
      <c r="ARE95" s="692"/>
      <c r="ARF95" s="692"/>
      <c r="ARG95" s="692"/>
      <c r="ARH95" s="692"/>
      <c r="ARI95" s="692"/>
      <c r="ARJ95" s="692"/>
      <c r="ARK95" s="692"/>
      <c r="ARL95" s="692"/>
      <c r="ARM95" s="692"/>
      <c r="ARN95" s="692"/>
      <c r="ARO95" s="692"/>
      <c r="ARP95" s="692"/>
      <c r="ARQ95" s="692"/>
      <c r="ARR95" s="692"/>
      <c r="ARS95" s="692"/>
      <c r="ART95" s="692"/>
      <c r="ARU95" s="692"/>
      <c r="ARV95" s="692"/>
      <c r="ARW95" s="692"/>
      <c r="ARX95" s="692"/>
      <c r="ARY95" s="692"/>
      <c r="ARZ95" s="692"/>
      <c r="ASA95" s="692"/>
      <c r="ASB95" s="692"/>
      <c r="ASC95" s="692"/>
    </row>
    <row r="96" spans="1:1173" s="654" customFormat="1" ht="22" customHeight="1" thickTop="1" x14ac:dyDescent="0.15">
      <c r="A96" s="653"/>
      <c r="C96" s="679"/>
      <c r="E96" s="655"/>
      <c r="J96" s="655"/>
    </row>
    <row r="97" spans="1:1173" s="664" customFormat="1" ht="22" customHeight="1" x14ac:dyDescent="0.15">
      <c r="A97" s="653"/>
      <c r="B97" s="656"/>
      <c r="C97" s="657" t="s">
        <v>83</v>
      </c>
      <c r="D97" s="658"/>
      <c r="E97" s="659"/>
      <c r="F97" s="660"/>
      <c r="G97" s="661"/>
      <c r="H97" s="661"/>
      <c r="I97" s="662"/>
      <c r="J97" s="663"/>
      <c r="L97" s="665"/>
      <c r="M97" s="665"/>
      <c r="N97" s="665"/>
    </row>
    <row r="98" spans="1:1173" s="654" customFormat="1" ht="9" customHeight="1" x14ac:dyDescent="0.15">
      <c r="A98" s="653"/>
      <c r="E98" s="655"/>
      <c r="J98" s="655"/>
    </row>
    <row r="99" spans="1:1173" s="654" customFormat="1" ht="22" customHeight="1" x14ac:dyDescent="0.15">
      <c r="A99" s="653"/>
      <c r="B99" s="654" t="s">
        <v>82</v>
      </c>
      <c r="C99" s="667" t="s">
        <v>27</v>
      </c>
      <c r="D99" s="694">
        <f>D20</f>
        <v>1523000</v>
      </c>
      <c r="E99" s="655"/>
      <c r="J99" s="655"/>
    </row>
    <row r="100" spans="1:1173" s="675" customFormat="1" ht="22" customHeight="1" x14ac:dyDescent="0.15">
      <c r="A100" s="653"/>
      <c r="B100" s="670" t="s">
        <v>69</v>
      </c>
      <c r="C100" s="671" t="s">
        <v>11</v>
      </c>
      <c r="D100" s="672">
        <f>D$84</f>
        <v>2018</v>
      </c>
      <c r="E100" s="673">
        <f t="shared" ref="E100:AR100" si="6">E$84</f>
        <v>2019</v>
      </c>
      <c r="F100" s="672">
        <f t="shared" si="6"/>
        <v>2020</v>
      </c>
      <c r="G100" s="672">
        <f t="shared" si="6"/>
        <v>2021</v>
      </c>
      <c r="H100" s="672">
        <f t="shared" si="6"/>
        <v>2022</v>
      </c>
      <c r="I100" s="672">
        <f t="shared" si="6"/>
        <v>2023</v>
      </c>
      <c r="J100" s="673">
        <f t="shared" si="6"/>
        <v>2024</v>
      </c>
      <c r="K100" s="672">
        <f t="shared" si="6"/>
        <v>2025</v>
      </c>
      <c r="L100" s="672">
        <f t="shared" si="6"/>
        <v>2026</v>
      </c>
      <c r="M100" s="672">
        <f t="shared" si="6"/>
        <v>2027</v>
      </c>
      <c r="N100" s="672">
        <f t="shared" si="6"/>
        <v>2028</v>
      </c>
      <c r="O100" s="672">
        <f t="shared" si="6"/>
        <v>2029</v>
      </c>
      <c r="P100" s="672">
        <f t="shared" si="6"/>
        <v>2030</v>
      </c>
      <c r="Q100" s="672">
        <f t="shared" si="6"/>
        <v>2031</v>
      </c>
      <c r="R100" s="672">
        <f t="shared" si="6"/>
        <v>2032</v>
      </c>
      <c r="S100" s="672">
        <f t="shared" si="6"/>
        <v>2033</v>
      </c>
      <c r="T100" s="672">
        <f t="shared" si="6"/>
        <v>2034</v>
      </c>
      <c r="U100" s="672">
        <f t="shared" si="6"/>
        <v>2035</v>
      </c>
      <c r="V100" s="672">
        <f t="shared" si="6"/>
        <v>2036</v>
      </c>
      <c r="W100" s="672">
        <f t="shared" si="6"/>
        <v>2037</v>
      </c>
      <c r="X100" s="672">
        <f t="shared" si="6"/>
        <v>2038</v>
      </c>
      <c r="Y100" s="672">
        <f t="shared" si="6"/>
        <v>2039</v>
      </c>
      <c r="Z100" s="672">
        <f t="shared" si="6"/>
        <v>2040</v>
      </c>
      <c r="AA100" s="672">
        <f t="shared" si="6"/>
        <v>2041</v>
      </c>
      <c r="AB100" s="672">
        <f t="shared" si="6"/>
        <v>2042</v>
      </c>
      <c r="AC100" s="672">
        <f t="shared" si="6"/>
        <v>2043</v>
      </c>
      <c r="AD100" s="672">
        <f t="shared" si="6"/>
        <v>2044</v>
      </c>
      <c r="AE100" s="672">
        <f t="shared" si="6"/>
        <v>2045</v>
      </c>
      <c r="AF100" s="672">
        <f t="shared" si="6"/>
        <v>2046</v>
      </c>
      <c r="AG100" s="672">
        <f t="shared" si="6"/>
        <v>2047</v>
      </c>
      <c r="AH100" s="672">
        <f t="shared" si="6"/>
        <v>2048</v>
      </c>
      <c r="AI100" s="672">
        <f t="shared" si="6"/>
        <v>2049</v>
      </c>
      <c r="AJ100" s="672">
        <f t="shared" si="6"/>
        <v>2050</v>
      </c>
      <c r="AK100" s="672" t="str">
        <f t="shared" si="6"/>
        <v/>
      </c>
      <c r="AL100" s="672" t="str">
        <f t="shared" si="6"/>
        <v/>
      </c>
      <c r="AM100" s="672" t="str">
        <f t="shared" si="6"/>
        <v/>
      </c>
      <c r="AN100" s="672" t="str">
        <f t="shared" si="6"/>
        <v/>
      </c>
      <c r="AO100" s="672" t="str">
        <f t="shared" si="6"/>
        <v/>
      </c>
      <c r="AP100" s="672" t="str">
        <f t="shared" si="6"/>
        <v/>
      </c>
      <c r="AQ100" s="672" t="str">
        <f t="shared" si="6"/>
        <v/>
      </c>
      <c r="AR100" s="672" t="str">
        <f t="shared" si="6"/>
        <v/>
      </c>
      <c r="AS100" s="674"/>
      <c r="AT100" s="674"/>
      <c r="AU100" s="674"/>
      <c r="AV100" s="674"/>
      <c r="AW100" s="674"/>
      <c r="AX100" s="674"/>
      <c r="AY100" s="674"/>
      <c r="AZ100" s="674"/>
      <c r="BA100" s="674"/>
      <c r="BB100" s="674"/>
      <c r="BC100" s="674"/>
      <c r="BD100" s="674"/>
      <c r="BE100" s="674"/>
      <c r="BF100" s="674"/>
      <c r="BG100" s="674"/>
      <c r="BH100" s="674"/>
      <c r="BI100" s="674"/>
      <c r="BJ100" s="674"/>
      <c r="BK100" s="674"/>
      <c r="BL100" s="674"/>
      <c r="BM100" s="674"/>
      <c r="BN100" s="674"/>
      <c r="BO100" s="674"/>
      <c r="BP100" s="674"/>
      <c r="BQ100" s="674"/>
      <c r="BR100" s="674"/>
      <c r="BS100" s="674"/>
      <c r="BT100" s="674"/>
      <c r="BU100" s="674"/>
      <c r="BV100" s="674"/>
      <c r="BW100" s="674"/>
      <c r="BX100" s="674"/>
      <c r="BY100" s="674"/>
      <c r="BZ100" s="674"/>
      <c r="CA100" s="674"/>
      <c r="CB100" s="674"/>
      <c r="CC100" s="674"/>
      <c r="CD100" s="674"/>
      <c r="CE100" s="674"/>
      <c r="CF100" s="674"/>
      <c r="CG100" s="674"/>
      <c r="CH100" s="674"/>
      <c r="CI100" s="674"/>
      <c r="CJ100" s="674"/>
      <c r="CK100" s="674"/>
      <c r="CL100" s="674"/>
      <c r="CM100" s="674"/>
      <c r="CN100" s="674"/>
      <c r="CO100" s="674"/>
      <c r="CP100" s="674"/>
      <c r="CQ100" s="674"/>
      <c r="CR100" s="674"/>
      <c r="CS100" s="674"/>
      <c r="CT100" s="674"/>
      <c r="CU100" s="674"/>
      <c r="CV100" s="674"/>
      <c r="CW100" s="674"/>
      <c r="CX100" s="674"/>
      <c r="CY100" s="674"/>
      <c r="CZ100" s="674"/>
      <c r="DA100" s="674"/>
      <c r="DB100" s="674"/>
      <c r="DC100" s="674"/>
      <c r="DD100" s="674"/>
      <c r="DE100" s="674"/>
      <c r="DF100" s="674"/>
      <c r="DG100" s="674"/>
      <c r="DH100" s="674"/>
      <c r="DI100" s="674"/>
      <c r="DJ100" s="674"/>
      <c r="DK100" s="674"/>
      <c r="DL100" s="674"/>
      <c r="DM100" s="674"/>
      <c r="DN100" s="674"/>
      <c r="DO100" s="674"/>
      <c r="DP100" s="674"/>
      <c r="DQ100" s="674"/>
      <c r="DR100" s="674"/>
      <c r="DS100" s="674"/>
      <c r="DT100" s="674"/>
      <c r="DU100" s="674"/>
      <c r="DV100" s="674"/>
      <c r="DW100" s="674"/>
      <c r="DX100" s="674"/>
      <c r="DY100" s="674"/>
      <c r="DZ100" s="674"/>
      <c r="EA100" s="674"/>
      <c r="EB100" s="674"/>
      <c r="EC100" s="674"/>
      <c r="ED100" s="674"/>
      <c r="EE100" s="674"/>
      <c r="EF100" s="674"/>
      <c r="EG100" s="674"/>
      <c r="EH100" s="674"/>
      <c r="EI100" s="674"/>
      <c r="EJ100" s="674"/>
      <c r="EK100" s="674"/>
      <c r="EL100" s="674"/>
      <c r="EM100" s="674"/>
      <c r="EN100" s="674"/>
      <c r="EO100" s="674"/>
      <c r="EP100" s="674"/>
      <c r="EQ100" s="674"/>
      <c r="ER100" s="674"/>
      <c r="ES100" s="674"/>
      <c r="ET100" s="674"/>
      <c r="EU100" s="674"/>
      <c r="EV100" s="674"/>
      <c r="EW100" s="674"/>
      <c r="EX100" s="674"/>
      <c r="EY100" s="674"/>
      <c r="EZ100" s="674"/>
      <c r="FA100" s="674"/>
      <c r="FB100" s="674"/>
      <c r="FC100" s="674"/>
      <c r="FD100" s="674"/>
      <c r="FE100" s="674"/>
      <c r="FF100" s="674"/>
      <c r="FG100" s="674"/>
      <c r="FH100" s="674"/>
      <c r="FI100" s="674"/>
      <c r="FJ100" s="674"/>
      <c r="FK100" s="674"/>
      <c r="FL100" s="674"/>
      <c r="FM100" s="674"/>
      <c r="FN100" s="674"/>
      <c r="FO100" s="674"/>
      <c r="FP100" s="674"/>
      <c r="FQ100" s="674"/>
      <c r="FR100" s="674"/>
      <c r="FS100" s="674"/>
      <c r="FT100" s="674"/>
      <c r="FU100" s="674"/>
      <c r="FV100" s="674"/>
      <c r="FW100" s="674"/>
      <c r="FX100" s="674"/>
      <c r="FY100" s="674"/>
      <c r="FZ100" s="674"/>
      <c r="GA100" s="674"/>
      <c r="GB100" s="674"/>
      <c r="GC100" s="674"/>
      <c r="GD100" s="674"/>
      <c r="GE100" s="674"/>
      <c r="GF100" s="674"/>
      <c r="GG100" s="674"/>
      <c r="GH100" s="674"/>
      <c r="GI100" s="674"/>
      <c r="GJ100" s="674"/>
      <c r="GK100" s="674"/>
      <c r="GL100" s="674"/>
      <c r="GM100" s="674"/>
      <c r="GN100" s="674"/>
      <c r="GO100" s="674"/>
      <c r="GP100" s="674"/>
      <c r="GQ100" s="674"/>
      <c r="GR100" s="674"/>
      <c r="GS100" s="674"/>
      <c r="GT100" s="674"/>
      <c r="GU100" s="674"/>
      <c r="GV100" s="674"/>
      <c r="GW100" s="674"/>
      <c r="GX100" s="674"/>
      <c r="GY100" s="674"/>
      <c r="GZ100" s="674"/>
      <c r="HA100" s="674"/>
      <c r="HB100" s="674"/>
      <c r="HC100" s="674"/>
      <c r="HD100" s="674"/>
      <c r="HE100" s="674"/>
      <c r="HF100" s="674"/>
      <c r="HG100" s="674"/>
      <c r="HH100" s="674"/>
      <c r="HI100" s="674"/>
      <c r="HJ100" s="674"/>
      <c r="HK100" s="674"/>
      <c r="HL100" s="674"/>
      <c r="HM100" s="674"/>
      <c r="HN100" s="674"/>
      <c r="HO100" s="674"/>
      <c r="HP100" s="674"/>
      <c r="HQ100" s="674"/>
      <c r="HR100" s="674"/>
      <c r="HS100" s="674"/>
      <c r="HT100" s="674"/>
      <c r="HU100" s="674"/>
      <c r="HV100" s="674"/>
      <c r="HW100" s="674"/>
      <c r="HX100" s="674"/>
      <c r="HY100" s="674"/>
      <c r="HZ100" s="674"/>
      <c r="IA100" s="674"/>
      <c r="IB100" s="674"/>
      <c r="IC100" s="674"/>
      <c r="ID100" s="674"/>
      <c r="IE100" s="674"/>
      <c r="IF100" s="674"/>
      <c r="IG100" s="674"/>
      <c r="IH100" s="674"/>
      <c r="II100" s="674"/>
      <c r="IJ100" s="674"/>
      <c r="IK100" s="674"/>
      <c r="IL100" s="674"/>
      <c r="IM100" s="674"/>
      <c r="IN100" s="674"/>
      <c r="IO100" s="674"/>
      <c r="IP100" s="674"/>
      <c r="IQ100" s="674"/>
      <c r="IR100" s="674"/>
      <c r="IS100" s="674"/>
      <c r="IT100" s="674"/>
      <c r="IU100" s="674"/>
      <c r="IV100" s="674"/>
      <c r="IW100" s="674"/>
      <c r="IX100" s="674"/>
      <c r="IY100" s="674"/>
      <c r="IZ100" s="674"/>
      <c r="JA100" s="674"/>
      <c r="JB100" s="674"/>
      <c r="JC100" s="674"/>
      <c r="JD100" s="674"/>
      <c r="JE100" s="674"/>
      <c r="JF100" s="674"/>
      <c r="JG100" s="674"/>
      <c r="JH100" s="674"/>
      <c r="JI100" s="674"/>
      <c r="JJ100" s="674"/>
      <c r="JK100" s="674"/>
      <c r="JL100" s="674"/>
      <c r="JM100" s="674"/>
      <c r="JN100" s="674"/>
      <c r="JO100" s="674"/>
      <c r="JP100" s="674"/>
      <c r="JQ100" s="674"/>
      <c r="JR100" s="674"/>
      <c r="JS100" s="674"/>
      <c r="JT100" s="674"/>
      <c r="JU100" s="674"/>
      <c r="JV100" s="674"/>
      <c r="JW100" s="674"/>
      <c r="JX100" s="674"/>
      <c r="JY100" s="674"/>
      <c r="JZ100" s="674"/>
      <c r="KA100" s="674"/>
      <c r="KB100" s="674"/>
      <c r="KC100" s="674"/>
      <c r="KD100" s="674"/>
      <c r="KE100" s="674"/>
      <c r="KF100" s="674"/>
      <c r="KG100" s="674"/>
      <c r="KH100" s="674"/>
      <c r="KI100" s="674"/>
      <c r="KJ100" s="674"/>
      <c r="KK100" s="674"/>
      <c r="KL100" s="674"/>
      <c r="KM100" s="674"/>
      <c r="KN100" s="674"/>
      <c r="KO100" s="674"/>
      <c r="KP100" s="674"/>
      <c r="KQ100" s="674"/>
      <c r="KR100" s="674"/>
      <c r="KS100" s="674"/>
      <c r="KT100" s="674"/>
      <c r="KU100" s="674"/>
      <c r="KV100" s="674"/>
      <c r="KW100" s="674"/>
      <c r="KX100" s="674"/>
      <c r="KY100" s="674"/>
      <c r="KZ100" s="674"/>
      <c r="LA100" s="674"/>
      <c r="LB100" s="674"/>
      <c r="LC100" s="674"/>
      <c r="LD100" s="674"/>
      <c r="LE100" s="674"/>
      <c r="LF100" s="674"/>
      <c r="LG100" s="674"/>
      <c r="LH100" s="674"/>
      <c r="LI100" s="674"/>
      <c r="LJ100" s="674"/>
      <c r="LK100" s="674"/>
      <c r="LL100" s="674"/>
      <c r="LM100" s="674"/>
      <c r="LN100" s="674"/>
      <c r="LO100" s="674"/>
      <c r="LP100" s="674"/>
      <c r="LQ100" s="674"/>
      <c r="LR100" s="674"/>
      <c r="LS100" s="674"/>
      <c r="LT100" s="674"/>
      <c r="LU100" s="674"/>
      <c r="LV100" s="674"/>
      <c r="LW100" s="674"/>
      <c r="LX100" s="674"/>
      <c r="LY100" s="674"/>
      <c r="LZ100" s="674"/>
      <c r="MA100" s="674"/>
      <c r="MB100" s="674"/>
      <c r="MC100" s="674"/>
      <c r="MD100" s="674"/>
      <c r="ME100" s="674"/>
      <c r="MF100" s="674"/>
      <c r="MG100" s="674"/>
      <c r="MH100" s="674"/>
      <c r="MI100" s="674"/>
      <c r="MJ100" s="674"/>
      <c r="MK100" s="674"/>
      <c r="ML100" s="674"/>
      <c r="MM100" s="674"/>
      <c r="MN100" s="674"/>
      <c r="MO100" s="674"/>
      <c r="MP100" s="674"/>
      <c r="MQ100" s="674"/>
      <c r="MR100" s="674"/>
      <c r="MS100" s="674"/>
      <c r="MT100" s="674"/>
      <c r="MU100" s="674"/>
      <c r="MV100" s="674"/>
      <c r="MW100" s="674"/>
      <c r="MX100" s="674"/>
      <c r="MY100" s="674"/>
      <c r="MZ100" s="674"/>
      <c r="NA100" s="674"/>
      <c r="NB100" s="674"/>
      <c r="NC100" s="674"/>
      <c r="ND100" s="674"/>
      <c r="NE100" s="674"/>
      <c r="NF100" s="674"/>
      <c r="NG100" s="674"/>
      <c r="NH100" s="674"/>
      <c r="NI100" s="674"/>
      <c r="NJ100" s="674"/>
      <c r="NK100" s="674"/>
      <c r="NL100" s="674"/>
      <c r="NM100" s="674"/>
      <c r="NN100" s="674"/>
      <c r="NO100" s="674"/>
      <c r="NP100" s="674"/>
      <c r="NQ100" s="674"/>
      <c r="NR100" s="674"/>
      <c r="NS100" s="674"/>
      <c r="NT100" s="674"/>
      <c r="NU100" s="674"/>
      <c r="NV100" s="674"/>
      <c r="NW100" s="674"/>
      <c r="NX100" s="674"/>
      <c r="NY100" s="674"/>
      <c r="NZ100" s="674"/>
      <c r="OA100" s="674"/>
      <c r="OB100" s="674"/>
      <c r="OC100" s="674"/>
      <c r="OD100" s="674"/>
      <c r="OE100" s="674"/>
      <c r="OF100" s="674"/>
      <c r="OG100" s="674"/>
      <c r="OH100" s="674"/>
      <c r="OI100" s="674"/>
      <c r="OJ100" s="674"/>
      <c r="OK100" s="674"/>
      <c r="OL100" s="674"/>
      <c r="OM100" s="674"/>
      <c r="ON100" s="674"/>
      <c r="OO100" s="674"/>
      <c r="OP100" s="674"/>
      <c r="OQ100" s="674"/>
      <c r="OR100" s="674"/>
      <c r="OS100" s="674"/>
      <c r="OT100" s="674"/>
      <c r="OU100" s="674"/>
      <c r="OV100" s="674"/>
      <c r="OW100" s="674"/>
      <c r="OX100" s="674"/>
      <c r="OY100" s="674"/>
      <c r="OZ100" s="674"/>
      <c r="PA100" s="674"/>
      <c r="PB100" s="674"/>
      <c r="PC100" s="674"/>
      <c r="PD100" s="674"/>
      <c r="PE100" s="674"/>
      <c r="PF100" s="674"/>
      <c r="PG100" s="674"/>
      <c r="PH100" s="674"/>
      <c r="PI100" s="674"/>
      <c r="PJ100" s="674"/>
      <c r="PK100" s="674"/>
      <c r="PL100" s="674"/>
      <c r="PM100" s="674"/>
      <c r="PN100" s="674"/>
      <c r="PO100" s="674"/>
      <c r="PP100" s="674"/>
      <c r="PQ100" s="674"/>
      <c r="PR100" s="674"/>
      <c r="PS100" s="674"/>
      <c r="PT100" s="674"/>
      <c r="PU100" s="674"/>
      <c r="PV100" s="674"/>
      <c r="PW100" s="674"/>
      <c r="PX100" s="674"/>
      <c r="PY100" s="674"/>
      <c r="PZ100" s="674"/>
      <c r="QA100" s="674"/>
      <c r="QB100" s="674"/>
      <c r="QC100" s="674"/>
      <c r="QD100" s="674"/>
      <c r="QE100" s="674"/>
      <c r="QF100" s="674"/>
      <c r="QG100" s="674"/>
      <c r="QH100" s="674"/>
      <c r="QI100" s="674"/>
      <c r="QJ100" s="674"/>
      <c r="QK100" s="674"/>
      <c r="QL100" s="674"/>
      <c r="QM100" s="674"/>
      <c r="QN100" s="674"/>
      <c r="QO100" s="674"/>
      <c r="QP100" s="674"/>
      <c r="QQ100" s="674"/>
      <c r="QR100" s="674"/>
      <c r="QS100" s="674"/>
      <c r="QT100" s="674"/>
      <c r="QU100" s="674"/>
      <c r="QV100" s="674"/>
      <c r="QW100" s="674"/>
      <c r="QX100" s="674"/>
      <c r="QY100" s="674"/>
      <c r="QZ100" s="674"/>
      <c r="RA100" s="674"/>
      <c r="RB100" s="674"/>
      <c r="RC100" s="674"/>
      <c r="RD100" s="674"/>
      <c r="RE100" s="674"/>
      <c r="RF100" s="674"/>
      <c r="RG100" s="674"/>
      <c r="RH100" s="674"/>
      <c r="RI100" s="674"/>
      <c r="RJ100" s="674"/>
      <c r="RK100" s="674"/>
      <c r="RL100" s="674"/>
      <c r="RM100" s="674"/>
      <c r="RN100" s="674"/>
      <c r="RO100" s="674"/>
      <c r="RP100" s="674"/>
      <c r="RQ100" s="674"/>
      <c r="RR100" s="674"/>
      <c r="RS100" s="674"/>
      <c r="RT100" s="674"/>
      <c r="RU100" s="674"/>
      <c r="RV100" s="674"/>
      <c r="RW100" s="674"/>
      <c r="RX100" s="674"/>
      <c r="RY100" s="674"/>
      <c r="RZ100" s="674"/>
      <c r="SA100" s="674"/>
      <c r="SB100" s="674"/>
      <c r="SC100" s="674"/>
      <c r="SD100" s="674"/>
      <c r="SE100" s="674"/>
      <c r="SF100" s="674"/>
      <c r="SG100" s="674"/>
      <c r="SH100" s="674"/>
      <c r="SI100" s="674"/>
      <c r="SJ100" s="674"/>
      <c r="SK100" s="674"/>
      <c r="SL100" s="674"/>
      <c r="SM100" s="674"/>
      <c r="SN100" s="674"/>
      <c r="SO100" s="674"/>
      <c r="SP100" s="674"/>
      <c r="SQ100" s="674"/>
      <c r="SR100" s="674"/>
      <c r="SS100" s="674"/>
      <c r="ST100" s="674"/>
      <c r="SU100" s="674"/>
      <c r="SV100" s="674"/>
      <c r="SW100" s="674"/>
      <c r="SX100" s="674"/>
      <c r="SY100" s="674"/>
      <c r="SZ100" s="674"/>
      <c r="TA100" s="674"/>
      <c r="TB100" s="674"/>
      <c r="TC100" s="674"/>
      <c r="TD100" s="674"/>
      <c r="TE100" s="674"/>
      <c r="TF100" s="674"/>
      <c r="TG100" s="674"/>
      <c r="TH100" s="674"/>
      <c r="TI100" s="674"/>
      <c r="TJ100" s="674"/>
      <c r="TK100" s="674"/>
      <c r="TL100" s="674"/>
      <c r="TM100" s="674"/>
      <c r="TN100" s="674"/>
      <c r="TO100" s="674"/>
      <c r="TP100" s="674"/>
      <c r="TQ100" s="674"/>
      <c r="TR100" s="674"/>
      <c r="TS100" s="674"/>
      <c r="TT100" s="674"/>
      <c r="TU100" s="674"/>
      <c r="TV100" s="674"/>
      <c r="TW100" s="674"/>
      <c r="TX100" s="674"/>
      <c r="TY100" s="674"/>
      <c r="TZ100" s="674"/>
      <c r="UA100" s="674"/>
      <c r="UB100" s="674"/>
      <c r="UC100" s="674"/>
      <c r="UD100" s="674"/>
      <c r="UE100" s="674"/>
      <c r="UF100" s="674"/>
      <c r="UG100" s="674"/>
      <c r="UH100" s="674"/>
      <c r="UI100" s="674"/>
      <c r="UJ100" s="674"/>
      <c r="UK100" s="674"/>
      <c r="UL100" s="674"/>
      <c r="UM100" s="674"/>
      <c r="UN100" s="674"/>
      <c r="UO100" s="674"/>
      <c r="UP100" s="674"/>
      <c r="UQ100" s="674"/>
      <c r="UR100" s="674"/>
      <c r="US100" s="674"/>
      <c r="UT100" s="674"/>
      <c r="UU100" s="674"/>
      <c r="UV100" s="674"/>
      <c r="UW100" s="674"/>
      <c r="UX100" s="674"/>
      <c r="UY100" s="674"/>
      <c r="UZ100" s="674"/>
      <c r="VA100" s="674"/>
      <c r="VB100" s="674"/>
      <c r="VC100" s="674"/>
      <c r="VD100" s="674"/>
      <c r="VE100" s="674"/>
      <c r="VF100" s="674"/>
      <c r="VG100" s="674"/>
      <c r="VH100" s="674"/>
      <c r="VI100" s="674"/>
      <c r="VJ100" s="674"/>
      <c r="VK100" s="674"/>
      <c r="VL100" s="674"/>
      <c r="VM100" s="674"/>
      <c r="VN100" s="674"/>
      <c r="VO100" s="674"/>
      <c r="VP100" s="674"/>
      <c r="VQ100" s="674"/>
      <c r="VR100" s="674"/>
      <c r="VS100" s="674"/>
      <c r="VT100" s="674"/>
      <c r="VU100" s="674"/>
      <c r="VV100" s="674"/>
      <c r="VW100" s="674"/>
      <c r="VX100" s="674"/>
      <c r="VY100" s="674"/>
      <c r="VZ100" s="674"/>
      <c r="WA100" s="674"/>
      <c r="WB100" s="674"/>
      <c r="WC100" s="674"/>
      <c r="WD100" s="674"/>
      <c r="WE100" s="674"/>
      <c r="WF100" s="674"/>
      <c r="WG100" s="674"/>
      <c r="WH100" s="674"/>
      <c r="WI100" s="674"/>
      <c r="WJ100" s="674"/>
      <c r="WK100" s="674"/>
      <c r="WL100" s="674"/>
      <c r="WM100" s="674"/>
      <c r="WN100" s="674"/>
      <c r="WO100" s="674"/>
      <c r="WP100" s="674"/>
      <c r="WQ100" s="674"/>
      <c r="WR100" s="674"/>
      <c r="WS100" s="674"/>
      <c r="WT100" s="674"/>
      <c r="WU100" s="674"/>
      <c r="WV100" s="674"/>
      <c r="WW100" s="674"/>
      <c r="WX100" s="674"/>
      <c r="WY100" s="674"/>
      <c r="WZ100" s="674"/>
      <c r="XA100" s="674"/>
      <c r="XB100" s="674"/>
      <c r="XC100" s="674"/>
      <c r="XD100" s="674"/>
      <c r="XE100" s="674"/>
      <c r="XF100" s="674"/>
      <c r="XG100" s="674"/>
      <c r="XH100" s="674"/>
      <c r="XI100" s="674"/>
      <c r="XJ100" s="674"/>
      <c r="XK100" s="674"/>
      <c r="XL100" s="674"/>
      <c r="XM100" s="674"/>
      <c r="XN100" s="674"/>
      <c r="XO100" s="674"/>
      <c r="XP100" s="674"/>
      <c r="XQ100" s="674"/>
      <c r="XR100" s="674"/>
      <c r="XS100" s="674"/>
      <c r="XT100" s="674"/>
      <c r="XU100" s="674"/>
      <c r="XV100" s="674"/>
      <c r="XW100" s="674"/>
      <c r="XX100" s="674"/>
      <c r="XY100" s="674"/>
      <c r="XZ100" s="674"/>
      <c r="YA100" s="674"/>
      <c r="YB100" s="674"/>
      <c r="YC100" s="674"/>
      <c r="YD100" s="674"/>
      <c r="YE100" s="674"/>
      <c r="YF100" s="674"/>
      <c r="YG100" s="674"/>
      <c r="YH100" s="674"/>
      <c r="YI100" s="674"/>
      <c r="YJ100" s="674"/>
      <c r="YK100" s="674"/>
      <c r="YL100" s="674"/>
      <c r="YM100" s="674"/>
      <c r="YN100" s="674"/>
      <c r="YO100" s="674"/>
      <c r="YP100" s="674"/>
      <c r="YQ100" s="674"/>
      <c r="YR100" s="674"/>
      <c r="YS100" s="674"/>
      <c r="YT100" s="674"/>
      <c r="YU100" s="674"/>
      <c r="YV100" s="674"/>
      <c r="YW100" s="674"/>
      <c r="YX100" s="674"/>
      <c r="YY100" s="674"/>
      <c r="YZ100" s="674"/>
      <c r="ZA100" s="674"/>
      <c r="ZB100" s="674"/>
      <c r="ZC100" s="674"/>
      <c r="ZD100" s="674"/>
      <c r="ZE100" s="674"/>
      <c r="ZF100" s="674"/>
      <c r="ZG100" s="674"/>
      <c r="ZH100" s="674"/>
      <c r="ZI100" s="674"/>
      <c r="ZJ100" s="674"/>
      <c r="ZK100" s="674"/>
      <c r="ZL100" s="674"/>
      <c r="ZM100" s="674"/>
      <c r="ZN100" s="674"/>
      <c r="ZO100" s="674"/>
      <c r="ZP100" s="674"/>
      <c r="ZQ100" s="674"/>
      <c r="ZR100" s="674"/>
      <c r="ZS100" s="674"/>
      <c r="ZT100" s="674"/>
      <c r="ZU100" s="674"/>
      <c r="ZV100" s="674"/>
      <c r="ZW100" s="674"/>
      <c r="ZX100" s="674"/>
      <c r="ZY100" s="674"/>
      <c r="ZZ100" s="674"/>
      <c r="AAA100" s="674"/>
      <c r="AAB100" s="674"/>
      <c r="AAC100" s="674"/>
      <c r="AAD100" s="674"/>
      <c r="AAE100" s="674"/>
      <c r="AAF100" s="674"/>
      <c r="AAG100" s="674"/>
      <c r="AAH100" s="674"/>
      <c r="AAI100" s="674"/>
      <c r="AAJ100" s="674"/>
      <c r="AAK100" s="674"/>
      <c r="AAL100" s="674"/>
      <c r="AAM100" s="674"/>
      <c r="AAN100" s="674"/>
      <c r="AAO100" s="674"/>
      <c r="AAP100" s="674"/>
      <c r="AAQ100" s="674"/>
      <c r="AAR100" s="674"/>
      <c r="AAS100" s="674"/>
      <c r="AAT100" s="674"/>
      <c r="AAU100" s="674"/>
      <c r="AAV100" s="674"/>
      <c r="AAW100" s="674"/>
      <c r="AAX100" s="674"/>
      <c r="AAY100" s="674"/>
      <c r="AAZ100" s="674"/>
      <c r="ABA100" s="674"/>
      <c r="ABB100" s="674"/>
      <c r="ABC100" s="674"/>
      <c r="ABD100" s="674"/>
      <c r="ABE100" s="674"/>
      <c r="ABF100" s="674"/>
      <c r="ABG100" s="674"/>
      <c r="ABH100" s="674"/>
      <c r="ABI100" s="674"/>
      <c r="ABJ100" s="674"/>
      <c r="ABK100" s="674"/>
      <c r="ABL100" s="674"/>
      <c r="ABM100" s="674"/>
      <c r="ABN100" s="674"/>
      <c r="ABO100" s="674"/>
      <c r="ABP100" s="674"/>
      <c r="ABQ100" s="674"/>
      <c r="ABR100" s="674"/>
      <c r="ABS100" s="674"/>
      <c r="ABT100" s="674"/>
      <c r="ABU100" s="674"/>
      <c r="ABV100" s="674"/>
      <c r="ABW100" s="674"/>
      <c r="ABX100" s="674"/>
      <c r="ABY100" s="674"/>
      <c r="ABZ100" s="674"/>
      <c r="ACA100" s="674"/>
      <c r="ACB100" s="674"/>
      <c r="ACC100" s="674"/>
      <c r="ACD100" s="674"/>
      <c r="ACE100" s="674"/>
      <c r="ACF100" s="674"/>
      <c r="ACG100" s="674"/>
      <c r="ACH100" s="674"/>
      <c r="ACI100" s="674"/>
      <c r="ACJ100" s="674"/>
      <c r="ACK100" s="674"/>
      <c r="ACL100" s="674"/>
      <c r="ACM100" s="674"/>
      <c r="ACN100" s="674"/>
      <c r="ACO100" s="674"/>
      <c r="ACP100" s="674"/>
      <c r="ACQ100" s="674"/>
      <c r="ACR100" s="674"/>
      <c r="ACS100" s="674"/>
      <c r="ACT100" s="674"/>
      <c r="ACU100" s="674"/>
      <c r="ACV100" s="674"/>
      <c r="ACW100" s="674"/>
      <c r="ACX100" s="674"/>
      <c r="ACY100" s="674"/>
      <c r="ACZ100" s="674"/>
      <c r="ADA100" s="674"/>
      <c r="ADB100" s="674"/>
      <c r="ADC100" s="674"/>
      <c r="ADD100" s="674"/>
      <c r="ADE100" s="674"/>
      <c r="ADF100" s="674"/>
      <c r="ADG100" s="674"/>
      <c r="ADH100" s="674"/>
      <c r="ADI100" s="674"/>
      <c r="ADJ100" s="674"/>
      <c r="ADK100" s="674"/>
      <c r="ADL100" s="674"/>
      <c r="ADM100" s="674"/>
      <c r="ADN100" s="674"/>
      <c r="ADO100" s="674"/>
      <c r="ADP100" s="674"/>
      <c r="ADQ100" s="674"/>
      <c r="ADR100" s="674"/>
      <c r="ADS100" s="674"/>
      <c r="ADT100" s="674"/>
      <c r="ADU100" s="674"/>
      <c r="ADV100" s="674"/>
      <c r="ADW100" s="674"/>
      <c r="ADX100" s="674"/>
      <c r="ADY100" s="674"/>
      <c r="ADZ100" s="674"/>
      <c r="AEA100" s="674"/>
      <c r="AEB100" s="674"/>
      <c r="AEC100" s="674"/>
      <c r="AED100" s="674"/>
      <c r="AEE100" s="674"/>
      <c r="AEF100" s="674"/>
      <c r="AEG100" s="674"/>
      <c r="AEH100" s="674"/>
      <c r="AEI100" s="674"/>
      <c r="AEJ100" s="674"/>
      <c r="AEK100" s="674"/>
      <c r="AEL100" s="674"/>
      <c r="AEM100" s="674"/>
      <c r="AEN100" s="674"/>
      <c r="AEO100" s="674"/>
      <c r="AEP100" s="674"/>
      <c r="AEQ100" s="674"/>
      <c r="AER100" s="674"/>
      <c r="AES100" s="674"/>
      <c r="AET100" s="674"/>
      <c r="AEU100" s="674"/>
      <c r="AEV100" s="674"/>
      <c r="AEW100" s="674"/>
      <c r="AEX100" s="674"/>
      <c r="AEY100" s="674"/>
      <c r="AEZ100" s="674"/>
      <c r="AFA100" s="674"/>
      <c r="AFB100" s="674"/>
      <c r="AFC100" s="674"/>
      <c r="AFD100" s="674"/>
      <c r="AFE100" s="674"/>
      <c r="AFF100" s="674"/>
      <c r="AFG100" s="674"/>
      <c r="AFH100" s="674"/>
      <c r="AFI100" s="674"/>
      <c r="AFJ100" s="674"/>
      <c r="AFK100" s="674"/>
      <c r="AFL100" s="674"/>
      <c r="AFM100" s="674"/>
      <c r="AFN100" s="674"/>
      <c r="AFO100" s="674"/>
      <c r="AFP100" s="674"/>
      <c r="AFQ100" s="674"/>
      <c r="AFR100" s="674"/>
      <c r="AFS100" s="674"/>
      <c r="AFT100" s="674"/>
      <c r="AFU100" s="674"/>
      <c r="AFV100" s="674"/>
      <c r="AFW100" s="674"/>
      <c r="AFX100" s="674"/>
      <c r="AFY100" s="674"/>
      <c r="AFZ100" s="674"/>
      <c r="AGA100" s="674"/>
      <c r="AGB100" s="674"/>
      <c r="AGC100" s="674"/>
      <c r="AGD100" s="674"/>
      <c r="AGE100" s="674"/>
      <c r="AGF100" s="674"/>
      <c r="AGG100" s="674"/>
      <c r="AGH100" s="674"/>
      <c r="AGI100" s="674"/>
      <c r="AGJ100" s="674"/>
      <c r="AGK100" s="674"/>
      <c r="AGL100" s="674"/>
      <c r="AGM100" s="674"/>
      <c r="AGN100" s="674"/>
      <c r="AGO100" s="674"/>
      <c r="AGP100" s="674"/>
      <c r="AGQ100" s="674"/>
      <c r="AGR100" s="674"/>
      <c r="AGS100" s="674"/>
      <c r="AGT100" s="674"/>
      <c r="AGU100" s="674"/>
      <c r="AGV100" s="674"/>
      <c r="AGW100" s="674"/>
      <c r="AGX100" s="674"/>
      <c r="AGY100" s="674"/>
      <c r="AGZ100" s="674"/>
      <c r="AHA100" s="674"/>
      <c r="AHB100" s="674"/>
      <c r="AHC100" s="674"/>
      <c r="AHD100" s="674"/>
      <c r="AHE100" s="674"/>
      <c r="AHF100" s="674"/>
      <c r="AHG100" s="674"/>
      <c r="AHH100" s="674"/>
      <c r="AHI100" s="674"/>
      <c r="AHJ100" s="674"/>
      <c r="AHK100" s="674"/>
      <c r="AHL100" s="674"/>
      <c r="AHM100" s="674"/>
      <c r="AHN100" s="674"/>
      <c r="AHO100" s="674"/>
      <c r="AHP100" s="674"/>
      <c r="AHQ100" s="674"/>
      <c r="AHR100" s="674"/>
      <c r="AHS100" s="674"/>
      <c r="AHT100" s="674"/>
      <c r="AHU100" s="674"/>
      <c r="AHV100" s="674"/>
      <c r="AHW100" s="674"/>
      <c r="AHX100" s="674"/>
      <c r="AHY100" s="674"/>
      <c r="AHZ100" s="674"/>
      <c r="AIA100" s="674"/>
      <c r="AIB100" s="674"/>
      <c r="AIC100" s="674"/>
      <c r="AID100" s="674"/>
      <c r="AIE100" s="674"/>
      <c r="AIF100" s="674"/>
      <c r="AIG100" s="674"/>
      <c r="AIH100" s="674"/>
      <c r="AII100" s="674"/>
      <c r="AIJ100" s="674"/>
      <c r="AIK100" s="674"/>
      <c r="AIL100" s="674"/>
      <c r="AIM100" s="674"/>
      <c r="AIN100" s="674"/>
      <c r="AIO100" s="674"/>
      <c r="AIP100" s="674"/>
      <c r="AIQ100" s="674"/>
      <c r="AIR100" s="674"/>
      <c r="AIS100" s="674"/>
      <c r="AIT100" s="674"/>
      <c r="AIU100" s="674"/>
      <c r="AIV100" s="674"/>
      <c r="AIW100" s="674"/>
      <c r="AIX100" s="674"/>
      <c r="AIY100" s="674"/>
      <c r="AIZ100" s="674"/>
      <c r="AJA100" s="674"/>
      <c r="AJB100" s="674"/>
      <c r="AJC100" s="674"/>
      <c r="AJD100" s="674"/>
      <c r="AJE100" s="674"/>
      <c r="AJF100" s="674"/>
      <c r="AJG100" s="674"/>
      <c r="AJH100" s="674"/>
      <c r="AJI100" s="674"/>
      <c r="AJJ100" s="674"/>
      <c r="AJK100" s="674"/>
      <c r="AJL100" s="674"/>
      <c r="AJM100" s="674"/>
      <c r="AJN100" s="674"/>
      <c r="AJO100" s="674"/>
      <c r="AJP100" s="674"/>
      <c r="AJQ100" s="674"/>
      <c r="AJR100" s="674"/>
      <c r="AJS100" s="674"/>
      <c r="AJT100" s="674"/>
      <c r="AJU100" s="674"/>
      <c r="AJV100" s="674"/>
      <c r="AJW100" s="674"/>
      <c r="AJX100" s="674"/>
      <c r="AJY100" s="674"/>
      <c r="AJZ100" s="674"/>
      <c r="AKA100" s="674"/>
      <c r="AKB100" s="674"/>
      <c r="AKC100" s="674"/>
      <c r="AKD100" s="674"/>
      <c r="AKE100" s="674"/>
      <c r="AKF100" s="674"/>
      <c r="AKG100" s="674"/>
      <c r="AKH100" s="674"/>
      <c r="AKI100" s="674"/>
      <c r="AKJ100" s="674"/>
      <c r="AKK100" s="674"/>
      <c r="AKL100" s="674"/>
      <c r="AKM100" s="674"/>
      <c r="AKN100" s="674"/>
      <c r="AKO100" s="674"/>
      <c r="AKP100" s="674"/>
      <c r="AKQ100" s="674"/>
      <c r="AKR100" s="674"/>
      <c r="AKS100" s="674"/>
      <c r="AKT100" s="674"/>
      <c r="AKU100" s="674"/>
      <c r="AKV100" s="674"/>
      <c r="AKW100" s="674"/>
      <c r="AKX100" s="674"/>
      <c r="AKY100" s="674"/>
      <c r="AKZ100" s="674"/>
      <c r="ALA100" s="674"/>
      <c r="ALB100" s="674"/>
      <c r="ALC100" s="674"/>
      <c r="ALD100" s="674"/>
      <c r="ALE100" s="674"/>
      <c r="ALF100" s="674"/>
      <c r="ALG100" s="674"/>
      <c r="ALH100" s="674"/>
      <c r="ALI100" s="674"/>
      <c r="ALJ100" s="674"/>
      <c r="ALK100" s="674"/>
      <c r="ALL100" s="674"/>
      <c r="ALM100" s="674"/>
      <c r="ALN100" s="674"/>
      <c r="ALO100" s="674"/>
      <c r="ALP100" s="674"/>
      <c r="ALQ100" s="674"/>
      <c r="ALR100" s="674"/>
      <c r="ALS100" s="674"/>
      <c r="ALT100" s="674"/>
      <c r="ALU100" s="674"/>
      <c r="ALV100" s="674"/>
      <c r="ALW100" s="674"/>
      <c r="ALX100" s="674"/>
      <c r="ALY100" s="674"/>
      <c r="ALZ100" s="674"/>
      <c r="AMA100" s="674"/>
      <c r="AMB100" s="674"/>
      <c r="AMC100" s="674"/>
      <c r="AMD100" s="674"/>
      <c r="AME100" s="674"/>
      <c r="AMF100" s="674"/>
      <c r="AMG100" s="674"/>
      <c r="AMH100" s="674"/>
      <c r="AMI100" s="674"/>
      <c r="AMJ100" s="674"/>
      <c r="AMK100" s="674"/>
      <c r="AML100" s="674"/>
      <c r="AMM100" s="674"/>
      <c r="AMN100" s="674"/>
      <c r="AMO100" s="674"/>
      <c r="AMP100" s="674"/>
      <c r="AMQ100" s="674"/>
      <c r="AMR100" s="674"/>
      <c r="AMS100" s="674"/>
      <c r="AMT100" s="674"/>
      <c r="AMU100" s="674"/>
      <c r="AMV100" s="674"/>
      <c r="AMW100" s="674"/>
      <c r="AMX100" s="674"/>
      <c r="AMY100" s="674"/>
      <c r="AMZ100" s="674"/>
      <c r="ANA100" s="674"/>
      <c r="ANB100" s="674"/>
      <c r="ANC100" s="674"/>
      <c r="AND100" s="674"/>
      <c r="ANE100" s="674"/>
      <c r="ANF100" s="674"/>
      <c r="ANG100" s="674"/>
      <c r="ANH100" s="674"/>
      <c r="ANI100" s="674"/>
      <c r="ANJ100" s="674"/>
      <c r="ANK100" s="674"/>
      <c r="ANL100" s="674"/>
      <c r="ANM100" s="674"/>
      <c r="ANN100" s="674"/>
      <c r="ANO100" s="674"/>
      <c r="ANP100" s="674"/>
      <c r="ANQ100" s="674"/>
      <c r="ANR100" s="674"/>
      <c r="ANS100" s="674"/>
      <c r="ANT100" s="674"/>
      <c r="ANU100" s="674"/>
      <c r="ANV100" s="674"/>
      <c r="ANW100" s="674"/>
      <c r="ANX100" s="674"/>
      <c r="ANY100" s="674"/>
      <c r="ANZ100" s="674"/>
      <c r="AOA100" s="674"/>
      <c r="AOB100" s="674"/>
      <c r="AOC100" s="674"/>
      <c r="AOD100" s="674"/>
      <c r="AOE100" s="674"/>
      <c r="AOF100" s="674"/>
      <c r="AOG100" s="674"/>
      <c r="AOH100" s="674"/>
      <c r="AOI100" s="674"/>
      <c r="AOJ100" s="674"/>
      <c r="AOK100" s="674"/>
      <c r="AOL100" s="674"/>
      <c r="AOM100" s="674"/>
      <c r="AON100" s="674"/>
      <c r="AOO100" s="674"/>
      <c r="AOP100" s="674"/>
      <c r="AOQ100" s="674"/>
      <c r="AOR100" s="674"/>
      <c r="AOS100" s="674"/>
      <c r="AOT100" s="674"/>
      <c r="AOU100" s="674"/>
      <c r="AOV100" s="674"/>
      <c r="AOW100" s="674"/>
      <c r="AOX100" s="674"/>
      <c r="AOY100" s="674"/>
      <c r="AOZ100" s="674"/>
      <c r="APA100" s="674"/>
      <c r="APB100" s="674"/>
      <c r="APC100" s="674"/>
      <c r="APD100" s="674"/>
      <c r="APE100" s="674"/>
      <c r="APF100" s="674"/>
      <c r="APG100" s="674"/>
      <c r="APH100" s="674"/>
      <c r="API100" s="674"/>
      <c r="APJ100" s="674"/>
      <c r="APK100" s="674"/>
      <c r="APL100" s="674"/>
      <c r="APM100" s="674"/>
      <c r="APN100" s="674"/>
      <c r="APO100" s="674"/>
      <c r="APP100" s="674"/>
      <c r="APQ100" s="674"/>
      <c r="APR100" s="674"/>
      <c r="APS100" s="674"/>
      <c r="APT100" s="674"/>
      <c r="APU100" s="674"/>
      <c r="APV100" s="674"/>
      <c r="APW100" s="674"/>
      <c r="APX100" s="674"/>
      <c r="APY100" s="674"/>
      <c r="APZ100" s="674"/>
      <c r="AQA100" s="674"/>
      <c r="AQB100" s="674"/>
      <c r="AQC100" s="674"/>
      <c r="AQD100" s="674"/>
      <c r="AQE100" s="674"/>
      <c r="AQF100" s="674"/>
      <c r="AQG100" s="674"/>
      <c r="AQH100" s="674"/>
      <c r="AQI100" s="674"/>
      <c r="AQJ100" s="674"/>
      <c r="AQK100" s="674"/>
      <c r="AQL100" s="674"/>
      <c r="AQM100" s="674"/>
      <c r="AQN100" s="674"/>
      <c r="AQO100" s="674"/>
      <c r="AQP100" s="674"/>
      <c r="AQQ100" s="674"/>
      <c r="AQR100" s="674"/>
      <c r="AQS100" s="674"/>
      <c r="AQT100" s="674"/>
      <c r="AQU100" s="674"/>
      <c r="AQV100" s="674"/>
      <c r="AQW100" s="674"/>
      <c r="AQX100" s="674"/>
      <c r="AQY100" s="674"/>
      <c r="AQZ100" s="674"/>
      <c r="ARA100" s="674"/>
      <c r="ARB100" s="674"/>
      <c r="ARC100" s="674"/>
      <c r="ARD100" s="674"/>
      <c r="ARE100" s="674"/>
      <c r="ARF100" s="674"/>
      <c r="ARG100" s="674"/>
      <c r="ARH100" s="674"/>
      <c r="ARI100" s="674"/>
      <c r="ARJ100" s="674"/>
      <c r="ARK100" s="674"/>
      <c r="ARL100" s="674"/>
      <c r="ARM100" s="674"/>
      <c r="ARN100" s="674"/>
      <c r="ARO100" s="674"/>
      <c r="ARP100" s="674"/>
      <c r="ARQ100" s="674"/>
      <c r="ARR100" s="674"/>
      <c r="ARS100" s="674"/>
      <c r="ART100" s="674"/>
      <c r="ARU100" s="674"/>
      <c r="ARV100" s="674"/>
      <c r="ARW100" s="674"/>
      <c r="ARX100" s="674"/>
      <c r="ARY100" s="674"/>
      <c r="ARZ100" s="674"/>
      <c r="ASA100" s="674"/>
      <c r="ASB100" s="674"/>
      <c r="ASC100" s="674"/>
    </row>
    <row r="101" spans="1:1173" s="679" customFormat="1" ht="22" customHeight="1" thickBot="1" x14ac:dyDescent="0.2">
      <c r="A101" s="653"/>
      <c r="B101" s="676" t="s">
        <v>73</v>
      </c>
      <c r="C101" s="667" t="s">
        <v>27</v>
      </c>
      <c r="D101" s="695">
        <f>IF(D100="","",ROUNDUP((VLOOKUP(D100,Vérification!$C$18:$D$57,2,FALSE)*1000),0))</f>
        <v>1582600</v>
      </c>
      <c r="E101" s="696">
        <f>IF(E100="","",ROUNDUP((VLOOKUP(E100,Vérification!$C$18:$D$57,2,FALSE)*1000),0))</f>
        <v>1592300</v>
      </c>
      <c r="F101" s="695">
        <f>IF(F100="","",ROUNDUP((VLOOKUP(F100,Vérification!$C$18:$D$57,2,FALSE)*1000),0))</f>
        <v>1602000</v>
      </c>
      <c r="G101" s="695">
        <f>IF(G100="","",ROUNDUP((VLOOKUP(G100,Vérification!$C$18:$D$57,2,FALSE)*1000),0))</f>
        <v>1612000</v>
      </c>
      <c r="H101" s="695">
        <f>IF(H100="","",ROUNDUP((VLOOKUP(H100,Vérification!$C$18:$D$57,2,FALSE)*1000),0))</f>
        <v>1622000</v>
      </c>
      <c r="I101" s="695">
        <f>IF(I100="","",ROUNDUP((VLOOKUP(I100,Vérification!$C$18:$D$57,2,FALSE)*1000),0))</f>
        <v>1632000</v>
      </c>
      <c r="J101" s="696">
        <f>IF(J100="","",ROUNDUP((VLOOKUP(J100,Vérification!$C$18:$D$57,2,FALSE)*1000),0))</f>
        <v>1642000</v>
      </c>
      <c r="K101" s="695">
        <f>IF(K100="","",ROUNDUP((VLOOKUP(K100,Vérification!$C$18:$D$57,2,FALSE)*1000),0))</f>
        <v>1652000</v>
      </c>
      <c r="L101" s="695">
        <f>IF(L100="","",ROUNDUP((VLOOKUP(L100,Vérification!$C$18:$D$57,2,FALSE)*1000),0))</f>
        <v>1662000</v>
      </c>
      <c r="M101" s="695">
        <f>IF(M100="","",ROUNDUP((VLOOKUP(M100,Vérification!$C$18:$D$57,2,FALSE)*1000),0))</f>
        <v>1672000</v>
      </c>
      <c r="N101" s="695">
        <f>IF(N100="","",ROUNDUP((VLOOKUP(N100,Vérification!$C$18:$D$57,2,FALSE)*1000),0))</f>
        <v>1682000</v>
      </c>
      <c r="O101" s="695">
        <f>IF(O100="","",ROUNDUP((VLOOKUP(O100,Vérification!$C$18:$D$57,2,FALSE)*1000),0))</f>
        <v>1692000</v>
      </c>
      <c r="P101" s="695">
        <f>IF(P100="","",ROUNDUP((VLOOKUP(P100,Vérification!$C$18:$D$57,2,FALSE)*1000),0))</f>
        <v>1702000</v>
      </c>
      <c r="Q101" s="695">
        <f>IF(Q100="","",ROUNDUP((VLOOKUP(Q100,Vérification!$C$18:$D$57,2,FALSE)*1000),0))</f>
        <v>1710650</v>
      </c>
      <c r="R101" s="695">
        <f>IF(R100="","",ROUNDUP((VLOOKUP(R100,Vérification!$C$18:$D$57,2,FALSE)*1000),0))</f>
        <v>1719300</v>
      </c>
      <c r="S101" s="695">
        <f>IF(S100="","",ROUNDUP((VLOOKUP(S100,Vérification!$C$18:$D$57,2,FALSE)*1000),0))</f>
        <v>1727950</v>
      </c>
      <c r="T101" s="695">
        <f>IF(T100="","",ROUNDUP((VLOOKUP(T100,Vérification!$C$18:$D$57,2,FALSE)*1000),0))</f>
        <v>1736600</v>
      </c>
      <c r="U101" s="695">
        <f>IF(U100="","",ROUNDUP((VLOOKUP(U100,Vérification!$C$18:$D$57,2,FALSE)*1000),0))</f>
        <v>1745250</v>
      </c>
      <c r="V101" s="695">
        <f>IF(V100="","",ROUNDUP((VLOOKUP(V100,Vérification!$C$18:$D$57,2,FALSE)*1000),0))</f>
        <v>1753900</v>
      </c>
      <c r="W101" s="695">
        <f>IF(W100="","",ROUNDUP((VLOOKUP(W100,Vérification!$C$18:$D$57,2,FALSE)*1000),0))</f>
        <v>1762550</v>
      </c>
      <c r="X101" s="695">
        <f>IF(X100="","",ROUNDUP((VLOOKUP(X100,Vérification!$C$18:$D$57,2,FALSE)*1000),0))</f>
        <v>1771200</v>
      </c>
      <c r="Y101" s="695">
        <f>IF(Y100="","",ROUNDUP((VLOOKUP(Y100,Vérification!$C$18:$D$57,2,FALSE)*1000),0))</f>
        <v>1779850</v>
      </c>
      <c r="Z101" s="695">
        <f>IF(Z100="","",ROUNDUP((VLOOKUP(Z100,Vérification!$C$18:$D$57,2,FALSE)*1000),0))</f>
        <v>1788500</v>
      </c>
      <c r="AA101" s="695">
        <f>IF(AA100="","",ROUNDUP((VLOOKUP(AA100,Vérification!$C$18:$D$57,2,FALSE)*1000),0))</f>
        <v>1794680</v>
      </c>
      <c r="AB101" s="695">
        <f>IF(AB100="","",ROUNDUP((VLOOKUP(AB100,Vérification!$C$18:$D$57,2,FALSE)*1000),0))</f>
        <v>1800860</v>
      </c>
      <c r="AC101" s="695">
        <f>IF(AC100="","",ROUNDUP((VLOOKUP(AC100,Vérification!$C$18:$D$57,2,FALSE)*1000),0))</f>
        <v>1807040</v>
      </c>
      <c r="AD101" s="695">
        <f>IF(AD100="","",ROUNDUP((VLOOKUP(AD100,Vérification!$C$18:$D$57,2,FALSE)*1000),0))</f>
        <v>1813220</v>
      </c>
      <c r="AE101" s="695">
        <f>IF(AE100="","",ROUNDUP((VLOOKUP(AE100,Vérification!$C$18:$D$57,2,FALSE)*1000),0))</f>
        <v>1819400</v>
      </c>
      <c r="AF101" s="695">
        <f>IF(AF100="","",ROUNDUP((VLOOKUP(AF100,Vérification!$C$18:$D$57,2,FALSE)*1000),0))</f>
        <v>1825580</v>
      </c>
      <c r="AG101" s="695">
        <f>IF(AG100="","",ROUNDUP((VLOOKUP(AG100,Vérification!$C$18:$D$57,2,FALSE)*1000),0))</f>
        <v>1831760</v>
      </c>
      <c r="AH101" s="695">
        <f>IF(AH100="","",ROUNDUP((VLOOKUP(AH100,Vérification!$C$18:$D$57,2,FALSE)*1000),0))</f>
        <v>1837940</v>
      </c>
      <c r="AI101" s="695">
        <f>IF(AI100="","",ROUNDUP((VLOOKUP(AI100,Vérification!$C$18:$D$57,2,FALSE)*1000),0))</f>
        <v>1844120</v>
      </c>
      <c r="AJ101" s="695">
        <f>IF(AJ100="","",ROUNDUP((VLOOKUP(AJ100,Vérification!$C$18:$D$57,2,FALSE)*1000),0))</f>
        <v>1850300</v>
      </c>
      <c r="AK101" s="695" t="str">
        <f>IF(AK100="","",ROUNDUP((VLOOKUP(AK100,Vérification!$C$18:$D$57,2,FALSE)*1000),0))</f>
        <v/>
      </c>
      <c r="AL101" s="695" t="str">
        <f>IF(AL100="","",ROUNDUP((VLOOKUP(AL100,Vérification!$C$18:$D$57,2,FALSE)*1000),0))</f>
        <v/>
      </c>
      <c r="AM101" s="695" t="str">
        <f>IF(AM100="","",ROUNDUP((VLOOKUP(AM100,Vérification!$C$18:$D$57,2,FALSE)*1000),0))</f>
        <v/>
      </c>
      <c r="AN101" s="695" t="str">
        <f>IF(AN100="","",ROUNDUP((VLOOKUP(AN100,Vérification!$C$18:$D$57,2,FALSE)*1000),0))</f>
        <v/>
      </c>
      <c r="AO101" s="695" t="str">
        <f>IF(AO100="","",ROUNDUP((VLOOKUP(AO100,Vérification!$C$18:$D$57,2,FALSE)*1000),0))</f>
        <v/>
      </c>
      <c r="AP101" s="695" t="str">
        <f>IF(AP100="","",ROUNDUP((VLOOKUP(AP100,Vérification!$C$18:$D$57,2,FALSE)*1000),0))</f>
        <v/>
      </c>
      <c r="AQ101" s="695" t="str">
        <f>IF(AQ100="","",ROUNDUP((VLOOKUP(AQ100,Vérification!$C$18:$D$57,2,FALSE)*1000),0))</f>
        <v/>
      </c>
      <c r="AR101" s="695" t="str">
        <f>IF(AR100="","",ROUNDUP((VLOOKUP(AR100,Vérification!$C$18:$D$57,2,FALSE)*1000),0))</f>
        <v/>
      </c>
    </row>
    <row r="102" spans="1:1173" s="685" customFormat="1" ht="22" hidden="1" customHeight="1" thickTop="1" thickBot="1" x14ac:dyDescent="0.2">
      <c r="A102" s="653"/>
      <c r="B102" s="681" t="s">
        <v>74</v>
      </c>
      <c r="C102" s="682" t="s">
        <v>49</v>
      </c>
      <c r="D102" s="683">
        <f>IF(D100="","",(D101/$D$99)*D93+D94)</f>
        <v>37800289805.294113</v>
      </c>
      <c r="E102" s="684">
        <f t="shared" ref="E102:AR102" si="7">IF(E100="","",(E101/$D$99)*E93+E94)</f>
        <v>37850070819.54332</v>
      </c>
      <c r="F102" s="683">
        <f t="shared" si="7"/>
        <v>37898567809.898872</v>
      </c>
      <c r="G102" s="683">
        <f t="shared" si="7"/>
        <v>37951381653.881462</v>
      </c>
      <c r="H102" s="683">
        <f t="shared" si="7"/>
        <v>38002871761.89122</v>
      </c>
      <c r="I102" s="683">
        <f t="shared" si="7"/>
        <v>38053038133.928146</v>
      </c>
      <c r="J102" s="684">
        <f t="shared" si="7"/>
        <v>38101880769.992218</v>
      </c>
      <c r="K102" s="683">
        <f t="shared" si="7"/>
        <v>38149399670.08345</v>
      </c>
      <c r="L102" s="683">
        <f t="shared" si="7"/>
        <v>38195594834.201836</v>
      </c>
      <c r="M102" s="683">
        <f t="shared" si="7"/>
        <v>38240466262.347382</v>
      </c>
      <c r="N102" s="683">
        <f t="shared" si="7"/>
        <v>38284013954.520096</v>
      </c>
      <c r="O102" s="683">
        <f t="shared" si="7"/>
        <v>38326237910.719963</v>
      </c>
      <c r="P102" s="683">
        <f t="shared" si="7"/>
        <v>38367138130.946983</v>
      </c>
      <c r="Q102" s="683">
        <f t="shared" si="7"/>
        <v>38382404188.139664</v>
      </c>
      <c r="R102" s="683">
        <f t="shared" si="7"/>
        <v>38396525213.71582</v>
      </c>
      <c r="S102" s="683">
        <f t="shared" si="7"/>
        <v>38409501207.675476</v>
      </c>
      <c r="T102" s="683">
        <f t="shared" si="7"/>
        <v>38421332170.018631</v>
      </c>
      <c r="U102" s="683">
        <f t="shared" si="7"/>
        <v>38432018100.74527</v>
      </c>
      <c r="V102" s="683">
        <f t="shared" si="7"/>
        <v>38441558999.8554</v>
      </c>
      <c r="W102" s="683">
        <f t="shared" si="7"/>
        <v>38449954867.34903</v>
      </c>
      <c r="X102" s="683">
        <f t="shared" si="7"/>
        <v>38457205703.226143</v>
      </c>
      <c r="Y102" s="683">
        <f t="shared" si="7"/>
        <v>38463311507.486748</v>
      </c>
      <c r="Z102" s="683">
        <f t="shared" si="7"/>
        <v>38468272280.130844</v>
      </c>
      <c r="AA102" s="683">
        <f t="shared" si="7"/>
        <v>38429243757.424217</v>
      </c>
      <c r="AB102" s="683">
        <f t="shared" si="7"/>
        <v>38389397165.886368</v>
      </c>
      <c r="AC102" s="683">
        <f t="shared" si="7"/>
        <v>38348732505.517303</v>
      </c>
      <c r="AD102" s="683">
        <f t="shared" si="7"/>
        <v>38307249776.317017</v>
      </c>
      <c r="AE102" s="683">
        <f t="shared" si="7"/>
        <v>38264948978.285507</v>
      </c>
      <c r="AF102" s="683">
        <f t="shared" si="7"/>
        <v>38221830111.422791</v>
      </c>
      <c r="AG102" s="683">
        <f t="shared" si="7"/>
        <v>38177893175.728859</v>
      </c>
      <c r="AH102" s="683">
        <f t="shared" si="7"/>
        <v>38133138171.203712</v>
      </c>
      <c r="AI102" s="683">
        <f t="shared" si="7"/>
        <v>38087565097.847351</v>
      </c>
      <c r="AJ102" s="683">
        <f t="shared" si="7"/>
        <v>38041173955.659775</v>
      </c>
      <c r="AK102" s="683" t="str">
        <f t="shared" si="7"/>
        <v/>
      </c>
      <c r="AL102" s="683" t="str">
        <f t="shared" si="7"/>
        <v/>
      </c>
      <c r="AM102" s="683" t="str">
        <f t="shared" si="7"/>
        <v/>
      </c>
      <c r="AN102" s="683" t="str">
        <f t="shared" si="7"/>
        <v/>
      </c>
      <c r="AO102" s="683" t="str">
        <f t="shared" si="7"/>
        <v/>
      </c>
      <c r="AP102" s="683" t="str">
        <f t="shared" si="7"/>
        <v/>
      </c>
      <c r="AQ102" s="683" t="str">
        <f t="shared" si="7"/>
        <v/>
      </c>
      <c r="AR102" s="683" t="str">
        <f t="shared" si="7"/>
        <v/>
      </c>
    </row>
    <row r="103" spans="1:1173" s="685" customFormat="1" ht="22" hidden="1" customHeight="1" thickTop="1" thickBot="1" x14ac:dyDescent="0.2">
      <c r="A103" s="653"/>
      <c r="B103" s="681" t="s">
        <v>75</v>
      </c>
      <c r="C103" s="682" t="s">
        <v>49</v>
      </c>
      <c r="D103" s="683">
        <f t="shared" ref="D103:AR103" si="8">IF(D100="","",D101*$D$10+$I$15)</f>
        <v>8835123602</v>
      </c>
      <c r="E103" s="684">
        <f t="shared" si="8"/>
        <v>8865686071</v>
      </c>
      <c r="F103" s="683">
        <f t="shared" si="8"/>
        <v>8896248540</v>
      </c>
      <c r="G103" s="683">
        <f t="shared" si="8"/>
        <v>8927756240</v>
      </c>
      <c r="H103" s="683">
        <f t="shared" si="8"/>
        <v>8959263940</v>
      </c>
      <c r="I103" s="683">
        <f t="shared" si="8"/>
        <v>8990771640</v>
      </c>
      <c r="J103" s="684">
        <f t="shared" si="8"/>
        <v>9022279340</v>
      </c>
      <c r="K103" s="683">
        <f t="shared" si="8"/>
        <v>9053787040</v>
      </c>
      <c r="L103" s="683">
        <f t="shared" si="8"/>
        <v>9085294740</v>
      </c>
      <c r="M103" s="683">
        <f t="shared" si="8"/>
        <v>9116802440</v>
      </c>
      <c r="N103" s="683">
        <f t="shared" si="8"/>
        <v>9148310140</v>
      </c>
      <c r="O103" s="683">
        <f t="shared" si="8"/>
        <v>9179817840</v>
      </c>
      <c r="P103" s="683">
        <f t="shared" si="8"/>
        <v>9211325540</v>
      </c>
      <c r="Q103" s="683">
        <f t="shared" si="8"/>
        <v>9238579700.5</v>
      </c>
      <c r="R103" s="683">
        <f t="shared" si="8"/>
        <v>9265833861</v>
      </c>
      <c r="S103" s="683">
        <f t="shared" si="8"/>
        <v>9293088021.5</v>
      </c>
      <c r="T103" s="683">
        <f t="shared" si="8"/>
        <v>9320342182</v>
      </c>
      <c r="U103" s="683">
        <f t="shared" si="8"/>
        <v>9347596342.5</v>
      </c>
      <c r="V103" s="683">
        <f t="shared" si="8"/>
        <v>9374850503</v>
      </c>
      <c r="W103" s="683">
        <f t="shared" si="8"/>
        <v>9402104663.5</v>
      </c>
      <c r="X103" s="683">
        <f t="shared" si="8"/>
        <v>9429358824</v>
      </c>
      <c r="Y103" s="683">
        <f t="shared" si="8"/>
        <v>9456612984.5</v>
      </c>
      <c r="Z103" s="683">
        <f t="shared" si="8"/>
        <v>9483867145</v>
      </c>
      <c r="AA103" s="683">
        <f t="shared" si="8"/>
        <v>9503338903.6000004</v>
      </c>
      <c r="AB103" s="683">
        <f t="shared" si="8"/>
        <v>9522810662.1999989</v>
      </c>
      <c r="AC103" s="683">
        <f t="shared" si="8"/>
        <v>9542282420.7999992</v>
      </c>
      <c r="AD103" s="683">
        <f t="shared" si="8"/>
        <v>9561754179.3999996</v>
      </c>
      <c r="AE103" s="683">
        <f t="shared" si="8"/>
        <v>9581225938</v>
      </c>
      <c r="AF103" s="683">
        <f t="shared" si="8"/>
        <v>9600697696.6000004</v>
      </c>
      <c r="AG103" s="683">
        <f t="shared" si="8"/>
        <v>9620169455.1999989</v>
      </c>
      <c r="AH103" s="683">
        <f t="shared" si="8"/>
        <v>9639641213.7999992</v>
      </c>
      <c r="AI103" s="683">
        <f t="shared" si="8"/>
        <v>9659112972.3999996</v>
      </c>
      <c r="AJ103" s="683">
        <f t="shared" si="8"/>
        <v>9678584731</v>
      </c>
      <c r="AK103" s="683" t="str">
        <f t="shared" si="8"/>
        <v/>
      </c>
      <c r="AL103" s="683" t="str">
        <f t="shared" si="8"/>
        <v/>
      </c>
      <c r="AM103" s="683" t="str">
        <f t="shared" si="8"/>
        <v/>
      </c>
      <c r="AN103" s="683" t="str">
        <f t="shared" si="8"/>
        <v/>
      </c>
      <c r="AO103" s="683" t="str">
        <f t="shared" si="8"/>
        <v/>
      </c>
      <c r="AP103" s="683" t="str">
        <f t="shared" si="8"/>
        <v/>
      </c>
      <c r="AQ103" s="683" t="str">
        <f t="shared" si="8"/>
        <v/>
      </c>
      <c r="AR103" s="683" t="str">
        <f t="shared" si="8"/>
        <v/>
      </c>
    </row>
    <row r="104" spans="1:1173" s="700" customFormat="1" ht="22" customHeight="1" thickTop="1" thickBot="1" x14ac:dyDescent="0.2">
      <c r="A104" s="653"/>
      <c r="B104" s="697" t="s">
        <v>282</v>
      </c>
      <c r="C104" s="698" t="s">
        <v>49</v>
      </c>
      <c r="D104" s="831">
        <f>IF(D100="","",(D102+D103))</f>
        <v>46635413407.294113</v>
      </c>
      <c r="E104" s="832">
        <f t="shared" ref="E104:AR104" si="9">IF(E100="","",(E102+E103))</f>
        <v>46715756890.54332</v>
      </c>
      <c r="F104" s="831">
        <f t="shared" si="9"/>
        <v>46794816349.898872</v>
      </c>
      <c r="G104" s="831">
        <f t="shared" si="9"/>
        <v>46879137893.881462</v>
      </c>
      <c r="H104" s="831">
        <f t="shared" si="9"/>
        <v>46962135701.89122</v>
      </c>
      <c r="I104" s="831">
        <f t="shared" si="9"/>
        <v>47043809773.928146</v>
      </c>
      <c r="J104" s="832">
        <f t="shared" si="9"/>
        <v>47124160109.992218</v>
      </c>
      <c r="K104" s="831">
        <f t="shared" si="9"/>
        <v>47203186710.08345</v>
      </c>
      <c r="L104" s="831">
        <f t="shared" si="9"/>
        <v>47280889574.201836</v>
      </c>
      <c r="M104" s="831">
        <f t="shared" si="9"/>
        <v>47357268702.347382</v>
      </c>
      <c r="N104" s="831">
        <f t="shared" si="9"/>
        <v>47432324094.520096</v>
      </c>
      <c r="O104" s="831">
        <f t="shared" si="9"/>
        <v>47506055750.719963</v>
      </c>
      <c r="P104" s="831">
        <f t="shared" si="9"/>
        <v>47578463670.946983</v>
      </c>
      <c r="Q104" s="831">
        <f t="shared" si="9"/>
        <v>47620983888.639664</v>
      </c>
      <c r="R104" s="831">
        <f t="shared" si="9"/>
        <v>47662359074.71582</v>
      </c>
      <c r="S104" s="831">
        <f t="shared" si="9"/>
        <v>47702589229.175476</v>
      </c>
      <c r="T104" s="831">
        <f t="shared" si="9"/>
        <v>47741674352.018631</v>
      </c>
      <c r="U104" s="831">
        <f t="shared" si="9"/>
        <v>47779614443.24527</v>
      </c>
      <c r="V104" s="831">
        <f t="shared" si="9"/>
        <v>47816409502.8554</v>
      </c>
      <c r="W104" s="831">
        <f t="shared" si="9"/>
        <v>47852059530.84903</v>
      </c>
      <c r="X104" s="831">
        <f t="shared" si="9"/>
        <v>47886564527.226143</v>
      </c>
      <c r="Y104" s="831">
        <f t="shared" si="9"/>
        <v>47919924491.986748</v>
      </c>
      <c r="Z104" s="831">
        <f t="shared" si="9"/>
        <v>47952139425.130844</v>
      </c>
      <c r="AA104" s="831">
        <f t="shared" si="9"/>
        <v>47932582661.024216</v>
      </c>
      <c r="AB104" s="831">
        <f t="shared" si="9"/>
        <v>47912207828.086365</v>
      </c>
      <c r="AC104" s="831">
        <f t="shared" si="9"/>
        <v>47891014926.317307</v>
      </c>
      <c r="AD104" s="831">
        <f t="shared" si="9"/>
        <v>47869003955.717018</v>
      </c>
      <c r="AE104" s="831">
        <f t="shared" si="9"/>
        <v>47846174916.285507</v>
      </c>
      <c r="AF104" s="831">
        <f t="shared" si="9"/>
        <v>47822527808.022789</v>
      </c>
      <c r="AG104" s="831">
        <f t="shared" si="9"/>
        <v>47798062630.928856</v>
      </c>
      <c r="AH104" s="831">
        <f t="shared" si="9"/>
        <v>47772779385.003708</v>
      </c>
      <c r="AI104" s="831">
        <f t="shared" si="9"/>
        <v>47746678070.247353</v>
      </c>
      <c r="AJ104" s="831">
        <f t="shared" si="9"/>
        <v>47719758686.659775</v>
      </c>
      <c r="AK104" s="831" t="str">
        <f t="shared" si="9"/>
        <v/>
      </c>
      <c r="AL104" s="831" t="str">
        <f t="shared" si="9"/>
        <v/>
      </c>
      <c r="AM104" s="831" t="str">
        <f t="shared" si="9"/>
        <v/>
      </c>
      <c r="AN104" s="831" t="str">
        <f t="shared" si="9"/>
        <v/>
      </c>
      <c r="AO104" s="831" t="str">
        <f t="shared" si="9"/>
        <v/>
      </c>
      <c r="AP104" s="831" t="str">
        <f t="shared" si="9"/>
        <v/>
      </c>
      <c r="AQ104" s="831" t="str">
        <f t="shared" si="9"/>
        <v/>
      </c>
      <c r="AR104" s="831" t="str">
        <f t="shared" si="9"/>
        <v/>
      </c>
      <c r="AS104" s="699"/>
      <c r="AT104" s="699"/>
      <c r="AU104" s="699"/>
      <c r="AV104" s="699"/>
      <c r="AW104" s="699"/>
      <c r="AX104" s="699"/>
      <c r="AY104" s="699"/>
      <c r="AZ104" s="699"/>
      <c r="BA104" s="699"/>
      <c r="BB104" s="699"/>
      <c r="BC104" s="699"/>
      <c r="BD104" s="699"/>
      <c r="BE104" s="699"/>
      <c r="BF104" s="699"/>
      <c r="BG104" s="699"/>
      <c r="BH104" s="699"/>
      <c r="BI104" s="699"/>
      <c r="BJ104" s="699"/>
      <c r="BK104" s="699"/>
      <c r="BL104" s="699"/>
      <c r="BM104" s="699"/>
      <c r="BN104" s="699"/>
      <c r="BO104" s="699"/>
      <c r="BP104" s="699"/>
      <c r="BQ104" s="699"/>
      <c r="BR104" s="699"/>
      <c r="BS104" s="699"/>
      <c r="BT104" s="699"/>
      <c r="BU104" s="699"/>
      <c r="BV104" s="699"/>
      <c r="BW104" s="699"/>
      <c r="BX104" s="699"/>
      <c r="BY104" s="699"/>
      <c r="BZ104" s="699"/>
      <c r="CA104" s="699"/>
      <c r="CB104" s="699"/>
      <c r="CC104" s="699"/>
      <c r="CD104" s="699"/>
      <c r="CE104" s="699"/>
      <c r="CF104" s="699"/>
      <c r="CG104" s="699"/>
      <c r="CH104" s="699"/>
      <c r="CI104" s="699"/>
      <c r="CJ104" s="699"/>
      <c r="CK104" s="699"/>
      <c r="CL104" s="699"/>
      <c r="CM104" s="699"/>
      <c r="CN104" s="699"/>
      <c r="CO104" s="699"/>
      <c r="CP104" s="699"/>
      <c r="CQ104" s="699"/>
      <c r="CR104" s="699"/>
      <c r="CS104" s="699"/>
      <c r="CT104" s="699"/>
      <c r="CU104" s="699"/>
      <c r="CV104" s="699"/>
      <c r="CW104" s="699"/>
      <c r="CX104" s="699"/>
      <c r="CY104" s="699"/>
      <c r="CZ104" s="699"/>
      <c r="DA104" s="699"/>
      <c r="DB104" s="699"/>
      <c r="DC104" s="699"/>
      <c r="DD104" s="699"/>
      <c r="DE104" s="699"/>
      <c r="DF104" s="699"/>
      <c r="DG104" s="699"/>
      <c r="DH104" s="699"/>
      <c r="DI104" s="699"/>
      <c r="DJ104" s="699"/>
      <c r="DK104" s="699"/>
      <c r="DL104" s="699"/>
      <c r="DM104" s="699"/>
      <c r="DN104" s="699"/>
      <c r="DO104" s="699"/>
      <c r="DP104" s="699"/>
      <c r="DQ104" s="699"/>
      <c r="DR104" s="699"/>
      <c r="DS104" s="699"/>
      <c r="DT104" s="699"/>
      <c r="DU104" s="699"/>
      <c r="DV104" s="699"/>
      <c r="DW104" s="699"/>
      <c r="DX104" s="699"/>
      <c r="DY104" s="699"/>
      <c r="DZ104" s="699"/>
      <c r="EA104" s="699"/>
      <c r="EB104" s="699"/>
      <c r="EC104" s="699"/>
      <c r="ED104" s="699"/>
      <c r="EE104" s="699"/>
      <c r="EF104" s="699"/>
      <c r="EG104" s="699"/>
      <c r="EH104" s="699"/>
      <c r="EI104" s="699"/>
      <c r="EJ104" s="699"/>
      <c r="EK104" s="699"/>
      <c r="EL104" s="699"/>
      <c r="EM104" s="699"/>
      <c r="EN104" s="699"/>
      <c r="EO104" s="699"/>
      <c r="EP104" s="699"/>
      <c r="EQ104" s="699"/>
      <c r="ER104" s="699"/>
      <c r="ES104" s="699"/>
      <c r="ET104" s="699"/>
      <c r="EU104" s="699"/>
      <c r="EV104" s="699"/>
      <c r="EW104" s="699"/>
      <c r="EX104" s="699"/>
      <c r="EY104" s="699"/>
      <c r="EZ104" s="699"/>
      <c r="FA104" s="699"/>
      <c r="FB104" s="699"/>
      <c r="FC104" s="699"/>
      <c r="FD104" s="699"/>
      <c r="FE104" s="699"/>
      <c r="FF104" s="699"/>
      <c r="FG104" s="699"/>
      <c r="FH104" s="699"/>
      <c r="FI104" s="699"/>
      <c r="FJ104" s="699"/>
      <c r="FK104" s="699"/>
      <c r="FL104" s="699"/>
      <c r="FM104" s="699"/>
      <c r="FN104" s="699"/>
      <c r="FO104" s="699"/>
      <c r="FP104" s="699"/>
      <c r="FQ104" s="699"/>
      <c r="FR104" s="699"/>
      <c r="FS104" s="699"/>
      <c r="FT104" s="699"/>
      <c r="FU104" s="699"/>
      <c r="FV104" s="699"/>
      <c r="FW104" s="699"/>
      <c r="FX104" s="699"/>
      <c r="FY104" s="699"/>
      <c r="FZ104" s="699"/>
      <c r="GA104" s="699"/>
      <c r="GB104" s="699"/>
      <c r="GC104" s="699"/>
      <c r="GD104" s="699"/>
      <c r="GE104" s="699"/>
      <c r="GF104" s="699"/>
      <c r="GG104" s="699"/>
      <c r="GH104" s="699"/>
      <c r="GI104" s="699"/>
      <c r="GJ104" s="699"/>
      <c r="GK104" s="699"/>
      <c r="GL104" s="699"/>
      <c r="GM104" s="699"/>
      <c r="GN104" s="699"/>
      <c r="GO104" s="699"/>
      <c r="GP104" s="699"/>
      <c r="GQ104" s="699"/>
      <c r="GR104" s="699"/>
      <c r="GS104" s="699"/>
      <c r="GT104" s="699"/>
      <c r="GU104" s="699"/>
      <c r="GV104" s="699"/>
      <c r="GW104" s="699"/>
      <c r="GX104" s="699"/>
      <c r="GY104" s="699"/>
      <c r="GZ104" s="699"/>
      <c r="HA104" s="699"/>
      <c r="HB104" s="699"/>
      <c r="HC104" s="699"/>
      <c r="HD104" s="699"/>
      <c r="HE104" s="699"/>
      <c r="HF104" s="699"/>
      <c r="HG104" s="699"/>
      <c r="HH104" s="699"/>
      <c r="HI104" s="699"/>
      <c r="HJ104" s="699"/>
      <c r="HK104" s="699"/>
      <c r="HL104" s="699"/>
      <c r="HM104" s="699"/>
      <c r="HN104" s="699"/>
      <c r="HO104" s="699"/>
      <c r="HP104" s="699"/>
      <c r="HQ104" s="699"/>
      <c r="HR104" s="699"/>
      <c r="HS104" s="699"/>
      <c r="HT104" s="699"/>
      <c r="HU104" s="699"/>
      <c r="HV104" s="699"/>
      <c r="HW104" s="699"/>
      <c r="HX104" s="699"/>
      <c r="HY104" s="699"/>
      <c r="HZ104" s="699"/>
      <c r="IA104" s="699"/>
      <c r="IB104" s="699"/>
      <c r="IC104" s="699"/>
      <c r="ID104" s="699"/>
      <c r="IE104" s="699"/>
      <c r="IF104" s="699"/>
      <c r="IG104" s="699"/>
      <c r="IH104" s="699"/>
      <c r="II104" s="699"/>
      <c r="IJ104" s="699"/>
      <c r="IK104" s="699"/>
      <c r="IL104" s="699"/>
      <c r="IM104" s="699"/>
      <c r="IN104" s="699"/>
      <c r="IO104" s="699"/>
      <c r="IP104" s="699"/>
      <c r="IQ104" s="699"/>
      <c r="IR104" s="699"/>
      <c r="IS104" s="699"/>
      <c r="IT104" s="699"/>
      <c r="IU104" s="699"/>
      <c r="IV104" s="699"/>
      <c r="IW104" s="699"/>
      <c r="IX104" s="699"/>
      <c r="IY104" s="699"/>
      <c r="IZ104" s="699"/>
      <c r="JA104" s="699"/>
      <c r="JB104" s="699"/>
      <c r="JC104" s="699"/>
      <c r="JD104" s="699"/>
      <c r="JE104" s="699"/>
      <c r="JF104" s="699"/>
      <c r="JG104" s="699"/>
      <c r="JH104" s="699"/>
      <c r="JI104" s="699"/>
      <c r="JJ104" s="699"/>
      <c r="JK104" s="699"/>
      <c r="JL104" s="699"/>
      <c r="JM104" s="699"/>
      <c r="JN104" s="699"/>
      <c r="JO104" s="699"/>
      <c r="JP104" s="699"/>
      <c r="JQ104" s="699"/>
      <c r="JR104" s="699"/>
      <c r="JS104" s="699"/>
      <c r="JT104" s="699"/>
      <c r="JU104" s="699"/>
      <c r="JV104" s="699"/>
      <c r="JW104" s="699"/>
      <c r="JX104" s="699"/>
      <c r="JY104" s="699"/>
      <c r="JZ104" s="699"/>
      <c r="KA104" s="699"/>
      <c r="KB104" s="699"/>
      <c r="KC104" s="699"/>
      <c r="KD104" s="699"/>
      <c r="KE104" s="699"/>
      <c r="KF104" s="699"/>
      <c r="KG104" s="699"/>
      <c r="KH104" s="699"/>
      <c r="KI104" s="699"/>
      <c r="KJ104" s="699"/>
      <c r="KK104" s="699"/>
      <c r="KL104" s="699"/>
      <c r="KM104" s="699"/>
      <c r="KN104" s="699"/>
      <c r="KO104" s="699"/>
      <c r="KP104" s="699"/>
      <c r="KQ104" s="699"/>
      <c r="KR104" s="699"/>
      <c r="KS104" s="699"/>
      <c r="KT104" s="699"/>
      <c r="KU104" s="699"/>
      <c r="KV104" s="699"/>
      <c r="KW104" s="699"/>
      <c r="KX104" s="699"/>
      <c r="KY104" s="699"/>
      <c r="KZ104" s="699"/>
      <c r="LA104" s="699"/>
      <c r="LB104" s="699"/>
      <c r="LC104" s="699"/>
      <c r="LD104" s="699"/>
      <c r="LE104" s="699"/>
      <c r="LF104" s="699"/>
      <c r="LG104" s="699"/>
      <c r="LH104" s="699"/>
      <c r="LI104" s="699"/>
      <c r="LJ104" s="699"/>
      <c r="LK104" s="699"/>
      <c r="LL104" s="699"/>
      <c r="LM104" s="699"/>
      <c r="LN104" s="699"/>
      <c r="LO104" s="699"/>
      <c r="LP104" s="699"/>
      <c r="LQ104" s="699"/>
      <c r="LR104" s="699"/>
      <c r="LS104" s="699"/>
      <c r="LT104" s="699"/>
      <c r="LU104" s="699"/>
      <c r="LV104" s="699"/>
      <c r="LW104" s="699"/>
      <c r="LX104" s="699"/>
      <c r="LY104" s="699"/>
      <c r="LZ104" s="699"/>
      <c r="MA104" s="699"/>
      <c r="MB104" s="699"/>
      <c r="MC104" s="699"/>
      <c r="MD104" s="699"/>
      <c r="ME104" s="699"/>
      <c r="MF104" s="699"/>
      <c r="MG104" s="699"/>
      <c r="MH104" s="699"/>
      <c r="MI104" s="699"/>
      <c r="MJ104" s="699"/>
      <c r="MK104" s="699"/>
      <c r="ML104" s="699"/>
      <c r="MM104" s="699"/>
      <c r="MN104" s="699"/>
      <c r="MO104" s="699"/>
      <c r="MP104" s="699"/>
      <c r="MQ104" s="699"/>
      <c r="MR104" s="699"/>
      <c r="MS104" s="699"/>
      <c r="MT104" s="699"/>
      <c r="MU104" s="699"/>
      <c r="MV104" s="699"/>
      <c r="MW104" s="699"/>
      <c r="MX104" s="699"/>
      <c r="MY104" s="699"/>
      <c r="MZ104" s="699"/>
      <c r="NA104" s="699"/>
      <c r="NB104" s="699"/>
      <c r="NC104" s="699"/>
      <c r="ND104" s="699"/>
      <c r="NE104" s="699"/>
      <c r="NF104" s="699"/>
      <c r="NG104" s="699"/>
      <c r="NH104" s="699"/>
      <c r="NI104" s="699"/>
      <c r="NJ104" s="699"/>
      <c r="NK104" s="699"/>
      <c r="NL104" s="699"/>
      <c r="NM104" s="699"/>
      <c r="NN104" s="699"/>
      <c r="NO104" s="699"/>
      <c r="NP104" s="699"/>
      <c r="NQ104" s="699"/>
      <c r="NR104" s="699"/>
      <c r="NS104" s="699"/>
      <c r="NT104" s="699"/>
      <c r="NU104" s="699"/>
      <c r="NV104" s="699"/>
      <c r="NW104" s="699"/>
      <c r="NX104" s="699"/>
      <c r="NY104" s="699"/>
      <c r="NZ104" s="699"/>
      <c r="OA104" s="699"/>
      <c r="OB104" s="699"/>
      <c r="OC104" s="699"/>
      <c r="OD104" s="699"/>
      <c r="OE104" s="699"/>
      <c r="OF104" s="699"/>
      <c r="OG104" s="699"/>
      <c r="OH104" s="699"/>
      <c r="OI104" s="699"/>
      <c r="OJ104" s="699"/>
      <c r="OK104" s="699"/>
      <c r="OL104" s="699"/>
      <c r="OM104" s="699"/>
      <c r="ON104" s="699"/>
      <c r="OO104" s="699"/>
      <c r="OP104" s="699"/>
      <c r="OQ104" s="699"/>
      <c r="OR104" s="699"/>
      <c r="OS104" s="699"/>
      <c r="OT104" s="699"/>
      <c r="OU104" s="699"/>
      <c r="OV104" s="699"/>
      <c r="OW104" s="699"/>
      <c r="OX104" s="699"/>
      <c r="OY104" s="699"/>
      <c r="OZ104" s="699"/>
      <c r="PA104" s="699"/>
      <c r="PB104" s="699"/>
      <c r="PC104" s="699"/>
      <c r="PD104" s="699"/>
      <c r="PE104" s="699"/>
      <c r="PF104" s="699"/>
      <c r="PG104" s="699"/>
      <c r="PH104" s="699"/>
      <c r="PI104" s="699"/>
      <c r="PJ104" s="699"/>
      <c r="PK104" s="699"/>
      <c r="PL104" s="699"/>
      <c r="PM104" s="699"/>
      <c r="PN104" s="699"/>
      <c r="PO104" s="699"/>
      <c r="PP104" s="699"/>
      <c r="PQ104" s="699"/>
      <c r="PR104" s="699"/>
      <c r="PS104" s="699"/>
      <c r="PT104" s="699"/>
      <c r="PU104" s="699"/>
      <c r="PV104" s="699"/>
      <c r="PW104" s="699"/>
      <c r="PX104" s="699"/>
      <c r="PY104" s="699"/>
      <c r="PZ104" s="699"/>
      <c r="QA104" s="699"/>
      <c r="QB104" s="699"/>
      <c r="QC104" s="699"/>
      <c r="QD104" s="699"/>
      <c r="QE104" s="699"/>
      <c r="QF104" s="699"/>
      <c r="QG104" s="699"/>
      <c r="QH104" s="699"/>
      <c r="QI104" s="699"/>
      <c r="QJ104" s="699"/>
      <c r="QK104" s="699"/>
      <c r="QL104" s="699"/>
      <c r="QM104" s="699"/>
      <c r="QN104" s="699"/>
      <c r="QO104" s="699"/>
      <c r="QP104" s="699"/>
      <c r="QQ104" s="699"/>
      <c r="QR104" s="699"/>
      <c r="QS104" s="699"/>
      <c r="QT104" s="699"/>
      <c r="QU104" s="699"/>
      <c r="QV104" s="699"/>
      <c r="QW104" s="699"/>
      <c r="QX104" s="699"/>
      <c r="QY104" s="699"/>
      <c r="QZ104" s="699"/>
      <c r="RA104" s="699"/>
      <c r="RB104" s="699"/>
      <c r="RC104" s="699"/>
      <c r="RD104" s="699"/>
      <c r="RE104" s="699"/>
      <c r="RF104" s="699"/>
      <c r="RG104" s="699"/>
      <c r="RH104" s="699"/>
      <c r="RI104" s="699"/>
      <c r="RJ104" s="699"/>
      <c r="RK104" s="699"/>
      <c r="RL104" s="699"/>
      <c r="RM104" s="699"/>
      <c r="RN104" s="699"/>
      <c r="RO104" s="699"/>
      <c r="RP104" s="699"/>
      <c r="RQ104" s="699"/>
      <c r="RR104" s="699"/>
      <c r="RS104" s="699"/>
      <c r="RT104" s="699"/>
      <c r="RU104" s="699"/>
      <c r="RV104" s="699"/>
      <c r="RW104" s="699"/>
      <c r="RX104" s="699"/>
      <c r="RY104" s="699"/>
      <c r="RZ104" s="699"/>
      <c r="SA104" s="699"/>
      <c r="SB104" s="699"/>
      <c r="SC104" s="699"/>
      <c r="SD104" s="699"/>
      <c r="SE104" s="699"/>
      <c r="SF104" s="699"/>
      <c r="SG104" s="699"/>
      <c r="SH104" s="699"/>
      <c r="SI104" s="699"/>
      <c r="SJ104" s="699"/>
      <c r="SK104" s="699"/>
      <c r="SL104" s="699"/>
      <c r="SM104" s="699"/>
      <c r="SN104" s="699"/>
      <c r="SO104" s="699"/>
      <c r="SP104" s="699"/>
      <c r="SQ104" s="699"/>
      <c r="SR104" s="699"/>
      <c r="SS104" s="699"/>
      <c r="ST104" s="699"/>
      <c r="SU104" s="699"/>
      <c r="SV104" s="699"/>
      <c r="SW104" s="699"/>
      <c r="SX104" s="699"/>
      <c r="SY104" s="699"/>
      <c r="SZ104" s="699"/>
      <c r="TA104" s="699"/>
      <c r="TB104" s="699"/>
      <c r="TC104" s="699"/>
      <c r="TD104" s="699"/>
      <c r="TE104" s="699"/>
      <c r="TF104" s="699"/>
      <c r="TG104" s="699"/>
      <c r="TH104" s="699"/>
      <c r="TI104" s="699"/>
      <c r="TJ104" s="699"/>
      <c r="TK104" s="699"/>
      <c r="TL104" s="699"/>
      <c r="TM104" s="699"/>
      <c r="TN104" s="699"/>
      <c r="TO104" s="699"/>
      <c r="TP104" s="699"/>
      <c r="TQ104" s="699"/>
      <c r="TR104" s="699"/>
      <c r="TS104" s="699"/>
      <c r="TT104" s="699"/>
      <c r="TU104" s="699"/>
      <c r="TV104" s="699"/>
      <c r="TW104" s="699"/>
      <c r="TX104" s="699"/>
      <c r="TY104" s="699"/>
      <c r="TZ104" s="699"/>
      <c r="UA104" s="699"/>
      <c r="UB104" s="699"/>
      <c r="UC104" s="699"/>
      <c r="UD104" s="699"/>
      <c r="UE104" s="699"/>
      <c r="UF104" s="699"/>
      <c r="UG104" s="699"/>
      <c r="UH104" s="699"/>
      <c r="UI104" s="699"/>
      <c r="UJ104" s="699"/>
      <c r="UK104" s="699"/>
      <c r="UL104" s="699"/>
      <c r="UM104" s="699"/>
      <c r="UN104" s="699"/>
      <c r="UO104" s="699"/>
      <c r="UP104" s="699"/>
      <c r="UQ104" s="699"/>
      <c r="UR104" s="699"/>
      <c r="US104" s="699"/>
      <c r="UT104" s="699"/>
      <c r="UU104" s="699"/>
      <c r="UV104" s="699"/>
      <c r="UW104" s="699"/>
      <c r="UX104" s="699"/>
      <c r="UY104" s="699"/>
      <c r="UZ104" s="699"/>
      <c r="VA104" s="699"/>
      <c r="VB104" s="699"/>
      <c r="VC104" s="699"/>
      <c r="VD104" s="699"/>
      <c r="VE104" s="699"/>
      <c r="VF104" s="699"/>
      <c r="VG104" s="699"/>
      <c r="VH104" s="699"/>
      <c r="VI104" s="699"/>
      <c r="VJ104" s="699"/>
      <c r="VK104" s="699"/>
      <c r="VL104" s="699"/>
      <c r="VM104" s="699"/>
      <c r="VN104" s="699"/>
      <c r="VO104" s="699"/>
      <c r="VP104" s="699"/>
      <c r="VQ104" s="699"/>
      <c r="VR104" s="699"/>
      <c r="VS104" s="699"/>
      <c r="VT104" s="699"/>
      <c r="VU104" s="699"/>
      <c r="VV104" s="699"/>
      <c r="VW104" s="699"/>
      <c r="VX104" s="699"/>
      <c r="VY104" s="699"/>
      <c r="VZ104" s="699"/>
      <c r="WA104" s="699"/>
      <c r="WB104" s="699"/>
      <c r="WC104" s="699"/>
      <c r="WD104" s="699"/>
      <c r="WE104" s="699"/>
      <c r="WF104" s="699"/>
      <c r="WG104" s="699"/>
      <c r="WH104" s="699"/>
      <c r="WI104" s="699"/>
      <c r="WJ104" s="699"/>
      <c r="WK104" s="699"/>
      <c r="WL104" s="699"/>
      <c r="WM104" s="699"/>
      <c r="WN104" s="699"/>
      <c r="WO104" s="699"/>
      <c r="WP104" s="699"/>
      <c r="WQ104" s="699"/>
      <c r="WR104" s="699"/>
      <c r="WS104" s="699"/>
      <c r="WT104" s="699"/>
      <c r="WU104" s="699"/>
      <c r="WV104" s="699"/>
      <c r="WW104" s="699"/>
      <c r="WX104" s="699"/>
      <c r="WY104" s="699"/>
      <c r="WZ104" s="699"/>
      <c r="XA104" s="699"/>
      <c r="XB104" s="699"/>
      <c r="XC104" s="699"/>
      <c r="XD104" s="699"/>
      <c r="XE104" s="699"/>
      <c r="XF104" s="699"/>
      <c r="XG104" s="699"/>
      <c r="XH104" s="699"/>
      <c r="XI104" s="699"/>
      <c r="XJ104" s="699"/>
      <c r="XK104" s="699"/>
      <c r="XL104" s="699"/>
      <c r="XM104" s="699"/>
      <c r="XN104" s="699"/>
      <c r="XO104" s="699"/>
      <c r="XP104" s="699"/>
      <c r="XQ104" s="699"/>
      <c r="XR104" s="699"/>
      <c r="XS104" s="699"/>
      <c r="XT104" s="699"/>
      <c r="XU104" s="699"/>
      <c r="XV104" s="699"/>
      <c r="XW104" s="699"/>
      <c r="XX104" s="699"/>
      <c r="XY104" s="699"/>
      <c r="XZ104" s="699"/>
      <c r="YA104" s="699"/>
      <c r="YB104" s="699"/>
      <c r="YC104" s="699"/>
      <c r="YD104" s="699"/>
      <c r="YE104" s="699"/>
      <c r="YF104" s="699"/>
      <c r="YG104" s="699"/>
      <c r="YH104" s="699"/>
      <c r="YI104" s="699"/>
      <c r="YJ104" s="699"/>
      <c r="YK104" s="699"/>
      <c r="YL104" s="699"/>
      <c r="YM104" s="699"/>
      <c r="YN104" s="699"/>
      <c r="YO104" s="699"/>
      <c r="YP104" s="699"/>
      <c r="YQ104" s="699"/>
      <c r="YR104" s="699"/>
      <c r="YS104" s="699"/>
      <c r="YT104" s="699"/>
      <c r="YU104" s="699"/>
      <c r="YV104" s="699"/>
      <c r="YW104" s="699"/>
      <c r="YX104" s="699"/>
      <c r="YY104" s="699"/>
      <c r="YZ104" s="699"/>
      <c r="ZA104" s="699"/>
      <c r="ZB104" s="699"/>
      <c r="ZC104" s="699"/>
      <c r="ZD104" s="699"/>
      <c r="ZE104" s="699"/>
      <c r="ZF104" s="699"/>
      <c r="ZG104" s="699"/>
      <c r="ZH104" s="699"/>
      <c r="ZI104" s="699"/>
      <c r="ZJ104" s="699"/>
      <c r="ZK104" s="699"/>
      <c r="ZL104" s="699"/>
      <c r="ZM104" s="699"/>
      <c r="ZN104" s="699"/>
      <c r="ZO104" s="699"/>
      <c r="ZP104" s="699"/>
      <c r="ZQ104" s="699"/>
      <c r="ZR104" s="699"/>
      <c r="ZS104" s="699"/>
      <c r="ZT104" s="699"/>
      <c r="ZU104" s="699"/>
      <c r="ZV104" s="699"/>
      <c r="ZW104" s="699"/>
      <c r="ZX104" s="699"/>
      <c r="ZY104" s="699"/>
      <c r="ZZ104" s="699"/>
      <c r="AAA104" s="699"/>
      <c r="AAB104" s="699"/>
      <c r="AAC104" s="699"/>
      <c r="AAD104" s="699"/>
      <c r="AAE104" s="699"/>
      <c r="AAF104" s="699"/>
      <c r="AAG104" s="699"/>
      <c r="AAH104" s="699"/>
      <c r="AAI104" s="699"/>
      <c r="AAJ104" s="699"/>
      <c r="AAK104" s="699"/>
      <c r="AAL104" s="699"/>
      <c r="AAM104" s="699"/>
      <c r="AAN104" s="699"/>
      <c r="AAO104" s="699"/>
      <c r="AAP104" s="699"/>
      <c r="AAQ104" s="699"/>
      <c r="AAR104" s="699"/>
      <c r="AAS104" s="699"/>
      <c r="AAT104" s="699"/>
      <c r="AAU104" s="699"/>
      <c r="AAV104" s="699"/>
      <c r="AAW104" s="699"/>
      <c r="AAX104" s="699"/>
      <c r="AAY104" s="699"/>
      <c r="AAZ104" s="699"/>
      <c r="ABA104" s="699"/>
      <c r="ABB104" s="699"/>
      <c r="ABC104" s="699"/>
      <c r="ABD104" s="699"/>
      <c r="ABE104" s="699"/>
      <c r="ABF104" s="699"/>
      <c r="ABG104" s="699"/>
      <c r="ABH104" s="699"/>
      <c r="ABI104" s="699"/>
      <c r="ABJ104" s="699"/>
      <c r="ABK104" s="699"/>
      <c r="ABL104" s="699"/>
      <c r="ABM104" s="699"/>
      <c r="ABN104" s="699"/>
      <c r="ABO104" s="699"/>
      <c r="ABP104" s="699"/>
      <c r="ABQ104" s="699"/>
      <c r="ABR104" s="699"/>
      <c r="ABS104" s="699"/>
      <c r="ABT104" s="699"/>
      <c r="ABU104" s="699"/>
      <c r="ABV104" s="699"/>
      <c r="ABW104" s="699"/>
      <c r="ABX104" s="699"/>
      <c r="ABY104" s="699"/>
      <c r="ABZ104" s="699"/>
      <c r="ACA104" s="699"/>
      <c r="ACB104" s="699"/>
      <c r="ACC104" s="699"/>
      <c r="ACD104" s="699"/>
      <c r="ACE104" s="699"/>
      <c r="ACF104" s="699"/>
      <c r="ACG104" s="699"/>
      <c r="ACH104" s="699"/>
      <c r="ACI104" s="699"/>
      <c r="ACJ104" s="699"/>
      <c r="ACK104" s="699"/>
      <c r="ACL104" s="699"/>
      <c r="ACM104" s="699"/>
      <c r="ACN104" s="699"/>
      <c r="ACO104" s="699"/>
      <c r="ACP104" s="699"/>
      <c r="ACQ104" s="699"/>
      <c r="ACR104" s="699"/>
      <c r="ACS104" s="699"/>
      <c r="ACT104" s="699"/>
      <c r="ACU104" s="699"/>
      <c r="ACV104" s="699"/>
      <c r="ACW104" s="699"/>
      <c r="ACX104" s="699"/>
      <c r="ACY104" s="699"/>
      <c r="ACZ104" s="699"/>
      <c r="ADA104" s="699"/>
      <c r="ADB104" s="699"/>
      <c r="ADC104" s="699"/>
      <c r="ADD104" s="699"/>
      <c r="ADE104" s="699"/>
      <c r="ADF104" s="699"/>
      <c r="ADG104" s="699"/>
      <c r="ADH104" s="699"/>
      <c r="ADI104" s="699"/>
      <c r="ADJ104" s="699"/>
      <c r="ADK104" s="699"/>
      <c r="ADL104" s="699"/>
      <c r="ADM104" s="699"/>
      <c r="ADN104" s="699"/>
      <c r="ADO104" s="699"/>
      <c r="ADP104" s="699"/>
      <c r="ADQ104" s="699"/>
      <c r="ADR104" s="699"/>
      <c r="ADS104" s="699"/>
      <c r="ADT104" s="699"/>
      <c r="ADU104" s="699"/>
      <c r="ADV104" s="699"/>
      <c r="ADW104" s="699"/>
      <c r="ADX104" s="699"/>
      <c r="ADY104" s="699"/>
      <c r="ADZ104" s="699"/>
      <c r="AEA104" s="699"/>
      <c r="AEB104" s="699"/>
      <c r="AEC104" s="699"/>
      <c r="AED104" s="699"/>
      <c r="AEE104" s="699"/>
      <c r="AEF104" s="699"/>
      <c r="AEG104" s="699"/>
      <c r="AEH104" s="699"/>
      <c r="AEI104" s="699"/>
      <c r="AEJ104" s="699"/>
      <c r="AEK104" s="699"/>
      <c r="AEL104" s="699"/>
      <c r="AEM104" s="699"/>
      <c r="AEN104" s="699"/>
      <c r="AEO104" s="699"/>
      <c r="AEP104" s="699"/>
      <c r="AEQ104" s="699"/>
      <c r="AER104" s="699"/>
      <c r="AES104" s="699"/>
      <c r="AET104" s="699"/>
      <c r="AEU104" s="699"/>
      <c r="AEV104" s="699"/>
      <c r="AEW104" s="699"/>
      <c r="AEX104" s="699"/>
      <c r="AEY104" s="699"/>
      <c r="AEZ104" s="699"/>
      <c r="AFA104" s="699"/>
      <c r="AFB104" s="699"/>
      <c r="AFC104" s="699"/>
      <c r="AFD104" s="699"/>
      <c r="AFE104" s="699"/>
      <c r="AFF104" s="699"/>
      <c r="AFG104" s="699"/>
      <c r="AFH104" s="699"/>
      <c r="AFI104" s="699"/>
      <c r="AFJ104" s="699"/>
      <c r="AFK104" s="699"/>
      <c r="AFL104" s="699"/>
      <c r="AFM104" s="699"/>
      <c r="AFN104" s="699"/>
      <c r="AFO104" s="699"/>
      <c r="AFP104" s="699"/>
      <c r="AFQ104" s="699"/>
      <c r="AFR104" s="699"/>
      <c r="AFS104" s="699"/>
      <c r="AFT104" s="699"/>
      <c r="AFU104" s="699"/>
      <c r="AFV104" s="699"/>
      <c r="AFW104" s="699"/>
      <c r="AFX104" s="699"/>
      <c r="AFY104" s="699"/>
      <c r="AFZ104" s="699"/>
      <c r="AGA104" s="699"/>
      <c r="AGB104" s="699"/>
      <c r="AGC104" s="699"/>
      <c r="AGD104" s="699"/>
      <c r="AGE104" s="699"/>
      <c r="AGF104" s="699"/>
      <c r="AGG104" s="699"/>
      <c r="AGH104" s="699"/>
      <c r="AGI104" s="699"/>
      <c r="AGJ104" s="699"/>
      <c r="AGK104" s="699"/>
      <c r="AGL104" s="699"/>
      <c r="AGM104" s="699"/>
      <c r="AGN104" s="699"/>
      <c r="AGO104" s="699"/>
      <c r="AGP104" s="699"/>
      <c r="AGQ104" s="699"/>
      <c r="AGR104" s="699"/>
      <c r="AGS104" s="699"/>
      <c r="AGT104" s="699"/>
      <c r="AGU104" s="699"/>
      <c r="AGV104" s="699"/>
      <c r="AGW104" s="699"/>
      <c r="AGX104" s="699"/>
      <c r="AGY104" s="699"/>
      <c r="AGZ104" s="699"/>
      <c r="AHA104" s="699"/>
      <c r="AHB104" s="699"/>
      <c r="AHC104" s="699"/>
      <c r="AHD104" s="699"/>
      <c r="AHE104" s="699"/>
      <c r="AHF104" s="699"/>
      <c r="AHG104" s="699"/>
      <c r="AHH104" s="699"/>
      <c r="AHI104" s="699"/>
      <c r="AHJ104" s="699"/>
      <c r="AHK104" s="699"/>
      <c r="AHL104" s="699"/>
      <c r="AHM104" s="699"/>
      <c r="AHN104" s="699"/>
      <c r="AHO104" s="699"/>
      <c r="AHP104" s="699"/>
      <c r="AHQ104" s="699"/>
      <c r="AHR104" s="699"/>
      <c r="AHS104" s="699"/>
      <c r="AHT104" s="699"/>
      <c r="AHU104" s="699"/>
      <c r="AHV104" s="699"/>
      <c r="AHW104" s="699"/>
      <c r="AHX104" s="699"/>
      <c r="AHY104" s="699"/>
      <c r="AHZ104" s="699"/>
      <c r="AIA104" s="699"/>
      <c r="AIB104" s="699"/>
      <c r="AIC104" s="699"/>
      <c r="AID104" s="699"/>
      <c r="AIE104" s="699"/>
      <c r="AIF104" s="699"/>
      <c r="AIG104" s="699"/>
      <c r="AIH104" s="699"/>
      <c r="AII104" s="699"/>
      <c r="AIJ104" s="699"/>
      <c r="AIK104" s="699"/>
      <c r="AIL104" s="699"/>
      <c r="AIM104" s="699"/>
      <c r="AIN104" s="699"/>
      <c r="AIO104" s="699"/>
      <c r="AIP104" s="699"/>
      <c r="AIQ104" s="699"/>
      <c r="AIR104" s="699"/>
      <c r="AIS104" s="699"/>
      <c r="AIT104" s="699"/>
      <c r="AIU104" s="699"/>
      <c r="AIV104" s="699"/>
      <c r="AIW104" s="699"/>
      <c r="AIX104" s="699"/>
      <c r="AIY104" s="699"/>
      <c r="AIZ104" s="699"/>
      <c r="AJA104" s="699"/>
      <c r="AJB104" s="699"/>
      <c r="AJC104" s="699"/>
      <c r="AJD104" s="699"/>
      <c r="AJE104" s="699"/>
      <c r="AJF104" s="699"/>
      <c r="AJG104" s="699"/>
      <c r="AJH104" s="699"/>
      <c r="AJI104" s="699"/>
      <c r="AJJ104" s="699"/>
      <c r="AJK104" s="699"/>
      <c r="AJL104" s="699"/>
      <c r="AJM104" s="699"/>
      <c r="AJN104" s="699"/>
      <c r="AJO104" s="699"/>
      <c r="AJP104" s="699"/>
      <c r="AJQ104" s="699"/>
      <c r="AJR104" s="699"/>
      <c r="AJS104" s="699"/>
      <c r="AJT104" s="699"/>
      <c r="AJU104" s="699"/>
      <c r="AJV104" s="699"/>
      <c r="AJW104" s="699"/>
      <c r="AJX104" s="699"/>
      <c r="AJY104" s="699"/>
      <c r="AJZ104" s="699"/>
      <c r="AKA104" s="699"/>
      <c r="AKB104" s="699"/>
      <c r="AKC104" s="699"/>
      <c r="AKD104" s="699"/>
      <c r="AKE104" s="699"/>
      <c r="AKF104" s="699"/>
      <c r="AKG104" s="699"/>
      <c r="AKH104" s="699"/>
      <c r="AKI104" s="699"/>
      <c r="AKJ104" s="699"/>
      <c r="AKK104" s="699"/>
      <c r="AKL104" s="699"/>
      <c r="AKM104" s="699"/>
      <c r="AKN104" s="699"/>
      <c r="AKO104" s="699"/>
      <c r="AKP104" s="699"/>
      <c r="AKQ104" s="699"/>
      <c r="AKR104" s="699"/>
      <c r="AKS104" s="699"/>
      <c r="AKT104" s="699"/>
      <c r="AKU104" s="699"/>
      <c r="AKV104" s="699"/>
      <c r="AKW104" s="699"/>
      <c r="AKX104" s="699"/>
      <c r="AKY104" s="699"/>
      <c r="AKZ104" s="699"/>
      <c r="ALA104" s="699"/>
      <c r="ALB104" s="699"/>
      <c r="ALC104" s="699"/>
      <c r="ALD104" s="699"/>
      <c r="ALE104" s="699"/>
      <c r="ALF104" s="699"/>
      <c r="ALG104" s="699"/>
      <c r="ALH104" s="699"/>
      <c r="ALI104" s="699"/>
      <c r="ALJ104" s="699"/>
      <c r="ALK104" s="699"/>
      <c r="ALL104" s="699"/>
      <c r="ALM104" s="699"/>
      <c r="ALN104" s="699"/>
      <c r="ALO104" s="699"/>
      <c r="ALP104" s="699"/>
      <c r="ALQ104" s="699"/>
      <c r="ALR104" s="699"/>
      <c r="ALS104" s="699"/>
      <c r="ALT104" s="699"/>
      <c r="ALU104" s="699"/>
      <c r="ALV104" s="699"/>
      <c r="ALW104" s="699"/>
      <c r="ALX104" s="699"/>
      <c r="ALY104" s="699"/>
      <c r="ALZ104" s="699"/>
      <c r="AMA104" s="699"/>
      <c r="AMB104" s="699"/>
      <c r="AMC104" s="699"/>
      <c r="AMD104" s="699"/>
      <c r="AME104" s="699"/>
      <c r="AMF104" s="699"/>
      <c r="AMG104" s="699"/>
      <c r="AMH104" s="699"/>
      <c r="AMI104" s="699"/>
      <c r="AMJ104" s="699"/>
      <c r="AMK104" s="699"/>
      <c r="AML104" s="699"/>
      <c r="AMM104" s="699"/>
      <c r="AMN104" s="699"/>
      <c r="AMO104" s="699"/>
      <c r="AMP104" s="699"/>
      <c r="AMQ104" s="699"/>
      <c r="AMR104" s="699"/>
      <c r="AMS104" s="699"/>
      <c r="AMT104" s="699"/>
      <c r="AMU104" s="699"/>
      <c r="AMV104" s="699"/>
      <c r="AMW104" s="699"/>
      <c r="AMX104" s="699"/>
      <c r="AMY104" s="699"/>
      <c r="AMZ104" s="699"/>
      <c r="ANA104" s="699"/>
      <c r="ANB104" s="699"/>
      <c r="ANC104" s="699"/>
      <c r="AND104" s="699"/>
      <c r="ANE104" s="699"/>
      <c r="ANF104" s="699"/>
      <c r="ANG104" s="699"/>
      <c r="ANH104" s="699"/>
      <c r="ANI104" s="699"/>
      <c r="ANJ104" s="699"/>
      <c r="ANK104" s="699"/>
      <c r="ANL104" s="699"/>
      <c r="ANM104" s="699"/>
      <c r="ANN104" s="699"/>
      <c r="ANO104" s="699"/>
      <c r="ANP104" s="699"/>
      <c r="ANQ104" s="699"/>
      <c r="ANR104" s="699"/>
      <c r="ANS104" s="699"/>
      <c r="ANT104" s="699"/>
      <c r="ANU104" s="699"/>
      <c r="ANV104" s="699"/>
      <c r="ANW104" s="699"/>
      <c r="ANX104" s="699"/>
      <c r="ANY104" s="699"/>
      <c r="ANZ104" s="699"/>
      <c r="AOA104" s="699"/>
      <c r="AOB104" s="699"/>
      <c r="AOC104" s="699"/>
      <c r="AOD104" s="699"/>
      <c r="AOE104" s="699"/>
      <c r="AOF104" s="699"/>
      <c r="AOG104" s="699"/>
      <c r="AOH104" s="699"/>
      <c r="AOI104" s="699"/>
      <c r="AOJ104" s="699"/>
      <c r="AOK104" s="699"/>
      <c r="AOL104" s="699"/>
      <c r="AOM104" s="699"/>
      <c r="AON104" s="699"/>
      <c r="AOO104" s="699"/>
      <c r="AOP104" s="699"/>
      <c r="AOQ104" s="699"/>
      <c r="AOR104" s="699"/>
      <c r="AOS104" s="699"/>
      <c r="AOT104" s="699"/>
      <c r="AOU104" s="699"/>
      <c r="AOV104" s="699"/>
      <c r="AOW104" s="699"/>
      <c r="AOX104" s="699"/>
      <c r="AOY104" s="699"/>
      <c r="AOZ104" s="699"/>
      <c r="APA104" s="699"/>
      <c r="APB104" s="699"/>
      <c r="APC104" s="699"/>
      <c r="APD104" s="699"/>
      <c r="APE104" s="699"/>
      <c r="APF104" s="699"/>
      <c r="APG104" s="699"/>
      <c r="APH104" s="699"/>
      <c r="API104" s="699"/>
      <c r="APJ104" s="699"/>
      <c r="APK104" s="699"/>
      <c r="APL104" s="699"/>
      <c r="APM104" s="699"/>
      <c r="APN104" s="699"/>
      <c r="APO104" s="699"/>
      <c r="APP104" s="699"/>
      <c r="APQ104" s="699"/>
      <c r="APR104" s="699"/>
      <c r="APS104" s="699"/>
      <c r="APT104" s="699"/>
      <c r="APU104" s="699"/>
      <c r="APV104" s="699"/>
      <c r="APW104" s="699"/>
      <c r="APX104" s="699"/>
      <c r="APY104" s="699"/>
      <c r="APZ104" s="699"/>
      <c r="AQA104" s="699"/>
      <c r="AQB104" s="699"/>
      <c r="AQC104" s="699"/>
      <c r="AQD104" s="699"/>
      <c r="AQE104" s="699"/>
      <c r="AQF104" s="699"/>
      <c r="AQG104" s="699"/>
      <c r="AQH104" s="699"/>
      <c r="AQI104" s="699"/>
      <c r="AQJ104" s="699"/>
      <c r="AQK104" s="699"/>
      <c r="AQL104" s="699"/>
      <c r="AQM104" s="699"/>
      <c r="AQN104" s="699"/>
      <c r="AQO104" s="699"/>
      <c r="AQP104" s="699"/>
      <c r="AQQ104" s="699"/>
      <c r="AQR104" s="699"/>
      <c r="AQS104" s="699"/>
      <c r="AQT104" s="699"/>
      <c r="AQU104" s="699"/>
      <c r="AQV104" s="699"/>
      <c r="AQW104" s="699"/>
      <c r="AQX104" s="699"/>
      <c r="AQY104" s="699"/>
      <c r="AQZ104" s="699"/>
      <c r="ARA104" s="699"/>
      <c r="ARB104" s="699"/>
      <c r="ARC104" s="699"/>
      <c r="ARD104" s="699"/>
      <c r="ARE104" s="699"/>
      <c r="ARF104" s="699"/>
      <c r="ARG104" s="699"/>
      <c r="ARH104" s="699"/>
      <c r="ARI104" s="699"/>
      <c r="ARJ104" s="699"/>
      <c r="ARK104" s="699"/>
      <c r="ARL104" s="699"/>
      <c r="ARM104" s="699"/>
      <c r="ARN104" s="699"/>
      <c r="ARO104" s="699"/>
      <c r="ARP104" s="699"/>
      <c r="ARQ104" s="699"/>
      <c r="ARR104" s="699"/>
      <c r="ARS104" s="699"/>
      <c r="ART104" s="699"/>
      <c r="ARU104" s="699"/>
      <c r="ARV104" s="699"/>
      <c r="ARW104" s="699"/>
      <c r="ARX104" s="699"/>
      <c r="ARY104" s="699"/>
      <c r="ARZ104" s="699"/>
      <c r="ASA104" s="699"/>
      <c r="ASB104" s="699"/>
      <c r="ASC104" s="699"/>
    </row>
    <row r="105" spans="1:1173" s="705" customFormat="1" ht="22" hidden="1" customHeight="1" thickTop="1" x14ac:dyDescent="0.15">
      <c r="A105" s="653"/>
      <c r="B105" s="701"/>
      <c r="C105" s="702"/>
      <c r="D105" s="703"/>
      <c r="E105" s="704"/>
      <c r="F105" s="703"/>
      <c r="G105" s="703"/>
      <c r="H105" s="703"/>
      <c r="I105" s="703"/>
      <c r="J105" s="704"/>
      <c r="K105" s="703"/>
      <c r="L105" s="703"/>
      <c r="M105" s="703"/>
      <c r="N105" s="703"/>
      <c r="O105" s="703"/>
      <c r="P105" s="703"/>
      <c r="Q105" s="703"/>
      <c r="R105" s="703"/>
      <c r="S105" s="703"/>
      <c r="T105" s="703"/>
      <c r="U105" s="703"/>
      <c r="V105" s="703"/>
      <c r="W105" s="703"/>
      <c r="X105" s="703"/>
      <c r="Y105" s="703"/>
      <c r="Z105" s="703"/>
      <c r="AA105" s="703"/>
      <c r="AB105" s="703"/>
      <c r="AC105" s="703"/>
      <c r="AD105" s="703"/>
      <c r="AE105" s="703"/>
      <c r="AF105" s="703"/>
      <c r="AG105" s="703"/>
      <c r="AH105" s="703"/>
      <c r="AI105" s="703"/>
      <c r="AJ105" s="703"/>
      <c r="AK105" s="703"/>
      <c r="AL105" s="703"/>
      <c r="AM105" s="703"/>
      <c r="AN105" s="703"/>
      <c r="AO105" s="703"/>
      <c r="AP105" s="703"/>
      <c r="AQ105" s="703"/>
      <c r="AR105" s="703"/>
      <c r="AS105" s="685"/>
      <c r="AT105" s="685"/>
      <c r="AU105" s="685"/>
      <c r="AV105" s="685"/>
      <c r="AW105" s="685"/>
      <c r="AX105" s="685"/>
      <c r="AY105" s="685"/>
      <c r="AZ105" s="685"/>
      <c r="BA105" s="685"/>
      <c r="BB105" s="685"/>
      <c r="BC105" s="685"/>
      <c r="BD105" s="685"/>
      <c r="BE105" s="685"/>
      <c r="BF105" s="685"/>
      <c r="BG105" s="685"/>
      <c r="BH105" s="685"/>
      <c r="BI105" s="685"/>
      <c r="BJ105" s="685"/>
      <c r="BK105" s="685"/>
      <c r="BL105" s="685"/>
      <c r="BM105" s="685"/>
      <c r="BN105" s="685"/>
      <c r="BO105" s="685"/>
      <c r="BP105" s="685"/>
      <c r="BQ105" s="685"/>
      <c r="BR105" s="685"/>
      <c r="BS105" s="685"/>
      <c r="BT105" s="685"/>
      <c r="BU105" s="685"/>
      <c r="BV105" s="685"/>
      <c r="BW105" s="685"/>
      <c r="BX105" s="685"/>
      <c r="BY105" s="685"/>
      <c r="BZ105" s="685"/>
      <c r="CA105" s="685"/>
      <c r="CB105" s="685"/>
      <c r="CC105" s="685"/>
      <c r="CD105" s="685"/>
      <c r="CE105" s="685"/>
      <c r="CF105" s="685"/>
      <c r="CG105" s="685"/>
      <c r="CH105" s="685"/>
      <c r="CI105" s="685"/>
      <c r="CJ105" s="685"/>
      <c r="CK105" s="685"/>
      <c r="CL105" s="685"/>
      <c r="CM105" s="685"/>
      <c r="CN105" s="685"/>
      <c r="CO105" s="685"/>
      <c r="CP105" s="685"/>
      <c r="CQ105" s="685"/>
      <c r="CR105" s="685"/>
      <c r="CS105" s="685"/>
      <c r="CT105" s="685"/>
      <c r="CU105" s="685"/>
      <c r="CV105" s="685"/>
      <c r="CW105" s="685"/>
      <c r="CX105" s="685"/>
      <c r="CY105" s="685"/>
      <c r="CZ105" s="685"/>
      <c r="DA105" s="685"/>
      <c r="DB105" s="685"/>
      <c r="DC105" s="685"/>
      <c r="DD105" s="685"/>
      <c r="DE105" s="685"/>
      <c r="DF105" s="685"/>
      <c r="DG105" s="685"/>
      <c r="DH105" s="685"/>
      <c r="DI105" s="685"/>
      <c r="DJ105" s="685"/>
      <c r="DK105" s="685"/>
      <c r="DL105" s="685"/>
      <c r="DM105" s="685"/>
      <c r="DN105" s="685"/>
      <c r="DO105" s="685"/>
      <c r="DP105" s="685"/>
      <c r="DQ105" s="685"/>
      <c r="DR105" s="685"/>
      <c r="DS105" s="685"/>
      <c r="DT105" s="685"/>
      <c r="DU105" s="685"/>
      <c r="DV105" s="685"/>
      <c r="DW105" s="685"/>
      <c r="DX105" s="685"/>
      <c r="DY105" s="685"/>
      <c r="DZ105" s="685"/>
      <c r="EA105" s="685"/>
      <c r="EB105" s="685"/>
      <c r="EC105" s="685"/>
      <c r="ED105" s="685"/>
      <c r="EE105" s="685"/>
      <c r="EF105" s="685"/>
      <c r="EG105" s="685"/>
      <c r="EH105" s="685"/>
      <c r="EI105" s="685"/>
      <c r="EJ105" s="685"/>
      <c r="EK105" s="685"/>
      <c r="EL105" s="685"/>
      <c r="EM105" s="685"/>
      <c r="EN105" s="685"/>
      <c r="EO105" s="685"/>
      <c r="EP105" s="685"/>
      <c r="EQ105" s="685"/>
      <c r="ER105" s="685"/>
      <c r="ES105" s="685"/>
      <c r="ET105" s="685"/>
      <c r="EU105" s="685"/>
      <c r="EV105" s="685"/>
      <c r="EW105" s="685"/>
      <c r="EX105" s="685"/>
      <c r="EY105" s="685"/>
      <c r="EZ105" s="685"/>
      <c r="FA105" s="685"/>
      <c r="FB105" s="685"/>
      <c r="FC105" s="685"/>
      <c r="FD105" s="685"/>
      <c r="FE105" s="685"/>
      <c r="FF105" s="685"/>
      <c r="FG105" s="685"/>
      <c r="FH105" s="685"/>
      <c r="FI105" s="685"/>
      <c r="FJ105" s="685"/>
      <c r="FK105" s="685"/>
      <c r="FL105" s="685"/>
      <c r="FM105" s="685"/>
      <c r="FN105" s="685"/>
      <c r="FO105" s="685"/>
      <c r="FP105" s="685"/>
      <c r="FQ105" s="685"/>
      <c r="FR105" s="685"/>
      <c r="FS105" s="685"/>
      <c r="FT105" s="685"/>
      <c r="FU105" s="685"/>
      <c r="FV105" s="685"/>
      <c r="FW105" s="685"/>
      <c r="FX105" s="685"/>
      <c r="FY105" s="685"/>
      <c r="FZ105" s="685"/>
      <c r="GA105" s="685"/>
      <c r="GB105" s="685"/>
      <c r="GC105" s="685"/>
      <c r="GD105" s="685"/>
      <c r="GE105" s="685"/>
      <c r="GF105" s="685"/>
      <c r="GG105" s="685"/>
      <c r="GH105" s="685"/>
      <c r="GI105" s="685"/>
      <c r="GJ105" s="685"/>
      <c r="GK105" s="685"/>
      <c r="GL105" s="685"/>
      <c r="GM105" s="685"/>
      <c r="GN105" s="685"/>
      <c r="GO105" s="685"/>
      <c r="GP105" s="685"/>
      <c r="GQ105" s="685"/>
      <c r="GR105" s="685"/>
      <c r="GS105" s="685"/>
      <c r="GT105" s="685"/>
      <c r="GU105" s="685"/>
      <c r="GV105" s="685"/>
      <c r="GW105" s="685"/>
      <c r="GX105" s="685"/>
      <c r="GY105" s="685"/>
      <c r="GZ105" s="685"/>
      <c r="HA105" s="685"/>
      <c r="HB105" s="685"/>
      <c r="HC105" s="685"/>
      <c r="HD105" s="685"/>
      <c r="HE105" s="685"/>
      <c r="HF105" s="685"/>
      <c r="HG105" s="685"/>
      <c r="HH105" s="685"/>
      <c r="HI105" s="685"/>
      <c r="HJ105" s="685"/>
      <c r="HK105" s="685"/>
      <c r="HL105" s="685"/>
      <c r="HM105" s="685"/>
      <c r="HN105" s="685"/>
      <c r="HO105" s="685"/>
      <c r="HP105" s="685"/>
      <c r="HQ105" s="685"/>
      <c r="HR105" s="685"/>
      <c r="HS105" s="685"/>
      <c r="HT105" s="685"/>
      <c r="HU105" s="685"/>
      <c r="HV105" s="685"/>
      <c r="HW105" s="685"/>
      <c r="HX105" s="685"/>
      <c r="HY105" s="685"/>
      <c r="HZ105" s="685"/>
      <c r="IA105" s="685"/>
      <c r="IB105" s="685"/>
      <c r="IC105" s="685"/>
      <c r="ID105" s="685"/>
      <c r="IE105" s="685"/>
      <c r="IF105" s="685"/>
      <c r="IG105" s="685"/>
      <c r="IH105" s="685"/>
      <c r="II105" s="685"/>
      <c r="IJ105" s="685"/>
      <c r="IK105" s="685"/>
      <c r="IL105" s="685"/>
      <c r="IM105" s="685"/>
      <c r="IN105" s="685"/>
      <c r="IO105" s="685"/>
      <c r="IP105" s="685"/>
      <c r="IQ105" s="685"/>
      <c r="IR105" s="685"/>
      <c r="IS105" s="685"/>
      <c r="IT105" s="685"/>
      <c r="IU105" s="685"/>
      <c r="IV105" s="685"/>
      <c r="IW105" s="685"/>
      <c r="IX105" s="685"/>
      <c r="IY105" s="685"/>
      <c r="IZ105" s="685"/>
      <c r="JA105" s="685"/>
      <c r="JB105" s="685"/>
      <c r="JC105" s="685"/>
      <c r="JD105" s="685"/>
      <c r="JE105" s="685"/>
      <c r="JF105" s="685"/>
      <c r="JG105" s="685"/>
      <c r="JH105" s="685"/>
      <c r="JI105" s="685"/>
      <c r="JJ105" s="685"/>
      <c r="JK105" s="685"/>
      <c r="JL105" s="685"/>
      <c r="JM105" s="685"/>
      <c r="JN105" s="685"/>
      <c r="JO105" s="685"/>
      <c r="JP105" s="685"/>
      <c r="JQ105" s="685"/>
      <c r="JR105" s="685"/>
      <c r="JS105" s="685"/>
      <c r="JT105" s="685"/>
      <c r="JU105" s="685"/>
      <c r="JV105" s="685"/>
      <c r="JW105" s="685"/>
      <c r="JX105" s="685"/>
      <c r="JY105" s="685"/>
      <c r="JZ105" s="685"/>
      <c r="KA105" s="685"/>
      <c r="KB105" s="685"/>
      <c r="KC105" s="685"/>
      <c r="KD105" s="685"/>
      <c r="KE105" s="685"/>
      <c r="KF105" s="685"/>
      <c r="KG105" s="685"/>
      <c r="KH105" s="685"/>
      <c r="KI105" s="685"/>
      <c r="KJ105" s="685"/>
      <c r="KK105" s="685"/>
      <c r="KL105" s="685"/>
      <c r="KM105" s="685"/>
      <c r="KN105" s="685"/>
      <c r="KO105" s="685"/>
      <c r="KP105" s="685"/>
      <c r="KQ105" s="685"/>
      <c r="KR105" s="685"/>
      <c r="KS105" s="685"/>
      <c r="KT105" s="685"/>
      <c r="KU105" s="685"/>
      <c r="KV105" s="685"/>
      <c r="KW105" s="685"/>
      <c r="KX105" s="685"/>
      <c r="KY105" s="685"/>
      <c r="KZ105" s="685"/>
      <c r="LA105" s="685"/>
      <c r="LB105" s="685"/>
      <c r="LC105" s="685"/>
      <c r="LD105" s="685"/>
      <c r="LE105" s="685"/>
      <c r="LF105" s="685"/>
      <c r="LG105" s="685"/>
      <c r="LH105" s="685"/>
      <c r="LI105" s="685"/>
      <c r="LJ105" s="685"/>
      <c r="LK105" s="685"/>
      <c r="LL105" s="685"/>
      <c r="LM105" s="685"/>
      <c r="LN105" s="685"/>
      <c r="LO105" s="685"/>
      <c r="LP105" s="685"/>
      <c r="LQ105" s="685"/>
      <c r="LR105" s="685"/>
      <c r="LS105" s="685"/>
      <c r="LT105" s="685"/>
      <c r="LU105" s="685"/>
      <c r="LV105" s="685"/>
      <c r="LW105" s="685"/>
      <c r="LX105" s="685"/>
      <c r="LY105" s="685"/>
      <c r="LZ105" s="685"/>
      <c r="MA105" s="685"/>
      <c r="MB105" s="685"/>
      <c r="MC105" s="685"/>
      <c r="MD105" s="685"/>
      <c r="ME105" s="685"/>
      <c r="MF105" s="685"/>
      <c r="MG105" s="685"/>
      <c r="MH105" s="685"/>
      <c r="MI105" s="685"/>
      <c r="MJ105" s="685"/>
      <c r="MK105" s="685"/>
      <c r="ML105" s="685"/>
      <c r="MM105" s="685"/>
      <c r="MN105" s="685"/>
      <c r="MO105" s="685"/>
      <c r="MP105" s="685"/>
      <c r="MQ105" s="685"/>
      <c r="MR105" s="685"/>
      <c r="MS105" s="685"/>
      <c r="MT105" s="685"/>
      <c r="MU105" s="685"/>
      <c r="MV105" s="685"/>
      <c r="MW105" s="685"/>
      <c r="MX105" s="685"/>
      <c r="MY105" s="685"/>
      <c r="MZ105" s="685"/>
      <c r="NA105" s="685"/>
      <c r="NB105" s="685"/>
      <c r="NC105" s="685"/>
      <c r="ND105" s="685"/>
      <c r="NE105" s="685"/>
      <c r="NF105" s="685"/>
      <c r="NG105" s="685"/>
      <c r="NH105" s="685"/>
      <c r="NI105" s="685"/>
      <c r="NJ105" s="685"/>
      <c r="NK105" s="685"/>
      <c r="NL105" s="685"/>
      <c r="NM105" s="685"/>
      <c r="NN105" s="685"/>
      <c r="NO105" s="685"/>
      <c r="NP105" s="685"/>
      <c r="NQ105" s="685"/>
      <c r="NR105" s="685"/>
      <c r="NS105" s="685"/>
      <c r="NT105" s="685"/>
      <c r="NU105" s="685"/>
      <c r="NV105" s="685"/>
      <c r="NW105" s="685"/>
      <c r="NX105" s="685"/>
      <c r="NY105" s="685"/>
      <c r="NZ105" s="685"/>
      <c r="OA105" s="685"/>
      <c r="OB105" s="685"/>
      <c r="OC105" s="685"/>
      <c r="OD105" s="685"/>
      <c r="OE105" s="685"/>
      <c r="OF105" s="685"/>
      <c r="OG105" s="685"/>
      <c r="OH105" s="685"/>
      <c r="OI105" s="685"/>
      <c r="OJ105" s="685"/>
      <c r="OK105" s="685"/>
      <c r="OL105" s="685"/>
      <c r="OM105" s="685"/>
      <c r="ON105" s="685"/>
      <c r="OO105" s="685"/>
      <c r="OP105" s="685"/>
      <c r="OQ105" s="685"/>
      <c r="OR105" s="685"/>
      <c r="OS105" s="685"/>
      <c r="OT105" s="685"/>
      <c r="OU105" s="685"/>
      <c r="OV105" s="685"/>
      <c r="OW105" s="685"/>
      <c r="OX105" s="685"/>
      <c r="OY105" s="685"/>
      <c r="OZ105" s="685"/>
      <c r="PA105" s="685"/>
      <c r="PB105" s="685"/>
      <c r="PC105" s="685"/>
      <c r="PD105" s="685"/>
      <c r="PE105" s="685"/>
      <c r="PF105" s="685"/>
      <c r="PG105" s="685"/>
      <c r="PH105" s="685"/>
      <c r="PI105" s="685"/>
      <c r="PJ105" s="685"/>
      <c r="PK105" s="685"/>
      <c r="PL105" s="685"/>
      <c r="PM105" s="685"/>
      <c r="PN105" s="685"/>
      <c r="PO105" s="685"/>
      <c r="PP105" s="685"/>
      <c r="PQ105" s="685"/>
      <c r="PR105" s="685"/>
      <c r="PS105" s="685"/>
      <c r="PT105" s="685"/>
      <c r="PU105" s="685"/>
      <c r="PV105" s="685"/>
      <c r="PW105" s="685"/>
      <c r="PX105" s="685"/>
      <c r="PY105" s="685"/>
      <c r="PZ105" s="685"/>
      <c r="QA105" s="685"/>
      <c r="QB105" s="685"/>
      <c r="QC105" s="685"/>
      <c r="QD105" s="685"/>
      <c r="QE105" s="685"/>
      <c r="QF105" s="685"/>
      <c r="QG105" s="685"/>
      <c r="QH105" s="685"/>
      <c r="QI105" s="685"/>
      <c r="QJ105" s="685"/>
      <c r="QK105" s="685"/>
      <c r="QL105" s="685"/>
      <c r="QM105" s="685"/>
      <c r="QN105" s="685"/>
      <c r="QO105" s="685"/>
      <c r="QP105" s="685"/>
      <c r="QQ105" s="685"/>
      <c r="QR105" s="685"/>
      <c r="QS105" s="685"/>
      <c r="QT105" s="685"/>
      <c r="QU105" s="685"/>
      <c r="QV105" s="685"/>
      <c r="QW105" s="685"/>
      <c r="QX105" s="685"/>
      <c r="QY105" s="685"/>
      <c r="QZ105" s="685"/>
      <c r="RA105" s="685"/>
      <c r="RB105" s="685"/>
      <c r="RC105" s="685"/>
      <c r="RD105" s="685"/>
      <c r="RE105" s="685"/>
      <c r="RF105" s="685"/>
      <c r="RG105" s="685"/>
      <c r="RH105" s="685"/>
      <c r="RI105" s="685"/>
      <c r="RJ105" s="685"/>
      <c r="RK105" s="685"/>
      <c r="RL105" s="685"/>
      <c r="RM105" s="685"/>
      <c r="RN105" s="685"/>
      <c r="RO105" s="685"/>
      <c r="RP105" s="685"/>
      <c r="RQ105" s="685"/>
      <c r="RR105" s="685"/>
      <c r="RS105" s="685"/>
      <c r="RT105" s="685"/>
      <c r="RU105" s="685"/>
      <c r="RV105" s="685"/>
      <c r="RW105" s="685"/>
      <c r="RX105" s="685"/>
      <c r="RY105" s="685"/>
      <c r="RZ105" s="685"/>
      <c r="SA105" s="685"/>
      <c r="SB105" s="685"/>
      <c r="SC105" s="685"/>
      <c r="SD105" s="685"/>
      <c r="SE105" s="685"/>
      <c r="SF105" s="685"/>
      <c r="SG105" s="685"/>
      <c r="SH105" s="685"/>
      <c r="SI105" s="685"/>
      <c r="SJ105" s="685"/>
      <c r="SK105" s="685"/>
      <c r="SL105" s="685"/>
      <c r="SM105" s="685"/>
      <c r="SN105" s="685"/>
      <c r="SO105" s="685"/>
      <c r="SP105" s="685"/>
      <c r="SQ105" s="685"/>
      <c r="SR105" s="685"/>
      <c r="SS105" s="685"/>
      <c r="ST105" s="685"/>
      <c r="SU105" s="685"/>
      <c r="SV105" s="685"/>
      <c r="SW105" s="685"/>
      <c r="SX105" s="685"/>
      <c r="SY105" s="685"/>
      <c r="SZ105" s="685"/>
      <c r="TA105" s="685"/>
      <c r="TB105" s="685"/>
      <c r="TC105" s="685"/>
      <c r="TD105" s="685"/>
      <c r="TE105" s="685"/>
      <c r="TF105" s="685"/>
      <c r="TG105" s="685"/>
      <c r="TH105" s="685"/>
      <c r="TI105" s="685"/>
      <c r="TJ105" s="685"/>
      <c r="TK105" s="685"/>
      <c r="TL105" s="685"/>
      <c r="TM105" s="685"/>
      <c r="TN105" s="685"/>
      <c r="TO105" s="685"/>
      <c r="TP105" s="685"/>
      <c r="TQ105" s="685"/>
      <c r="TR105" s="685"/>
      <c r="TS105" s="685"/>
      <c r="TT105" s="685"/>
      <c r="TU105" s="685"/>
      <c r="TV105" s="685"/>
      <c r="TW105" s="685"/>
      <c r="TX105" s="685"/>
      <c r="TY105" s="685"/>
      <c r="TZ105" s="685"/>
      <c r="UA105" s="685"/>
      <c r="UB105" s="685"/>
      <c r="UC105" s="685"/>
      <c r="UD105" s="685"/>
      <c r="UE105" s="685"/>
      <c r="UF105" s="685"/>
      <c r="UG105" s="685"/>
      <c r="UH105" s="685"/>
      <c r="UI105" s="685"/>
      <c r="UJ105" s="685"/>
      <c r="UK105" s="685"/>
      <c r="UL105" s="685"/>
      <c r="UM105" s="685"/>
      <c r="UN105" s="685"/>
      <c r="UO105" s="685"/>
      <c r="UP105" s="685"/>
      <c r="UQ105" s="685"/>
      <c r="UR105" s="685"/>
      <c r="US105" s="685"/>
      <c r="UT105" s="685"/>
      <c r="UU105" s="685"/>
      <c r="UV105" s="685"/>
      <c r="UW105" s="685"/>
      <c r="UX105" s="685"/>
      <c r="UY105" s="685"/>
      <c r="UZ105" s="685"/>
      <c r="VA105" s="685"/>
      <c r="VB105" s="685"/>
      <c r="VC105" s="685"/>
      <c r="VD105" s="685"/>
      <c r="VE105" s="685"/>
      <c r="VF105" s="685"/>
      <c r="VG105" s="685"/>
      <c r="VH105" s="685"/>
      <c r="VI105" s="685"/>
      <c r="VJ105" s="685"/>
      <c r="VK105" s="685"/>
      <c r="VL105" s="685"/>
      <c r="VM105" s="685"/>
      <c r="VN105" s="685"/>
      <c r="VO105" s="685"/>
      <c r="VP105" s="685"/>
      <c r="VQ105" s="685"/>
      <c r="VR105" s="685"/>
      <c r="VS105" s="685"/>
      <c r="VT105" s="685"/>
      <c r="VU105" s="685"/>
      <c r="VV105" s="685"/>
      <c r="VW105" s="685"/>
      <c r="VX105" s="685"/>
      <c r="VY105" s="685"/>
      <c r="VZ105" s="685"/>
      <c r="WA105" s="685"/>
      <c r="WB105" s="685"/>
      <c r="WC105" s="685"/>
      <c r="WD105" s="685"/>
      <c r="WE105" s="685"/>
      <c r="WF105" s="685"/>
      <c r="WG105" s="685"/>
      <c r="WH105" s="685"/>
      <c r="WI105" s="685"/>
      <c r="WJ105" s="685"/>
      <c r="WK105" s="685"/>
      <c r="WL105" s="685"/>
      <c r="WM105" s="685"/>
      <c r="WN105" s="685"/>
      <c r="WO105" s="685"/>
      <c r="WP105" s="685"/>
      <c r="WQ105" s="685"/>
      <c r="WR105" s="685"/>
      <c r="WS105" s="685"/>
      <c r="WT105" s="685"/>
      <c r="WU105" s="685"/>
      <c r="WV105" s="685"/>
      <c r="WW105" s="685"/>
      <c r="WX105" s="685"/>
      <c r="WY105" s="685"/>
      <c r="WZ105" s="685"/>
      <c r="XA105" s="685"/>
      <c r="XB105" s="685"/>
      <c r="XC105" s="685"/>
      <c r="XD105" s="685"/>
      <c r="XE105" s="685"/>
      <c r="XF105" s="685"/>
      <c r="XG105" s="685"/>
      <c r="XH105" s="685"/>
      <c r="XI105" s="685"/>
      <c r="XJ105" s="685"/>
      <c r="XK105" s="685"/>
      <c r="XL105" s="685"/>
      <c r="XM105" s="685"/>
      <c r="XN105" s="685"/>
      <c r="XO105" s="685"/>
      <c r="XP105" s="685"/>
      <c r="XQ105" s="685"/>
      <c r="XR105" s="685"/>
      <c r="XS105" s="685"/>
      <c r="XT105" s="685"/>
      <c r="XU105" s="685"/>
      <c r="XV105" s="685"/>
      <c r="XW105" s="685"/>
      <c r="XX105" s="685"/>
      <c r="XY105" s="685"/>
      <c r="XZ105" s="685"/>
      <c r="YA105" s="685"/>
      <c r="YB105" s="685"/>
      <c r="YC105" s="685"/>
      <c r="YD105" s="685"/>
      <c r="YE105" s="685"/>
      <c r="YF105" s="685"/>
      <c r="YG105" s="685"/>
      <c r="YH105" s="685"/>
      <c r="YI105" s="685"/>
      <c r="YJ105" s="685"/>
      <c r="YK105" s="685"/>
      <c r="YL105" s="685"/>
      <c r="YM105" s="685"/>
      <c r="YN105" s="685"/>
      <c r="YO105" s="685"/>
      <c r="YP105" s="685"/>
      <c r="YQ105" s="685"/>
      <c r="YR105" s="685"/>
      <c r="YS105" s="685"/>
      <c r="YT105" s="685"/>
      <c r="YU105" s="685"/>
      <c r="YV105" s="685"/>
      <c r="YW105" s="685"/>
      <c r="YX105" s="685"/>
      <c r="YY105" s="685"/>
      <c r="YZ105" s="685"/>
      <c r="ZA105" s="685"/>
      <c r="ZB105" s="685"/>
      <c r="ZC105" s="685"/>
      <c r="ZD105" s="685"/>
      <c r="ZE105" s="685"/>
      <c r="ZF105" s="685"/>
      <c r="ZG105" s="685"/>
      <c r="ZH105" s="685"/>
      <c r="ZI105" s="685"/>
      <c r="ZJ105" s="685"/>
      <c r="ZK105" s="685"/>
      <c r="ZL105" s="685"/>
      <c r="ZM105" s="685"/>
      <c r="ZN105" s="685"/>
      <c r="ZO105" s="685"/>
      <c r="ZP105" s="685"/>
      <c r="ZQ105" s="685"/>
      <c r="ZR105" s="685"/>
      <c r="ZS105" s="685"/>
      <c r="ZT105" s="685"/>
      <c r="ZU105" s="685"/>
      <c r="ZV105" s="685"/>
      <c r="ZW105" s="685"/>
      <c r="ZX105" s="685"/>
      <c r="ZY105" s="685"/>
      <c r="ZZ105" s="685"/>
      <c r="AAA105" s="685"/>
      <c r="AAB105" s="685"/>
      <c r="AAC105" s="685"/>
      <c r="AAD105" s="685"/>
      <c r="AAE105" s="685"/>
      <c r="AAF105" s="685"/>
      <c r="AAG105" s="685"/>
      <c r="AAH105" s="685"/>
      <c r="AAI105" s="685"/>
      <c r="AAJ105" s="685"/>
      <c r="AAK105" s="685"/>
      <c r="AAL105" s="685"/>
      <c r="AAM105" s="685"/>
      <c r="AAN105" s="685"/>
      <c r="AAO105" s="685"/>
      <c r="AAP105" s="685"/>
      <c r="AAQ105" s="685"/>
      <c r="AAR105" s="685"/>
      <c r="AAS105" s="685"/>
      <c r="AAT105" s="685"/>
      <c r="AAU105" s="685"/>
      <c r="AAV105" s="685"/>
      <c r="AAW105" s="685"/>
      <c r="AAX105" s="685"/>
      <c r="AAY105" s="685"/>
      <c r="AAZ105" s="685"/>
      <c r="ABA105" s="685"/>
      <c r="ABB105" s="685"/>
      <c r="ABC105" s="685"/>
      <c r="ABD105" s="685"/>
      <c r="ABE105" s="685"/>
      <c r="ABF105" s="685"/>
      <c r="ABG105" s="685"/>
      <c r="ABH105" s="685"/>
      <c r="ABI105" s="685"/>
      <c r="ABJ105" s="685"/>
      <c r="ABK105" s="685"/>
      <c r="ABL105" s="685"/>
      <c r="ABM105" s="685"/>
      <c r="ABN105" s="685"/>
      <c r="ABO105" s="685"/>
      <c r="ABP105" s="685"/>
      <c r="ABQ105" s="685"/>
      <c r="ABR105" s="685"/>
      <c r="ABS105" s="685"/>
      <c r="ABT105" s="685"/>
      <c r="ABU105" s="685"/>
      <c r="ABV105" s="685"/>
      <c r="ABW105" s="685"/>
      <c r="ABX105" s="685"/>
      <c r="ABY105" s="685"/>
      <c r="ABZ105" s="685"/>
      <c r="ACA105" s="685"/>
      <c r="ACB105" s="685"/>
      <c r="ACC105" s="685"/>
      <c r="ACD105" s="685"/>
      <c r="ACE105" s="685"/>
      <c r="ACF105" s="685"/>
      <c r="ACG105" s="685"/>
      <c r="ACH105" s="685"/>
      <c r="ACI105" s="685"/>
      <c r="ACJ105" s="685"/>
      <c r="ACK105" s="685"/>
      <c r="ACL105" s="685"/>
      <c r="ACM105" s="685"/>
      <c r="ACN105" s="685"/>
      <c r="ACO105" s="685"/>
      <c r="ACP105" s="685"/>
      <c r="ACQ105" s="685"/>
      <c r="ACR105" s="685"/>
      <c r="ACS105" s="685"/>
      <c r="ACT105" s="685"/>
      <c r="ACU105" s="685"/>
      <c r="ACV105" s="685"/>
      <c r="ACW105" s="685"/>
      <c r="ACX105" s="685"/>
      <c r="ACY105" s="685"/>
      <c r="ACZ105" s="685"/>
      <c r="ADA105" s="685"/>
      <c r="ADB105" s="685"/>
      <c r="ADC105" s="685"/>
      <c r="ADD105" s="685"/>
      <c r="ADE105" s="685"/>
      <c r="ADF105" s="685"/>
      <c r="ADG105" s="685"/>
      <c r="ADH105" s="685"/>
      <c r="ADI105" s="685"/>
      <c r="ADJ105" s="685"/>
      <c r="ADK105" s="685"/>
      <c r="ADL105" s="685"/>
      <c r="ADM105" s="685"/>
      <c r="ADN105" s="685"/>
      <c r="ADO105" s="685"/>
      <c r="ADP105" s="685"/>
      <c r="ADQ105" s="685"/>
      <c r="ADR105" s="685"/>
      <c r="ADS105" s="685"/>
      <c r="ADT105" s="685"/>
      <c r="ADU105" s="685"/>
      <c r="ADV105" s="685"/>
      <c r="ADW105" s="685"/>
      <c r="ADX105" s="685"/>
      <c r="ADY105" s="685"/>
      <c r="ADZ105" s="685"/>
      <c r="AEA105" s="685"/>
      <c r="AEB105" s="685"/>
      <c r="AEC105" s="685"/>
      <c r="AED105" s="685"/>
      <c r="AEE105" s="685"/>
      <c r="AEF105" s="685"/>
      <c r="AEG105" s="685"/>
      <c r="AEH105" s="685"/>
      <c r="AEI105" s="685"/>
      <c r="AEJ105" s="685"/>
      <c r="AEK105" s="685"/>
      <c r="AEL105" s="685"/>
      <c r="AEM105" s="685"/>
      <c r="AEN105" s="685"/>
      <c r="AEO105" s="685"/>
      <c r="AEP105" s="685"/>
      <c r="AEQ105" s="685"/>
      <c r="AER105" s="685"/>
      <c r="AES105" s="685"/>
      <c r="AET105" s="685"/>
      <c r="AEU105" s="685"/>
      <c r="AEV105" s="685"/>
      <c r="AEW105" s="685"/>
      <c r="AEX105" s="685"/>
      <c r="AEY105" s="685"/>
      <c r="AEZ105" s="685"/>
      <c r="AFA105" s="685"/>
      <c r="AFB105" s="685"/>
      <c r="AFC105" s="685"/>
      <c r="AFD105" s="685"/>
      <c r="AFE105" s="685"/>
      <c r="AFF105" s="685"/>
      <c r="AFG105" s="685"/>
      <c r="AFH105" s="685"/>
      <c r="AFI105" s="685"/>
      <c r="AFJ105" s="685"/>
      <c r="AFK105" s="685"/>
      <c r="AFL105" s="685"/>
      <c r="AFM105" s="685"/>
      <c r="AFN105" s="685"/>
      <c r="AFO105" s="685"/>
      <c r="AFP105" s="685"/>
      <c r="AFQ105" s="685"/>
      <c r="AFR105" s="685"/>
      <c r="AFS105" s="685"/>
      <c r="AFT105" s="685"/>
      <c r="AFU105" s="685"/>
      <c r="AFV105" s="685"/>
      <c r="AFW105" s="685"/>
      <c r="AFX105" s="685"/>
      <c r="AFY105" s="685"/>
      <c r="AFZ105" s="685"/>
      <c r="AGA105" s="685"/>
      <c r="AGB105" s="685"/>
      <c r="AGC105" s="685"/>
      <c r="AGD105" s="685"/>
      <c r="AGE105" s="685"/>
      <c r="AGF105" s="685"/>
      <c r="AGG105" s="685"/>
      <c r="AGH105" s="685"/>
      <c r="AGI105" s="685"/>
      <c r="AGJ105" s="685"/>
      <c r="AGK105" s="685"/>
      <c r="AGL105" s="685"/>
      <c r="AGM105" s="685"/>
      <c r="AGN105" s="685"/>
      <c r="AGO105" s="685"/>
      <c r="AGP105" s="685"/>
      <c r="AGQ105" s="685"/>
      <c r="AGR105" s="685"/>
      <c r="AGS105" s="685"/>
      <c r="AGT105" s="685"/>
      <c r="AGU105" s="685"/>
      <c r="AGV105" s="685"/>
      <c r="AGW105" s="685"/>
      <c r="AGX105" s="685"/>
      <c r="AGY105" s="685"/>
      <c r="AGZ105" s="685"/>
      <c r="AHA105" s="685"/>
      <c r="AHB105" s="685"/>
      <c r="AHC105" s="685"/>
      <c r="AHD105" s="685"/>
      <c r="AHE105" s="685"/>
      <c r="AHF105" s="685"/>
      <c r="AHG105" s="685"/>
      <c r="AHH105" s="685"/>
      <c r="AHI105" s="685"/>
      <c r="AHJ105" s="685"/>
      <c r="AHK105" s="685"/>
      <c r="AHL105" s="685"/>
      <c r="AHM105" s="685"/>
      <c r="AHN105" s="685"/>
      <c r="AHO105" s="685"/>
      <c r="AHP105" s="685"/>
      <c r="AHQ105" s="685"/>
      <c r="AHR105" s="685"/>
      <c r="AHS105" s="685"/>
      <c r="AHT105" s="685"/>
      <c r="AHU105" s="685"/>
      <c r="AHV105" s="685"/>
      <c r="AHW105" s="685"/>
      <c r="AHX105" s="685"/>
      <c r="AHY105" s="685"/>
      <c r="AHZ105" s="685"/>
      <c r="AIA105" s="685"/>
      <c r="AIB105" s="685"/>
      <c r="AIC105" s="685"/>
      <c r="AID105" s="685"/>
      <c r="AIE105" s="685"/>
      <c r="AIF105" s="685"/>
      <c r="AIG105" s="685"/>
      <c r="AIH105" s="685"/>
      <c r="AII105" s="685"/>
      <c r="AIJ105" s="685"/>
      <c r="AIK105" s="685"/>
      <c r="AIL105" s="685"/>
      <c r="AIM105" s="685"/>
      <c r="AIN105" s="685"/>
      <c r="AIO105" s="685"/>
      <c r="AIP105" s="685"/>
      <c r="AIQ105" s="685"/>
      <c r="AIR105" s="685"/>
      <c r="AIS105" s="685"/>
      <c r="AIT105" s="685"/>
      <c r="AIU105" s="685"/>
      <c r="AIV105" s="685"/>
      <c r="AIW105" s="685"/>
      <c r="AIX105" s="685"/>
      <c r="AIY105" s="685"/>
      <c r="AIZ105" s="685"/>
      <c r="AJA105" s="685"/>
      <c r="AJB105" s="685"/>
      <c r="AJC105" s="685"/>
      <c r="AJD105" s="685"/>
      <c r="AJE105" s="685"/>
      <c r="AJF105" s="685"/>
      <c r="AJG105" s="685"/>
      <c r="AJH105" s="685"/>
      <c r="AJI105" s="685"/>
      <c r="AJJ105" s="685"/>
      <c r="AJK105" s="685"/>
      <c r="AJL105" s="685"/>
      <c r="AJM105" s="685"/>
      <c r="AJN105" s="685"/>
      <c r="AJO105" s="685"/>
      <c r="AJP105" s="685"/>
      <c r="AJQ105" s="685"/>
      <c r="AJR105" s="685"/>
      <c r="AJS105" s="685"/>
      <c r="AJT105" s="685"/>
      <c r="AJU105" s="685"/>
      <c r="AJV105" s="685"/>
      <c r="AJW105" s="685"/>
      <c r="AJX105" s="685"/>
      <c r="AJY105" s="685"/>
      <c r="AJZ105" s="685"/>
      <c r="AKA105" s="685"/>
      <c r="AKB105" s="685"/>
      <c r="AKC105" s="685"/>
      <c r="AKD105" s="685"/>
      <c r="AKE105" s="685"/>
      <c r="AKF105" s="685"/>
      <c r="AKG105" s="685"/>
      <c r="AKH105" s="685"/>
      <c r="AKI105" s="685"/>
      <c r="AKJ105" s="685"/>
      <c r="AKK105" s="685"/>
      <c r="AKL105" s="685"/>
      <c r="AKM105" s="685"/>
      <c r="AKN105" s="685"/>
      <c r="AKO105" s="685"/>
      <c r="AKP105" s="685"/>
      <c r="AKQ105" s="685"/>
      <c r="AKR105" s="685"/>
      <c r="AKS105" s="685"/>
      <c r="AKT105" s="685"/>
      <c r="AKU105" s="685"/>
      <c r="AKV105" s="685"/>
      <c r="AKW105" s="685"/>
      <c r="AKX105" s="685"/>
      <c r="AKY105" s="685"/>
      <c r="AKZ105" s="685"/>
      <c r="ALA105" s="685"/>
      <c r="ALB105" s="685"/>
      <c r="ALC105" s="685"/>
      <c r="ALD105" s="685"/>
      <c r="ALE105" s="685"/>
      <c r="ALF105" s="685"/>
      <c r="ALG105" s="685"/>
      <c r="ALH105" s="685"/>
      <c r="ALI105" s="685"/>
      <c r="ALJ105" s="685"/>
      <c r="ALK105" s="685"/>
      <c r="ALL105" s="685"/>
      <c r="ALM105" s="685"/>
      <c r="ALN105" s="685"/>
      <c r="ALO105" s="685"/>
      <c r="ALP105" s="685"/>
      <c r="ALQ105" s="685"/>
      <c r="ALR105" s="685"/>
      <c r="ALS105" s="685"/>
      <c r="ALT105" s="685"/>
      <c r="ALU105" s="685"/>
      <c r="ALV105" s="685"/>
      <c r="ALW105" s="685"/>
      <c r="ALX105" s="685"/>
      <c r="ALY105" s="685"/>
      <c r="ALZ105" s="685"/>
      <c r="AMA105" s="685"/>
      <c r="AMB105" s="685"/>
      <c r="AMC105" s="685"/>
      <c r="AMD105" s="685"/>
      <c r="AME105" s="685"/>
      <c r="AMF105" s="685"/>
      <c r="AMG105" s="685"/>
      <c r="AMH105" s="685"/>
      <c r="AMI105" s="685"/>
      <c r="AMJ105" s="685"/>
      <c r="AMK105" s="685"/>
      <c r="AML105" s="685"/>
      <c r="AMM105" s="685"/>
      <c r="AMN105" s="685"/>
      <c r="AMO105" s="685"/>
      <c r="AMP105" s="685"/>
      <c r="AMQ105" s="685"/>
      <c r="AMR105" s="685"/>
      <c r="AMS105" s="685"/>
      <c r="AMT105" s="685"/>
      <c r="AMU105" s="685"/>
      <c r="AMV105" s="685"/>
      <c r="AMW105" s="685"/>
      <c r="AMX105" s="685"/>
      <c r="AMY105" s="685"/>
      <c r="AMZ105" s="685"/>
      <c r="ANA105" s="685"/>
      <c r="ANB105" s="685"/>
      <c r="ANC105" s="685"/>
      <c r="AND105" s="685"/>
      <c r="ANE105" s="685"/>
      <c r="ANF105" s="685"/>
      <c r="ANG105" s="685"/>
      <c r="ANH105" s="685"/>
      <c r="ANI105" s="685"/>
      <c r="ANJ105" s="685"/>
      <c r="ANK105" s="685"/>
      <c r="ANL105" s="685"/>
      <c r="ANM105" s="685"/>
      <c r="ANN105" s="685"/>
      <c r="ANO105" s="685"/>
      <c r="ANP105" s="685"/>
      <c r="ANQ105" s="685"/>
      <c r="ANR105" s="685"/>
      <c r="ANS105" s="685"/>
      <c r="ANT105" s="685"/>
      <c r="ANU105" s="685"/>
      <c r="ANV105" s="685"/>
      <c r="ANW105" s="685"/>
      <c r="ANX105" s="685"/>
      <c r="ANY105" s="685"/>
      <c r="ANZ105" s="685"/>
      <c r="AOA105" s="685"/>
      <c r="AOB105" s="685"/>
      <c r="AOC105" s="685"/>
      <c r="AOD105" s="685"/>
      <c r="AOE105" s="685"/>
      <c r="AOF105" s="685"/>
      <c r="AOG105" s="685"/>
      <c r="AOH105" s="685"/>
      <c r="AOI105" s="685"/>
      <c r="AOJ105" s="685"/>
      <c r="AOK105" s="685"/>
      <c r="AOL105" s="685"/>
      <c r="AOM105" s="685"/>
      <c r="AON105" s="685"/>
      <c r="AOO105" s="685"/>
      <c r="AOP105" s="685"/>
      <c r="AOQ105" s="685"/>
      <c r="AOR105" s="685"/>
      <c r="AOS105" s="685"/>
      <c r="AOT105" s="685"/>
      <c r="AOU105" s="685"/>
      <c r="AOV105" s="685"/>
      <c r="AOW105" s="685"/>
      <c r="AOX105" s="685"/>
      <c r="AOY105" s="685"/>
      <c r="AOZ105" s="685"/>
      <c r="APA105" s="685"/>
      <c r="APB105" s="685"/>
      <c r="APC105" s="685"/>
      <c r="APD105" s="685"/>
      <c r="APE105" s="685"/>
      <c r="APF105" s="685"/>
      <c r="APG105" s="685"/>
      <c r="APH105" s="685"/>
      <c r="API105" s="685"/>
      <c r="APJ105" s="685"/>
      <c r="APK105" s="685"/>
      <c r="APL105" s="685"/>
      <c r="APM105" s="685"/>
      <c r="APN105" s="685"/>
      <c r="APO105" s="685"/>
      <c r="APP105" s="685"/>
      <c r="APQ105" s="685"/>
      <c r="APR105" s="685"/>
      <c r="APS105" s="685"/>
      <c r="APT105" s="685"/>
      <c r="APU105" s="685"/>
      <c r="APV105" s="685"/>
      <c r="APW105" s="685"/>
      <c r="APX105" s="685"/>
      <c r="APY105" s="685"/>
      <c r="APZ105" s="685"/>
      <c r="AQA105" s="685"/>
      <c r="AQB105" s="685"/>
      <c r="AQC105" s="685"/>
      <c r="AQD105" s="685"/>
      <c r="AQE105" s="685"/>
      <c r="AQF105" s="685"/>
      <c r="AQG105" s="685"/>
      <c r="AQH105" s="685"/>
      <c r="AQI105" s="685"/>
      <c r="AQJ105" s="685"/>
      <c r="AQK105" s="685"/>
      <c r="AQL105" s="685"/>
      <c r="AQM105" s="685"/>
      <c r="AQN105" s="685"/>
      <c r="AQO105" s="685"/>
      <c r="AQP105" s="685"/>
      <c r="AQQ105" s="685"/>
      <c r="AQR105" s="685"/>
      <c r="AQS105" s="685"/>
      <c r="AQT105" s="685"/>
      <c r="AQU105" s="685"/>
      <c r="AQV105" s="685"/>
      <c r="AQW105" s="685"/>
      <c r="AQX105" s="685"/>
      <c r="AQY105" s="685"/>
      <c r="AQZ105" s="685"/>
      <c r="ARA105" s="685"/>
      <c r="ARB105" s="685"/>
      <c r="ARC105" s="685"/>
      <c r="ARD105" s="685"/>
      <c r="ARE105" s="685"/>
      <c r="ARF105" s="685"/>
      <c r="ARG105" s="685"/>
      <c r="ARH105" s="685"/>
      <c r="ARI105" s="685"/>
      <c r="ARJ105" s="685"/>
      <c r="ARK105" s="685"/>
      <c r="ARL105" s="685"/>
      <c r="ARM105" s="685"/>
      <c r="ARN105" s="685"/>
      <c r="ARO105" s="685"/>
      <c r="ARP105" s="685"/>
      <c r="ARQ105" s="685"/>
      <c r="ARR105" s="685"/>
      <c r="ARS105" s="685"/>
      <c r="ART105" s="685"/>
      <c r="ARU105" s="685"/>
      <c r="ARV105" s="685"/>
      <c r="ARW105" s="685"/>
      <c r="ARX105" s="685"/>
      <c r="ARY105" s="685"/>
      <c r="ARZ105" s="685"/>
      <c r="ASA105" s="685"/>
      <c r="ASB105" s="685"/>
      <c r="ASC105" s="685"/>
    </row>
    <row r="106" spans="1:1173" s="364" customFormat="1" ht="22" hidden="1" customHeight="1" x14ac:dyDescent="0.15">
      <c r="A106" s="653"/>
      <c r="C106" s="706" t="s">
        <v>104</v>
      </c>
      <c r="D106" s="399"/>
      <c r="E106" s="707"/>
      <c r="F106" s="708"/>
      <c r="G106" s="377"/>
      <c r="H106" s="377"/>
      <c r="I106" s="701"/>
      <c r="J106" s="16"/>
      <c r="L106" s="401"/>
      <c r="M106" s="401"/>
      <c r="N106" s="401"/>
    </row>
    <row r="107" spans="1:1173" s="714" customFormat="1" ht="22" hidden="1" customHeight="1" x14ac:dyDescent="0.15">
      <c r="A107" s="653"/>
      <c r="B107" s="709" t="s">
        <v>69</v>
      </c>
      <c r="C107" s="710" t="s">
        <v>11</v>
      </c>
      <c r="D107" s="711">
        <f>D$84</f>
        <v>2018</v>
      </c>
      <c r="E107" s="712">
        <f t="shared" ref="E107:AR107" si="10">E$84</f>
        <v>2019</v>
      </c>
      <c r="F107" s="711">
        <f t="shared" si="10"/>
        <v>2020</v>
      </c>
      <c r="G107" s="711">
        <f t="shared" si="10"/>
        <v>2021</v>
      </c>
      <c r="H107" s="711">
        <f t="shared" si="10"/>
        <v>2022</v>
      </c>
      <c r="I107" s="711">
        <f t="shared" si="10"/>
        <v>2023</v>
      </c>
      <c r="J107" s="712">
        <f t="shared" si="10"/>
        <v>2024</v>
      </c>
      <c r="K107" s="711">
        <f t="shared" si="10"/>
        <v>2025</v>
      </c>
      <c r="L107" s="711">
        <f t="shared" si="10"/>
        <v>2026</v>
      </c>
      <c r="M107" s="711">
        <f t="shared" si="10"/>
        <v>2027</v>
      </c>
      <c r="N107" s="711">
        <f t="shared" si="10"/>
        <v>2028</v>
      </c>
      <c r="O107" s="711">
        <f t="shared" si="10"/>
        <v>2029</v>
      </c>
      <c r="P107" s="711">
        <f t="shared" si="10"/>
        <v>2030</v>
      </c>
      <c r="Q107" s="711">
        <f t="shared" si="10"/>
        <v>2031</v>
      </c>
      <c r="R107" s="711">
        <f t="shared" si="10"/>
        <v>2032</v>
      </c>
      <c r="S107" s="711">
        <f t="shared" si="10"/>
        <v>2033</v>
      </c>
      <c r="T107" s="711">
        <f t="shared" si="10"/>
        <v>2034</v>
      </c>
      <c r="U107" s="711">
        <f t="shared" si="10"/>
        <v>2035</v>
      </c>
      <c r="V107" s="711">
        <f t="shared" si="10"/>
        <v>2036</v>
      </c>
      <c r="W107" s="711">
        <f t="shared" si="10"/>
        <v>2037</v>
      </c>
      <c r="X107" s="711">
        <f t="shared" si="10"/>
        <v>2038</v>
      </c>
      <c r="Y107" s="711">
        <f t="shared" si="10"/>
        <v>2039</v>
      </c>
      <c r="Z107" s="711">
        <f t="shared" si="10"/>
        <v>2040</v>
      </c>
      <c r="AA107" s="711">
        <f t="shared" si="10"/>
        <v>2041</v>
      </c>
      <c r="AB107" s="711">
        <f t="shared" si="10"/>
        <v>2042</v>
      </c>
      <c r="AC107" s="711">
        <f t="shared" si="10"/>
        <v>2043</v>
      </c>
      <c r="AD107" s="711">
        <f t="shared" si="10"/>
        <v>2044</v>
      </c>
      <c r="AE107" s="711">
        <f t="shared" si="10"/>
        <v>2045</v>
      </c>
      <c r="AF107" s="711">
        <f t="shared" si="10"/>
        <v>2046</v>
      </c>
      <c r="AG107" s="711">
        <f t="shared" si="10"/>
        <v>2047</v>
      </c>
      <c r="AH107" s="711">
        <f t="shared" si="10"/>
        <v>2048</v>
      </c>
      <c r="AI107" s="711">
        <f t="shared" si="10"/>
        <v>2049</v>
      </c>
      <c r="AJ107" s="711">
        <f t="shared" si="10"/>
        <v>2050</v>
      </c>
      <c r="AK107" s="711" t="str">
        <f t="shared" si="10"/>
        <v/>
      </c>
      <c r="AL107" s="711" t="str">
        <f t="shared" si="10"/>
        <v/>
      </c>
      <c r="AM107" s="711" t="str">
        <f t="shared" si="10"/>
        <v/>
      </c>
      <c r="AN107" s="711" t="str">
        <f t="shared" si="10"/>
        <v/>
      </c>
      <c r="AO107" s="711" t="str">
        <f t="shared" si="10"/>
        <v/>
      </c>
      <c r="AP107" s="711" t="str">
        <f t="shared" si="10"/>
        <v/>
      </c>
      <c r="AQ107" s="711" t="str">
        <f t="shared" si="10"/>
        <v/>
      </c>
      <c r="AR107" s="711" t="str">
        <f t="shared" si="10"/>
        <v/>
      </c>
      <c r="AS107" s="713"/>
      <c r="AT107" s="713"/>
      <c r="AU107" s="713"/>
      <c r="AV107" s="713"/>
      <c r="AW107" s="713"/>
      <c r="AX107" s="713"/>
      <c r="AY107" s="713"/>
      <c r="AZ107" s="713"/>
      <c r="BA107" s="713"/>
      <c r="BB107" s="713"/>
      <c r="BC107" s="713"/>
      <c r="BD107" s="713"/>
      <c r="BE107" s="713"/>
      <c r="BF107" s="713"/>
      <c r="BG107" s="713"/>
      <c r="BH107" s="713"/>
      <c r="BI107" s="713"/>
      <c r="BJ107" s="713"/>
      <c r="BK107" s="713"/>
      <c r="BL107" s="713"/>
      <c r="BM107" s="713"/>
      <c r="BN107" s="713"/>
      <c r="BO107" s="713"/>
      <c r="BP107" s="713"/>
      <c r="BQ107" s="713"/>
      <c r="BR107" s="713"/>
      <c r="BS107" s="713"/>
      <c r="BT107" s="713"/>
      <c r="BU107" s="713"/>
      <c r="BV107" s="713"/>
      <c r="BW107" s="713"/>
      <c r="BX107" s="713"/>
      <c r="BY107" s="713"/>
      <c r="BZ107" s="713"/>
      <c r="CA107" s="713"/>
      <c r="CB107" s="713"/>
      <c r="CC107" s="713"/>
      <c r="CD107" s="713"/>
      <c r="CE107" s="713"/>
      <c r="CF107" s="713"/>
      <c r="CG107" s="713"/>
      <c r="CH107" s="713"/>
      <c r="CI107" s="713"/>
      <c r="CJ107" s="713"/>
      <c r="CK107" s="713"/>
      <c r="CL107" s="713"/>
      <c r="CM107" s="713"/>
      <c r="CN107" s="713"/>
      <c r="CO107" s="713"/>
      <c r="CP107" s="713"/>
      <c r="CQ107" s="713"/>
      <c r="CR107" s="713"/>
      <c r="CS107" s="713"/>
      <c r="CT107" s="713"/>
      <c r="CU107" s="713"/>
      <c r="CV107" s="713"/>
      <c r="CW107" s="713"/>
      <c r="CX107" s="713"/>
      <c r="CY107" s="713"/>
      <c r="CZ107" s="713"/>
      <c r="DA107" s="713"/>
      <c r="DB107" s="713"/>
      <c r="DC107" s="713"/>
      <c r="DD107" s="713"/>
      <c r="DE107" s="713"/>
      <c r="DF107" s="713"/>
      <c r="DG107" s="713"/>
      <c r="DH107" s="713"/>
      <c r="DI107" s="713"/>
      <c r="DJ107" s="713"/>
      <c r="DK107" s="713"/>
      <c r="DL107" s="713"/>
      <c r="DM107" s="713"/>
      <c r="DN107" s="713"/>
      <c r="DO107" s="713"/>
      <c r="DP107" s="713"/>
      <c r="DQ107" s="713"/>
      <c r="DR107" s="713"/>
      <c r="DS107" s="713"/>
      <c r="DT107" s="713"/>
      <c r="DU107" s="713"/>
      <c r="DV107" s="713"/>
      <c r="DW107" s="713"/>
      <c r="DX107" s="713"/>
      <c r="DY107" s="713"/>
      <c r="DZ107" s="713"/>
      <c r="EA107" s="713"/>
      <c r="EB107" s="713"/>
      <c r="EC107" s="713"/>
      <c r="ED107" s="713"/>
      <c r="EE107" s="713"/>
      <c r="EF107" s="713"/>
      <c r="EG107" s="713"/>
      <c r="EH107" s="713"/>
      <c r="EI107" s="713"/>
      <c r="EJ107" s="713"/>
      <c r="EK107" s="713"/>
      <c r="EL107" s="713"/>
      <c r="EM107" s="713"/>
      <c r="EN107" s="713"/>
      <c r="EO107" s="713"/>
      <c r="EP107" s="713"/>
      <c r="EQ107" s="713"/>
      <c r="ER107" s="713"/>
      <c r="ES107" s="713"/>
      <c r="ET107" s="713"/>
      <c r="EU107" s="713"/>
      <c r="EV107" s="713"/>
      <c r="EW107" s="713"/>
      <c r="EX107" s="713"/>
      <c r="EY107" s="713"/>
      <c r="EZ107" s="713"/>
      <c r="FA107" s="713"/>
      <c r="FB107" s="713"/>
      <c r="FC107" s="713"/>
      <c r="FD107" s="713"/>
      <c r="FE107" s="713"/>
      <c r="FF107" s="713"/>
      <c r="FG107" s="713"/>
      <c r="FH107" s="713"/>
      <c r="FI107" s="713"/>
      <c r="FJ107" s="713"/>
      <c r="FK107" s="713"/>
      <c r="FL107" s="713"/>
      <c r="FM107" s="713"/>
      <c r="FN107" s="713"/>
      <c r="FO107" s="713"/>
      <c r="FP107" s="713"/>
      <c r="FQ107" s="713"/>
      <c r="FR107" s="713"/>
      <c r="FS107" s="713"/>
      <c r="FT107" s="713"/>
      <c r="FU107" s="713"/>
      <c r="FV107" s="713"/>
      <c r="FW107" s="713"/>
      <c r="FX107" s="713"/>
      <c r="FY107" s="713"/>
      <c r="FZ107" s="713"/>
      <c r="GA107" s="713"/>
      <c r="GB107" s="713"/>
      <c r="GC107" s="713"/>
      <c r="GD107" s="713"/>
      <c r="GE107" s="713"/>
      <c r="GF107" s="713"/>
      <c r="GG107" s="713"/>
      <c r="GH107" s="713"/>
      <c r="GI107" s="713"/>
      <c r="GJ107" s="713"/>
      <c r="GK107" s="713"/>
      <c r="GL107" s="713"/>
      <c r="GM107" s="713"/>
      <c r="GN107" s="713"/>
      <c r="GO107" s="713"/>
      <c r="GP107" s="713"/>
      <c r="GQ107" s="713"/>
      <c r="GR107" s="713"/>
      <c r="GS107" s="713"/>
      <c r="GT107" s="713"/>
      <c r="GU107" s="713"/>
      <c r="GV107" s="713"/>
      <c r="GW107" s="713"/>
      <c r="GX107" s="713"/>
      <c r="GY107" s="713"/>
      <c r="GZ107" s="713"/>
      <c r="HA107" s="713"/>
      <c r="HB107" s="713"/>
      <c r="HC107" s="713"/>
      <c r="HD107" s="713"/>
      <c r="HE107" s="713"/>
      <c r="HF107" s="713"/>
      <c r="HG107" s="713"/>
      <c r="HH107" s="713"/>
      <c r="HI107" s="713"/>
      <c r="HJ107" s="713"/>
      <c r="HK107" s="713"/>
      <c r="HL107" s="713"/>
      <c r="HM107" s="713"/>
      <c r="HN107" s="713"/>
      <c r="HO107" s="713"/>
      <c r="HP107" s="713"/>
      <c r="HQ107" s="713"/>
      <c r="HR107" s="713"/>
      <c r="HS107" s="713"/>
      <c r="HT107" s="713"/>
      <c r="HU107" s="713"/>
      <c r="HV107" s="713"/>
      <c r="HW107" s="713"/>
      <c r="HX107" s="713"/>
      <c r="HY107" s="713"/>
      <c r="HZ107" s="713"/>
      <c r="IA107" s="713"/>
      <c r="IB107" s="713"/>
      <c r="IC107" s="713"/>
      <c r="ID107" s="713"/>
      <c r="IE107" s="713"/>
      <c r="IF107" s="713"/>
      <c r="IG107" s="713"/>
      <c r="IH107" s="713"/>
      <c r="II107" s="713"/>
      <c r="IJ107" s="713"/>
      <c r="IK107" s="713"/>
      <c r="IL107" s="713"/>
      <c r="IM107" s="713"/>
      <c r="IN107" s="713"/>
      <c r="IO107" s="713"/>
      <c r="IP107" s="713"/>
      <c r="IQ107" s="713"/>
      <c r="IR107" s="713"/>
      <c r="IS107" s="713"/>
      <c r="IT107" s="713"/>
      <c r="IU107" s="713"/>
      <c r="IV107" s="713"/>
      <c r="IW107" s="713"/>
      <c r="IX107" s="713"/>
      <c r="IY107" s="713"/>
      <c r="IZ107" s="713"/>
      <c r="JA107" s="713"/>
      <c r="JB107" s="713"/>
      <c r="JC107" s="713"/>
      <c r="JD107" s="713"/>
      <c r="JE107" s="713"/>
      <c r="JF107" s="713"/>
      <c r="JG107" s="713"/>
      <c r="JH107" s="713"/>
      <c r="JI107" s="713"/>
      <c r="JJ107" s="713"/>
      <c r="JK107" s="713"/>
      <c r="JL107" s="713"/>
      <c r="JM107" s="713"/>
      <c r="JN107" s="713"/>
      <c r="JO107" s="713"/>
      <c r="JP107" s="713"/>
      <c r="JQ107" s="713"/>
      <c r="JR107" s="713"/>
      <c r="JS107" s="713"/>
      <c r="JT107" s="713"/>
      <c r="JU107" s="713"/>
      <c r="JV107" s="713"/>
      <c r="JW107" s="713"/>
      <c r="JX107" s="713"/>
      <c r="JY107" s="713"/>
      <c r="JZ107" s="713"/>
      <c r="KA107" s="713"/>
      <c r="KB107" s="713"/>
      <c r="KC107" s="713"/>
      <c r="KD107" s="713"/>
      <c r="KE107" s="713"/>
      <c r="KF107" s="713"/>
      <c r="KG107" s="713"/>
      <c r="KH107" s="713"/>
      <c r="KI107" s="713"/>
      <c r="KJ107" s="713"/>
      <c r="KK107" s="713"/>
      <c r="KL107" s="713"/>
      <c r="KM107" s="713"/>
      <c r="KN107" s="713"/>
      <c r="KO107" s="713"/>
      <c r="KP107" s="713"/>
      <c r="KQ107" s="713"/>
      <c r="KR107" s="713"/>
      <c r="KS107" s="713"/>
      <c r="KT107" s="713"/>
      <c r="KU107" s="713"/>
      <c r="KV107" s="713"/>
      <c r="KW107" s="713"/>
      <c r="KX107" s="713"/>
      <c r="KY107" s="713"/>
      <c r="KZ107" s="713"/>
      <c r="LA107" s="713"/>
      <c r="LB107" s="713"/>
      <c r="LC107" s="713"/>
      <c r="LD107" s="713"/>
      <c r="LE107" s="713"/>
      <c r="LF107" s="713"/>
      <c r="LG107" s="713"/>
      <c r="LH107" s="713"/>
      <c r="LI107" s="713"/>
      <c r="LJ107" s="713"/>
      <c r="LK107" s="713"/>
      <c r="LL107" s="713"/>
      <c r="LM107" s="713"/>
      <c r="LN107" s="713"/>
      <c r="LO107" s="713"/>
      <c r="LP107" s="713"/>
      <c r="LQ107" s="713"/>
      <c r="LR107" s="713"/>
      <c r="LS107" s="713"/>
      <c r="LT107" s="713"/>
      <c r="LU107" s="713"/>
      <c r="LV107" s="713"/>
      <c r="LW107" s="713"/>
      <c r="LX107" s="713"/>
      <c r="LY107" s="713"/>
      <c r="LZ107" s="713"/>
      <c r="MA107" s="713"/>
      <c r="MB107" s="713"/>
      <c r="MC107" s="713"/>
      <c r="MD107" s="713"/>
      <c r="ME107" s="713"/>
      <c r="MF107" s="713"/>
      <c r="MG107" s="713"/>
      <c r="MH107" s="713"/>
      <c r="MI107" s="713"/>
      <c r="MJ107" s="713"/>
      <c r="MK107" s="713"/>
      <c r="ML107" s="713"/>
      <c r="MM107" s="713"/>
      <c r="MN107" s="713"/>
      <c r="MO107" s="713"/>
      <c r="MP107" s="713"/>
      <c r="MQ107" s="713"/>
      <c r="MR107" s="713"/>
      <c r="MS107" s="713"/>
      <c r="MT107" s="713"/>
      <c r="MU107" s="713"/>
      <c r="MV107" s="713"/>
      <c r="MW107" s="713"/>
      <c r="MX107" s="713"/>
      <c r="MY107" s="713"/>
      <c r="MZ107" s="713"/>
      <c r="NA107" s="713"/>
      <c r="NB107" s="713"/>
      <c r="NC107" s="713"/>
      <c r="ND107" s="713"/>
      <c r="NE107" s="713"/>
      <c r="NF107" s="713"/>
      <c r="NG107" s="713"/>
      <c r="NH107" s="713"/>
      <c r="NI107" s="713"/>
      <c r="NJ107" s="713"/>
      <c r="NK107" s="713"/>
      <c r="NL107" s="713"/>
      <c r="NM107" s="713"/>
      <c r="NN107" s="713"/>
      <c r="NO107" s="713"/>
      <c r="NP107" s="713"/>
      <c r="NQ107" s="713"/>
      <c r="NR107" s="713"/>
      <c r="NS107" s="713"/>
      <c r="NT107" s="713"/>
      <c r="NU107" s="713"/>
      <c r="NV107" s="713"/>
      <c r="NW107" s="713"/>
      <c r="NX107" s="713"/>
      <c r="NY107" s="713"/>
      <c r="NZ107" s="713"/>
      <c r="OA107" s="713"/>
      <c r="OB107" s="713"/>
      <c r="OC107" s="713"/>
      <c r="OD107" s="713"/>
      <c r="OE107" s="713"/>
      <c r="OF107" s="713"/>
      <c r="OG107" s="713"/>
      <c r="OH107" s="713"/>
      <c r="OI107" s="713"/>
      <c r="OJ107" s="713"/>
      <c r="OK107" s="713"/>
      <c r="OL107" s="713"/>
      <c r="OM107" s="713"/>
      <c r="ON107" s="713"/>
      <c r="OO107" s="713"/>
      <c r="OP107" s="713"/>
      <c r="OQ107" s="713"/>
      <c r="OR107" s="713"/>
      <c r="OS107" s="713"/>
      <c r="OT107" s="713"/>
      <c r="OU107" s="713"/>
      <c r="OV107" s="713"/>
      <c r="OW107" s="713"/>
      <c r="OX107" s="713"/>
      <c r="OY107" s="713"/>
      <c r="OZ107" s="713"/>
      <c r="PA107" s="713"/>
      <c r="PB107" s="713"/>
      <c r="PC107" s="713"/>
      <c r="PD107" s="713"/>
      <c r="PE107" s="713"/>
      <c r="PF107" s="713"/>
      <c r="PG107" s="713"/>
      <c r="PH107" s="713"/>
      <c r="PI107" s="713"/>
      <c r="PJ107" s="713"/>
      <c r="PK107" s="713"/>
      <c r="PL107" s="713"/>
      <c r="PM107" s="713"/>
      <c r="PN107" s="713"/>
      <c r="PO107" s="713"/>
      <c r="PP107" s="713"/>
      <c r="PQ107" s="713"/>
      <c r="PR107" s="713"/>
      <c r="PS107" s="713"/>
      <c r="PT107" s="713"/>
      <c r="PU107" s="713"/>
      <c r="PV107" s="713"/>
      <c r="PW107" s="713"/>
      <c r="PX107" s="713"/>
      <c r="PY107" s="713"/>
      <c r="PZ107" s="713"/>
      <c r="QA107" s="713"/>
      <c r="QB107" s="713"/>
      <c r="QC107" s="713"/>
      <c r="QD107" s="713"/>
      <c r="QE107" s="713"/>
      <c r="QF107" s="713"/>
      <c r="QG107" s="713"/>
      <c r="QH107" s="713"/>
      <c r="QI107" s="713"/>
      <c r="QJ107" s="713"/>
      <c r="QK107" s="713"/>
      <c r="QL107" s="713"/>
      <c r="QM107" s="713"/>
      <c r="QN107" s="713"/>
      <c r="QO107" s="713"/>
      <c r="QP107" s="713"/>
      <c r="QQ107" s="713"/>
      <c r="QR107" s="713"/>
      <c r="QS107" s="713"/>
      <c r="QT107" s="713"/>
      <c r="QU107" s="713"/>
      <c r="QV107" s="713"/>
      <c r="QW107" s="713"/>
      <c r="QX107" s="713"/>
      <c r="QY107" s="713"/>
      <c r="QZ107" s="713"/>
      <c r="RA107" s="713"/>
      <c r="RB107" s="713"/>
      <c r="RC107" s="713"/>
      <c r="RD107" s="713"/>
      <c r="RE107" s="713"/>
      <c r="RF107" s="713"/>
      <c r="RG107" s="713"/>
      <c r="RH107" s="713"/>
      <c r="RI107" s="713"/>
      <c r="RJ107" s="713"/>
      <c r="RK107" s="713"/>
      <c r="RL107" s="713"/>
      <c r="RM107" s="713"/>
      <c r="RN107" s="713"/>
      <c r="RO107" s="713"/>
      <c r="RP107" s="713"/>
      <c r="RQ107" s="713"/>
      <c r="RR107" s="713"/>
      <c r="RS107" s="713"/>
      <c r="RT107" s="713"/>
      <c r="RU107" s="713"/>
      <c r="RV107" s="713"/>
      <c r="RW107" s="713"/>
      <c r="RX107" s="713"/>
      <c r="RY107" s="713"/>
      <c r="RZ107" s="713"/>
      <c r="SA107" s="713"/>
      <c r="SB107" s="713"/>
      <c r="SC107" s="713"/>
      <c r="SD107" s="713"/>
      <c r="SE107" s="713"/>
      <c r="SF107" s="713"/>
      <c r="SG107" s="713"/>
      <c r="SH107" s="713"/>
      <c r="SI107" s="713"/>
      <c r="SJ107" s="713"/>
      <c r="SK107" s="713"/>
      <c r="SL107" s="713"/>
      <c r="SM107" s="713"/>
      <c r="SN107" s="713"/>
      <c r="SO107" s="713"/>
      <c r="SP107" s="713"/>
      <c r="SQ107" s="713"/>
      <c r="SR107" s="713"/>
      <c r="SS107" s="713"/>
      <c r="ST107" s="713"/>
      <c r="SU107" s="713"/>
      <c r="SV107" s="713"/>
      <c r="SW107" s="713"/>
      <c r="SX107" s="713"/>
      <c r="SY107" s="713"/>
      <c r="SZ107" s="713"/>
      <c r="TA107" s="713"/>
      <c r="TB107" s="713"/>
      <c r="TC107" s="713"/>
      <c r="TD107" s="713"/>
      <c r="TE107" s="713"/>
      <c r="TF107" s="713"/>
      <c r="TG107" s="713"/>
      <c r="TH107" s="713"/>
      <c r="TI107" s="713"/>
      <c r="TJ107" s="713"/>
      <c r="TK107" s="713"/>
      <c r="TL107" s="713"/>
      <c r="TM107" s="713"/>
      <c r="TN107" s="713"/>
      <c r="TO107" s="713"/>
      <c r="TP107" s="713"/>
      <c r="TQ107" s="713"/>
      <c r="TR107" s="713"/>
      <c r="TS107" s="713"/>
      <c r="TT107" s="713"/>
      <c r="TU107" s="713"/>
      <c r="TV107" s="713"/>
      <c r="TW107" s="713"/>
      <c r="TX107" s="713"/>
      <c r="TY107" s="713"/>
      <c r="TZ107" s="713"/>
      <c r="UA107" s="713"/>
      <c r="UB107" s="713"/>
      <c r="UC107" s="713"/>
      <c r="UD107" s="713"/>
      <c r="UE107" s="713"/>
      <c r="UF107" s="713"/>
      <c r="UG107" s="713"/>
      <c r="UH107" s="713"/>
      <c r="UI107" s="713"/>
      <c r="UJ107" s="713"/>
      <c r="UK107" s="713"/>
      <c r="UL107" s="713"/>
      <c r="UM107" s="713"/>
      <c r="UN107" s="713"/>
      <c r="UO107" s="713"/>
      <c r="UP107" s="713"/>
      <c r="UQ107" s="713"/>
      <c r="UR107" s="713"/>
      <c r="US107" s="713"/>
      <c r="UT107" s="713"/>
      <c r="UU107" s="713"/>
      <c r="UV107" s="713"/>
      <c r="UW107" s="713"/>
      <c r="UX107" s="713"/>
      <c r="UY107" s="713"/>
      <c r="UZ107" s="713"/>
      <c r="VA107" s="713"/>
      <c r="VB107" s="713"/>
      <c r="VC107" s="713"/>
      <c r="VD107" s="713"/>
      <c r="VE107" s="713"/>
      <c r="VF107" s="713"/>
      <c r="VG107" s="713"/>
      <c r="VH107" s="713"/>
      <c r="VI107" s="713"/>
      <c r="VJ107" s="713"/>
      <c r="VK107" s="713"/>
      <c r="VL107" s="713"/>
      <c r="VM107" s="713"/>
      <c r="VN107" s="713"/>
      <c r="VO107" s="713"/>
      <c r="VP107" s="713"/>
      <c r="VQ107" s="713"/>
      <c r="VR107" s="713"/>
      <c r="VS107" s="713"/>
      <c r="VT107" s="713"/>
      <c r="VU107" s="713"/>
      <c r="VV107" s="713"/>
      <c r="VW107" s="713"/>
      <c r="VX107" s="713"/>
      <c r="VY107" s="713"/>
      <c r="VZ107" s="713"/>
      <c r="WA107" s="713"/>
      <c r="WB107" s="713"/>
      <c r="WC107" s="713"/>
      <c r="WD107" s="713"/>
      <c r="WE107" s="713"/>
      <c r="WF107" s="713"/>
      <c r="WG107" s="713"/>
      <c r="WH107" s="713"/>
      <c r="WI107" s="713"/>
      <c r="WJ107" s="713"/>
      <c r="WK107" s="713"/>
      <c r="WL107" s="713"/>
      <c r="WM107" s="713"/>
      <c r="WN107" s="713"/>
      <c r="WO107" s="713"/>
      <c r="WP107" s="713"/>
      <c r="WQ107" s="713"/>
      <c r="WR107" s="713"/>
      <c r="WS107" s="713"/>
      <c r="WT107" s="713"/>
      <c r="WU107" s="713"/>
      <c r="WV107" s="713"/>
      <c r="WW107" s="713"/>
      <c r="WX107" s="713"/>
      <c r="WY107" s="713"/>
      <c r="WZ107" s="713"/>
      <c r="XA107" s="713"/>
      <c r="XB107" s="713"/>
      <c r="XC107" s="713"/>
      <c r="XD107" s="713"/>
      <c r="XE107" s="713"/>
      <c r="XF107" s="713"/>
      <c r="XG107" s="713"/>
      <c r="XH107" s="713"/>
      <c r="XI107" s="713"/>
      <c r="XJ107" s="713"/>
      <c r="XK107" s="713"/>
      <c r="XL107" s="713"/>
      <c r="XM107" s="713"/>
      <c r="XN107" s="713"/>
      <c r="XO107" s="713"/>
      <c r="XP107" s="713"/>
      <c r="XQ107" s="713"/>
      <c r="XR107" s="713"/>
      <c r="XS107" s="713"/>
      <c r="XT107" s="713"/>
      <c r="XU107" s="713"/>
      <c r="XV107" s="713"/>
      <c r="XW107" s="713"/>
      <c r="XX107" s="713"/>
      <c r="XY107" s="713"/>
      <c r="XZ107" s="713"/>
      <c r="YA107" s="713"/>
      <c r="YB107" s="713"/>
      <c r="YC107" s="713"/>
      <c r="YD107" s="713"/>
      <c r="YE107" s="713"/>
      <c r="YF107" s="713"/>
      <c r="YG107" s="713"/>
      <c r="YH107" s="713"/>
      <c r="YI107" s="713"/>
      <c r="YJ107" s="713"/>
      <c r="YK107" s="713"/>
      <c r="YL107" s="713"/>
      <c r="YM107" s="713"/>
      <c r="YN107" s="713"/>
      <c r="YO107" s="713"/>
      <c r="YP107" s="713"/>
      <c r="YQ107" s="713"/>
      <c r="YR107" s="713"/>
      <c r="YS107" s="713"/>
      <c r="YT107" s="713"/>
      <c r="YU107" s="713"/>
      <c r="YV107" s="713"/>
      <c r="YW107" s="713"/>
      <c r="YX107" s="713"/>
      <c r="YY107" s="713"/>
      <c r="YZ107" s="713"/>
      <c r="ZA107" s="713"/>
      <c r="ZB107" s="713"/>
      <c r="ZC107" s="713"/>
      <c r="ZD107" s="713"/>
      <c r="ZE107" s="713"/>
      <c r="ZF107" s="713"/>
      <c r="ZG107" s="713"/>
      <c r="ZH107" s="713"/>
      <c r="ZI107" s="713"/>
      <c r="ZJ107" s="713"/>
      <c r="ZK107" s="713"/>
      <c r="ZL107" s="713"/>
      <c r="ZM107" s="713"/>
      <c r="ZN107" s="713"/>
      <c r="ZO107" s="713"/>
      <c r="ZP107" s="713"/>
      <c r="ZQ107" s="713"/>
      <c r="ZR107" s="713"/>
      <c r="ZS107" s="713"/>
      <c r="ZT107" s="713"/>
      <c r="ZU107" s="713"/>
      <c r="ZV107" s="713"/>
      <c r="ZW107" s="713"/>
      <c r="ZX107" s="713"/>
      <c r="ZY107" s="713"/>
      <c r="ZZ107" s="713"/>
      <c r="AAA107" s="713"/>
      <c r="AAB107" s="713"/>
      <c r="AAC107" s="713"/>
      <c r="AAD107" s="713"/>
      <c r="AAE107" s="713"/>
      <c r="AAF107" s="713"/>
      <c r="AAG107" s="713"/>
      <c r="AAH107" s="713"/>
      <c r="AAI107" s="713"/>
      <c r="AAJ107" s="713"/>
      <c r="AAK107" s="713"/>
      <c r="AAL107" s="713"/>
      <c r="AAM107" s="713"/>
      <c r="AAN107" s="713"/>
      <c r="AAO107" s="713"/>
      <c r="AAP107" s="713"/>
      <c r="AAQ107" s="713"/>
      <c r="AAR107" s="713"/>
      <c r="AAS107" s="713"/>
      <c r="AAT107" s="713"/>
      <c r="AAU107" s="713"/>
      <c r="AAV107" s="713"/>
      <c r="AAW107" s="713"/>
      <c r="AAX107" s="713"/>
      <c r="AAY107" s="713"/>
      <c r="AAZ107" s="713"/>
      <c r="ABA107" s="713"/>
      <c r="ABB107" s="713"/>
      <c r="ABC107" s="713"/>
      <c r="ABD107" s="713"/>
      <c r="ABE107" s="713"/>
      <c r="ABF107" s="713"/>
      <c r="ABG107" s="713"/>
      <c r="ABH107" s="713"/>
      <c r="ABI107" s="713"/>
      <c r="ABJ107" s="713"/>
      <c r="ABK107" s="713"/>
      <c r="ABL107" s="713"/>
      <c r="ABM107" s="713"/>
      <c r="ABN107" s="713"/>
      <c r="ABO107" s="713"/>
      <c r="ABP107" s="713"/>
      <c r="ABQ107" s="713"/>
      <c r="ABR107" s="713"/>
      <c r="ABS107" s="713"/>
      <c r="ABT107" s="713"/>
      <c r="ABU107" s="713"/>
      <c r="ABV107" s="713"/>
      <c r="ABW107" s="713"/>
      <c r="ABX107" s="713"/>
      <c r="ABY107" s="713"/>
      <c r="ABZ107" s="713"/>
      <c r="ACA107" s="713"/>
      <c r="ACB107" s="713"/>
      <c r="ACC107" s="713"/>
      <c r="ACD107" s="713"/>
      <c r="ACE107" s="713"/>
      <c r="ACF107" s="713"/>
      <c r="ACG107" s="713"/>
      <c r="ACH107" s="713"/>
      <c r="ACI107" s="713"/>
      <c r="ACJ107" s="713"/>
      <c r="ACK107" s="713"/>
      <c r="ACL107" s="713"/>
      <c r="ACM107" s="713"/>
      <c r="ACN107" s="713"/>
      <c r="ACO107" s="713"/>
      <c r="ACP107" s="713"/>
      <c r="ACQ107" s="713"/>
      <c r="ACR107" s="713"/>
      <c r="ACS107" s="713"/>
      <c r="ACT107" s="713"/>
      <c r="ACU107" s="713"/>
      <c r="ACV107" s="713"/>
      <c r="ACW107" s="713"/>
      <c r="ACX107" s="713"/>
      <c r="ACY107" s="713"/>
      <c r="ACZ107" s="713"/>
      <c r="ADA107" s="713"/>
      <c r="ADB107" s="713"/>
      <c r="ADC107" s="713"/>
      <c r="ADD107" s="713"/>
      <c r="ADE107" s="713"/>
      <c r="ADF107" s="713"/>
      <c r="ADG107" s="713"/>
      <c r="ADH107" s="713"/>
      <c r="ADI107" s="713"/>
      <c r="ADJ107" s="713"/>
      <c r="ADK107" s="713"/>
      <c r="ADL107" s="713"/>
      <c r="ADM107" s="713"/>
      <c r="ADN107" s="713"/>
      <c r="ADO107" s="713"/>
      <c r="ADP107" s="713"/>
      <c r="ADQ107" s="713"/>
      <c r="ADR107" s="713"/>
      <c r="ADS107" s="713"/>
      <c r="ADT107" s="713"/>
      <c r="ADU107" s="713"/>
      <c r="ADV107" s="713"/>
      <c r="ADW107" s="713"/>
      <c r="ADX107" s="713"/>
      <c r="ADY107" s="713"/>
      <c r="ADZ107" s="713"/>
      <c r="AEA107" s="713"/>
      <c r="AEB107" s="713"/>
      <c r="AEC107" s="713"/>
      <c r="AED107" s="713"/>
      <c r="AEE107" s="713"/>
      <c r="AEF107" s="713"/>
      <c r="AEG107" s="713"/>
      <c r="AEH107" s="713"/>
      <c r="AEI107" s="713"/>
      <c r="AEJ107" s="713"/>
      <c r="AEK107" s="713"/>
      <c r="AEL107" s="713"/>
      <c r="AEM107" s="713"/>
      <c r="AEN107" s="713"/>
      <c r="AEO107" s="713"/>
      <c r="AEP107" s="713"/>
      <c r="AEQ107" s="713"/>
      <c r="AER107" s="713"/>
      <c r="AES107" s="713"/>
      <c r="AET107" s="713"/>
      <c r="AEU107" s="713"/>
      <c r="AEV107" s="713"/>
      <c r="AEW107" s="713"/>
      <c r="AEX107" s="713"/>
      <c r="AEY107" s="713"/>
      <c r="AEZ107" s="713"/>
      <c r="AFA107" s="713"/>
      <c r="AFB107" s="713"/>
      <c r="AFC107" s="713"/>
      <c r="AFD107" s="713"/>
      <c r="AFE107" s="713"/>
      <c r="AFF107" s="713"/>
      <c r="AFG107" s="713"/>
      <c r="AFH107" s="713"/>
      <c r="AFI107" s="713"/>
      <c r="AFJ107" s="713"/>
      <c r="AFK107" s="713"/>
      <c r="AFL107" s="713"/>
      <c r="AFM107" s="713"/>
      <c r="AFN107" s="713"/>
      <c r="AFO107" s="713"/>
      <c r="AFP107" s="713"/>
      <c r="AFQ107" s="713"/>
      <c r="AFR107" s="713"/>
      <c r="AFS107" s="713"/>
      <c r="AFT107" s="713"/>
      <c r="AFU107" s="713"/>
      <c r="AFV107" s="713"/>
      <c r="AFW107" s="713"/>
      <c r="AFX107" s="713"/>
      <c r="AFY107" s="713"/>
      <c r="AFZ107" s="713"/>
      <c r="AGA107" s="713"/>
      <c r="AGB107" s="713"/>
      <c r="AGC107" s="713"/>
      <c r="AGD107" s="713"/>
      <c r="AGE107" s="713"/>
      <c r="AGF107" s="713"/>
      <c r="AGG107" s="713"/>
      <c r="AGH107" s="713"/>
      <c r="AGI107" s="713"/>
      <c r="AGJ107" s="713"/>
      <c r="AGK107" s="713"/>
      <c r="AGL107" s="713"/>
      <c r="AGM107" s="713"/>
      <c r="AGN107" s="713"/>
      <c r="AGO107" s="713"/>
      <c r="AGP107" s="713"/>
      <c r="AGQ107" s="713"/>
      <c r="AGR107" s="713"/>
      <c r="AGS107" s="713"/>
      <c r="AGT107" s="713"/>
      <c r="AGU107" s="713"/>
      <c r="AGV107" s="713"/>
      <c r="AGW107" s="713"/>
      <c r="AGX107" s="713"/>
      <c r="AGY107" s="713"/>
      <c r="AGZ107" s="713"/>
      <c r="AHA107" s="713"/>
      <c r="AHB107" s="713"/>
      <c r="AHC107" s="713"/>
      <c r="AHD107" s="713"/>
      <c r="AHE107" s="713"/>
      <c r="AHF107" s="713"/>
      <c r="AHG107" s="713"/>
      <c r="AHH107" s="713"/>
      <c r="AHI107" s="713"/>
      <c r="AHJ107" s="713"/>
      <c r="AHK107" s="713"/>
      <c r="AHL107" s="713"/>
      <c r="AHM107" s="713"/>
      <c r="AHN107" s="713"/>
      <c r="AHO107" s="713"/>
      <c r="AHP107" s="713"/>
      <c r="AHQ107" s="713"/>
      <c r="AHR107" s="713"/>
      <c r="AHS107" s="713"/>
      <c r="AHT107" s="713"/>
      <c r="AHU107" s="713"/>
      <c r="AHV107" s="713"/>
      <c r="AHW107" s="713"/>
      <c r="AHX107" s="713"/>
      <c r="AHY107" s="713"/>
      <c r="AHZ107" s="713"/>
      <c r="AIA107" s="713"/>
      <c r="AIB107" s="713"/>
      <c r="AIC107" s="713"/>
      <c r="AID107" s="713"/>
      <c r="AIE107" s="713"/>
      <c r="AIF107" s="713"/>
      <c r="AIG107" s="713"/>
      <c r="AIH107" s="713"/>
      <c r="AII107" s="713"/>
      <c r="AIJ107" s="713"/>
      <c r="AIK107" s="713"/>
      <c r="AIL107" s="713"/>
      <c r="AIM107" s="713"/>
      <c r="AIN107" s="713"/>
      <c r="AIO107" s="713"/>
      <c r="AIP107" s="713"/>
      <c r="AIQ107" s="713"/>
      <c r="AIR107" s="713"/>
      <c r="AIS107" s="713"/>
      <c r="AIT107" s="713"/>
      <c r="AIU107" s="713"/>
      <c r="AIV107" s="713"/>
      <c r="AIW107" s="713"/>
      <c r="AIX107" s="713"/>
      <c r="AIY107" s="713"/>
      <c r="AIZ107" s="713"/>
      <c r="AJA107" s="713"/>
      <c r="AJB107" s="713"/>
      <c r="AJC107" s="713"/>
      <c r="AJD107" s="713"/>
      <c r="AJE107" s="713"/>
      <c r="AJF107" s="713"/>
      <c r="AJG107" s="713"/>
      <c r="AJH107" s="713"/>
      <c r="AJI107" s="713"/>
      <c r="AJJ107" s="713"/>
      <c r="AJK107" s="713"/>
      <c r="AJL107" s="713"/>
      <c r="AJM107" s="713"/>
      <c r="AJN107" s="713"/>
      <c r="AJO107" s="713"/>
      <c r="AJP107" s="713"/>
      <c r="AJQ107" s="713"/>
      <c r="AJR107" s="713"/>
      <c r="AJS107" s="713"/>
      <c r="AJT107" s="713"/>
      <c r="AJU107" s="713"/>
      <c r="AJV107" s="713"/>
      <c r="AJW107" s="713"/>
      <c r="AJX107" s="713"/>
      <c r="AJY107" s="713"/>
      <c r="AJZ107" s="713"/>
      <c r="AKA107" s="713"/>
      <c r="AKB107" s="713"/>
      <c r="AKC107" s="713"/>
      <c r="AKD107" s="713"/>
      <c r="AKE107" s="713"/>
      <c r="AKF107" s="713"/>
      <c r="AKG107" s="713"/>
      <c r="AKH107" s="713"/>
      <c r="AKI107" s="713"/>
      <c r="AKJ107" s="713"/>
      <c r="AKK107" s="713"/>
      <c r="AKL107" s="713"/>
      <c r="AKM107" s="713"/>
      <c r="AKN107" s="713"/>
      <c r="AKO107" s="713"/>
      <c r="AKP107" s="713"/>
      <c r="AKQ107" s="713"/>
      <c r="AKR107" s="713"/>
      <c r="AKS107" s="713"/>
      <c r="AKT107" s="713"/>
      <c r="AKU107" s="713"/>
      <c r="AKV107" s="713"/>
      <c r="AKW107" s="713"/>
      <c r="AKX107" s="713"/>
      <c r="AKY107" s="713"/>
      <c r="AKZ107" s="713"/>
      <c r="ALA107" s="713"/>
      <c r="ALB107" s="713"/>
      <c r="ALC107" s="713"/>
      <c r="ALD107" s="713"/>
      <c r="ALE107" s="713"/>
      <c r="ALF107" s="713"/>
      <c r="ALG107" s="713"/>
      <c r="ALH107" s="713"/>
      <c r="ALI107" s="713"/>
      <c r="ALJ107" s="713"/>
      <c r="ALK107" s="713"/>
      <c r="ALL107" s="713"/>
      <c r="ALM107" s="713"/>
      <c r="ALN107" s="713"/>
      <c r="ALO107" s="713"/>
      <c r="ALP107" s="713"/>
      <c r="ALQ107" s="713"/>
      <c r="ALR107" s="713"/>
      <c r="ALS107" s="713"/>
      <c r="ALT107" s="713"/>
      <c r="ALU107" s="713"/>
      <c r="ALV107" s="713"/>
      <c r="ALW107" s="713"/>
      <c r="ALX107" s="713"/>
      <c r="ALY107" s="713"/>
      <c r="ALZ107" s="713"/>
      <c r="AMA107" s="713"/>
      <c r="AMB107" s="713"/>
      <c r="AMC107" s="713"/>
      <c r="AMD107" s="713"/>
      <c r="AME107" s="713"/>
      <c r="AMF107" s="713"/>
      <c r="AMG107" s="713"/>
      <c r="AMH107" s="713"/>
      <c r="AMI107" s="713"/>
      <c r="AMJ107" s="713"/>
      <c r="AMK107" s="713"/>
      <c r="AML107" s="713"/>
      <c r="AMM107" s="713"/>
      <c r="AMN107" s="713"/>
      <c r="AMO107" s="713"/>
      <c r="AMP107" s="713"/>
      <c r="AMQ107" s="713"/>
      <c r="AMR107" s="713"/>
      <c r="AMS107" s="713"/>
      <c r="AMT107" s="713"/>
      <c r="AMU107" s="713"/>
      <c r="AMV107" s="713"/>
      <c r="AMW107" s="713"/>
      <c r="AMX107" s="713"/>
      <c r="AMY107" s="713"/>
      <c r="AMZ107" s="713"/>
      <c r="ANA107" s="713"/>
      <c r="ANB107" s="713"/>
      <c r="ANC107" s="713"/>
      <c r="AND107" s="713"/>
      <c r="ANE107" s="713"/>
      <c r="ANF107" s="713"/>
      <c r="ANG107" s="713"/>
      <c r="ANH107" s="713"/>
      <c r="ANI107" s="713"/>
      <c r="ANJ107" s="713"/>
      <c r="ANK107" s="713"/>
      <c r="ANL107" s="713"/>
      <c r="ANM107" s="713"/>
      <c r="ANN107" s="713"/>
      <c r="ANO107" s="713"/>
      <c r="ANP107" s="713"/>
      <c r="ANQ107" s="713"/>
      <c r="ANR107" s="713"/>
      <c r="ANS107" s="713"/>
      <c r="ANT107" s="713"/>
      <c r="ANU107" s="713"/>
      <c r="ANV107" s="713"/>
      <c r="ANW107" s="713"/>
      <c r="ANX107" s="713"/>
      <c r="ANY107" s="713"/>
      <c r="ANZ107" s="713"/>
      <c r="AOA107" s="713"/>
      <c r="AOB107" s="713"/>
      <c r="AOC107" s="713"/>
      <c r="AOD107" s="713"/>
      <c r="AOE107" s="713"/>
      <c r="AOF107" s="713"/>
      <c r="AOG107" s="713"/>
      <c r="AOH107" s="713"/>
      <c r="AOI107" s="713"/>
      <c r="AOJ107" s="713"/>
      <c r="AOK107" s="713"/>
      <c r="AOL107" s="713"/>
      <c r="AOM107" s="713"/>
      <c r="AON107" s="713"/>
      <c r="AOO107" s="713"/>
      <c r="AOP107" s="713"/>
      <c r="AOQ107" s="713"/>
      <c r="AOR107" s="713"/>
      <c r="AOS107" s="713"/>
      <c r="AOT107" s="713"/>
      <c r="AOU107" s="713"/>
      <c r="AOV107" s="713"/>
      <c r="AOW107" s="713"/>
      <c r="AOX107" s="713"/>
      <c r="AOY107" s="713"/>
      <c r="AOZ107" s="713"/>
      <c r="APA107" s="713"/>
      <c r="APB107" s="713"/>
      <c r="APC107" s="713"/>
      <c r="APD107" s="713"/>
      <c r="APE107" s="713"/>
      <c r="APF107" s="713"/>
      <c r="APG107" s="713"/>
      <c r="APH107" s="713"/>
      <c r="API107" s="713"/>
      <c r="APJ107" s="713"/>
      <c r="APK107" s="713"/>
      <c r="APL107" s="713"/>
      <c r="APM107" s="713"/>
      <c r="APN107" s="713"/>
      <c r="APO107" s="713"/>
      <c r="APP107" s="713"/>
      <c r="APQ107" s="713"/>
      <c r="APR107" s="713"/>
      <c r="APS107" s="713"/>
      <c r="APT107" s="713"/>
      <c r="APU107" s="713"/>
      <c r="APV107" s="713"/>
      <c r="APW107" s="713"/>
      <c r="APX107" s="713"/>
      <c r="APY107" s="713"/>
      <c r="APZ107" s="713"/>
      <c r="AQA107" s="713"/>
      <c r="AQB107" s="713"/>
      <c r="AQC107" s="713"/>
      <c r="AQD107" s="713"/>
      <c r="AQE107" s="713"/>
      <c r="AQF107" s="713"/>
      <c r="AQG107" s="713"/>
      <c r="AQH107" s="713"/>
      <c r="AQI107" s="713"/>
      <c r="AQJ107" s="713"/>
      <c r="AQK107" s="713"/>
      <c r="AQL107" s="713"/>
      <c r="AQM107" s="713"/>
      <c r="AQN107" s="713"/>
      <c r="AQO107" s="713"/>
      <c r="AQP107" s="713"/>
      <c r="AQQ107" s="713"/>
      <c r="AQR107" s="713"/>
      <c r="AQS107" s="713"/>
      <c r="AQT107" s="713"/>
      <c r="AQU107" s="713"/>
      <c r="AQV107" s="713"/>
      <c r="AQW107" s="713"/>
      <c r="AQX107" s="713"/>
      <c r="AQY107" s="713"/>
      <c r="AQZ107" s="713"/>
      <c r="ARA107" s="713"/>
      <c r="ARB107" s="713"/>
      <c r="ARC107" s="713"/>
      <c r="ARD107" s="713"/>
      <c r="ARE107" s="713"/>
      <c r="ARF107" s="713"/>
      <c r="ARG107" s="713"/>
      <c r="ARH107" s="713"/>
      <c r="ARI107" s="713"/>
      <c r="ARJ107" s="713"/>
      <c r="ARK107" s="713"/>
      <c r="ARL107" s="713"/>
      <c r="ARM107" s="713"/>
      <c r="ARN107" s="713"/>
      <c r="ARO107" s="713"/>
      <c r="ARP107" s="713"/>
      <c r="ARQ107" s="713"/>
      <c r="ARR107" s="713"/>
      <c r="ARS107" s="713"/>
      <c r="ART107" s="713"/>
      <c r="ARU107" s="713"/>
      <c r="ARV107" s="713"/>
      <c r="ARW107" s="713"/>
      <c r="ARX107" s="713"/>
      <c r="ARY107" s="713"/>
      <c r="ARZ107" s="713"/>
      <c r="ASA107" s="713"/>
      <c r="ASB107" s="713"/>
      <c r="ASC107" s="713"/>
    </row>
    <row r="108" spans="1:1173" s="399" customFormat="1" ht="22" hidden="1" customHeight="1" x14ac:dyDescent="0.15">
      <c r="A108" s="653"/>
      <c r="B108" s="715" t="s">
        <v>283</v>
      </c>
      <c r="C108" s="716" t="s">
        <v>79</v>
      </c>
      <c r="D108" s="717">
        <f>$I$19</f>
        <v>55900000</v>
      </c>
      <c r="E108" s="718">
        <f>IF(E107="","",(Vérification!$I$66-Vérification!$I$67)*D108/100+D108)</f>
        <v>56417075</v>
      </c>
      <c r="F108" s="719">
        <f>IF(F107="","",(Vérification!$I$66-Vérification!$I$67)*E108/100+E108)</f>
        <v>56938932.943750001</v>
      </c>
      <c r="G108" s="719">
        <f>IF(G107="","",(Vérification!$I$66-Vérification!$I$67)*F108/100+F108)</f>
        <v>57465618.07347969</v>
      </c>
      <c r="H108" s="719">
        <f>IF(H107="","",(Vérification!$I$66-Vérification!$I$67)*G108/100+G108)</f>
        <v>57997175.040659375</v>
      </c>
      <c r="I108" s="719">
        <f>IF(I107="","",(Vérification!$I$66-Vérification!$I$67)*H108/100+H108)</f>
        <v>58533648.909785472</v>
      </c>
      <c r="J108" s="718">
        <f>IF(J107="","",(Vérification!$I$66-Vérification!$I$67)*I108/100+I108)</f>
        <v>59075085.162200987</v>
      </c>
      <c r="K108" s="719">
        <f>IF(K107="","",(Vérification!$I$66-Vérification!$I$67)*J108/100+J108)</f>
        <v>59621529.699951343</v>
      </c>
      <c r="L108" s="719">
        <f>IF(L107="","",(Vérification!$I$66-Vérification!$I$67)*K108/100+K108)</f>
        <v>60173028.849675894</v>
      </c>
      <c r="M108" s="719">
        <f>IF(M107="","",(Vérification!$I$66-Vérification!$I$67)*L108/100+L108)</f>
        <v>60729629.366535395</v>
      </c>
      <c r="N108" s="719">
        <f>IF(N107="","",(Vérification!$I$66-Vérification!$I$67)*M108/100+M108)</f>
        <v>61291378.43817585</v>
      </c>
      <c r="O108" s="719">
        <f>IF(O107="","",(Vérification!$I$66-Vérification!$I$67)*N108/100+N108)</f>
        <v>61858323.688728973</v>
      </c>
      <c r="P108" s="719">
        <f>IF(P107="","",(Vérification!$I$66-Vérification!$I$67)*O108/100+O108)</f>
        <v>62430513.182849713</v>
      </c>
      <c r="Q108" s="719">
        <f>IF(Q107="","",(Vérification!$I$66-Vérification!$I$67)*P108/100+P108)</f>
        <v>63007995.429791071</v>
      </c>
      <c r="R108" s="719">
        <f>IF(R107="","",(Vérification!$I$66-Vérification!$I$67)*Q108/100+Q108)</f>
        <v>63590819.38751664</v>
      </c>
      <c r="S108" s="719">
        <f>IF(S107="","",(Vérification!$I$66-Vérification!$I$67)*R108/100+R108)</f>
        <v>64179034.466851167</v>
      </c>
      <c r="T108" s="719">
        <f>IF(T107="","",(Vérification!$I$66-Vérification!$I$67)*S108/100+S108)</f>
        <v>64772690.535669543</v>
      </c>
      <c r="U108" s="719">
        <f>IF(U107="","",(Vérification!$I$66-Vérification!$I$67)*T108/100+T108)</f>
        <v>65371837.923124485</v>
      </c>
      <c r="V108" s="719">
        <f>IF(V107="","",(Vérification!$I$66-Vérification!$I$67)*U108/100+U108)</f>
        <v>65976527.423913389</v>
      </c>
      <c r="W108" s="719">
        <f>IF(W107="","",(Vérification!$I$66-Vérification!$I$67)*V108/100+V108)</f>
        <v>66586810.302584589</v>
      </c>
      <c r="X108" s="719">
        <f>IF(X107="","",(Vérification!$I$66-Vérification!$I$67)*W108/100+W108)</f>
        <v>67202738.297883496</v>
      </c>
      <c r="Y108" s="719">
        <f>IF(Y107="","",(Vérification!$I$66-Vérification!$I$67)*X108/100+X108)</f>
        <v>67824363.627138913</v>
      </c>
      <c r="Z108" s="719">
        <f>IF(Z107="","",(Vérification!$I$66-Vérification!$I$67)*Y108/100+Y108)</f>
        <v>68451738.990689948</v>
      </c>
      <c r="AA108" s="719">
        <f>IF(AA107="","",(Vérification!$I$66-Vérification!$I$67)*Z108/100+Z108)</f>
        <v>69084917.576353833</v>
      </c>
      <c r="AB108" s="719">
        <f>IF(AB107="","",(Vérification!$I$66-Vérification!$I$67)*AA108/100+AA108)</f>
        <v>69723953.063935101</v>
      </c>
      <c r="AC108" s="719">
        <f>IF(AC107="","",(Vérification!$I$66-Vérification!$I$67)*AB108/100+AB108)</f>
        <v>70368899.629776508</v>
      </c>
      <c r="AD108" s="719">
        <f>IF(AD107="","",(Vérification!$I$66-Vérification!$I$67)*AC108/100+AC108)</f>
        <v>71019811.951351941</v>
      </c>
      <c r="AE108" s="719">
        <f>IF(AE107="","",(Vérification!$I$66-Vérification!$I$67)*AD108/100+AD108)</f>
        <v>71676745.211901948</v>
      </c>
      <c r="AF108" s="719">
        <f>IF(AF107="","",(Vérification!$I$66-Vérification!$I$67)*AE108/100+AE108)</f>
        <v>72339755.105112046</v>
      </c>
      <c r="AG108" s="719">
        <f>IF(AG107="","",(Vérification!$I$66-Vérification!$I$67)*AF108/100+AF108)</f>
        <v>73008897.839834332</v>
      </c>
      <c r="AH108" s="719">
        <f>IF(AH107="","",(Vérification!$I$66-Vérification!$I$67)*AG108/100+AG108)</f>
        <v>73684230.144852802</v>
      </c>
      <c r="AI108" s="719">
        <f>IF(AI107="","",(Vérification!$I$66-Vérification!$I$67)*AH108/100+AH108)</f>
        <v>74365809.273692697</v>
      </c>
      <c r="AJ108" s="719">
        <f>IF(AJ107="","",(Vérification!$I$66-Vérification!$I$67)*AI108/100+AI108)</f>
        <v>75053693.009474352</v>
      </c>
      <c r="AK108" s="719" t="str">
        <f>IF(AK107="","",(Vérification!$I$66-Vérification!$I$67)*AJ108/100+AJ108)</f>
        <v/>
      </c>
      <c r="AL108" s="719" t="str">
        <f>IF(AL107="","",(Vérification!$I$66-Vérification!$I$67)*AK108/100+AK108)</f>
        <v/>
      </c>
      <c r="AM108" s="719" t="str">
        <f>IF(AM107="","",(Vérification!$I$66-Vérification!$I$67)*AL108/100+AL108)</f>
        <v/>
      </c>
      <c r="AN108" s="719" t="str">
        <f>IF(AN107="","",(Vérification!$I$66-Vérification!$I$67)*AM108/100+AM108)</f>
        <v/>
      </c>
      <c r="AO108" s="719" t="str">
        <f>IF(AO107="","",(Vérification!$I$66-Vérification!$I$67)*AN108/100+AN108)</f>
        <v/>
      </c>
      <c r="AP108" s="719" t="str">
        <f>IF(AP107="","",(Vérification!$I$66-Vérification!$I$67)*AO108/100+AO108)</f>
        <v/>
      </c>
      <c r="AQ108" s="719" t="str">
        <f>IF(AQ107="","",(Vérification!$I$66-Vérification!$I$67)*AP108/100+AP108)</f>
        <v/>
      </c>
      <c r="AR108" s="719" t="str">
        <f>IF(AR107="","",(Vérification!$I$66-Vérification!$I$67)*AQ108/100+AQ108)</f>
        <v/>
      </c>
    </row>
    <row r="109" spans="1:1173" s="377" customFormat="1" ht="22" hidden="1" customHeight="1" x14ac:dyDescent="0.15">
      <c r="A109" s="653"/>
      <c r="B109" s="367"/>
      <c r="E109" s="368"/>
      <c r="J109" s="368"/>
    </row>
    <row r="110" spans="1:1173" s="364" customFormat="1" ht="22" hidden="1" customHeight="1" x14ac:dyDescent="0.15">
      <c r="A110" s="653"/>
      <c r="C110" s="706" t="s">
        <v>84</v>
      </c>
      <c r="D110" s="399"/>
      <c r="E110" s="707"/>
      <c r="F110" s="708"/>
      <c r="G110" s="720"/>
      <c r="H110" s="720"/>
      <c r="I110" s="701"/>
      <c r="J110" s="16"/>
      <c r="L110" s="401"/>
      <c r="M110" s="401"/>
      <c r="N110" s="401"/>
    </row>
    <row r="111" spans="1:1173" s="401" customFormat="1" ht="22" hidden="1" customHeight="1" x14ac:dyDescent="0.15">
      <c r="A111" s="653"/>
      <c r="B111" s="715" t="s">
        <v>69</v>
      </c>
      <c r="C111" s="716" t="s">
        <v>11</v>
      </c>
      <c r="D111" s="721">
        <f>D$84</f>
        <v>2018</v>
      </c>
      <c r="E111" s="722">
        <f t="shared" ref="E111:AR111" si="11">E$84</f>
        <v>2019</v>
      </c>
      <c r="F111" s="721">
        <f t="shared" si="11"/>
        <v>2020</v>
      </c>
      <c r="G111" s="721">
        <f t="shared" si="11"/>
        <v>2021</v>
      </c>
      <c r="H111" s="721">
        <f t="shared" si="11"/>
        <v>2022</v>
      </c>
      <c r="I111" s="721">
        <f t="shared" si="11"/>
        <v>2023</v>
      </c>
      <c r="J111" s="722">
        <f t="shared" si="11"/>
        <v>2024</v>
      </c>
      <c r="K111" s="721">
        <f t="shared" si="11"/>
        <v>2025</v>
      </c>
      <c r="L111" s="721">
        <f t="shared" si="11"/>
        <v>2026</v>
      </c>
      <c r="M111" s="721">
        <f t="shared" si="11"/>
        <v>2027</v>
      </c>
      <c r="N111" s="721">
        <f t="shared" si="11"/>
        <v>2028</v>
      </c>
      <c r="O111" s="721">
        <f t="shared" si="11"/>
        <v>2029</v>
      </c>
      <c r="P111" s="721">
        <f t="shared" si="11"/>
        <v>2030</v>
      </c>
      <c r="Q111" s="721">
        <f t="shared" si="11"/>
        <v>2031</v>
      </c>
      <c r="R111" s="721">
        <f t="shared" si="11"/>
        <v>2032</v>
      </c>
      <c r="S111" s="721">
        <f t="shared" si="11"/>
        <v>2033</v>
      </c>
      <c r="T111" s="721">
        <f t="shared" si="11"/>
        <v>2034</v>
      </c>
      <c r="U111" s="721">
        <f t="shared" si="11"/>
        <v>2035</v>
      </c>
      <c r="V111" s="721">
        <f t="shared" si="11"/>
        <v>2036</v>
      </c>
      <c r="W111" s="721">
        <f t="shared" si="11"/>
        <v>2037</v>
      </c>
      <c r="X111" s="721">
        <f t="shared" si="11"/>
        <v>2038</v>
      </c>
      <c r="Y111" s="721">
        <f t="shared" si="11"/>
        <v>2039</v>
      </c>
      <c r="Z111" s="721">
        <f t="shared" si="11"/>
        <v>2040</v>
      </c>
      <c r="AA111" s="721">
        <f t="shared" si="11"/>
        <v>2041</v>
      </c>
      <c r="AB111" s="721">
        <f t="shared" si="11"/>
        <v>2042</v>
      </c>
      <c r="AC111" s="721">
        <f t="shared" si="11"/>
        <v>2043</v>
      </c>
      <c r="AD111" s="721">
        <f t="shared" si="11"/>
        <v>2044</v>
      </c>
      <c r="AE111" s="721">
        <f t="shared" si="11"/>
        <v>2045</v>
      </c>
      <c r="AF111" s="721">
        <f t="shared" si="11"/>
        <v>2046</v>
      </c>
      <c r="AG111" s="721">
        <f t="shared" si="11"/>
        <v>2047</v>
      </c>
      <c r="AH111" s="721">
        <f t="shared" si="11"/>
        <v>2048</v>
      </c>
      <c r="AI111" s="721">
        <f t="shared" si="11"/>
        <v>2049</v>
      </c>
      <c r="AJ111" s="721">
        <f t="shared" si="11"/>
        <v>2050</v>
      </c>
      <c r="AK111" s="721" t="str">
        <f t="shared" si="11"/>
        <v/>
      </c>
      <c r="AL111" s="721" t="str">
        <f t="shared" si="11"/>
        <v/>
      </c>
      <c r="AM111" s="721" t="str">
        <f t="shared" si="11"/>
        <v/>
      </c>
      <c r="AN111" s="721" t="str">
        <f t="shared" si="11"/>
        <v/>
      </c>
      <c r="AO111" s="721" t="str">
        <f t="shared" si="11"/>
        <v/>
      </c>
      <c r="AP111" s="721" t="str">
        <f t="shared" si="11"/>
        <v/>
      </c>
      <c r="AQ111" s="721" t="str">
        <f t="shared" si="11"/>
        <v/>
      </c>
      <c r="AR111" s="721" t="str">
        <f t="shared" si="11"/>
        <v/>
      </c>
    </row>
    <row r="112" spans="1:1173" s="685" customFormat="1" ht="22" hidden="1" customHeight="1" x14ac:dyDescent="0.15">
      <c r="A112" s="653"/>
      <c r="B112" s="390" t="s">
        <v>78</v>
      </c>
      <c r="C112" s="723">
        <f>Vérification!$D$67</f>
        <v>30</v>
      </c>
      <c r="D112" s="724">
        <f>(D104*(1-$C$112/100))</f>
        <v>32644789385.105877</v>
      </c>
      <c r="E112" s="725">
        <f>$D112</f>
        <v>32644789385.105877</v>
      </c>
      <c r="F112" s="724">
        <f t="shared" ref="F112:AR112" si="12">$D112</f>
        <v>32644789385.105877</v>
      </c>
      <c r="G112" s="724">
        <f t="shared" si="12"/>
        <v>32644789385.105877</v>
      </c>
      <c r="H112" s="724">
        <f t="shared" si="12"/>
        <v>32644789385.105877</v>
      </c>
      <c r="I112" s="724">
        <f t="shared" si="12"/>
        <v>32644789385.105877</v>
      </c>
      <c r="J112" s="725">
        <f t="shared" si="12"/>
        <v>32644789385.105877</v>
      </c>
      <c r="K112" s="724">
        <f t="shared" si="12"/>
        <v>32644789385.105877</v>
      </c>
      <c r="L112" s="724">
        <f t="shared" si="12"/>
        <v>32644789385.105877</v>
      </c>
      <c r="M112" s="724">
        <f t="shared" si="12"/>
        <v>32644789385.105877</v>
      </c>
      <c r="N112" s="724">
        <f t="shared" si="12"/>
        <v>32644789385.105877</v>
      </c>
      <c r="O112" s="724">
        <f t="shared" si="12"/>
        <v>32644789385.105877</v>
      </c>
      <c r="P112" s="724">
        <f t="shared" si="12"/>
        <v>32644789385.105877</v>
      </c>
      <c r="Q112" s="724">
        <f t="shared" si="12"/>
        <v>32644789385.105877</v>
      </c>
      <c r="R112" s="724">
        <f t="shared" si="12"/>
        <v>32644789385.105877</v>
      </c>
      <c r="S112" s="724">
        <f t="shared" si="12"/>
        <v>32644789385.105877</v>
      </c>
      <c r="T112" s="724">
        <f t="shared" si="12"/>
        <v>32644789385.105877</v>
      </c>
      <c r="U112" s="724">
        <f t="shared" si="12"/>
        <v>32644789385.105877</v>
      </c>
      <c r="V112" s="724">
        <f t="shared" si="12"/>
        <v>32644789385.105877</v>
      </c>
      <c r="W112" s="724">
        <f t="shared" si="12"/>
        <v>32644789385.105877</v>
      </c>
      <c r="X112" s="724">
        <f t="shared" si="12"/>
        <v>32644789385.105877</v>
      </c>
      <c r="Y112" s="724">
        <f t="shared" si="12"/>
        <v>32644789385.105877</v>
      </c>
      <c r="Z112" s="724">
        <f t="shared" si="12"/>
        <v>32644789385.105877</v>
      </c>
      <c r="AA112" s="724">
        <f t="shared" si="12"/>
        <v>32644789385.105877</v>
      </c>
      <c r="AB112" s="724">
        <f t="shared" si="12"/>
        <v>32644789385.105877</v>
      </c>
      <c r="AC112" s="724">
        <f t="shared" si="12"/>
        <v>32644789385.105877</v>
      </c>
      <c r="AD112" s="724">
        <f t="shared" si="12"/>
        <v>32644789385.105877</v>
      </c>
      <c r="AE112" s="724">
        <f t="shared" si="12"/>
        <v>32644789385.105877</v>
      </c>
      <c r="AF112" s="724">
        <f t="shared" si="12"/>
        <v>32644789385.105877</v>
      </c>
      <c r="AG112" s="724">
        <f t="shared" si="12"/>
        <v>32644789385.105877</v>
      </c>
      <c r="AH112" s="724">
        <f t="shared" si="12"/>
        <v>32644789385.105877</v>
      </c>
      <c r="AI112" s="724">
        <f t="shared" si="12"/>
        <v>32644789385.105877</v>
      </c>
      <c r="AJ112" s="724">
        <f t="shared" si="12"/>
        <v>32644789385.105877</v>
      </c>
      <c r="AK112" s="724">
        <f t="shared" si="12"/>
        <v>32644789385.105877</v>
      </c>
      <c r="AL112" s="724">
        <f t="shared" si="12"/>
        <v>32644789385.105877</v>
      </c>
      <c r="AM112" s="724">
        <f t="shared" si="12"/>
        <v>32644789385.105877</v>
      </c>
      <c r="AN112" s="724">
        <f t="shared" si="12"/>
        <v>32644789385.105877</v>
      </c>
      <c r="AO112" s="724">
        <f t="shared" si="12"/>
        <v>32644789385.105877</v>
      </c>
      <c r="AP112" s="724">
        <f t="shared" si="12"/>
        <v>32644789385.105877</v>
      </c>
      <c r="AQ112" s="724">
        <f t="shared" si="12"/>
        <v>32644789385.105877</v>
      </c>
      <c r="AR112" s="724">
        <f t="shared" si="12"/>
        <v>32644789385.105877</v>
      </c>
    </row>
    <row r="113" spans="1:1173" s="685" customFormat="1" ht="22" hidden="1" customHeight="1" x14ac:dyDescent="0.15">
      <c r="A113" s="653"/>
      <c r="B113" s="390" t="s">
        <v>78</v>
      </c>
      <c r="C113" s="723">
        <f>Vérification!$D$67*0.9</f>
        <v>27</v>
      </c>
      <c r="D113" s="724">
        <f>(D104*(1-$C$113/100))</f>
        <v>34043851787.324703</v>
      </c>
      <c r="E113" s="725">
        <f>$D113</f>
        <v>34043851787.324703</v>
      </c>
      <c r="F113" s="724">
        <f t="shared" ref="F113:AR113" si="13">$D113</f>
        <v>34043851787.324703</v>
      </c>
      <c r="G113" s="724">
        <f t="shared" si="13"/>
        <v>34043851787.324703</v>
      </c>
      <c r="H113" s="724">
        <f t="shared" si="13"/>
        <v>34043851787.324703</v>
      </c>
      <c r="I113" s="724">
        <f t="shared" si="13"/>
        <v>34043851787.324703</v>
      </c>
      <c r="J113" s="725">
        <f t="shared" si="13"/>
        <v>34043851787.324703</v>
      </c>
      <c r="K113" s="724">
        <f t="shared" si="13"/>
        <v>34043851787.324703</v>
      </c>
      <c r="L113" s="724">
        <f t="shared" si="13"/>
        <v>34043851787.324703</v>
      </c>
      <c r="M113" s="724">
        <f t="shared" si="13"/>
        <v>34043851787.324703</v>
      </c>
      <c r="N113" s="724">
        <f t="shared" si="13"/>
        <v>34043851787.324703</v>
      </c>
      <c r="O113" s="724">
        <f t="shared" si="13"/>
        <v>34043851787.324703</v>
      </c>
      <c r="P113" s="724">
        <f t="shared" si="13"/>
        <v>34043851787.324703</v>
      </c>
      <c r="Q113" s="724">
        <f t="shared" si="13"/>
        <v>34043851787.324703</v>
      </c>
      <c r="R113" s="724">
        <f t="shared" si="13"/>
        <v>34043851787.324703</v>
      </c>
      <c r="S113" s="724">
        <f t="shared" si="13"/>
        <v>34043851787.324703</v>
      </c>
      <c r="T113" s="724">
        <f t="shared" si="13"/>
        <v>34043851787.324703</v>
      </c>
      <c r="U113" s="724">
        <f t="shared" si="13"/>
        <v>34043851787.324703</v>
      </c>
      <c r="V113" s="724">
        <f t="shared" si="13"/>
        <v>34043851787.324703</v>
      </c>
      <c r="W113" s="724">
        <f t="shared" si="13"/>
        <v>34043851787.324703</v>
      </c>
      <c r="X113" s="724">
        <f t="shared" si="13"/>
        <v>34043851787.324703</v>
      </c>
      <c r="Y113" s="724">
        <f t="shared" si="13"/>
        <v>34043851787.324703</v>
      </c>
      <c r="Z113" s="724">
        <f t="shared" si="13"/>
        <v>34043851787.324703</v>
      </c>
      <c r="AA113" s="724">
        <f t="shared" si="13"/>
        <v>34043851787.324703</v>
      </c>
      <c r="AB113" s="724">
        <f t="shared" si="13"/>
        <v>34043851787.324703</v>
      </c>
      <c r="AC113" s="724">
        <f t="shared" si="13"/>
        <v>34043851787.324703</v>
      </c>
      <c r="AD113" s="724">
        <f t="shared" si="13"/>
        <v>34043851787.324703</v>
      </c>
      <c r="AE113" s="724">
        <f t="shared" si="13"/>
        <v>34043851787.324703</v>
      </c>
      <c r="AF113" s="724">
        <f t="shared" si="13"/>
        <v>34043851787.324703</v>
      </c>
      <c r="AG113" s="724">
        <f t="shared" si="13"/>
        <v>34043851787.324703</v>
      </c>
      <c r="AH113" s="724">
        <f t="shared" si="13"/>
        <v>34043851787.324703</v>
      </c>
      <c r="AI113" s="724">
        <f t="shared" si="13"/>
        <v>34043851787.324703</v>
      </c>
      <c r="AJ113" s="724">
        <f t="shared" si="13"/>
        <v>34043851787.324703</v>
      </c>
      <c r="AK113" s="724">
        <f t="shared" si="13"/>
        <v>34043851787.324703</v>
      </c>
      <c r="AL113" s="724">
        <f t="shared" si="13"/>
        <v>34043851787.324703</v>
      </c>
      <c r="AM113" s="724">
        <f t="shared" si="13"/>
        <v>34043851787.324703</v>
      </c>
      <c r="AN113" s="724">
        <f t="shared" si="13"/>
        <v>34043851787.324703</v>
      </c>
      <c r="AO113" s="724">
        <f t="shared" si="13"/>
        <v>34043851787.324703</v>
      </c>
      <c r="AP113" s="724">
        <f t="shared" si="13"/>
        <v>34043851787.324703</v>
      </c>
      <c r="AQ113" s="724">
        <f t="shared" si="13"/>
        <v>34043851787.324703</v>
      </c>
      <c r="AR113" s="724">
        <f t="shared" si="13"/>
        <v>34043851787.324703</v>
      </c>
    </row>
    <row r="114" spans="1:1173" s="654" customFormat="1" ht="26" customHeight="1" thickTop="1" x14ac:dyDescent="0.15">
      <c r="A114" s="653"/>
      <c r="E114" s="655"/>
      <c r="J114" s="655"/>
    </row>
    <row r="115" spans="1:1173" s="646" customFormat="1" ht="22" customHeight="1" x14ac:dyDescent="0.15">
      <c r="B115" s="657" t="s">
        <v>107</v>
      </c>
      <c r="C115" s="726" t="str">
        <f>C27</f>
        <v>*PEB*</v>
      </c>
      <c r="E115" s="727"/>
      <c r="J115" s="727"/>
    </row>
    <row r="116" spans="1:1173" s="654" customFormat="1" ht="10" customHeight="1" x14ac:dyDescent="0.15">
      <c r="A116" s="653"/>
      <c r="E116" s="655"/>
      <c r="J116" s="655"/>
    </row>
    <row r="117" spans="1:1173" s="653" customFormat="1" ht="22" customHeight="1" x14ac:dyDescent="0.15">
      <c r="B117" s="728" t="s">
        <v>14</v>
      </c>
      <c r="C117" s="729">
        <f>Vérification!$I$66/100</f>
        <v>0.01</v>
      </c>
      <c r="D117" s="730"/>
      <c r="E117" s="731"/>
      <c r="J117" s="731"/>
    </row>
    <row r="118" spans="1:1173" s="653" customFormat="1" ht="22" customHeight="1" x14ac:dyDescent="0.15">
      <c r="B118" s="728" t="s">
        <v>18</v>
      </c>
      <c r="C118" s="729">
        <f>Vérification!$I$67/100</f>
        <v>7.5000000000000002E-4</v>
      </c>
      <c r="D118" s="730"/>
      <c r="E118" s="731"/>
      <c r="J118" s="731"/>
    </row>
    <row r="119" spans="1:1173" s="653" customFormat="1" ht="22" customHeight="1" x14ac:dyDescent="0.15">
      <c r="B119" s="728" t="s">
        <v>51</v>
      </c>
      <c r="C119" s="732">
        <f>$D$27/100</f>
        <v>0.18899999999999997</v>
      </c>
      <c r="D119" s="730"/>
      <c r="E119" s="731"/>
      <c r="J119" s="731"/>
    </row>
    <row r="120" spans="1:1173" s="734" customFormat="1" ht="10" customHeight="1" x14ac:dyDescent="0.15">
      <c r="A120" s="653"/>
      <c r="B120" s="733"/>
      <c r="C120" s="658"/>
      <c r="E120" s="735"/>
      <c r="J120" s="735"/>
    </row>
    <row r="121" spans="1:1173" s="653" customFormat="1" ht="22" customHeight="1" x14ac:dyDescent="0.15">
      <c r="B121" s="728"/>
      <c r="C121" s="651" t="s">
        <v>95</v>
      </c>
      <c r="E121" s="731"/>
      <c r="J121" s="731"/>
    </row>
    <row r="122" spans="1:1173" s="675" customFormat="1" ht="22" customHeight="1" x14ac:dyDescent="0.15">
      <c r="A122" s="653"/>
      <c r="B122" s="670" t="s">
        <v>69</v>
      </c>
      <c r="C122" s="671" t="s">
        <v>11</v>
      </c>
      <c r="D122" s="672">
        <f>D$84</f>
        <v>2018</v>
      </c>
      <c r="E122" s="673">
        <f t="shared" ref="E122:AR122" si="14">E$84</f>
        <v>2019</v>
      </c>
      <c r="F122" s="672">
        <f t="shared" si="14"/>
        <v>2020</v>
      </c>
      <c r="G122" s="672">
        <f t="shared" si="14"/>
        <v>2021</v>
      </c>
      <c r="H122" s="672">
        <f t="shared" si="14"/>
        <v>2022</v>
      </c>
      <c r="I122" s="672">
        <f t="shared" si="14"/>
        <v>2023</v>
      </c>
      <c r="J122" s="673">
        <f t="shared" si="14"/>
        <v>2024</v>
      </c>
      <c r="K122" s="672">
        <f t="shared" si="14"/>
        <v>2025</v>
      </c>
      <c r="L122" s="672">
        <f t="shared" si="14"/>
        <v>2026</v>
      </c>
      <c r="M122" s="672">
        <f t="shared" si="14"/>
        <v>2027</v>
      </c>
      <c r="N122" s="672">
        <f t="shared" si="14"/>
        <v>2028</v>
      </c>
      <c r="O122" s="672">
        <f t="shared" si="14"/>
        <v>2029</v>
      </c>
      <c r="P122" s="672">
        <f t="shared" si="14"/>
        <v>2030</v>
      </c>
      <c r="Q122" s="672">
        <f t="shared" si="14"/>
        <v>2031</v>
      </c>
      <c r="R122" s="672">
        <f t="shared" si="14"/>
        <v>2032</v>
      </c>
      <c r="S122" s="672">
        <f t="shared" si="14"/>
        <v>2033</v>
      </c>
      <c r="T122" s="672">
        <f t="shared" si="14"/>
        <v>2034</v>
      </c>
      <c r="U122" s="672">
        <f t="shared" si="14"/>
        <v>2035</v>
      </c>
      <c r="V122" s="672">
        <f t="shared" si="14"/>
        <v>2036</v>
      </c>
      <c r="W122" s="672">
        <f t="shared" si="14"/>
        <v>2037</v>
      </c>
      <c r="X122" s="672">
        <f t="shared" si="14"/>
        <v>2038</v>
      </c>
      <c r="Y122" s="672">
        <f t="shared" si="14"/>
        <v>2039</v>
      </c>
      <c r="Z122" s="672">
        <f t="shared" si="14"/>
        <v>2040</v>
      </c>
      <c r="AA122" s="672">
        <f t="shared" si="14"/>
        <v>2041</v>
      </c>
      <c r="AB122" s="672">
        <f t="shared" si="14"/>
        <v>2042</v>
      </c>
      <c r="AC122" s="672">
        <f t="shared" si="14"/>
        <v>2043</v>
      </c>
      <c r="AD122" s="672">
        <f t="shared" si="14"/>
        <v>2044</v>
      </c>
      <c r="AE122" s="672">
        <f t="shared" si="14"/>
        <v>2045</v>
      </c>
      <c r="AF122" s="672">
        <f t="shared" si="14"/>
        <v>2046</v>
      </c>
      <c r="AG122" s="672">
        <f t="shared" si="14"/>
        <v>2047</v>
      </c>
      <c r="AH122" s="672">
        <f t="shared" si="14"/>
        <v>2048</v>
      </c>
      <c r="AI122" s="672">
        <f t="shared" si="14"/>
        <v>2049</v>
      </c>
      <c r="AJ122" s="672">
        <f t="shared" si="14"/>
        <v>2050</v>
      </c>
      <c r="AK122" s="672" t="str">
        <f t="shared" si="14"/>
        <v/>
      </c>
      <c r="AL122" s="672" t="str">
        <f t="shared" si="14"/>
        <v/>
      </c>
      <c r="AM122" s="672" t="str">
        <f t="shared" si="14"/>
        <v/>
      </c>
      <c r="AN122" s="672" t="str">
        <f t="shared" si="14"/>
        <v/>
      </c>
      <c r="AO122" s="672" t="str">
        <f t="shared" si="14"/>
        <v/>
      </c>
      <c r="AP122" s="672" t="str">
        <f t="shared" si="14"/>
        <v/>
      </c>
      <c r="AQ122" s="672" t="str">
        <f t="shared" si="14"/>
        <v/>
      </c>
      <c r="AR122" s="672" t="str">
        <f t="shared" si="14"/>
        <v/>
      </c>
      <c r="AS122" s="674"/>
      <c r="AT122" s="674"/>
      <c r="AU122" s="674"/>
      <c r="AV122" s="674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674"/>
      <c r="BP122" s="674"/>
      <c r="BQ122" s="674"/>
      <c r="BR122" s="674"/>
      <c r="BS122" s="674"/>
      <c r="BT122" s="674"/>
      <c r="BU122" s="674"/>
      <c r="BV122" s="674"/>
      <c r="BW122" s="674"/>
      <c r="BX122" s="674"/>
      <c r="BY122" s="674"/>
      <c r="BZ122" s="674"/>
      <c r="CA122" s="674"/>
      <c r="CB122" s="674"/>
      <c r="CC122" s="674"/>
      <c r="CD122" s="674"/>
      <c r="CE122" s="674"/>
      <c r="CF122" s="674"/>
      <c r="CG122" s="674"/>
      <c r="CH122" s="674"/>
      <c r="CI122" s="674"/>
      <c r="CJ122" s="674"/>
      <c r="CK122" s="674"/>
      <c r="CL122" s="674"/>
      <c r="CM122" s="674"/>
      <c r="CN122" s="674"/>
      <c r="CO122" s="674"/>
      <c r="CP122" s="674"/>
      <c r="CQ122" s="674"/>
      <c r="CR122" s="674"/>
      <c r="CS122" s="674"/>
      <c r="CT122" s="674"/>
      <c r="CU122" s="674"/>
      <c r="CV122" s="674"/>
      <c r="CW122" s="674"/>
      <c r="CX122" s="674"/>
      <c r="CY122" s="674"/>
      <c r="CZ122" s="674"/>
      <c r="DA122" s="674"/>
      <c r="DB122" s="674"/>
      <c r="DC122" s="674"/>
      <c r="DD122" s="674"/>
      <c r="DE122" s="674"/>
      <c r="DF122" s="674"/>
      <c r="DG122" s="674"/>
      <c r="DH122" s="674"/>
      <c r="DI122" s="674"/>
      <c r="DJ122" s="674"/>
      <c r="DK122" s="674"/>
      <c r="DL122" s="674"/>
      <c r="DM122" s="674"/>
      <c r="DN122" s="674"/>
      <c r="DO122" s="674"/>
      <c r="DP122" s="674"/>
      <c r="DQ122" s="674"/>
      <c r="DR122" s="674"/>
      <c r="DS122" s="674"/>
      <c r="DT122" s="674"/>
      <c r="DU122" s="674"/>
      <c r="DV122" s="674"/>
      <c r="DW122" s="674"/>
      <c r="DX122" s="674"/>
      <c r="DY122" s="674"/>
      <c r="DZ122" s="674"/>
      <c r="EA122" s="674"/>
      <c r="EB122" s="674"/>
      <c r="EC122" s="674"/>
      <c r="ED122" s="674"/>
      <c r="EE122" s="674"/>
      <c r="EF122" s="674"/>
      <c r="EG122" s="674"/>
      <c r="EH122" s="674"/>
      <c r="EI122" s="674"/>
      <c r="EJ122" s="674"/>
      <c r="EK122" s="674"/>
      <c r="EL122" s="674"/>
      <c r="EM122" s="674"/>
      <c r="EN122" s="674"/>
      <c r="EO122" s="674"/>
      <c r="EP122" s="674"/>
      <c r="EQ122" s="674"/>
      <c r="ER122" s="674"/>
      <c r="ES122" s="674"/>
      <c r="ET122" s="674"/>
      <c r="EU122" s="674"/>
      <c r="EV122" s="674"/>
      <c r="EW122" s="674"/>
      <c r="EX122" s="674"/>
      <c r="EY122" s="674"/>
      <c r="EZ122" s="674"/>
      <c r="FA122" s="674"/>
      <c r="FB122" s="674"/>
      <c r="FC122" s="674"/>
      <c r="FD122" s="674"/>
      <c r="FE122" s="674"/>
      <c r="FF122" s="674"/>
      <c r="FG122" s="674"/>
      <c r="FH122" s="674"/>
      <c r="FI122" s="674"/>
      <c r="FJ122" s="674"/>
      <c r="FK122" s="674"/>
      <c r="FL122" s="674"/>
      <c r="FM122" s="674"/>
      <c r="FN122" s="674"/>
      <c r="FO122" s="674"/>
      <c r="FP122" s="674"/>
      <c r="FQ122" s="674"/>
      <c r="FR122" s="674"/>
      <c r="FS122" s="674"/>
      <c r="FT122" s="674"/>
      <c r="FU122" s="674"/>
      <c r="FV122" s="674"/>
      <c r="FW122" s="674"/>
      <c r="FX122" s="674"/>
      <c r="FY122" s="674"/>
      <c r="FZ122" s="674"/>
      <c r="GA122" s="674"/>
      <c r="GB122" s="674"/>
      <c r="GC122" s="674"/>
      <c r="GD122" s="674"/>
      <c r="GE122" s="674"/>
      <c r="GF122" s="674"/>
      <c r="GG122" s="674"/>
      <c r="GH122" s="674"/>
      <c r="GI122" s="674"/>
      <c r="GJ122" s="674"/>
      <c r="GK122" s="674"/>
      <c r="GL122" s="674"/>
      <c r="GM122" s="674"/>
      <c r="GN122" s="674"/>
      <c r="GO122" s="674"/>
      <c r="GP122" s="674"/>
      <c r="GQ122" s="674"/>
      <c r="GR122" s="674"/>
      <c r="GS122" s="674"/>
      <c r="GT122" s="674"/>
      <c r="GU122" s="674"/>
      <c r="GV122" s="674"/>
      <c r="GW122" s="674"/>
      <c r="GX122" s="674"/>
      <c r="GY122" s="674"/>
      <c r="GZ122" s="674"/>
      <c r="HA122" s="674"/>
      <c r="HB122" s="674"/>
      <c r="HC122" s="674"/>
      <c r="HD122" s="674"/>
      <c r="HE122" s="674"/>
      <c r="HF122" s="674"/>
      <c r="HG122" s="674"/>
      <c r="HH122" s="674"/>
      <c r="HI122" s="674"/>
      <c r="HJ122" s="674"/>
      <c r="HK122" s="674"/>
      <c r="HL122" s="674"/>
      <c r="HM122" s="674"/>
      <c r="HN122" s="674"/>
      <c r="HO122" s="674"/>
      <c r="HP122" s="674"/>
      <c r="HQ122" s="674"/>
      <c r="HR122" s="674"/>
      <c r="HS122" s="674"/>
      <c r="HT122" s="674"/>
      <c r="HU122" s="674"/>
      <c r="HV122" s="674"/>
      <c r="HW122" s="674"/>
      <c r="HX122" s="674"/>
      <c r="HY122" s="674"/>
      <c r="HZ122" s="674"/>
      <c r="IA122" s="674"/>
      <c r="IB122" s="674"/>
      <c r="IC122" s="674"/>
      <c r="ID122" s="674"/>
      <c r="IE122" s="674"/>
      <c r="IF122" s="674"/>
      <c r="IG122" s="674"/>
      <c r="IH122" s="674"/>
      <c r="II122" s="674"/>
      <c r="IJ122" s="674"/>
      <c r="IK122" s="674"/>
      <c r="IL122" s="674"/>
      <c r="IM122" s="674"/>
      <c r="IN122" s="674"/>
      <c r="IO122" s="674"/>
      <c r="IP122" s="674"/>
      <c r="IQ122" s="674"/>
      <c r="IR122" s="674"/>
      <c r="IS122" s="674"/>
      <c r="IT122" s="674"/>
      <c r="IU122" s="674"/>
      <c r="IV122" s="674"/>
      <c r="IW122" s="674"/>
      <c r="IX122" s="674"/>
      <c r="IY122" s="674"/>
      <c r="IZ122" s="674"/>
      <c r="JA122" s="674"/>
      <c r="JB122" s="674"/>
      <c r="JC122" s="674"/>
      <c r="JD122" s="674"/>
      <c r="JE122" s="674"/>
      <c r="JF122" s="674"/>
      <c r="JG122" s="674"/>
      <c r="JH122" s="674"/>
      <c r="JI122" s="674"/>
      <c r="JJ122" s="674"/>
      <c r="JK122" s="674"/>
      <c r="JL122" s="674"/>
      <c r="JM122" s="674"/>
      <c r="JN122" s="674"/>
      <c r="JO122" s="674"/>
      <c r="JP122" s="674"/>
      <c r="JQ122" s="674"/>
      <c r="JR122" s="674"/>
      <c r="JS122" s="674"/>
      <c r="JT122" s="674"/>
      <c r="JU122" s="674"/>
      <c r="JV122" s="674"/>
      <c r="JW122" s="674"/>
      <c r="JX122" s="674"/>
      <c r="JY122" s="674"/>
      <c r="JZ122" s="674"/>
      <c r="KA122" s="674"/>
      <c r="KB122" s="674"/>
      <c r="KC122" s="674"/>
      <c r="KD122" s="674"/>
      <c r="KE122" s="674"/>
      <c r="KF122" s="674"/>
      <c r="KG122" s="674"/>
      <c r="KH122" s="674"/>
      <c r="KI122" s="674"/>
      <c r="KJ122" s="674"/>
      <c r="KK122" s="674"/>
      <c r="KL122" s="674"/>
      <c r="KM122" s="674"/>
      <c r="KN122" s="674"/>
      <c r="KO122" s="674"/>
      <c r="KP122" s="674"/>
      <c r="KQ122" s="674"/>
      <c r="KR122" s="674"/>
      <c r="KS122" s="674"/>
      <c r="KT122" s="674"/>
      <c r="KU122" s="674"/>
      <c r="KV122" s="674"/>
      <c r="KW122" s="674"/>
      <c r="KX122" s="674"/>
      <c r="KY122" s="674"/>
      <c r="KZ122" s="674"/>
      <c r="LA122" s="674"/>
      <c r="LB122" s="674"/>
      <c r="LC122" s="674"/>
      <c r="LD122" s="674"/>
      <c r="LE122" s="674"/>
      <c r="LF122" s="674"/>
      <c r="LG122" s="674"/>
      <c r="LH122" s="674"/>
      <c r="LI122" s="674"/>
      <c r="LJ122" s="674"/>
      <c r="LK122" s="674"/>
      <c r="LL122" s="674"/>
      <c r="LM122" s="674"/>
      <c r="LN122" s="674"/>
      <c r="LO122" s="674"/>
      <c r="LP122" s="674"/>
      <c r="LQ122" s="674"/>
      <c r="LR122" s="674"/>
      <c r="LS122" s="674"/>
      <c r="LT122" s="674"/>
      <c r="LU122" s="674"/>
      <c r="LV122" s="674"/>
      <c r="LW122" s="674"/>
      <c r="LX122" s="674"/>
      <c r="LY122" s="674"/>
      <c r="LZ122" s="674"/>
      <c r="MA122" s="674"/>
      <c r="MB122" s="674"/>
      <c r="MC122" s="674"/>
      <c r="MD122" s="674"/>
      <c r="ME122" s="674"/>
      <c r="MF122" s="674"/>
      <c r="MG122" s="674"/>
      <c r="MH122" s="674"/>
      <c r="MI122" s="674"/>
      <c r="MJ122" s="674"/>
      <c r="MK122" s="674"/>
      <c r="ML122" s="674"/>
      <c r="MM122" s="674"/>
      <c r="MN122" s="674"/>
      <c r="MO122" s="674"/>
      <c r="MP122" s="674"/>
      <c r="MQ122" s="674"/>
      <c r="MR122" s="674"/>
      <c r="MS122" s="674"/>
      <c r="MT122" s="674"/>
      <c r="MU122" s="674"/>
      <c r="MV122" s="674"/>
      <c r="MW122" s="674"/>
      <c r="MX122" s="674"/>
      <c r="MY122" s="674"/>
      <c r="MZ122" s="674"/>
      <c r="NA122" s="674"/>
      <c r="NB122" s="674"/>
      <c r="NC122" s="674"/>
      <c r="ND122" s="674"/>
      <c r="NE122" s="674"/>
      <c r="NF122" s="674"/>
      <c r="NG122" s="674"/>
      <c r="NH122" s="674"/>
      <c r="NI122" s="674"/>
      <c r="NJ122" s="674"/>
      <c r="NK122" s="674"/>
      <c r="NL122" s="674"/>
      <c r="NM122" s="674"/>
      <c r="NN122" s="674"/>
      <c r="NO122" s="674"/>
      <c r="NP122" s="674"/>
      <c r="NQ122" s="674"/>
      <c r="NR122" s="674"/>
      <c r="NS122" s="674"/>
      <c r="NT122" s="674"/>
      <c r="NU122" s="674"/>
      <c r="NV122" s="674"/>
      <c r="NW122" s="674"/>
      <c r="NX122" s="674"/>
      <c r="NY122" s="674"/>
      <c r="NZ122" s="674"/>
      <c r="OA122" s="674"/>
      <c r="OB122" s="674"/>
      <c r="OC122" s="674"/>
      <c r="OD122" s="674"/>
      <c r="OE122" s="674"/>
      <c r="OF122" s="674"/>
      <c r="OG122" s="674"/>
      <c r="OH122" s="674"/>
      <c r="OI122" s="674"/>
      <c r="OJ122" s="674"/>
      <c r="OK122" s="674"/>
      <c r="OL122" s="674"/>
      <c r="OM122" s="674"/>
      <c r="ON122" s="674"/>
      <c r="OO122" s="674"/>
      <c r="OP122" s="674"/>
      <c r="OQ122" s="674"/>
      <c r="OR122" s="674"/>
      <c r="OS122" s="674"/>
      <c r="OT122" s="674"/>
      <c r="OU122" s="674"/>
      <c r="OV122" s="674"/>
      <c r="OW122" s="674"/>
      <c r="OX122" s="674"/>
      <c r="OY122" s="674"/>
      <c r="OZ122" s="674"/>
      <c r="PA122" s="674"/>
      <c r="PB122" s="674"/>
      <c r="PC122" s="674"/>
      <c r="PD122" s="674"/>
      <c r="PE122" s="674"/>
      <c r="PF122" s="674"/>
      <c r="PG122" s="674"/>
      <c r="PH122" s="674"/>
      <c r="PI122" s="674"/>
      <c r="PJ122" s="674"/>
      <c r="PK122" s="674"/>
      <c r="PL122" s="674"/>
      <c r="PM122" s="674"/>
      <c r="PN122" s="674"/>
      <c r="PO122" s="674"/>
      <c r="PP122" s="674"/>
      <c r="PQ122" s="674"/>
      <c r="PR122" s="674"/>
      <c r="PS122" s="674"/>
      <c r="PT122" s="674"/>
      <c r="PU122" s="674"/>
      <c r="PV122" s="674"/>
      <c r="PW122" s="674"/>
      <c r="PX122" s="674"/>
      <c r="PY122" s="674"/>
      <c r="PZ122" s="674"/>
      <c r="QA122" s="674"/>
      <c r="QB122" s="674"/>
      <c r="QC122" s="674"/>
      <c r="QD122" s="674"/>
      <c r="QE122" s="674"/>
      <c r="QF122" s="674"/>
      <c r="QG122" s="674"/>
      <c r="QH122" s="674"/>
      <c r="QI122" s="674"/>
      <c r="QJ122" s="674"/>
      <c r="QK122" s="674"/>
      <c r="QL122" s="674"/>
      <c r="QM122" s="674"/>
      <c r="QN122" s="674"/>
      <c r="QO122" s="674"/>
      <c r="QP122" s="674"/>
      <c r="QQ122" s="674"/>
      <c r="QR122" s="674"/>
      <c r="QS122" s="674"/>
      <c r="QT122" s="674"/>
      <c r="QU122" s="674"/>
      <c r="QV122" s="674"/>
      <c r="QW122" s="674"/>
      <c r="QX122" s="674"/>
      <c r="QY122" s="674"/>
      <c r="QZ122" s="674"/>
      <c r="RA122" s="674"/>
      <c r="RB122" s="674"/>
      <c r="RC122" s="674"/>
      <c r="RD122" s="674"/>
      <c r="RE122" s="674"/>
      <c r="RF122" s="674"/>
      <c r="RG122" s="674"/>
      <c r="RH122" s="674"/>
      <c r="RI122" s="674"/>
      <c r="RJ122" s="674"/>
      <c r="RK122" s="674"/>
      <c r="RL122" s="674"/>
      <c r="RM122" s="674"/>
      <c r="RN122" s="674"/>
      <c r="RO122" s="674"/>
      <c r="RP122" s="674"/>
      <c r="RQ122" s="674"/>
      <c r="RR122" s="674"/>
      <c r="RS122" s="674"/>
      <c r="RT122" s="674"/>
      <c r="RU122" s="674"/>
      <c r="RV122" s="674"/>
      <c r="RW122" s="674"/>
      <c r="RX122" s="674"/>
      <c r="RY122" s="674"/>
      <c r="RZ122" s="674"/>
      <c r="SA122" s="674"/>
      <c r="SB122" s="674"/>
      <c r="SC122" s="674"/>
      <c r="SD122" s="674"/>
      <c r="SE122" s="674"/>
      <c r="SF122" s="674"/>
      <c r="SG122" s="674"/>
      <c r="SH122" s="674"/>
      <c r="SI122" s="674"/>
      <c r="SJ122" s="674"/>
      <c r="SK122" s="674"/>
      <c r="SL122" s="674"/>
      <c r="SM122" s="674"/>
      <c r="SN122" s="674"/>
      <c r="SO122" s="674"/>
      <c r="SP122" s="674"/>
      <c r="SQ122" s="674"/>
      <c r="SR122" s="674"/>
      <c r="SS122" s="674"/>
      <c r="ST122" s="674"/>
      <c r="SU122" s="674"/>
      <c r="SV122" s="674"/>
      <c r="SW122" s="674"/>
      <c r="SX122" s="674"/>
      <c r="SY122" s="674"/>
      <c r="SZ122" s="674"/>
      <c r="TA122" s="674"/>
      <c r="TB122" s="674"/>
      <c r="TC122" s="674"/>
      <c r="TD122" s="674"/>
      <c r="TE122" s="674"/>
      <c r="TF122" s="674"/>
      <c r="TG122" s="674"/>
      <c r="TH122" s="674"/>
      <c r="TI122" s="674"/>
      <c r="TJ122" s="674"/>
      <c r="TK122" s="674"/>
      <c r="TL122" s="674"/>
      <c r="TM122" s="674"/>
      <c r="TN122" s="674"/>
      <c r="TO122" s="674"/>
      <c r="TP122" s="674"/>
      <c r="TQ122" s="674"/>
      <c r="TR122" s="674"/>
      <c r="TS122" s="674"/>
      <c r="TT122" s="674"/>
      <c r="TU122" s="674"/>
      <c r="TV122" s="674"/>
      <c r="TW122" s="674"/>
      <c r="TX122" s="674"/>
      <c r="TY122" s="674"/>
      <c r="TZ122" s="674"/>
      <c r="UA122" s="674"/>
      <c r="UB122" s="674"/>
      <c r="UC122" s="674"/>
      <c r="UD122" s="674"/>
      <c r="UE122" s="674"/>
      <c r="UF122" s="674"/>
      <c r="UG122" s="674"/>
      <c r="UH122" s="674"/>
      <c r="UI122" s="674"/>
      <c r="UJ122" s="674"/>
      <c r="UK122" s="674"/>
      <c r="UL122" s="674"/>
      <c r="UM122" s="674"/>
      <c r="UN122" s="674"/>
      <c r="UO122" s="674"/>
      <c r="UP122" s="674"/>
      <c r="UQ122" s="674"/>
      <c r="UR122" s="674"/>
      <c r="US122" s="674"/>
      <c r="UT122" s="674"/>
      <c r="UU122" s="674"/>
      <c r="UV122" s="674"/>
      <c r="UW122" s="674"/>
      <c r="UX122" s="674"/>
      <c r="UY122" s="674"/>
      <c r="UZ122" s="674"/>
      <c r="VA122" s="674"/>
      <c r="VB122" s="674"/>
      <c r="VC122" s="674"/>
      <c r="VD122" s="674"/>
      <c r="VE122" s="674"/>
      <c r="VF122" s="674"/>
      <c r="VG122" s="674"/>
      <c r="VH122" s="674"/>
      <c r="VI122" s="674"/>
      <c r="VJ122" s="674"/>
      <c r="VK122" s="674"/>
      <c r="VL122" s="674"/>
      <c r="VM122" s="674"/>
      <c r="VN122" s="674"/>
      <c r="VO122" s="674"/>
      <c r="VP122" s="674"/>
      <c r="VQ122" s="674"/>
      <c r="VR122" s="674"/>
      <c r="VS122" s="674"/>
      <c r="VT122" s="674"/>
      <c r="VU122" s="674"/>
      <c r="VV122" s="674"/>
      <c r="VW122" s="674"/>
      <c r="VX122" s="674"/>
      <c r="VY122" s="674"/>
      <c r="VZ122" s="674"/>
      <c r="WA122" s="674"/>
      <c r="WB122" s="674"/>
      <c r="WC122" s="674"/>
      <c r="WD122" s="674"/>
      <c r="WE122" s="674"/>
      <c r="WF122" s="674"/>
      <c r="WG122" s="674"/>
      <c r="WH122" s="674"/>
      <c r="WI122" s="674"/>
      <c r="WJ122" s="674"/>
      <c r="WK122" s="674"/>
      <c r="WL122" s="674"/>
      <c r="WM122" s="674"/>
      <c r="WN122" s="674"/>
      <c r="WO122" s="674"/>
      <c r="WP122" s="674"/>
      <c r="WQ122" s="674"/>
      <c r="WR122" s="674"/>
      <c r="WS122" s="674"/>
      <c r="WT122" s="674"/>
      <c r="WU122" s="674"/>
      <c r="WV122" s="674"/>
      <c r="WW122" s="674"/>
      <c r="WX122" s="674"/>
      <c r="WY122" s="674"/>
      <c r="WZ122" s="674"/>
      <c r="XA122" s="674"/>
      <c r="XB122" s="674"/>
      <c r="XC122" s="674"/>
      <c r="XD122" s="674"/>
      <c r="XE122" s="674"/>
      <c r="XF122" s="674"/>
      <c r="XG122" s="674"/>
      <c r="XH122" s="674"/>
      <c r="XI122" s="674"/>
      <c r="XJ122" s="674"/>
      <c r="XK122" s="674"/>
      <c r="XL122" s="674"/>
      <c r="XM122" s="674"/>
      <c r="XN122" s="674"/>
      <c r="XO122" s="674"/>
      <c r="XP122" s="674"/>
      <c r="XQ122" s="674"/>
      <c r="XR122" s="674"/>
      <c r="XS122" s="674"/>
      <c r="XT122" s="674"/>
      <c r="XU122" s="674"/>
      <c r="XV122" s="674"/>
      <c r="XW122" s="674"/>
      <c r="XX122" s="674"/>
      <c r="XY122" s="674"/>
      <c r="XZ122" s="674"/>
      <c r="YA122" s="674"/>
      <c r="YB122" s="674"/>
      <c r="YC122" s="674"/>
      <c r="YD122" s="674"/>
      <c r="YE122" s="674"/>
      <c r="YF122" s="674"/>
      <c r="YG122" s="674"/>
      <c r="YH122" s="674"/>
      <c r="YI122" s="674"/>
      <c r="YJ122" s="674"/>
      <c r="YK122" s="674"/>
      <c r="YL122" s="674"/>
      <c r="YM122" s="674"/>
      <c r="YN122" s="674"/>
      <c r="YO122" s="674"/>
      <c r="YP122" s="674"/>
      <c r="YQ122" s="674"/>
      <c r="YR122" s="674"/>
      <c r="YS122" s="674"/>
      <c r="YT122" s="674"/>
      <c r="YU122" s="674"/>
      <c r="YV122" s="674"/>
      <c r="YW122" s="674"/>
      <c r="YX122" s="674"/>
      <c r="YY122" s="674"/>
      <c r="YZ122" s="674"/>
      <c r="ZA122" s="674"/>
      <c r="ZB122" s="674"/>
      <c r="ZC122" s="674"/>
      <c r="ZD122" s="674"/>
      <c r="ZE122" s="674"/>
      <c r="ZF122" s="674"/>
      <c r="ZG122" s="674"/>
      <c r="ZH122" s="674"/>
      <c r="ZI122" s="674"/>
      <c r="ZJ122" s="674"/>
      <c r="ZK122" s="674"/>
      <c r="ZL122" s="674"/>
      <c r="ZM122" s="674"/>
      <c r="ZN122" s="674"/>
      <c r="ZO122" s="674"/>
      <c r="ZP122" s="674"/>
      <c r="ZQ122" s="674"/>
      <c r="ZR122" s="674"/>
      <c r="ZS122" s="674"/>
      <c r="ZT122" s="674"/>
      <c r="ZU122" s="674"/>
      <c r="ZV122" s="674"/>
      <c r="ZW122" s="674"/>
      <c r="ZX122" s="674"/>
      <c r="ZY122" s="674"/>
      <c r="ZZ122" s="674"/>
      <c r="AAA122" s="674"/>
      <c r="AAB122" s="674"/>
      <c r="AAC122" s="674"/>
      <c r="AAD122" s="674"/>
      <c r="AAE122" s="674"/>
      <c r="AAF122" s="674"/>
      <c r="AAG122" s="674"/>
      <c r="AAH122" s="674"/>
      <c r="AAI122" s="674"/>
      <c r="AAJ122" s="674"/>
      <c r="AAK122" s="674"/>
      <c r="AAL122" s="674"/>
      <c r="AAM122" s="674"/>
      <c r="AAN122" s="674"/>
      <c r="AAO122" s="674"/>
      <c r="AAP122" s="674"/>
      <c r="AAQ122" s="674"/>
      <c r="AAR122" s="674"/>
      <c r="AAS122" s="674"/>
      <c r="AAT122" s="674"/>
      <c r="AAU122" s="674"/>
      <c r="AAV122" s="674"/>
      <c r="AAW122" s="674"/>
      <c r="AAX122" s="674"/>
      <c r="AAY122" s="674"/>
      <c r="AAZ122" s="674"/>
      <c r="ABA122" s="674"/>
      <c r="ABB122" s="674"/>
      <c r="ABC122" s="674"/>
      <c r="ABD122" s="674"/>
      <c r="ABE122" s="674"/>
      <c r="ABF122" s="674"/>
      <c r="ABG122" s="674"/>
      <c r="ABH122" s="674"/>
      <c r="ABI122" s="674"/>
      <c r="ABJ122" s="674"/>
      <c r="ABK122" s="674"/>
      <c r="ABL122" s="674"/>
      <c r="ABM122" s="674"/>
      <c r="ABN122" s="674"/>
      <c r="ABO122" s="674"/>
      <c r="ABP122" s="674"/>
      <c r="ABQ122" s="674"/>
      <c r="ABR122" s="674"/>
      <c r="ABS122" s="674"/>
      <c r="ABT122" s="674"/>
      <c r="ABU122" s="674"/>
      <c r="ABV122" s="674"/>
      <c r="ABW122" s="674"/>
      <c r="ABX122" s="674"/>
      <c r="ABY122" s="674"/>
      <c r="ABZ122" s="674"/>
      <c r="ACA122" s="674"/>
      <c r="ACB122" s="674"/>
      <c r="ACC122" s="674"/>
      <c r="ACD122" s="674"/>
      <c r="ACE122" s="674"/>
      <c r="ACF122" s="674"/>
      <c r="ACG122" s="674"/>
      <c r="ACH122" s="674"/>
      <c r="ACI122" s="674"/>
      <c r="ACJ122" s="674"/>
      <c r="ACK122" s="674"/>
      <c r="ACL122" s="674"/>
      <c r="ACM122" s="674"/>
      <c r="ACN122" s="674"/>
      <c r="ACO122" s="674"/>
      <c r="ACP122" s="674"/>
      <c r="ACQ122" s="674"/>
      <c r="ACR122" s="674"/>
      <c r="ACS122" s="674"/>
      <c r="ACT122" s="674"/>
      <c r="ACU122" s="674"/>
      <c r="ACV122" s="674"/>
      <c r="ACW122" s="674"/>
      <c r="ACX122" s="674"/>
      <c r="ACY122" s="674"/>
      <c r="ACZ122" s="674"/>
      <c r="ADA122" s="674"/>
      <c r="ADB122" s="674"/>
      <c r="ADC122" s="674"/>
      <c r="ADD122" s="674"/>
      <c r="ADE122" s="674"/>
      <c r="ADF122" s="674"/>
      <c r="ADG122" s="674"/>
      <c r="ADH122" s="674"/>
      <c r="ADI122" s="674"/>
      <c r="ADJ122" s="674"/>
      <c r="ADK122" s="674"/>
      <c r="ADL122" s="674"/>
      <c r="ADM122" s="674"/>
      <c r="ADN122" s="674"/>
      <c r="ADO122" s="674"/>
      <c r="ADP122" s="674"/>
      <c r="ADQ122" s="674"/>
      <c r="ADR122" s="674"/>
      <c r="ADS122" s="674"/>
      <c r="ADT122" s="674"/>
      <c r="ADU122" s="674"/>
      <c r="ADV122" s="674"/>
      <c r="ADW122" s="674"/>
      <c r="ADX122" s="674"/>
      <c r="ADY122" s="674"/>
      <c r="ADZ122" s="674"/>
      <c r="AEA122" s="674"/>
      <c r="AEB122" s="674"/>
      <c r="AEC122" s="674"/>
      <c r="AED122" s="674"/>
      <c r="AEE122" s="674"/>
      <c r="AEF122" s="674"/>
      <c r="AEG122" s="674"/>
      <c r="AEH122" s="674"/>
      <c r="AEI122" s="674"/>
      <c r="AEJ122" s="674"/>
      <c r="AEK122" s="674"/>
      <c r="AEL122" s="674"/>
      <c r="AEM122" s="674"/>
      <c r="AEN122" s="674"/>
      <c r="AEO122" s="674"/>
      <c r="AEP122" s="674"/>
      <c r="AEQ122" s="674"/>
      <c r="AER122" s="674"/>
      <c r="AES122" s="674"/>
      <c r="AET122" s="674"/>
      <c r="AEU122" s="674"/>
      <c r="AEV122" s="674"/>
      <c r="AEW122" s="674"/>
      <c r="AEX122" s="674"/>
      <c r="AEY122" s="674"/>
      <c r="AEZ122" s="674"/>
      <c r="AFA122" s="674"/>
      <c r="AFB122" s="674"/>
      <c r="AFC122" s="674"/>
      <c r="AFD122" s="674"/>
      <c r="AFE122" s="674"/>
      <c r="AFF122" s="674"/>
      <c r="AFG122" s="674"/>
      <c r="AFH122" s="674"/>
      <c r="AFI122" s="674"/>
      <c r="AFJ122" s="674"/>
      <c r="AFK122" s="674"/>
      <c r="AFL122" s="674"/>
      <c r="AFM122" s="674"/>
      <c r="AFN122" s="674"/>
      <c r="AFO122" s="674"/>
      <c r="AFP122" s="674"/>
      <c r="AFQ122" s="674"/>
      <c r="AFR122" s="674"/>
      <c r="AFS122" s="674"/>
      <c r="AFT122" s="674"/>
      <c r="AFU122" s="674"/>
      <c r="AFV122" s="674"/>
      <c r="AFW122" s="674"/>
      <c r="AFX122" s="674"/>
      <c r="AFY122" s="674"/>
      <c r="AFZ122" s="674"/>
      <c r="AGA122" s="674"/>
      <c r="AGB122" s="674"/>
      <c r="AGC122" s="674"/>
      <c r="AGD122" s="674"/>
      <c r="AGE122" s="674"/>
      <c r="AGF122" s="674"/>
      <c r="AGG122" s="674"/>
      <c r="AGH122" s="674"/>
      <c r="AGI122" s="674"/>
      <c r="AGJ122" s="674"/>
      <c r="AGK122" s="674"/>
      <c r="AGL122" s="674"/>
      <c r="AGM122" s="674"/>
      <c r="AGN122" s="674"/>
      <c r="AGO122" s="674"/>
      <c r="AGP122" s="674"/>
      <c r="AGQ122" s="674"/>
      <c r="AGR122" s="674"/>
      <c r="AGS122" s="674"/>
      <c r="AGT122" s="674"/>
      <c r="AGU122" s="674"/>
      <c r="AGV122" s="674"/>
      <c r="AGW122" s="674"/>
      <c r="AGX122" s="674"/>
      <c r="AGY122" s="674"/>
      <c r="AGZ122" s="674"/>
      <c r="AHA122" s="674"/>
      <c r="AHB122" s="674"/>
      <c r="AHC122" s="674"/>
      <c r="AHD122" s="674"/>
      <c r="AHE122" s="674"/>
      <c r="AHF122" s="674"/>
      <c r="AHG122" s="674"/>
      <c r="AHH122" s="674"/>
      <c r="AHI122" s="674"/>
      <c r="AHJ122" s="674"/>
      <c r="AHK122" s="674"/>
      <c r="AHL122" s="674"/>
      <c r="AHM122" s="674"/>
      <c r="AHN122" s="674"/>
      <c r="AHO122" s="674"/>
      <c r="AHP122" s="674"/>
      <c r="AHQ122" s="674"/>
      <c r="AHR122" s="674"/>
      <c r="AHS122" s="674"/>
      <c r="AHT122" s="674"/>
      <c r="AHU122" s="674"/>
      <c r="AHV122" s="674"/>
      <c r="AHW122" s="674"/>
      <c r="AHX122" s="674"/>
      <c r="AHY122" s="674"/>
      <c r="AHZ122" s="674"/>
      <c r="AIA122" s="674"/>
      <c r="AIB122" s="674"/>
      <c r="AIC122" s="674"/>
      <c r="AID122" s="674"/>
      <c r="AIE122" s="674"/>
      <c r="AIF122" s="674"/>
      <c r="AIG122" s="674"/>
      <c r="AIH122" s="674"/>
      <c r="AII122" s="674"/>
      <c r="AIJ122" s="674"/>
      <c r="AIK122" s="674"/>
      <c r="AIL122" s="674"/>
      <c r="AIM122" s="674"/>
      <c r="AIN122" s="674"/>
      <c r="AIO122" s="674"/>
      <c r="AIP122" s="674"/>
      <c r="AIQ122" s="674"/>
      <c r="AIR122" s="674"/>
      <c r="AIS122" s="674"/>
      <c r="AIT122" s="674"/>
      <c r="AIU122" s="674"/>
      <c r="AIV122" s="674"/>
      <c r="AIW122" s="674"/>
      <c r="AIX122" s="674"/>
      <c r="AIY122" s="674"/>
      <c r="AIZ122" s="674"/>
      <c r="AJA122" s="674"/>
      <c r="AJB122" s="674"/>
      <c r="AJC122" s="674"/>
      <c r="AJD122" s="674"/>
      <c r="AJE122" s="674"/>
      <c r="AJF122" s="674"/>
      <c r="AJG122" s="674"/>
      <c r="AJH122" s="674"/>
      <c r="AJI122" s="674"/>
      <c r="AJJ122" s="674"/>
      <c r="AJK122" s="674"/>
      <c r="AJL122" s="674"/>
      <c r="AJM122" s="674"/>
      <c r="AJN122" s="674"/>
      <c r="AJO122" s="674"/>
      <c r="AJP122" s="674"/>
      <c r="AJQ122" s="674"/>
      <c r="AJR122" s="674"/>
      <c r="AJS122" s="674"/>
      <c r="AJT122" s="674"/>
      <c r="AJU122" s="674"/>
      <c r="AJV122" s="674"/>
      <c r="AJW122" s="674"/>
      <c r="AJX122" s="674"/>
      <c r="AJY122" s="674"/>
      <c r="AJZ122" s="674"/>
      <c r="AKA122" s="674"/>
      <c r="AKB122" s="674"/>
      <c r="AKC122" s="674"/>
      <c r="AKD122" s="674"/>
      <c r="AKE122" s="674"/>
      <c r="AKF122" s="674"/>
      <c r="AKG122" s="674"/>
      <c r="AKH122" s="674"/>
      <c r="AKI122" s="674"/>
      <c r="AKJ122" s="674"/>
      <c r="AKK122" s="674"/>
      <c r="AKL122" s="674"/>
      <c r="AKM122" s="674"/>
      <c r="AKN122" s="674"/>
      <c r="AKO122" s="674"/>
      <c r="AKP122" s="674"/>
      <c r="AKQ122" s="674"/>
      <c r="AKR122" s="674"/>
      <c r="AKS122" s="674"/>
      <c r="AKT122" s="674"/>
      <c r="AKU122" s="674"/>
      <c r="AKV122" s="674"/>
      <c r="AKW122" s="674"/>
      <c r="AKX122" s="674"/>
      <c r="AKY122" s="674"/>
      <c r="AKZ122" s="674"/>
      <c r="ALA122" s="674"/>
      <c r="ALB122" s="674"/>
      <c r="ALC122" s="674"/>
      <c r="ALD122" s="674"/>
      <c r="ALE122" s="674"/>
      <c r="ALF122" s="674"/>
      <c r="ALG122" s="674"/>
      <c r="ALH122" s="674"/>
      <c r="ALI122" s="674"/>
      <c r="ALJ122" s="674"/>
      <c r="ALK122" s="674"/>
      <c r="ALL122" s="674"/>
      <c r="ALM122" s="674"/>
      <c r="ALN122" s="674"/>
      <c r="ALO122" s="674"/>
      <c r="ALP122" s="674"/>
      <c r="ALQ122" s="674"/>
      <c r="ALR122" s="674"/>
      <c r="ALS122" s="674"/>
      <c r="ALT122" s="674"/>
      <c r="ALU122" s="674"/>
      <c r="ALV122" s="674"/>
      <c r="ALW122" s="674"/>
      <c r="ALX122" s="674"/>
      <c r="ALY122" s="674"/>
      <c r="ALZ122" s="674"/>
      <c r="AMA122" s="674"/>
      <c r="AMB122" s="674"/>
      <c r="AMC122" s="674"/>
      <c r="AMD122" s="674"/>
      <c r="AME122" s="674"/>
      <c r="AMF122" s="674"/>
      <c r="AMG122" s="674"/>
      <c r="AMH122" s="674"/>
      <c r="AMI122" s="674"/>
      <c r="AMJ122" s="674"/>
      <c r="AMK122" s="674"/>
      <c r="AML122" s="674"/>
      <c r="AMM122" s="674"/>
      <c r="AMN122" s="674"/>
      <c r="AMO122" s="674"/>
      <c r="AMP122" s="674"/>
      <c r="AMQ122" s="674"/>
      <c r="AMR122" s="674"/>
      <c r="AMS122" s="674"/>
      <c r="AMT122" s="674"/>
      <c r="AMU122" s="674"/>
      <c r="AMV122" s="674"/>
      <c r="AMW122" s="674"/>
      <c r="AMX122" s="674"/>
      <c r="AMY122" s="674"/>
      <c r="AMZ122" s="674"/>
      <c r="ANA122" s="674"/>
      <c r="ANB122" s="674"/>
      <c r="ANC122" s="674"/>
      <c r="AND122" s="674"/>
      <c r="ANE122" s="674"/>
      <c r="ANF122" s="674"/>
      <c r="ANG122" s="674"/>
      <c r="ANH122" s="674"/>
      <c r="ANI122" s="674"/>
      <c r="ANJ122" s="674"/>
      <c r="ANK122" s="674"/>
      <c r="ANL122" s="674"/>
      <c r="ANM122" s="674"/>
      <c r="ANN122" s="674"/>
      <c r="ANO122" s="674"/>
      <c r="ANP122" s="674"/>
      <c r="ANQ122" s="674"/>
      <c r="ANR122" s="674"/>
      <c r="ANS122" s="674"/>
      <c r="ANT122" s="674"/>
      <c r="ANU122" s="674"/>
      <c r="ANV122" s="674"/>
      <c r="ANW122" s="674"/>
      <c r="ANX122" s="674"/>
      <c r="ANY122" s="674"/>
      <c r="ANZ122" s="674"/>
      <c r="AOA122" s="674"/>
      <c r="AOB122" s="674"/>
      <c r="AOC122" s="674"/>
      <c r="AOD122" s="674"/>
      <c r="AOE122" s="674"/>
      <c r="AOF122" s="674"/>
      <c r="AOG122" s="674"/>
      <c r="AOH122" s="674"/>
      <c r="AOI122" s="674"/>
      <c r="AOJ122" s="674"/>
      <c r="AOK122" s="674"/>
      <c r="AOL122" s="674"/>
      <c r="AOM122" s="674"/>
      <c r="AON122" s="674"/>
      <c r="AOO122" s="674"/>
      <c r="AOP122" s="674"/>
      <c r="AOQ122" s="674"/>
      <c r="AOR122" s="674"/>
      <c r="AOS122" s="674"/>
      <c r="AOT122" s="674"/>
      <c r="AOU122" s="674"/>
      <c r="AOV122" s="674"/>
      <c r="AOW122" s="674"/>
      <c r="AOX122" s="674"/>
      <c r="AOY122" s="674"/>
      <c r="AOZ122" s="674"/>
      <c r="APA122" s="674"/>
      <c r="APB122" s="674"/>
      <c r="APC122" s="674"/>
      <c r="APD122" s="674"/>
      <c r="APE122" s="674"/>
      <c r="APF122" s="674"/>
      <c r="APG122" s="674"/>
      <c r="APH122" s="674"/>
      <c r="API122" s="674"/>
      <c r="APJ122" s="674"/>
      <c r="APK122" s="674"/>
      <c r="APL122" s="674"/>
      <c r="APM122" s="674"/>
      <c r="APN122" s="674"/>
      <c r="APO122" s="674"/>
      <c r="APP122" s="674"/>
      <c r="APQ122" s="674"/>
      <c r="APR122" s="674"/>
      <c r="APS122" s="674"/>
      <c r="APT122" s="674"/>
      <c r="APU122" s="674"/>
      <c r="APV122" s="674"/>
      <c r="APW122" s="674"/>
      <c r="APX122" s="674"/>
      <c r="APY122" s="674"/>
      <c r="APZ122" s="674"/>
      <c r="AQA122" s="674"/>
      <c r="AQB122" s="674"/>
      <c r="AQC122" s="674"/>
      <c r="AQD122" s="674"/>
      <c r="AQE122" s="674"/>
      <c r="AQF122" s="674"/>
      <c r="AQG122" s="674"/>
      <c r="AQH122" s="674"/>
      <c r="AQI122" s="674"/>
      <c r="AQJ122" s="674"/>
      <c r="AQK122" s="674"/>
      <c r="AQL122" s="674"/>
      <c r="AQM122" s="674"/>
      <c r="AQN122" s="674"/>
      <c r="AQO122" s="674"/>
      <c r="AQP122" s="674"/>
      <c r="AQQ122" s="674"/>
      <c r="AQR122" s="674"/>
      <c r="AQS122" s="674"/>
      <c r="AQT122" s="674"/>
      <c r="AQU122" s="674"/>
      <c r="AQV122" s="674"/>
      <c r="AQW122" s="674"/>
      <c r="AQX122" s="674"/>
      <c r="AQY122" s="674"/>
      <c r="AQZ122" s="674"/>
      <c r="ARA122" s="674"/>
      <c r="ARB122" s="674"/>
      <c r="ARC122" s="674"/>
      <c r="ARD122" s="674"/>
      <c r="ARE122" s="674"/>
      <c r="ARF122" s="674"/>
      <c r="ARG122" s="674"/>
      <c r="ARH122" s="674"/>
      <c r="ARI122" s="674"/>
      <c r="ARJ122" s="674"/>
      <c r="ARK122" s="674"/>
      <c r="ARL122" s="674"/>
      <c r="ARM122" s="674"/>
      <c r="ARN122" s="674"/>
      <c r="ARO122" s="674"/>
      <c r="ARP122" s="674"/>
      <c r="ARQ122" s="674"/>
      <c r="ARR122" s="674"/>
      <c r="ARS122" s="674"/>
      <c r="ART122" s="674"/>
      <c r="ARU122" s="674"/>
      <c r="ARV122" s="674"/>
      <c r="ARW122" s="674"/>
      <c r="ARX122" s="674"/>
      <c r="ARY122" s="674"/>
      <c r="ARZ122" s="674"/>
      <c r="ASA122" s="674"/>
      <c r="ASB122" s="674"/>
      <c r="ASC122" s="674"/>
    </row>
    <row r="123" spans="1:1173" s="741" customFormat="1" ht="22" customHeight="1" x14ac:dyDescent="0.15">
      <c r="A123" s="653"/>
      <c r="B123" s="736" t="s">
        <v>88</v>
      </c>
      <c r="C123" s="737" t="s">
        <v>27</v>
      </c>
      <c r="D123" s="738">
        <f>IF($C119*$D$101&gt;$D$101,$D$101,ROUNDUP($C119*$D$101,0))</f>
        <v>299112</v>
      </c>
      <c r="E123" s="739">
        <f>IF(E122="","",IF($C119*($D$101-D123)+D123&gt;$D$101,$D$101,ROUNDUP($C119*($D$101-D123)+D123,0)))</f>
        <v>541692</v>
      </c>
      <c r="F123" s="740">
        <f t="shared" ref="F123:AR123" si="15">IF(F122="","",IF($C119*($D$101-E123)+E123&gt;$D$101,$D$101,ROUNDUP($C119*($D$101-E123)+E123,0)))</f>
        <v>738424</v>
      </c>
      <c r="G123" s="740">
        <f t="shared" si="15"/>
        <v>897974</v>
      </c>
      <c r="H123" s="740">
        <f t="shared" si="15"/>
        <v>1027369</v>
      </c>
      <c r="I123" s="740">
        <f t="shared" si="15"/>
        <v>1132308</v>
      </c>
      <c r="J123" s="739">
        <f t="shared" si="15"/>
        <v>1217414</v>
      </c>
      <c r="K123" s="740">
        <f t="shared" si="15"/>
        <v>1286435</v>
      </c>
      <c r="L123" s="740">
        <f t="shared" si="15"/>
        <v>1342411</v>
      </c>
      <c r="M123" s="740">
        <f t="shared" si="15"/>
        <v>1387807</v>
      </c>
      <c r="N123" s="740">
        <f t="shared" si="15"/>
        <v>1424623</v>
      </c>
      <c r="O123" s="740">
        <f t="shared" si="15"/>
        <v>1454481</v>
      </c>
      <c r="P123" s="740">
        <f t="shared" si="15"/>
        <v>1478696</v>
      </c>
      <c r="Q123" s="740">
        <f t="shared" si="15"/>
        <v>1498334</v>
      </c>
      <c r="R123" s="740">
        <f t="shared" si="15"/>
        <v>1514261</v>
      </c>
      <c r="S123" s="740">
        <f t="shared" si="15"/>
        <v>1527178</v>
      </c>
      <c r="T123" s="740">
        <f t="shared" si="15"/>
        <v>1537653</v>
      </c>
      <c r="U123" s="740">
        <f t="shared" si="15"/>
        <v>1546148</v>
      </c>
      <c r="V123" s="740">
        <f t="shared" si="15"/>
        <v>1553038</v>
      </c>
      <c r="W123" s="740">
        <f t="shared" si="15"/>
        <v>1558626</v>
      </c>
      <c r="X123" s="740">
        <f t="shared" si="15"/>
        <v>1563158</v>
      </c>
      <c r="Y123" s="740">
        <f t="shared" si="15"/>
        <v>1566833</v>
      </c>
      <c r="Z123" s="740">
        <f t="shared" si="15"/>
        <v>1569813</v>
      </c>
      <c r="AA123" s="740">
        <f t="shared" si="15"/>
        <v>1572230</v>
      </c>
      <c r="AB123" s="740">
        <f t="shared" si="15"/>
        <v>1574190</v>
      </c>
      <c r="AC123" s="740">
        <f t="shared" si="15"/>
        <v>1575780</v>
      </c>
      <c r="AD123" s="740">
        <f t="shared" si="15"/>
        <v>1577069</v>
      </c>
      <c r="AE123" s="740">
        <f t="shared" si="15"/>
        <v>1578115</v>
      </c>
      <c r="AF123" s="740">
        <f t="shared" si="15"/>
        <v>1578963</v>
      </c>
      <c r="AG123" s="740">
        <f t="shared" si="15"/>
        <v>1579651</v>
      </c>
      <c r="AH123" s="740">
        <f t="shared" si="15"/>
        <v>1580209</v>
      </c>
      <c r="AI123" s="740">
        <f t="shared" si="15"/>
        <v>1580661</v>
      </c>
      <c r="AJ123" s="740">
        <f t="shared" si="15"/>
        <v>1581028</v>
      </c>
      <c r="AK123" s="740" t="str">
        <f t="shared" si="15"/>
        <v/>
      </c>
      <c r="AL123" s="740" t="str">
        <f t="shared" si="15"/>
        <v/>
      </c>
      <c r="AM123" s="740" t="str">
        <f t="shared" si="15"/>
        <v/>
      </c>
      <c r="AN123" s="740" t="str">
        <f t="shared" si="15"/>
        <v/>
      </c>
      <c r="AO123" s="740" t="str">
        <f t="shared" si="15"/>
        <v/>
      </c>
      <c r="AP123" s="740" t="str">
        <f t="shared" si="15"/>
        <v/>
      </c>
      <c r="AQ123" s="740" t="str">
        <f t="shared" si="15"/>
        <v/>
      </c>
      <c r="AR123" s="740" t="str">
        <f t="shared" si="15"/>
        <v/>
      </c>
    </row>
    <row r="124" spans="1:1173" s="699" customFormat="1" ht="22" customHeight="1" x14ac:dyDescent="0.15">
      <c r="A124" s="653"/>
      <c r="B124" s="742"/>
      <c r="C124" s="737" t="s">
        <v>17</v>
      </c>
      <c r="D124" s="743">
        <f>IF(D122="","",D123/D$101)</f>
        <v>0.18900037912296222</v>
      </c>
      <c r="E124" s="744">
        <f t="shared" ref="E124:AR124" si="16">IF(E122="","",E123/E$101)</f>
        <v>0.34019468693085475</v>
      </c>
      <c r="F124" s="743">
        <f t="shared" si="16"/>
        <v>0.46093882646691636</v>
      </c>
      <c r="G124" s="743">
        <f t="shared" si="16"/>
        <v>0.55705583126550873</v>
      </c>
      <c r="H124" s="743">
        <f t="shared" si="16"/>
        <v>0.63339642416769415</v>
      </c>
      <c r="I124" s="743">
        <f t="shared" si="16"/>
        <v>0.69381617647058824</v>
      </c>
      <c r="J124" s="744">
        <f t="shared" si="16"/>
        <v>0.74142143727162002</v>
      </c>
      <c r="K124" s="743">
        <f t="shared" si="16"/>
        <v>0.77871368038740918</v>
      </c>
      <c r="L124" s="743">
        <f t="shared" si="16"/>
        <v>0.80770818291215407</v>
      </c>
      <c r="M124" s="743">
        <f t="shared" si="16"/>
        <v>0.83002811004784693</v>
      </c>
      <c r="N124" s="743">
        <f t="shared" si="16"/>
        <v>0.84698156956004755</v>
      </c>
      <c r="O124" s="743">
        <f t="shared" si="16"/>
        <v>0.85962234042553187</v>
      </c>
      <c r="P124" s="743">
        <f t="shared" si="16"/>
        <v>0.86879905992949469</v>
      </c>
      <c r="Q124" s="743">
        <f t="shared" si="16"/>
        <v>0.87588577441323479</v>
      </c>
      <c r="R124" s="743">
        <f t="shared" si="16"/>
        <v>0.88074274414005704</v>
      </c>
      <c r="S124" s="743">
        <f t="shared" si="16"/>
        <v>0.88380913799589111</v>
      </c>
      <c r="T124" s="743">
        <f t="shared" si="16"/>
        <v>0.88543878843717605</v>
      </c>
      <c r="U124" s="743">
        <f t="shared" si="16"/>
        <v>0.8859177768228047</v>
      </c>
      <c r="V124" s="743">
        <f t="shared" si="16"/>
        <v>0.88547693711157993</v>
      </c>
      <c r="W124" s="743">
        <f t="shared" si="16"/>
        <v>0.88430172193696632</v>
      </c>
      <c r="X124" s="743">
        <f t="shared" si="16"/>
        <v>0.88254177958446256</v>
      </c>
      <c r="Y124" s="743">
        <f t="shared" si="16"/>
        <v>0.88031744248110799</v>
      </c>
      <c r="Z124" s="743">
        <f t="shared" si="16"/>
        <v>0.87772602739726024</v>
      </c>
      <c r="AA124" s="743">
        <f t="shared" si="16"/>
        <v>0.87605032652060533</v>
      </c>
      <c r="AB124" s="743">
        <f t="shared" si="16"/>
        <v>0.87413235898404096</v>
      </c>
      <c r="AC124" s="743">
        <f t="shared" si="16"/>
        <v>0.87202275544536922</v>
      </c>
      <c r="AD124" s="743">
        <f t="shared" si="16"/>
        <v>0.86976152921322292</v>
      </c>
      <c r="AE124" s="743">
        <f t="shared" si="16"/>
        <v>0.86738210399032645</v>
      </c>
      <c r="AF124" s="743">
        <f t="shared" si="16"/>
        <v>0.86491032986776806</v>
      </c>
      <c r="AG124" s="743">
        <f t="shared" si="16"/>
        <v>0.8623678866227017</v>
      </c>
      <c r="AH124" s="743">
        <f t="shared" si="16"/>
        <v>0.85977180974351719</v>
      </c>
      <c r="AI124" s="743">
        <f t="shared" si="16"/>
        <v>0.8571356527774765</v>
      </c>
      <c r="AJ124" s="743">
        <f>IF(AJ122="","",AJ123/AJ$101)</f>
        <v>0.8544711668378101</v>
      </c>
      <c r="AK124" s="743" t="str">
        <f t="shared" si="16"/>
        <v/>
      </c>
      <c r="AL124" s="743" t="str">
        <f t="shared" si="16"/>
        <v/>
      </c>
      <c r="AM124" s="743" t="str">
        <f t="shared" si="16"/>
        <v/>
      </c>
      <c r="AN124" s="743" t="str">
        <f t="shared" si="16"/>
        <v/>
      </c>
      <c r="AO124" s="743" t="str">
        <f t="shared" si="16"/>
        <v/>
      </c>
      <c r="AP124" s="743" t="str">
        <f t="shared" si="16"/>
        <v/>
      </c>
      <c r="AQ124" s="743" t="str">
        <f t="shared" si="16"/>
        <v/>
      </c>
      <c r="AR124" s="743" t="str">
        <f t="shared" si="16"/>
        <v/>
      </c>
    </row>
    <row r="125" spans="1:1173" s="699" customFormat="1" ht="22" customHeight="1" x14ac:dyDescent="0.15">
      <c r="A125" s="653"/>
      <c r="B125" s="745" t="s">
        <v>96</v>
      </c>
      <c r="C125" s="737" t="s">
        <v>49</v>
      </c>
      <c r="D125" s="746">
        <f>IF(D122="","",D123*$G$27)</f>
        <v>4238162794.7999997</v>
      </c>
      <c r="E125" s="747">
        <f t="shared" ref="E125:AR125" si="17">IF(E122="","",E123*$G$27)</f>
        <v>7675315201.8000002</v>
      </c>
      <c r="F125" s="746">
        <f t="shared" si="17"/>
        <v>10462840419.6</v>
      </c>
      <c r="G125" s="746">
        <f t="shared" si="17"/>
        <v>12723528302.1</v>
      </c>
      <c r="H125" s="746">
        <f t="shared" si="17"/>
        <v>14556945466.35</v>
      </c>
      <c r="I125" s="746">
        <f t="shared" si="17"/>
        <v>16043841898.199999</v>
      </c>
      <c r="J125" s="747">
        <f t="shared" si="17"/>
        <v>17249721578.099998</v>
      </c>
      <c r="K125" s="746">
        <f t="shared" si="17"/>
        <v>18227690480.25</v>
      </c>
      <c r="L125" s="746">
        <f t="shared" si="17"/>
        <v>19020822820.649998</v>
      </c>
      <c r="M125" s="746">
        <f t="shared" si="17"/>
        <v>19664045554.049999</v>
      </c>
      <c r="N125" s="746">
        <f t="shared" si="17"/>
        <v>20185696980.450001</v>
      </c>
      <c r="O125" s="746">
        <f t="shared" si="17"/>
        <v>20608759461.149998</v>
      </c>
      <c r="P125" s="746">
        <f t="shared" si="17"/>
        <v>20951865428.399998</v>
      </c>
      <c r="Q125" s="746">
        <f t="shared" si="17"/>
        <v>21230119196.099998</v>
      </c>
      <c r="R125" s="746">
        <f t="shared" si="17"/>
        <v>21455791248.149998</v>
      </c>
      <c r="S125" s="746">
        <f t="shared" si="17"/>
        <v>21638814158.700001</v>
      </c>
      <c r="T125" s="746">
        <f t="shared" si="17"/>
        <v>21787236004.950001</v>
      </c>
      <c r="U125" s="746">
        <f t="shared" si="17"/>
        <v>21907602934.200001</v>
      </c>
      <c r="V125" s="746">
        <f t="shared" si="17"/>
        <v>22005228377.700001</v>
      </c>
      <c r="W125" s="746">
        <f t="shared" si="17"/>
        <v>22084405587.899998</v>
      </c>
      <c r="X125" s="746">
        <f t="shared" si="17"/>
        <v>22148620175.700001</v>
      </c>
      <c r="Y125" s="746">
        <f t="shared" si="17"/>
        <v>22200691801.950001</v>
      </c>
      <c r="Z125" s="746">
        <f t="shared" si="17"/>
        <v>22242915868.950001</v>
      </c>
      <c r="AA125" s="746">
        <f t="shared" si="17"/>
        <v>22277162704.5</v>
      </c>
      <c r="AB125" s="746">
        <f t="shared" si="17"/>
        <v>22304934238.5</v>
      </c>
      <c r="AC125" s="746">
        <f t="shared" si="17"/>
        <v>22327463187</v>
      </c>
      <c r="AD125" s="746">
        <f t="shared" si="17"/>
        <v>22345727221.349998</v>
      </c>
      <c r="AE125" s="746">
        <f t="shared" si="17"/>
        <v>22360548152.25</v>
      </c>
      <c r="AF125" s="746">
        <f t="shared" si="17"/>
        <v>22372563591.450001</v>
      </c>
      <c r="AG125" s="746">
        <f t="shared" si="17"/>
        <v>22382311966.649998</v>
      </c>
      <c r="AH125" s="746">
        <f t="shared" si="17"/>
        <v>22390218352.349998</v>
      </c>
      <c r="AI125" s="746">
        <f t="shared" si="17"/>
        <v>22396622808.149998</v>
      </c>
      <c r="AJ125" s="746">
        <f t="shared" si="17"/>
        <v>22401822886.200001</v>
      </c>
      <c r="AK125" s="746" t="str">
        <f t="shared" si="17"/>
        <v/>
      </c>
      <c r="AL125" s="746" t="str">
        <f t="shared" si="17"/>
        <v/>
      </c>
      <c r="AM125" s="746" t="str">
        <f t="shared" si="17"/>
        <v/>
      </c>
      <c r="AN125" s="746" t="str">
        <f t="shared" si="17"/>
        <v/>
      </c>
      <c r="AO125" s="746" t="str">
        <f t="shared" si="17"/>
        <v/>
      </c>
      <c r="AP125" s="746" t="str">
        <f t="shared" si="17"/>
        <v/>
      </c>
      <c r="AQ125" s="746" t="str">
        <f t="shared" si="17"/>
        <v/>
      </c>
      <c r="AR125" s="746" t="str">
        <f t="shared" si="17"/>
        <v/>
      </c>
    </row>
    <row r="126" spans="1:1173" s="653" customFormat="1" ht="10" customHeight="1" x14ac:dyDescent="0.15">
      <c r="E126" s="731"/>
      <c r="J126" s="731"/>
    </row>
    <row r="127" spans="1:1173" s="751" customFormat="1" ht="22" customHeight="1" x14ac:dyDescent="0.15">
      <c r="A127" s="653"/>
      <c r="B127" s="736" t="s">
        <v>89</v>
      </c>
      <c r="C127" s="737" t="s">
        <v>27</v>
      </c>
      <c r="D127" s="748">
        <f>IF((((VLOOKUP(D122,Vérification!$C$18:$D$57,2,FALSE))-(VLOOKUP(D122-1,Vérification!$C$18:$D$57,2,FALSE)))*1000)&lt;0,0,((VLOOKUP(D122,Vérification!$C$18:$D$57,2,FALSE))-(VLOOKUP(D122-1,Vérification!$C$18:$D$57,2,FALSE)))*1000)</f>
        <v>9700.0000000000455</v>
      </c>
      <c r="E127" s="749">
        <f>IF(E122="","",IF(E$101-D$101&lt;0,D127,E$101-D$101+D127))</f>
        <v>19400.000000000044</v>
      </c>
      <c r="F127" s="750">
        <f t="shared" ref="F127:AR127" si="18">IF(F122="","",IF(F$101-E$101&lt;0,E127,F$101-E$101+E127))</f>
        <v>29100.000000000044</v>
      </c>
      <c r="G127" s="750">
        <f t="shared" si="18"/>
        <v>39100.000000000044</v>
      </c>
      <c r="H127" s="750">
        <f t="shared" si="18"/>
        <v>49100.000000000044</v>
      </c>
      <c r="I127" s="750">
        <f t="shared" si="18"/>
        <v>59100.000000000044</v>
      </c>
      <c r="J127" s="749">
        <f t="shared" si="18"/>
        <v>69100.000000000044</v>
      </c>
      <c r="K127" s="750">
        <f t="shared" si="18"/>
        <v>79100.000000000044</v>
      </c>
      <c r="L127" s="750">
        <f t="shared" si="18"/>
        <v>89100.000000000044</v>
      </c>
      <c r="M127" s="750">
        <f t="shared" si="18"/>
        <v>99100.000000000044</v>
      </c>
      <c r="N127" s="750">
        <f t="shared" si="18"/>
        <v>109100.00000000004</v>
      </c>
      <c r="O127" s="750">
        <f t="shared" si="18"/>
        <v>119100.00000000004</v>
      </c>
      <c r="P127" s="750">
        <f t="shared" si="18"/>
        <v>129100.00000000004</v>
      </c>
      <c r="Q127" s="750">
        <f t="shared" si="18"/>
        <v>137750.00000000006</v>
      </c>
      <c r="R127" s="750">
        <f t="shared" si="18"/>
        <v>146400.00000000006</v>
      </c>
      <c r="S127" s="750">
        <f t="shared" si="18"/>
        <v>155050.00000000006</v>
      </c>
      <c r="T127" s="750">
        <f t="shared" si="18"/>
        <v>163700.00000000006</v>
      </c>
      <c r="U127" s="750">
        <f t="shared" si="18"/>
        <v>172350.00000000006</v>
      </c>
      <c r="V127" s="750">
        <f t="shared" si="18"/>
        <v>181000.00000000006</v>
      </c>
      <c r="W127" s="750">
        <f t="shared" si="18"/>
        <v>189650.00000000006</v>
      </c>
      <c r="X127" s="750">
        <f t="shared" si="18"/>
        <v>198300.00000000006</v>
      </c>
      <c r="Y127" s="750">
        <f t="shared" si="18"/>
        <v>206950.00000000006</v>
      </c>
      <c r="Z127" s="750">
        <f t="shared" si="18"/>
        <v>215600.00000000006</v>
      </c>
      <c r="AA127" s="750">
        <f t="shared" si="18"/>
        <v>221780.00000000006</v>
      </c>
      <c r="AB127" s="750">
        <f t="shared" si="18"/>
        <v>227960.00000000006</v>
      </c>
      <c r="AC127" s="750">
        <f t="shared" si="18"/>
        <v>234140.00000000006</v>
      </c>
      <c r="AD127" s="750">
        <f t="shared" si="18"/>
        <v>240320.00000000006</v>
      </c>
      <c r="AE127" s="750">
        <f t="shared" si="18"/>
        <v>246500.00000000006</v>
      </c>
      <c r="AF127" s="750">
        <f t="shared" si="18"/>
        <v>252680.00000000006</v>
      </c>
      <c r="AG127" s="750">
        <f t="shared" si="18"/>
        <v>258860.00000000006</v>
      </c>
      <c r="AH127" s="750">
        <f t="shared" si="18"/>
        <v>265040.00000000006</v>
      </c>
      <c r="AI127" s="750">
        <f t="shared" si="18"/>
        <v>271220.00000000006</v>
      </c>
      <c r="AJ127" s="750">
        <f t="shared" si="18"/>
        <v>277400.00000000006</v>
      </c>
      <c r="AK127" s="750" t="str">
        <f t="shared" si="18"/>
        <v/>
      </c>
      <c r="AL127" s="750" t="str">
        <f t="shared" si="18"/>
        <v/>
      </c>
      <c r="AM127" s="750" t="str">
        <f t="shared" si="18"/>
        <v/>
      </c>
      <c r="AN127" s="750" t="str">
        <f t="shared" si="18"/>
        <v/>
      </c>
      <c r="AO127" s="750" t="str">
        <f t="shared" si="18"/>
        <v/>
      </c>
      <c r="AP127" s="750" t="str">
        <f t="shared" si="18"/>
        <v/>
      </c>
      <c r="AQ127" s="750" t="str">
        <f t="shared" si="18"/>
        <v/>
      </c>
      <c r="AR127" s="750" t="str">
        <f t="shared" si="18"/>
        <v/>
      </c>
    </row>
    <row r="128" spans="1:1173" s="699" customFormat="1" ht="22" customHeight="1" x14ac:dyDescent="0.15">
      <c r="A128" s="653"/>
      <c r="B128" s="742"/>
      <c r="C128" s="737" t="s">
        <v>17</v>
      </c>
      <c r="D128" s="743">
        <f t="shared" ref="D128:AR128" si="19">IF(D122="","",D127/D$101)</f>
        <v>6.1291545557942912E-3</v>
      </c>
      <c r="E128" s="744">
        <f t="shared" si="19"/>
        <v>1.2183633737361078E-2</v>
      </c>
      <c r="F128" s="743">
        <f t="shared" si="19"/>
        <v>1.8164794007490662E-2</v>
      </c>
      <c r="G128" s="743">
        <f t="shared" si="19"/>
        <v>2.4255583126550895E-2</v>
      </c>
      <c r="H128" s="743">
        <f t="shared" si="19"/>
        <v>3.0271270036991395E-2</v>
      </c>
      <c r="I128" s="743">
        <f t="shared" si="19"/>
        <v>3.6213235294117671E-2</v>
      </c>
      <c r="J128" s="744">
        <f t="shared" si="19"/>
        <v>4.2082825822168116E-2</v>
      </c>
      <c r="K128" s="743">
        <f t="shared" si="19"/>
        <v>4.7881355932203419E-2</v>
      </c>
      <c r="L128" s="743">
        <f t="shared" si="19"/>
        <v>5.3610108303249124E-2</v>
      </c>
      <c r="M128" s="743">
        <f t="shared" si="19"/>
        <v>5.9270334928229688E-2</v>
      </c>
      <c r="N128" s="743">
        <f t="shared" si="19"/>
        <v>6.4863258026159359E-2</v>
      </c>
      <c r="O128" s="743">
        <f t="shared" si="19"/>
        <v>7.0390070921985848E-2</v>
      </c>
      <c r="P128" s="743">
        <f t="shared" si="19"/>
        <v>7.5851938895417179E-2</v>
      </c>
      <c r="Q128" s="743">
        <f t="shared" si="19"/>
        <v>8.0524946657703253E-2</v>
      </c>
      <c r="R128" s="743">
        <f t="shared" si="19"/>
        <v>8.5150933519455629E-2</v>
      </c>
      <c r="S128" s="743">
        <f t="shared" si="19"/>
        <v>8.9730605630950006E-2</v>
      </c>
      <c r="T128" s="743">
        <f t="shared" si="19"/>
        <v>9.4264655073131434E-2</v>
      </c>
      <c r="U128" s="743">
        <f t="shared" si="19"/>
        <v>9.8753760206274202E-2</v>
      </c>
      <c r="V128" s="743">
        <f t="shared" si="19"/>
        <v>0.10319858600832434</v>
      </c>
      <c r="W128" s="743">
        <f t="shared" si="19"/>
        <v>0.10759978440327937</v>
      </c>
      <c r="X128" s="743">
        <f t="shared" si="19"/>
        <v>0.11195799457994583</v>
      </c>
      <c r="Y128" s="743">
        <f t="shared" si="19"/>
        <v>0.11627384330140184</v>
      </c>
      <c r="Z128" s="743">
        <f t="shared" si="19"/>
        <v>0.12054794520547948</v>
      </c>
      <c r="AA128" s="743">
        <f t="shared" si="19"/>
        <v>0.12357634787260127</v>
      </c>
      <c r="AB128" s="743">
        <f t="shared" si="19"/>
        <v>0.12658396543873485</v>
      </c>
      <c r="AC128" s="743">
        <f t="shared" si="19"/>
        <v>0.12957101115636624</v>
      </c>
      <c r="AD128" s="743">
        <f t="shared" si="19"/>
        <v>0.13253769537066659</v>
      </c>
      <c r="AE128" s="743">
        <f t="shared" si="19"/>
        <v>0.13548422556886888</v>
      </c>
      <c r="AF128" s="743">
        <f t="shared" si="19"/>
        <v>0.1384108064286419</v>
      </c>
      <c r="AG128" s="743">
        <f t="shared" si="19"/>
        <v>0.1413176398654846</v>
      </c>
      <c r="AH128" s="743">
        <f t="shared" si="19"/>
        <v>0.14420492507916474</v>
      </c>
      <c r="AI128" s="743">
        <f t="shared" si="19"/>
        <v>0.1470728585992235</v>
      </c>
      <c r="AJ128" s="743">
        <f t="shared" si="19"/>
        <v>0.1499216343295682</v>
      </c>
      <c r="AK128" s="743" t="str">
        <f t="shared" si="19"/>
        <v/>
      </c>
      <c r="AL128" s="743" t="str">
        <f t="shared" si="19"/>
        <v/>
      </c>
      <c r="AM128" s="743" t="str">
        <f t="shared" si="19"/>
        <v/>
      </c>
      <c r="AN128" s="743" t="str">
        <f t="shared" si="19"/>
        <v/>
      </c>
      <c r="AO128" s="743" t="str">
        <f t="shared" si="19"/>
        <v/>
      </c>
      <c r="AP128" s="743" t="str">
        <f t="shared" si="19"/>
        <v/>
      </c>
      <c r="AQ128" s="743" t="str">
        <f t="shared" si="19"/>
        <v/>
      </c>
      <c r="AR128" s="743" t="str">
        <f t="shared" si="19"/>
        <v/>
      </c>
    </row>
    <row r="129" spans="1:1173" s="751" customFormat="1" ht="22" customHeight="1" x14ac:dyDescent="0.15">
      <c r="A129" s="653"/>
      <c r="B129" s="745" t="s">
        <v>97</v>
      </c>
      <c r="C129" s="737" t="s">
        <v>49</v>
      </c>
      <c r="D129" s="746">
        <f>IF(D122="","",D127*$J$27)</f>
        <v>101586645.00000048</v>
      </c>
      <c r="E129" s="747">
        <f t="shared" ref="E129:AR129" si="20">IF(E122="","",E127*$J$27)</f>
        <v>203173290.00000048</v>
      </c>
      <c r="F129" s="746">
        <f t="shared" si="20"/>
        <v>304759935.00000048</v>
      </c>
      <c r="G129" s="746">
        <f t="shared" si="20"/>
        <v>409488435.00000048</v>
      </c>
      <c r="H129" s="746">
        <f t="shared" si="20"/>
        <v>514216935.00000048</v>
      </c>
      <c r="I129" s="746">
        <f t="shared" si="20"/>
        <v>618945435.00000048</v>
      </c>
      <c r="J129" s="747">
        <f t="shared" si="20"/>
        <v>723673935.00000048</v>
      </c>
      <c r="K129" s="746">
        <f t="shared" si="20"/>
        <v>828402435.00000048</v>
      </c>
      <c r="L129" s="746">
        <f t="shared" si="20"/>
        <v>933130935.00000048</v>
      </c>
      <c r="M129" s="746">
        <f t="shared" si="20"/>
        <v>1037859435.0000005</v>
      </c>
      <c r="N129" s="746">
        <f t="shared" si="20"/>
        <v>1142587935.0000005</v>
      </c>
      <c r="O129" s="746">
        <f t="shared" si="20"/>
        <v>1247316435.0000005</v>
      </c>
      <c r="P129" s="746">
        <f t="shared" si="20"/>
        <v>1352044935.0000005</v>
      </c>
      <c r="Q129" s="746">
        <f t="shared" si="20"/>
        <v>1442635087.5000007</v>
      </c>
      <c r="R129" s="746">
        <f t="shared" si="20"/>
        <v>1533225240.0000007</v>
      </c>
      <c r="S129" s="746">
        <f t="shared" si="20"/>
        <v>1623815392.5000007</v>
      </c>
      <c r="T129" s="746">
        <f t="shared" si="20"/>
        <v>1714405545.0000007</v>
      </c>
      <c r="U129" s="746">
        <f t="shared" si="20"/>
        <v>1804995697.5000007</v>
      </c>
      <c r="V129" s="746">
        <f t="shared" si="20"/>
        <v>1895585850.0000007</v>
      </c>
      <c r="W129" s="746">
        <f t="shared" si="20"/>
        <v>1986176002.5000007</v>
      </c>
      <c r="X129" s="746">
        <f t="shared" si="20"/>
        <v>2076766155.0000007</v>
      </c>
      <c r="Y129" s="746">
        <f t="shared" si="20"/>
        <v>2167356307.5000005</v>
      </c>
      <c r="Z129" s="746">
        <f t="shared" si="20"/>
        <v>2257946460.0000005</v>
      </c>
      <c r="AA129" s="746">
        <f t="shared" si="20"/>
        <v>2322668673.0000005</v>
      </c>
      <c r="AB129" s="746">
        <f t="shared" si="20"/>
        <v>2387390886.0000005</v>
      </c>
      <c r="AC129" s="746">
        <f t="shared" si="20"/>
        <v>2452113099.0000005</v>
      </c>
      <c r="AD129" s="746">
        <f t="shared" si="20"/>
        <v>2516835312.0000005</v>
      </c>
      <c r="AE129" s="746">
        <f t="shared" si="20"/>
        <v>2581557525.0000005</v>
      </c>
      <c r="AF129" s="746">
        <f t="shared" si="20"/>
        <v>2646279738.0000005</v>
      </c>
      <c r="AG129" s="746">
        <f t="shared" si="20"/>
        <v>2711001951.0000005</v>
      </c>
      <c r="AH129" s="746">
        <f t="shared" si="20"/>
        <v>2775724164.0000005</v>
      </c>
      <c r="AI129" s="746">
        <f t="shared" si="20"/>
        <v>2840446377.0000005</v>
      </c>
      <c r="AJ129" s="746">
        <f t="shared" si="20"/>
        <v>2905168590.0000005</v>
      </c>
      <c r="AK129" s="746" t="str">
        <f t="shared" si="20"/>
        <v/>
      </c>
      <c r="AL129" s="746" t="str">
        <f t="shared" si="20"/>
        <v/>
      </c>
      <c r="AM129" s="746" t="str">
        <f t="shared" si="20"/>
        <v/>
      </c>
      <c r="AN129" s="746" t="str">
        <f t="shared" si="20"/>
        <v/>
      </c>
      <c r="AO129" s="746" t="str">
        <f t="shared" si="20"/>
        <v/>
      </c>
      <c r="AP129" s="746" t="str">
        <f t="shared" si="20"/>
        <v/>
      </c>
      <c r="AQ129" s="746" t="str">
        <f t="shared" si="20"/>
        <v/>
      </c>
      <c r="AR129" s="746" t="str">
        <f t="shared" si="20"/>
        <v/>
      </c>
    </row>
    <row r="130" spans="1:1173" s="653" customFormat="1" ht="10" customHeight="1" x14ac:dyDescent="0.15">
      <c r="E130" s="731"/>
      <c r="J130" s="731"/>
    </row>
    <row r="131" spans="1:1173" s="751" customFormat="1" ht="22" customHeight="1" x14ac:dyDescent="0.15">
      <c r="A131" s="653"/>
      <c r="B131" s="736" t="s">
        <v>90</v>
      </c>
      <c r="C131" s="737" t="s">
        <v>27</v>
      </c>
      <c r="D131" s="752">
        <f>IF(D122="","",D$101-D123-D127)</f>
        <v>1273788</v>
      </c>
      <c r="E131" s="753">
        <f t="shared" ref="E131:AR131" si="21">IF(E122="","",E$101-E123-E127)</f>
        <v>1031208</v>
      </c>
      <c r="F131" s="752">
        <f t="shared" si="21"/>
        <v>834476</v>
      </c>
      <c r="G131" s="752">
        <f t="shared" si="21"/>
        <v>674926</v>
      </c>
      <c r="H131" s="752">
        <f t="shared" si="21"/>
        <v>545531</v>
      </c>
      <c r="I131" s="752">
        <f t="shared" si="21"/>
        <v>440591.99999999994</v>
      </c>
      <c r="J131" s="753">
        <f t="shared" si="21"/>
        <v>355485.99999999994</v>
      </c>
      <c r="K131" s="752">
        <f t="shared" si="21"/>
        <v>286464.99999999994</v>
      </c>
      <c r="L131" s="752">
        <f t="shared" si="21"/>
        <v>230488.99999999994</v>
      </c>
      <c r="M131" s="752">
        <f t="shared" si="21"/>
        <v>185092.99999999994</v>
      </c>
      <c r="N131" s="752">
        <f t="shared" si="21"/>
        <v>148276.99999999994</v>
      </c>
      <c r="O131" s="752">
        <f t="shared" si="21"/>
        <v>118418.99999999996</v>
      </c>
      <c r="P131" s="752">
        <f t="shared" si="21"/>
        <v>94203.999999999956</v>
      </c>
      <c r="Q131" s="752">
        <f t="shared" si="21"/>
        <v>74565.999999999942</v>
      </c>
      <c r="R131" s="752">
        <f t="shared" si="21"/>
        <v>58638.999999999942</v>
      </c>
      <c r="S131" s="752">
        <f t="shared" si="21"/>
        <v>45721.999999999942</v>
      </c>
      <c r="T131" s="752">
        <f t="shared" si="21"/>
        <v>35246.999999999942</v>
      </c>
      <c r="U131" s="752">
        <f t="shared" si="21"/>
        <v>26751.999999999942</v>
      </c>
      <c r="V131" s="752">
        <f t="shared" si="21"/>
        <v>19861.999999999942</v>
      </c>
      <c r="W131" s="752">
        <f t="shared" si="21"/>
        <v>14273.999999999942</v>
      </c>
      <c r="X131" s="752">
        <f t="shared" si="21"/>
        <v>9741.9999999999418</v>
      </c>
      <c r="Y131" s="752">
        <f t="shared" si="21"/>
        <v>6066.9999999999418</v>
      </c>
      <c r="Z131" s="752">
        <f t="shared" si="21"/>
        <v>3086.9999999999418</v>
      </c>
      <c r="AA131" s="752">
        <f t="shared" si="21"/>
        <v>669.99999999994179</v>
      </c>
      <c r="AB131" s="752">
        <f t="shared" si="21"/>
        <v>-1290.0000000000582</v>
      </c>
      <c r="AC131" s="752">
        <f t="shared" si="21"/>
        <v>-2880.0000000000582</v>
      </c>
      <c r="AD131" s="752">
        <f t="shared" si="21"/>
        <v>-4169.0000000000582</v>
      </c>
      <c r="AE131" s="752">
        <f t="shared" si="21"/>
        <v>-5215.0000000000582</v>
      </c>
      <c r="AF131" s="752">
        <f t="shared" si="21"/>
        <v>-6063.0000000000582</v>
      </c>
      <c r="AG131" s="752">
        <f t="shared" si="21"/>
        <v>-6751.0000000000582</v>
      </c>
      <c r="AH131" s="752">
        <f t="shared" si="21"/>
        <v>-7309.0000000000582</v>
      </c>
      <c r="AI131" s="752">
        <f t="shared" si="21"/>
        <v>-7761.0000000000582</v>
      </c>
      <c r="AJ131" s="752">
        <f t="shared" si="21"/>
        <v>-8128.0000000000582</v>
      </c>
      <c r="AK131" s="752" t="str">
        <f t="shared" si="21"/>
        <v/>
      </c>
      <c r="AL131" s="752" t="str">
        <f t="shared" si="21"/>
        <v/>
      </c>
      <c r="AM131" s="752" t="str">
        <f t="shared" si="21"/>
        <v/>
      </c>
      <c r="AN131" s="752" t="str">
        <f t="shared" si="21"/>
        <v/>
      </c>
      <c r="AO131" s="752" t="str">
        <f t="shared" si="21"/>
        <v/>
      </c>
      <c r="AP131" s="752" t="str">
        <f t="shared" si="21"/>
        <v/>
      </c>
      <c r="AQ131" s="752" t="str">
        <f t="shared" si="21"/>
        <v/>
      </c>
      <c r="AR131" s="752" t="str">
        <f t="shared" si="21"/>
        <v/>
      </c>
    </row>
    <row r="132" spans="1:1173" s="751" customFormat="1" ht="22" customHeight="1" x14ac:dyDescent="0.15">
      <c r="A132" s="653"/>
      <c r="B132" s="742"/>
      <c r="C132" s="737" t="s">
        <v>17</v>
      </c>
      <c r="D132" s="743">
        <f>IF(D122="","",D131/D$101)</f>
        <v>0.80487046632124348</v>
      </c>
      <c r="E132" s="744">
        <f>IF(E122="","",E131/E$101)</f>
        <v>0.64762167933178416</v>
      </c>
      <c r="F132" s="743">
        <f t="shared" ref="F132:AR132" si="22">IF(F122="","",F131/F$101)</f>
        <v>0.52089637952559298</v>
      </c>
      <c r="G132" s="743">
        <f t="shared" si="22"/>
        <v>0.41868858560794042</v>
      </c>
      <c r="H132" s="743">
        <f t="shared" si="22"/>
        <v>0.33633230579531442</v>
      </c>
      <c r="I132" s="743">
        <f t="shared" si="22"/>
        <v>0.26997058823529407</v>
      </c>
      <c r="J132" s="744">
        <f t="shared" si="22"/>
        <v>0.21649573690621191</v>
      </c>
      <c r="K132" s="743">
        <f t="shared" si="22"/>
        <v>0.17340496368038738</v>
      </c>
      <c r="L132" s="743">
        <f t="shared" si="22"/>
        <v>0.13868170878459685</v>
      </c>
      <c r="M132" s="743">
        <f t="shared" si="22"/>
        <v>0.11070155502392341</v>
      </c>
      <c r="N132" s="743">
        <f t="shared" si="22"/>
        <v>8.8155172413793073E-2</v>
      </c>
      <c r="O132" s="743">
        <f t="shared" si="22"/>
        <v>6.9987588652482238E-2</v>
      </c>
      <c r="P132" s="743">
        <f t="shared" si="22"/>
        <v>5.5349001175088106E-2</v>
      </c>
      <c r="Q132" s="743">
        <f t="shared" si="22"/>
        <v>4.3589278929062017E-2</v>
      </c>
      <c r="R132" s="743">
        <f t="shared" si="22"/>
        <v>3.4106322340487376E-2</v>
      </c>
      <c r="S132" s="743">
        <f t="shared" si="22"/>
        <v>2.6460256373158911E-2</v>
      </c>
      <c r="T132" s="743">
        <f t="shared" si="22"/>
        <v>2.0296556489692467E-2</v>
      </c>
      <c r="U132" s="743">
        <f t="shared" si="22"/>
        <v>1.5328462970921037E-2</v>
      </c>
      <c r="V132" s="743">
        <f t="shared" si="22"/>
        <v>1.1324476880095753E-2</v>
      </c>
      <c r="W132" s="743">
        <f t="shared" si="22"/>
        <v>8.0984936597542998E-3</v>
      </c>
      <c r="X132" s="743">
        <f t="shared" si="22"/>
        <v>5.5002258355916567E-3</v>
      </c>
      <c r="Y132" s="743">
        <f t="shared" si="22"/>
        <v>3.4087142174902053E-3</v>
      </c>
      <c r="Z132" s="743">
        <f t="shared" si="22"/>
        <v>1.7260273972602414E-3</v>
      </c>
      <c r="AA132" s="743">
        <f t="shared" si="22"/>
        <v>3.733256067933792E-4</v>
      </c>
      <c r="AB132" s="743">
        <f t="shared" si="22"/>
        <v>-7.1632442277581724E-4</v>
      </c>
      <c r="AC132" s="743">
        <f t="shared" si="22"/>
        <v>-1.5937666017354669E-3</v>
      </c>
      <c r="AD132" s="743">
        <f t="shared" si="22"/>
        <v>-2.2992245838894662E-3</v>
      </c>
      <c r="AE132" s="743">
        <f t="shared" si="22"/>
        <v>-2.8663295591953709E-3</v>
      </c>
      <c r="AF132" s="743">
        <f t="shared" si="22"/>
        <v>-3.3211362964099401E-3</v>
      </c>
      <c r="AG132" s="743">
        <f t="shared" si="22"/>
        <v>-3.6855264881862572E-3</v>
      </c>
      <c r="AH132" s="743">
        <f t="shared" si="22"/>
        <v>-3.9767348226819469E-3</v>
      </c>
      <c r="AI132" s="743">
        <f t="shared" si="22"/>
        <v>-4.2085113767000295E-3</v>
      </c>
      <c r="AJ132" s="743">
        <f t="shared" si="22"/>
        <v>-4.3928011673782944E-3</v>
      </c>
      <c r="AK132" s="743" t="str">
        <f t="shared" si="22"/>
        <v/>
      </c>
      <c r="AL132" s="743" t="str">
        <f t="shared" si="22"/>
        <v/>
      </c>
      <c r="AM132" s="743" t="str">
        <f t="shared" si="22"/>
        <v/>
      </c>
      <c r="AN132" s="743" t="str">
        <f t="shared" si="22"/>
        <v/>
      </c>
      <c r="AO132" s="743" t="str">
        <f t="shared" si="22"/>
        <v/>
      </c>
      <c r="AP132" s="743" t="str">
        <f t="shared" si="22"/>
        <v/>
      </c>
      <c r="AQ132" s="743" t="str">
        <f t="shared" si="22"/>
        <v/>
      </c>
      <c r="AR132" s="743" t="str">
        <f t="shared" si="22"/>
        <v/>
      </c>
    </row>
    <row r="133" spans="1:1173" s="755" customFormat="1" ht="22" customHeight="1" x14ac:dyDescent="0.15">
      <c r="A133" s="653"/>
      <c r="B133" s="754" t="s">
        <v>98</v>
      </c>
      <c r="C133" s="737" t="s">
        <v>49</v>
      </c>
      <c r="D133" s="746">
        <f>IF(D122="","",IF(D131*$M$27&gt;0,D131*$M$27,0))</f>
        <v>26522571716.280003</v>
      </c>
      <c r="E133" s="747">
        <f t="shared" ref="E133:AR133" si="23">IF(E122="","",IF(E131*$M$27&gt;0,E131*$M$27,0))</f>
        <v>21471617046.48</v>
      </c>
      <c r="F133" s="746">
        <f t="shared" si="23"/>
        <v>17375300721.560001</v>
      </c>
      <c r="G133" s="746">
        <f t="shared" si="23"/>
        <v>14053180936.060001</v>
      </c>
      <c r="H133" s="746">
        <f t="shared" si="23"/>
        <v>11358942831.110001</v>
      </c>
      <c r="I133" s="746">
        <f t="shared" si="23"/>
        <v>9173922911.5199986</v>
      </c>
      <c r="J133" s="747">
        <f t="shared" si="23"/>
        <v>7401861949.6599989</v>
      </c>
      <c r="K133" s="746">
        <f t="shared" si="23"/>
        <v>5964719801.6499996</v>
      </c>
      <c r="L133" s="746">
        <f t="shared" si="23"/>
        <v>4799198165.0899992</v>
      </c>
      <c r="M133" s="746">
        <f t="shared" si="23"/>
        <v>3853971278.329999</v>
      </c>
      <c r="N133" s="746">
        <f t="shared" si="23"/>
        <v>3087395521.3699989</v>
      </c>
      <c r="O133" s="746">
        <f t="shared" si="23"/>
        <v>2465697918.3899994</v>
      </c>
      <c r="P133" s="746">
        <f t="shared" si="23"/>
        <v>1961497789.2399993</v>
      </c>
      <c r="Q133" s="746">
        <f t="shared" si="23"/>
        <v>1552599084.4599988</v>
      </c>
      <c r="R133" s="746">
        <f t="shared" si="23"/>
        <v>1220970116.589999</v>
      </c>
      <c r="S133" s="746">
        <f t="shared" si="23"/>
        <v>952014796.81999886</v>
      </c>
      <c r="T133" s="746">
        <f t="shared" si="23"/>
        <v>733906337.06999886</v>
      </c>
      <c r="U133" s="746">
        <f t="shared" si="23"/>
        <v>557025061.11999881</v>
      </c>
      <c r="V133" s="746">
        <f t="shared" si="23"/>
        <v>413562790.21999884</v>
      </c>
      <c r="W133" s="746">
        <f t="shared" si="23"/>
        <v>297210515.93999881</v>
      </c>
      <c r="X133" s="746">
        <f t="shared" si="23"/>
        <v>202846073.01999879</v>
      </c>
      <c r="Y133" s="746">
        <f t="shared" si="23"/>
        <v>126325921.26999879</v>
      </c>
      <c r="Z133" s="746">
        <f t="shared" si="23"/>
        <v>64276927.469998792</v>
      </c>
      <c r="AA133" s="746">
        <f t="shared" si="23"/>
        <v>13950612.699998789</v>
      </c>
      <c r="AB133" s="746">
        <f t="shared" si="23"/>
        <v>0</v>
      </c>
      <c r="AC133" s="746">
        <f t="shared" si="23"/>
        <v>0</v>
      </c>
      <c r="AD133" s="746">
        <f t="shared" si="23"/>
        <v>0</v>
      </c>
      <c r="AE133" s="746">
        <f t="shared" si="23"/>
        <v>0</v>
      </c>
      <c r="AF133" s="746">
        <f t="shared" si="23"/>
        <v>0</v>
      </c>
      <c r="AG133" s="746">
        <f t="shared" si="23"/>
        <v>0</v>
      </c>
      <c r="AH133" s="746">
        <f t="shared" si="23"/>
        <v>0</v>
      </c>
      <c r="AI133" s="746">
        <f t="shared" si="23"/>
        <v>0</v>
      </c>
      <c r="AJ133" s="746">
        <f t="shared" si="23"/>
        <v>0</v>
      </c>
      <c r="AK133" s="746" t="str">
        <f t="shared" si="23"/>
        <v/>
      </c>
      <c r="AL133" s="746" t="str">
        <f t="shared" si="23"/>
        <v/>
      </c>
      <c r="AM133" s="746" t="str">
        <f t="shared" si="23"/>
        <v/>
      </c>
      <c r="AN133" s="746" t="str">
        <f t="shared" si="23"/>
        <v/>
      </c>
      <c r="AO133" s="746" t="str">
        <f t="shared" si="23"/>
        <v/>
      </c>
      <c r="AP133" s="746" t="str">
        <f t="shared" si="23"/>
        <v/>
      </c>
      <c r="AQ133" s="746" t="str">
        <f t="shared" si="23"/>
        <v/>
      </c>
      <c r="AR133" s="746" t="str">
        <f t="shared" si="23"/>
        <v/>
      </c>
    </row>
    <row r="134" spans="1:1173" s="685" customFormat="1" ht="22" hidden="1" customHeight="1" x14ac:dyDescent="0.15">
      <c r="A134" s="653"/>
      <c r="B134" s="756" t="s">
        <v>103</v>
      </c>
      <c r="C134" s="716" t="s">
        <v>11</v>
      </c>
      <c r="D134" s="757" t="str">
        <f>IF(D122="","",IF(D124+D128+D132=1,"","FAUX"))</f>
        <v/>
      </c>
      <c r="E134" s="758" t="str">
        <f t="shared" ref="E134:AR134" si="24">IF(E122="","",IF(E124+E128+E132=1,"","FAUX"))</f>
        <v/>
      </c>
      <c r="F134" s="757" t="str">
        <f t="shared" si="24"/>
        <v/>
      </c>
      <c r="G134" s="757" t="str">
        <f t="shared" si="24"/>
        <v/>
      </c>
      <c r="H134" s="757" t="str">
        <f t="shared" si="24"/>
        <v/>
      </c>
      <c r="I134" s="757" t="str">
        <f t="shared" si="24"/>
        <v/>
      </c>
      <c r="J134" s="758" t="str">
        <f t="shared" si="24"/>
        <v/>
      </c>
      <c r="K134" s="757" t="str">
        <f t="shared" si="24"/>
        <v/>
      </c>
      <c r="L134" s="757" t="str">
        <f t="shared" si="24"/>
        <v/>
      </c>
      <c r="M134" s="757" t="str">
        <f t="shared" si="24"/>
        <v/>
      </c>
      <c r="N134" s="757" t="str">
        <f t="shared" si="24"/>
        <v/>
      </c>
      <c r="O134" s="757" t="str">
        <f t="shared" si="24"/>
        <v/>
      </c>
      <c r="P134" s="757" t="str">
        <f t="shared" si="24"/>
        <v/>
      </c>
      <c r="Q134" s="757" t="str">
        <f t="shared" si="24"/>
        <v/>
      </c>
      <c r="R134" s="757" t="str">
        <f t="shared" si="24"/>
        <v/>
      </c>
      <c r="S134" s="757" t="str">
        <f t="shared" si="24"/>
        <v/>
      </c>
      <c r="T134" s="757" t="str">
        <f t="shared" si="24"/>
        <v/>
      </c>
      <c r="U134" s="757" t="str">
        <f t="shared" si="24"/>
        <v/>
      </c>
      <c r="V134" s="757" t="str">
        <f t="shared" si="24"/>
        <v/>
      </c>
      <c r="W134" s="757" t="str">
        <f t="shared" si="24"/>
        <v/>
      </c>
      <c r="X134" s="757" t="str">
        <f t="shared" si="24"/>
        <v/>
      </c>
      <c r="Y134" s="757" t="str">
        <f t="shared" si="24"/>
        <v/>
      </c>
      <c r="Z134" s="757" t="str">
        <f t="shared" si="24"/>
        <v/>
      </c>
      <c r="AA134" s="757" t="str">
        <f t="shared" si="24"/>
        <v/>
      </c>
      <c r="AB134" s="757" t="str">
        <f t="shared" si="24"/>
        <v/>
      </c>
      <c r="AC134" s="757" t="str">
        <f t="shared" si="24"/>
        <v/>
      </c>
      <c r="AD134" s="757" t="str">
        <f t="shared" si="24"/>
        <v/>
      </c>
      <c r="AE134" s="757" t="str">
        <f t="shared" si="24"/>
        <v/>
      </c>
      <c r="AF134" s="757" t="str">
        <f t="shared" si="24"/>
        <v/>
      </c>
      <c r="AG134" s="757" t="str">
        <f t="shared" si="24"/>
        <v/>
      </c>
      <c r="AH134" s="757" t="str">
        <f t="shared" si="24"/>
        <v/>
      </c>
      <c r="AI134" s="757" t="str">
        <f t="shared" si="24"/>
        <v/>
      </c>
      <c r="AJ134" s="757" t="str">
        <f t="shared" si="24"/>
        <v/>
      </c>
      <c r="AK134" s="757" t="str">
        <f t="shared" si="24"/>
        <v/>
      </c>
      <c r="AL134" s="757" t="str">
        <f t="shared" si="24"/>
        <v/>
      </c>
      <c r="AM134" s="757" t="str">
        <f t="shared" si="24"/>
        <v/>
      </c>
      <c r="AN134" s="757" t="str">
        <f t="shared" si="24"/>
        <v/>
      </c>
      <c r="AO134" s="757" t="str">
        <f t="shared" si="24"/>
        <v/>
      </c>
      <c r="AP134" s="757" t="str">
        <f t="shared" si="24"/>
        <v/>
      </c>
      <c r="AQ134" s="757" t="str">
        <f t="shared" si="24"/>
        <v/>
      </c>
      <c r="AR134" s="757" t="str">
        <f t="shared" si="24"/>
        <v/>
      </c>
    </row>
    <row r="135" spans="1:1173" s="653" customFormat="1" ht="10" customHeight="1" x14ac:dyDescent="0.15">
      <c r="E135" s="731"/>
      <c r="J135" s="731"/>
    </row>
    <row r="136" spans="1:1173" s="679" customFormat="1" ht="22" customHeight="1" x14ac:dyDescent="0.15">
      <c r="A136" s="653"/>
      <c r="B136" s="654"/>
      <c r="C136" s="651" t="s">
        <v>99</v>
      </c>
      <c r="E136" s="655"/>
      <c r="J136" s="655"/>
    </row>
    <row r="137" spans="1:1173" s="675" customFormat="1" ht="22" customHeight="1" x14ac:dyDescent="0.15">
      <c r="A137" s="653"/>
      <c r="B137" s="670" t="s">
        <v>69</v>
      </c>
      <c r="C137" s="671" t="s">
        <v>11</v>
      </c>
      <c r="D137" s="672">
        <f>D$84</f>
        <v>2018</v>
      </c>
      <c r="E137" s="673">
        <f t="shared" ref="E137:AR137" si="25">E$84</f>
        <v>2019</v>
      </c>
      <c r="F137" s="672">
        <f t="shared" si="25"/>
        <v>2020</v>
      </c>
      <c r="G137" s="672">
        <f t="shared" si="25"/>
        <v>2021</v>
      </c>
      <c r="H137" s="672">
        <f t="shared" si="25"/>
        <v>2022</v>
      </c>
      <c r="I137" s="672">
        <f t="shared" si="25"/>
        <v>2023</v>
      </c>
      <c r="J137" s="673">
        <f t="shared" si="25"/>
        <v>2024</v>
      </c>
      <c r="K137" s="672">
        <f t="shared" si="25"/>
        <v>2025</v>
      </c>
      <c r="L137" s="672">
        <f t="shared" si="25"/>
        <v>2026</v>
      </c>
      <c r="M137" s="672">
        <f t="shared" si="25"/>
        <v>2027</v>
      </c>
      <c r="N137" s="672">
        <f t="shared" si="25"/>
        <v>2028</v>
      </c>
      <c r="O137" s="672">
        <f t="shared" si="25"/>
        <v>2029</v>
      </c>
      <c r="P137" s="672">
        <f t="shared" si="25"/>
        <v>2030</v>
      </c>
      <c r="Q137" s="672">
        <f t="shared" si="25"/>
        <v>2031</v>
      </c>
      <c r="R137" s="672">
        <f t="shared" si="25"/>
        <v>2032</v>
      </c>
      <c r="S137" s="672">
        <f t="shared" si="25"/>
        <v>2033</v>
      </c>
      <c r="T137" s="672">
        <f t="shared" si="25"/>
        <v>2034</v>
      </c>
      <c r="U137" s="672">
        <f t="shared" si="25"/>
        <v>2035</v>
      </c>
      <c r="V137" s="672">
        <f t="shared" si="25"/>
        <v>2036</v>
      </c>
      <c r="W137" s="672">
        <f t="shared" si="25"/>
        <v>2037</v>
      </c>
      <c r="X137" s="672">
        <f t="shared" si="25"/>
        <v>2038</v>
      </c>
      <c r="Y137" s="672">
        <f t="shared" si="25"/>
        <v>2039</v>
      </c>
      <c r="Z137" s="672">
        <f t="shared" si="25"/>
        <v>2040</v>
      </c>
      <c r="AA137" s="672">
        <f t="shared" si="25"/>
        <v>2041</v>
      </c>
      <c r="AB137" s="672">
        <f t="shared" si="25"/>
        <v>2042</v>
      </c>
      <c r="AC137" s="672">
        <f t="shared" si="25"/>
        <v>2043</v>
      </c>
      <c r="AD137" s="672">
        <f t="shared" si="25"/>
        <v>2044</v>
      </c>
      <c r="AE137" s="672">
        <f t="shared" si="25"/>
        <v>2045</v>
      </c>
      <c r="AF137" s="672">
        <f t="shared" si="25"/>
        <v>2046</v>
      </c>
      <c r="AG137" s="672">
        <f t="shared" si="25"/>
        <v>2047</v>
      </c>
      <c r="AH137" s="672">
        <f t="shared" si="25"/>
        <v>2048</v>
      </c>
      <c r="AI137" s="672">
        <f t="shared" si="25"/>
        <v>2049</v>
      </c>
      <c r="AJ137" s="672">
        <f t="shared" si="25"/>
        <v>2050</v>
      </c>
      <c r="AK137" s="672" t="str">
        <f t="shared" si="25"/>
        <v/>
      </c>
      <c r="AL137" s="672" t="str">
        <f t="shared" si="25"/>
        <v/>
      </c>
      <c r="AM137" s="672" t="str">
        <f t="shared" si="25"/>
        <v/>
      </c>
      <c r="AN137" s="672" t="str">
        <f t="shared" si="25"/>
        <v/>
      </c>
      <c r="AO137" s="672" t="str">
        <f t="shared" si="25"/>
        <v/>
      </c>
      <c r="AP137" s="672" t="str">
        <f t="shared" si="25"/>
        <v/>
      </c>
      <c r="AQ137" s="672" t="str">
        <f t="shared" si="25"/>
        <v/>
      </c>
      <c r="AR137" s="672" t="str">
        <f t="shared" si="25"/>
        <v/>
      </c>
      <c r="AS137" s="674"/>
      <c r="AT137" s="674"/>
      <c r="AU137" s="674"/>
      <c r="AV137" s="674"/>
      <c r="AW137" s="674"/>
      <c r="AX137" s="674"/>
      <c r="AY137" s="674"/>
      <c r="AZ137" s="674"/>
      <c r="BA137" s="674"/>
      <c r="BB137" s="674"/>
      <c r="BC137" s="674"/>
      <c r="BD137" s="674"/>
      <c r="BE137" s="674"/>
      <c r="BF137" s="674"/>
      <c r="BG137" s="674"/>
      <c r="BH137" s="674"/>
      <c r="BI137" s="674"/>
      <c r="BJ137" s="674"/>
      <c r="BK137" s="674"/>
      <c r="BL137" s="674"/>
      <c r="BM137" s="674"/>
      <c r="BN137" s="674"/>
      <c r="BO137" s="674"/>
      <c r="BP137" s="674"/>
      <c r="BQ137" s="674"/>
      <c r="BR137" s="674"/>
      <c r="BS137" s="674"/>
      <c r="BT137" s="674"/>
      <c r="BU137" s="674"/>
      <c r="BV137" s="674"/>
      <c r="BW137" s="674"/>
      <c r="BX137" s="674"/>
      <c r="BY137" s="674"/>
      <c r="BZ137" s="674"/>
      <c r="CA137" s="674"/>
      <c r="CB137" s="674"/>
      <c r="CC137" s="674"/>
      <c r="CD137" s="674"/>
      <c r="CE137" s="674"/>
      <c r="CF137" s="674"/>
      <c r="CG137" s="674"/>
      <c r="CH137" s="674"/>
      <c r="CI137" s="674"/>
      <c r="CJ137" s="674"/>
      <c r="CK137" s="674"/>
      <c r="CL137" s="674"/>
      <c r="CM137" s="674"/>
      <c r="CN137" s="674"/>
      <c r="CO137" s="674"/>
      <c r="CP137" s="674"/>
      <c r="CQ137" s="674"/>
      <c r="CR137" s="674"/>
      <c r="CS137" s="674"/>
      <c r="CT137" s="674"/>
      <c r="CU137" s="674"/>
      <c r="CV137" s="674"/>
      <c r="CW137" s="674"/>
      <c r="CX137" s="674"/>
      <c r="CY137" s="674"/>
      <c r="CZ137" s="674"/>
      <c r="DA137" s="674"/>
      <c r="DB137" s="674"/>
      <c r="DC137" s="674"/>
      <c r="DD137" s="674"/>
      <c r="DE137" s="674"/>
      <c r="DF137" s="674"/>
      <c r="DG137" s="674"/>
      <c r="DH137" s="674"/>
      <c r="DI137" s="674"/>
      <c r="DJ137" s="674"/>
      <c r="DK137" s="674"/>
      <c r="DL137" s="674"/>
      <c r="DM137" s="674"/>
      <c r="DN137" s="674"/>
      <c r="DO137" s="674"/>
      <c r="DP137" s="674"/>
      <c r="DQ137" s="674"/>
      <c r="DR137" s="674"/>
      <c r="DS137" s="674"/>
      <c r="DT137" s="674"/>
      <c r="DU137" s="674"/>
      <c r="DV137" s="674"/>
      <c r="DW137" s="674"/>
      <c r="DX137" s="674"/>
      <c r="DY137" s="674"/>
      <c r="DZ137" s="674"/>
      <c r="EA137" s="674"/>
      <c r="EB137" s="674"/>
      <c r="EC137" s="674"/>
      <c r="ED137" s="674"/>
      <c r="EE137" s="674"/>
      <c r="EF137" s="674"/>
      <c r="EG137" s="674"/>
      <c r="EH137" s="674"/>
      <c r="EI137" s="674"/>
      <c r="EJ137" s="674"/>
      <c r="EK137" s="674"/>
      <c r="EL137" s="674"/>
      <c r="EM137" s="674"/>
      <c r="EN137" s="674"/>
      <c r="EO137" s="674"/>
      <c r="EP137" s="674"/>
      <c r="EQ137" s="674"/>
      <c r="ER137" s="674"/>
      <c r="ES137" s="674"/>
      <c r="ET137" s="674"/>
      <c r="EU137" s="674"/>
      <c r="EV137" s="674"/>
      <c r="EW137" s="674"/>
      <c r="EX137" s="674"/>
      <c r="EY137" s="674"/>
      <c r="EZ137" s="674"/>
      <c r="FA137" s="674"/>
      <c r="FB137" s="674"/>
      <c r="FC137" s="674"/>
      <c r="FD137" s="674"/>
      <c r="FE137" s="674"/>
      <c r="FF137" s="674"/>
      <c r="FG137" s="674"/>
      <c r="FH137" s="674"/>
      <c r="FI137" s="674"/>
      <c r="FJ137" s="674"/>
      <c r="FK137" s="674"/>
      <c r="FL137" s="674"/>
      <c r="FM137" s="674"/>
      <c r="FN137" s="674"/>
      <c r="FO137" s="674"/>
      <c r="FP137" s="674"/>
      <c r="FQ137" s="674"/>
      <c r="FR137" s="674"/>
      <c r="FS137" s="674"/>
      <c r="FT137" s="674"/>
      <c r="FU137" s="674"/>
      <c r="FV137" s="674"/>
      <c r="FW137" s="674"/>
      <c r="FX137" s="674"/>
      <c r="FY137" s="674"/>
      <c r="FZ137" s="674"/>
      <c r="GA137" s="674"/>
      <c r="GB137" s="674"/>
      <c r="GC137" s="674"/>
      <c r="GD137" s="674"/>
      <c r="GE137" s="674"/>
      <c r="GF137" s="674"/>
      <c r="GG137" s="674"/>
      <c r="GH137" s="674"/>
      <c r="GI137" s="674"/>
      <c r="GJ137" s="674"/>
      <c r="GK137" s="674"/>
      <c r="GL137" s="674"/>
      <c r="GM137" s="674"/>
      <c r="GN137" s="674"/>
      <c r="GO137" s="674"/>
      <c r="GP137" s="674"/>
      <c r="GQ137" s="674"/>
      <c r="GR137" s="674"/>
      <c r="GS137" s="674"/>
      <c r="GT137" s="674"/>
      <c r="GU137" s="674"/>
      <c r="GV137" s="674"/>
      <c r="GW137" s="674"/>
      <c r="GX137" s="674"/>
      <c r="GY137" s="674"/>
      <c r="GZ137" s="674"/>
      <c r="HA137" s="674"/>
      <c r="HB137" s="674"/>
      <c r="HC137" s="674"/>
      <c r="HD137" s="674"/>
      <c r="HE137" s="674"/>
      <c r="HF137" s="674"/>
      <c r="HG137" s="674"/>
      <c r="HH137" s="674"/>
      <c r="HI137" s="674"/>
      <c r="HJ137" s="674"/>
      <c r="HK137" s="674"/>
      <c r="HL137" s="674"/>
      <c r="HM137" s="674"/>
      <c r="HN137" s="674"/>
      <c r="HO137" s="674"/>
      <c r="HP137" s="674"/>
      <c r="HQ137" s="674"/>
      <c r="HR137" s="674"/>
      <c r="HS137" s="674"/>
      <c r="HT137" s="674"/>
      <c r="HU137" s="674"/>
      <c r="HV137" s="674"/>
      <c r="HW137" s="674"/>
      <c r="HX137" s="674"/>
      <c r="HY137" s="674"/>
      <c r="HZ137" s="674"/>
      <c r="IA137" s="674"/>
      <c r="IB137" s="674"/>
      <c r="IC137" s="674"/>
      <c r="ID137" s="674"/>
      <c r="IE137" s="674"/>
      <c r="IF137" s="674"/>
      <c r="IG137" s="674"/>
      <c r="IH137" s="674"/>
      <c r="II137" s="674"/>
      <c r="IJ137" s="674"/>
      <c r="IK137" s="674"/>
      <c r="IL137" s="674"/>
      <c r="IM137" s="674"/>
      <c r="IN137" s="674"/>
      <c r="IO137" s="674"/>
      <c r="IP137" s="674"/>
      <c r="IQ137" s="674"/>
      <c r="IR137" s="674"/>
      <c r="IS137" s="674"/>
      <c r="IT137" s="674"/>
      <c r="IU137" s="674"/>
      <c r="IV137" s="674"/>
      <c r="IW137" s="674"/>
      <c r="IX137" s="674"/>
      <c r="IY137" s="674"/>
      <c r="IZ137" s="674"/>
      <c r="JA137" s="674"/>
      <c r="JB137" s="674"/>
      <c r="JC137" s="674"/>
      <c r="JD137" s="674"/>
      <c r="JE137" s="674"/>
      <c r="JF137" s="674"/>
      <c r="JG137" s="674"/>
      <c r="JH137" s="674"/>
      <c r="JI137" s="674"/>
      <c r="JJ137" s="674"/>
      <c r="JK137" s="674"/>
      <c r="JL137" s="674"/>
      <c r="JM137" s="674"/>
      <c r="JN137" s="674"/>
      <c r="JO137" s="674"/>
      <c r="JP137" s="674"/>
      <c r="JQ137" s="674"/>
      <c r="JR137" s="674"/>
      <c r="JS137" s="674"/>
      <c r="JT137" s="674"/>
      <c r="JU137" s="674"/>
      <c r="JV137" s="674"/>
      <c r="JW137" s="674"/>
      <c r="JX137" s="674"/>
      <c r="JY137" s="674"/>
      <c r="JZ137" s="674"/>
      <c r="KA137" s="674"/>
      <c r="KB137" s="674"/>
      <c r="KC137" s="674"/>
      <c r="KD137" s="674"/>
      <c r="KE137" s="674"/>
      <c r="KF137" s="674"/>
      <c r="KG137" s="674"/>
      <c r="KH137" s="674"/>
      <c r="KI137" s="674"/>
      <c r="KJ137" s="674"/>
      <c r="KK137" s="674"/>
      <c r="KL137" s="674"/>
      <c r="KM137" s="674"/>
      <c r="KN137" s="674"/>
      <c r="KO137" s="674"/>
      <c r="KP137" s="674"/>
      <c r="KQ137" s="674"/>
      <c r="KR137" s="674"/>
      <c r="KS137" s="674"/>
      <c r="KT137" s="674"/>
      <c r="KU137" s="674"/>
      <c r="KV137" s="674"/>
      <c r="KW137" s="674"/>
      <c r="KX137" s="674"/>
      <c r="KY137" s="674"/>
      <c r="KZ137" s="674"/>
      <c r="LA137" s="674"/>
      <c r="LB137" s="674"/>
      <c r="LC137" s="674"/>
      <c r="LD137" s="674"/>
      <c r="LE137" s="674"/>
      <c r="LF137" s="674"/>
      <c r="LG137" s="674"/>
      <c r="LH137" s="674"/>
      <c r="LI137" s="674"/>
      <c r="LJ137" s="674"/>
      <c r="LK137" s="674"/>
      <c r="LL137" s="674"/>
      <c r="LM137" s="674"/>
      <c r="LN137" s="674"/>
      <c r="LO137" s="674"/>
      <c r="LP137" s="674"/>
      <c r="LQ137" s="674"/>
      <c r="LR137" s="674"/>
      <c r="LS137" s="674"/>
      <c r="LT137" s="674"/>
      <c r="LU137" s="674"/>
      <c r="LV137" s="674"/>
      <c r="LW137" s="674"/>
      <c r="LX137" s="674"/>
      <c r="LY137" s="674"/>
      <c r="LZ137" s="674"/>
      <c r="MA137" s="674"/>
      <c r="MB137" s="674"/>
      <c r="MC137" s="674"/>
      <c r="MD137" s="674"/>
      <c r="ME137" s="674"/>
      <c r="MF137" s="674"/>
      <c r="MG137" s="674"/>
      <c r="MH137" s="674"/>
      <c r="MI137" s="674"/>
      <c r="MJ137" s="674"/>
      <c r="MK137" s="674"/>
      <c r="ML137" s="674"/>
      <c r="MM137" s="674"/>
      <c r="MN137" s="674"/>
      <c r="MO137" s="674"/>
      <c r="MP137" s="674"/>
      <c r="MQ137" s="674"/>
      <c r="MR137" s="674"/>
      <c r="MS137" s="674"/>
      <c r="MT137" s="674"/>
      <c r="MU137" s="674"/>
      <c r="MV137" s="674"/>
      <c r="MW137" s="674"/>
      <c r="MX137" s="674"/>
      <c r="MY137" s="674"/>
      <c r="MZ137" s="674"/>
      <c r="NA137" s="674"/>
      <c r="NB137" s="674"/>
      <c r="NC137" s="674"/>
      <c r="ND137" s="674"/>
      <c r="NE137" s="674"/>
      <c r="NF137" s="674"/>
      <c r="NG137" s="674"/>
      <c r="NH137" s="674"/>
      <c r="NI137" s="674"/>
      <c r="NJ137" s="674"/>
      <c r="NK137" s="674"/>
      <c r="NL137" s="674"/>
      <c r="NM137" s="674"/>
      <c r="NN137" s="674"/>
      <c r="NO137" s="674"/>
      <c r="NP137" s="674"/>
      <c r="NQ137" s="674"/>
      <c r="NR137" s="674"/>
      <c r="NS137" s="674"/>
      <c r="NT137" s="674"/>
      <c r="NU137" s="674"/>
      <c r="NV137" s="674"/>
      <c r="NW137" s="674"/>
      <c r="NX137" s="674"/>
      <c r="NY137" s="674"/>
      <c r="NZ137" s="674"/>
      <c r="OA137" s="674"/>
      <c r="OB137" s="674"/>
      <c r="OC137" s="674"/>
      <c r="OD137" s="674"/>
      <c r="OE137" s="674"/>
      <c r="OF137" s="674"/>
      <c r="OG137" s="674"/>
      <c r="OH137" s="674"/>
      <c r="OI137" s="674"/>
      <c r="OJ137" s="674"/>
      <c r="OK137" s="674"/>
      <c r="OL137" s="674"/>
      <c r="OM137" s="674"/>
      <c r="ON137" s="674"/>
      <c r="OO137" s="674"/>
      <c r="OP137" s="674"/>
      <c r="OQ137" s="674"/>
      <c r="OR137" s="674"/>
      <c r="OS137" s="674"/>
      <c r="OT137" s="674"/>
      <c r="OU137" s="674"/>
      <c r="OV137" s="674"/>
      <c r="OW137" s="674"/>
      <c r="OX137" s="674"/>
      <c r="OY137" s="674"/>
      <c r="OZ137" s="674"/>
      <c r="PA137" s="674"/>
      <c r="PB137" s="674"/>
      <c r="PC137" s="674"/>
      <c r="PD137" s="674"/>
      <c r="PE137" s="674"/>
      <c r="PF137" s="674"/>
      <c r="PG137" s="674"/>
      <c r="PH137" s="674"/>
      <c r="PI137" s="674"/>
      <c r="PJ137" s="674"/>
      <c r="PK137" s="674"/>
      <c r="PL137" s="674"/>
      <c r="PM137" s="674"/>
      <c r="PN137" s="674"/>
      <c r="PO137" s="674"/>
      <c r="PP137" s="674"/>
      <c r="PQ137" s="674"/>
      <c r="PR137" s="674"/>
      <c r="PS137" s="674"/>
      <c r="PT137" s="674"/>
      <c r="PU137" s="674"/>
      <c r="PV137" s="674"/>
      <c r="PW137" s="674"/>
      <c r="PX137" s="674"/>
      <c r="PY137" s="674"/>
      <c r="PZ137" s="674"/>
      <c r="QA137" s="674"/>
      <c r="QB137" s="674"/>
      <c r="QC137" s="674"/>
      <c r="QD137" s="674"/>
      <c r="QE137" s="674"/>
      <c r="QF137" s="674"/>
      <c r="QG137" s="674"/>
      <c r="QH137" s="674"/>
      <c r="QI137" s="674"/>
      <c r="QJ137" s="674"/>
      <c r="QK137" s="674"/>
      <c r="QL137" s="674"/>
      <c r="QM137" s="674"/>
      <c r="QN137" s="674"/>
      <c r="QO137" s="674"/>
      <c r="QP137" s="674"/>
      <c r="QQ137" s="674"/>
      <c r="QR137" s="674"/>
      <c r="QS137" s="674"/>
      <c r="QT137" s="674"/>
      <c r="QU137" s="674"/>
      <c r="QV137" s="674"/>
      <c r="QW137" s="674"/>
      <c r="QX137" s="674"/>
      <c r="QY137" s="674"/>
      <c r="QZ137" s="674"/>
      <c r="RA137" s="674"/>
      <c r="RB137" s="674"/>
      <c r="RC137" s="674"/>
      <c r="RD137" s="674"/>
      <c r="RE137" s="674"/>
      <c r="RF137" s="674"/>
      <c r="RG137" s="674"/>
      <c r="RH137" s="674"/>
      <c r="RI137" s="674"/>
      <c r="RJ137" s="674"/>
      <c r="RK137" s="674"/>
      <c r="RL137" s="674"/>
      <c r="RM137" s="674"/>
      <c r="RN137" s="674"/>
      <c r="RO137" s="674"/>
      <c r="RP137" s="674"/>
      <c r="RQ137" s="674"/>
      <c r="RR137" s="674"/>
      <c r="RS137" s="674"/>
      <c r="RT137" s="674"/>
      <c r="RU137" s="674"/>
      <c r="RV137" s="674"/>
      <c r="RW137" s="674"/>
      <c r="RX137" s="674"/>
      <c r="RY137" s="674"/>
      <c r="RZ137" s="674"/>
      <c r="SA137" s="674"/>
      <c r="SB137" s="674"/>
      <c r="SC137" s="674"/>
      <c r="SD137" s="674"/>
      <c r="SE137" s="674"/>
      <c r="SF137" s="674"/>
      <c r="SG137" s="674"/>
      <c r="SH137" s="674"/>
      <c r="SI137" s="674"/>
      <c r="SJ137" s="674"/>
      <c r="SK137" s="674"/>
      <c r="SL137" s="674"/>
      <c r="SM137" s="674"/>
      <c r="SN137" s="674"/>
      <c r="SO137" s="674"/>
      <c r="SP137" s="674"/>
      <c r="SQ137" s="674"/>
      <c r="SR137" s="674"/>
      <c r="SS137" s="674"/>
      <c r="ST137" s="674"/>
      <c r="SU137" s="674"/>
      <c r="SV137" s="674"/>
      <c r="SW137" s="674"/>
      <c r="SX137" s="674"/>
      <c r="SY137" s="674"/>
      <c r="SZ137" s="674"/>
      <c r="TA137" s="674"/>
      <c r="TB137" s="674"/>
      <c r="TC137" s="674"/>
      <c r="TD137" s="674"/>
      <c r="TE137" s="674"/>
      <c r="TF137" s="674"/>
      <c r="TG137" s="674"/>
      <c r="TH137" s="674"/>
      <c r="TI137" s="674"/>
      <c r="TJ137" s="674"/>
      <c r="TK137" s="674"/>
      <c r="TL137" s="674"/>
      <c r="TM137" s="674"/>
      <c r="TN137" s="674"/>
      <c r="TO137" s="674"/>
      <c r="TP137" s="674"/>
      <c r="TQ137" s="674"/>
      <c r="TR137" s="674"/>
      <c r="TS137" s="674"/>
      <c r="TT137" s="674"/>
      <c r="TU137" s="674"/>
      <c r="TV137" s="674"/>
      <c r="TW137" s="674"/>
      <c r="TX137" s="674"/>
      <c r="TY137" s="674"/>
      <c r="TZ137" s="674"/>
      <c r="UA137" s="674"/>
      <c r="UB137" s="674"/>
      <c r="UC137" s="674"/>
      <c r="UD137" s="674"/>
      <c r="UE137" s="674"/>
      <c r="UF137" s="674"/>
      <c r="UG137" s="674"/>
      <c r="UH137" s="674"/>
      <c r="UI137" s="674"/>
      <c r="UJ137" s="674"/>
      <c r="UK137" s="674"/>
      <c r="UL137" s="674"/>
      <c r="UM137" s="674"/>
      <c r="UN137" s="674"/>
      <c r="UO137" s="674"/>
      <c r="UP137" s="674"/>
      <c r="UQ137" s="674"/>
      <c r="UR137" s="674"/>
      <c r="US137" s="674"/>
      <c r="UT137" s="674"/>
      <c r="UU137" s="674"/>
      <c r="UV137" s="674"/>
      <c r="UW137" s="674"/>
      <c r="UX137" s="674"/>
      <c r="UY137" s="674"/>
      <c r="UZ137" s="674"/>
      <c r="VA137" s="674"/>
      <c r="VB137" s="674"/>
      <c r="VC137" s="674"/>
      <c r="VD137" s="674"/>
      <c r="VE137" s="674"/>
      <c r="VF137" s="674"/>
      <c r="VG137" s="674"/>
      <c r="VH137" s="674"/>
      <c r="VI137" s="674"/>
      <c r="VJ137" s="674"/>
      <c r="VK137" s="674"/>
      <c r="VL137" s="674"/>
      <c r="VM137" s="674"/>
      <c r="VN137" s="674"/>
      <c r="VO137" s="674"/>
      <c r="VP137" s="674"/>
      <c r="VQ137" s="674"/>
      <c r="VR137" s="674"/>
      <c r="VS137" s="674"/>
      <c r="VT137" s="674"/>
      <c r="VU137" s="674"/>
      <c r="VV137" s="674"/>
      <c r="VW137" s="674"/>
      <c r="VX137" s="674"/>
      <c r="VY137" s="674"/>
      <c r="VZ137" s="674"/>
      <c r="WA137" s="674"/>
      <c r="WB137" s="674"/>
      <c r="WC137" s="674"/>
      <c r="WD137" s="674"/>
      <c r="WE137" s="674"/>
      <c r="WF137" s="674"/>
      <c r="WG137" s="674"/>
      <c r="WH137" s="674"/>
      <c r="WI137" s="674"/>
      <c r="WJ137" s="674"/>
      <c r="WK137" s="674"/>
      <c r="WL137" s="674"/>
      <c r="WM137" s="674"/>
      <c r="WN137" s="674"/>
      <c r="WO137" s="674"/>
      <c r="WP137" s="674"/>
      <c r="WQ137" s="674"/>
      <c r="WR137" s="674"/>
      <c r="WS137" s="674"/>
      <c r="WT137" s="674"/>
      <c r="WU137" s="674"/>
      <c r="WV137" s="674"/>
      <c r="WW137" s="674"/>
      <c r="WX137" s="674"/>
      <c r="WY137" s="674"/>
      <c r="WZ137" s="674"/>
      <c r="XA137" s="674"/>
      <c r="XB137" s="674"/>
      <c r="XC137" s="674"/>
      <c r="XD137" s="674"/>
      <c r="XE137" s="674"/>
      <c r="XF137" s="674"/>
      <c r="XG137" s="674"/>
      <c r="XH137" s="674"/>
      <c r="XI137" s="674"/>
      <c r="XJ137" s="674"/>
      <c r="XK137" s="674"/>
      <c r="XL137" s="674"/>
      <c r="XM137" s="674"/>
      <c r="XN137" s="674"/>
      <c r="XO137" s="674"/>
      <c r="XP137" s="674"/>
      <c r="XQ137" s="674"/>
      <c r="XR137" s="674"/>
      <c r="XS137" s="674"/>
      <c r="XT137" s="674"/>
      <c r="XU137" s="674"/>
      <c r="XV137" s="674"/>
      <c r="XW137" s="674"/>
      <c r="XX137" s="674"/>
      <c r="XY137" s="674"/>
      <c r="XZ137" s="674"/>
      <c r="YA137" s="674"/>
      <c r="YB137" s="674"/>
      <c r="YC137" s="674"/>
      <c r="YD137" s="674"/>
      <c r="YE137" s="674"/>
      <c r="YF137" s="674"/>
      <c r="YG137" s="674"/>
      <c r="YH137" s="674"/>
      <c r="YI137" s="674"/>
      <c r="YJ137" s="674"/>
      <c r="YK137" s="674"/>
      <c r="YL137" s="674"/>
      <c r="YM137" s="674"/>
      <c r="YN137" s="674"/>
      <c r="YO137" s="674"/>
      <c r="YP137" s="674"/>
      <c r="YQ137" s="674"/>
      <c r="YR137" s="674"/>
      <c r="YS137" s="674"/>
      <c r="YT137" s="674"/>
      <c r="YU137" s="674"/>
      <c r="YV137" s="674"/>
      <c r="YW137" s="674"/>
      <c r="YX137" s="674"/>
      <c r="YY137" s="674"/>
      <c r="YZ137" s="674"/>
      <c r="ZA137" s="674"/>
      <c r="ZB137" s="674"/>
      <c r="ZC137" s="674"/>
      <c r="ZD137" s="674"/>
      <c r="ZE137" s="674"/>
      <c r="ZF137" s="674"/>
      <c r="ZG137" s="674"/>
      <c r="ZH137" s="674"/>
      <c r="ZI137" s="674"/>
      <c r="ZJ137" s="674"/>
      <c r="ZK137" s="674"/>
      <c r="ZL137" s="674"/>
      <c r="ZM137" s="674"/>
      <c r="ZN137" s="674"/>
      <c r="ZO137" s="674"/>
      <c r="ZP137" s="674"/>
      <c r="ZQ137" s="674"/>
      <c r="ZR137" s="674"/>
      <c r="ZS137" s="674"/>
      <c r="ZT137" s="674"/>
      <c r="ZU137" s="674"/>
      <c r="ZV137" s="674"/>
      <c r="ZW137" s="674"/>
      <c r="ZX137" s="674"/>
      <c r="ZY137" s="674"/>
      <c r="ZZ137" s="674"/>
      <c r="AAA137" s="674"/>
      <c r="AAB137" s="674"/>
      <c r="AAC137" s="674"/>
      <c r="AAD137" s="674"/>
      <c r="AAE137" s="674"/>
      <c r="AAF137" s="674"/>
      <c r="AAG137" s="674"/>
      <c r="AAH137" s="674"/>
      <c r="AAI137" s="674"/>
      <c r="AAJ137" s="674"/>
      <c r="AAK137" s="674"/>
      <c r="AAL137" s="674"/>
      <c r="AAM137" s="674"/>
      <c r="AAN137" s="674"/>
      <c r="AAO137" s="674"/>
      <c r="AAP137" s="674"/>
      <c r="AAQ137" s="674"/>
      <c r="AAR137" s="674"/>
      <c r="AAS137" s="674"/>
      <c r="AAT137" s="674"/>
      <c r="AAU137" s="674"/>
      <c r="AAV137" s="674"/>
      <c r="AAW137" s="674"/>
      <c r="AAX137" s="674"/>
      <c r="AAY137" s="674"/>
      <c r="AAZ137" s="674"/>
      <c r="ABA137" s="674"/>
      <c r="ABB137" s="674"/>
      <c r="ABC137" s="674"/>
      <c r="ABD137" s="674"/>
      <c r="ABE137" s="674"/>
      <c r="ABF137" s="674"/>
      <c r="ABG137" s="674"/>
      <c r="ABH137" s="674"/>
      <c r="ABI137" s="674"/>
      <c r="ABJ137" s="674"/>
      <c r="ABK137" s="674"/>
      <c r="ABL137" s="674"/>
      <c r="ABM137" s="674"/>
      <c r="ABN137" s="674"/>
      <c r="ABO137" s="674"/>
      <c r="ABP137" s="674"/>
      <c r="ABQ137" s="674"/>
      <c r="ABR137" s="674"/>
      <c r="ABS137" s="674"/>
      <c r="ABT137" s="674"/>
      <c r="ABU137" s="674"/>
      <c r="ABV137" s="674"/>
      <c r="ABW137" s="674"/>
      <c r="ABX137" s="674"/>
      <c r="ABY137" s="674"/>
      <c r="ABZ137" s="674"/>
      <c r="ACA137" s="674"/>
      <c r="ACB137" s="674"/>
      <c r="ACC137" s="674"/>
      <c r="ACD137" s="674"/>
      <c r="ACE137" s="674"/>
      <c r="ACF137" s="674"/>
      <c r="ACG137" s="674"/>
      <c r="ACH137" s="674"/>
      <c r="ACI137" s="674"/>
      <c r="ACJ137" s="674"/>
      <c r="ACK137" s="674"/>
      <c r="ACL137" s="674"/>
      <c r="ACM137" s="674"/>
      <c r="ACN137" s="674"/>
      <c r="ACO137" s="674"/>
      <c r="ACP137" s="674"/>
      <c r="ACQ137" s="674"/>
      <c r="ACR137" s="674"/>
      <c r="ACS137" s="674"/>
      <c r="ACT137" s="674"/>
      <c r="ACU137" s="674"/>
      <c r="ACV137" s="674"/>
      <c r="ACW137" s="674"/>
      <c r="ACX137" s="674"/>
      <c r="ACY137" s="674"/>
      <c r="ACZ137" s="674"/>
      <c r="ADA137" s="674"/>
      <c r="ADB137" s="674"/>
      <c r="ADC137" s="674"/>
      <c r="ADD137" s="674"/>
      <c r="ADE137" s="674"/>
      <c r="ADF137" s="674"/>
      <c r="ADG137" s="674"/>
      <c r="ADH137" s="674"/>
      <c r="ADI137" s="674"/>
      <c r="ADJ137" s="674"/>
      <c r="ADK137" s="674"/>
      <c r="ADL137" s="674"/>
      <c r="ADM137" s="674"/>
      <c r="ADN137" s="674"/>
      <c r="ADO137" s="674"/>
      <c r="ADP137" s="674"/>
      <c r="ADQ137" s="674"/>
      <c r="ADR137" s="674"/>
      <c r="ADS137" s="674"/>
      <c r="ADT137" s="674"/>
      <c r="ADU137" s="674"/>
      <c r="ADV137" s="674"/>
      <c r="ADW137" s="674"/>
      <c r="ADX137" s="674"/>
      <c r="ADY137" s="674"/>
      <c r="ADZ137" s="674"/>
      <c r="AEA137" s="674"/>
      <c r="AEB137" s="674"/>
      <c r="AEC137" s="674"/>
      <c r="AED137" s="674"/>
      <c r="AEE137" s="674"/>
      <c r="AEF137" s="674"/>
      <c r="AEG137" s="674"/>
      <c r="AEH137" s="674"/>
      <c r="AEI137" s="674"/>
      <c r="AEJ137" s="674"/>
      <c r="AEK137" s="674"/>
      <c r="AEL137" s="674"/>
      <c r="AEM137" s="674"/>
      <c r="AEN137" s="674"/>
      <c r="AEO137" s="674"/>
      <c r="AEP137" s="674"/>
      <c r="AEQ137" s="674"/>
      <c r="AER137" s="674"/>
      <c r="AES137" s="674"/>
      <c r="AET137" s="674"/>
      <c r="AEU137" s="674"/>
      <c r="AEV137" s="674"/>
      <c r="AEW137" s="674"/>
      <c r="AEX137" s="674"/>
      <c r="AEY137" s="674"/>
      <c r="AEZ137" s="674"/>
      <c r="AFA137" s="674"/>
      <c r="AFB137" s="674"/>
      <c r="AFC137" s="674"/>
      <c r="AFD137" s="674"/>
      <c r="AFE137" s="674"/>
      <c r="AFF137" s="674"/>
      <c r="AFG137" s="674"/>
      <c r="AFH137" s="674"/>
      <c r="AFI137" s="674"/>
      <c r="AFJ137" s="674"/>
      <c r="AFK137" s="674"/>
      <c r="AFL137" s="674"/>
      <c r="AFM137" s="674"/>
      <c r="AFN137" s="674"/>
      <c r="AFO137" s="674"/>
      <c r="AFP137" s="674"/>
      <c r="AFQ137" s="674"/>
      <c r="AFR137" s="674"/>
      <c r="AFS137" s="674"/>
      <c r="AFT137" s="674"/>
      <c r="AFU137" s="674"/>
      <c r="AFV137" s="674"/>
      <c r="AFW137" s="674"/>
      <c r="AFX137" s="674"/>
      <c r="AFY137" s="674"/>
      <c r="AFZ137" s="674"/>
      <c r="AGA137" s="674"/>
      <c r="AGB137" s="674"/>
      <c r="AGC137" s="674"/>
      <c r="AGD137" s="674"/>
      <c r="AGE137" s="674"/>
      <c r="AGF137" s="674"/>
      <c r="AGG137" s="674"/>
      <c r="AGH137" s="674"/>
      <c r="AGI137" s="674"/>
      <c r="AGJ137" s="674"/>
      <c r="AGK137" s="674"/>
      <c r="AGL137" s="674"/>
      <c r="AGM137" s="674"/>
      <c r="AGN137" s="674"/>
      <c r="AGO137" s="674"/>
      <c r="AGP137" s="674"/>
      <c r="AGQ137" s="674"/>
      <c r="AGR137" s="674"/>
      <c r="AGS137" s="674"/>
      <c r="AGT137" s="674"/>
      <c r="AGU137" s="674"/>
      <c r="AGV137" s="674"/>
      <c r="AGW137" s="674"/>
      <c r="AGX137" s="674"/>
      <c r="AGY137" s="674"/>
      <c r="AGZ137" s="674"/>
      <c r="AHA137" s="674"/>
      <c r="AHB137" s="674"/>
      <c r="AHC137" s="674"/>
      <c r="AHD137" s="674"/>
      <c r="AHE137" s="674"/>
      <c r="AHF137" s="674"/>
      <c r="AHG137" s="674"/>
      <c r="AHH137" s="674"/>
      <c r="AHI137" s="674"/>
      <c r="AHJ137" s="674"/>
      <c r="AHK137" s="674"/>
      <c r="AHL137" s="674"/>
      <c r="AHM137" s="674"/>
      <c r="AHN137" s="674"/>
      <c r="AHO137" s="674"/>
      <c r="AHP137" s="674"/>
      <c r="AHQ137" s="674"/>
      <c r="AHR137" s="674"/>
      <c r="AHS137" s="674"/>
      <c r="AHT137" s="674"/>
      <c r="AHU137" s="674"/>
      <c r="AHV137" s="674"/>
      <c r="AHW137" s="674"/>
      <c r="AHX137" s="674"/>
      <c r="AHY137" s="674"/>
      <c r="AHZ137" s="674"/>
      <c r="AIA137" s="674"/>
      <c r="AIB137" s="674"/>
      <c r="AIC137" s="674"/>
      <c r="AID137" s="674"/>
      <c r="AIE137" s="674"/>
      <c r="AIF137" s="674"/>
      <c r="AIG137" s="674"/>
      <c r="AIH137" s="674"/>
      <c r="AII137" s="674"/>
      <c r="AIJ137" s="674"/>
      <c r="AIK137" s="674"/>
      <c r="AIL137" s="674"/>
      <c r="AIM137" s="674"/>
      <c r="AIN137" s="674"/>
      <c r="AIO137" s="674"/>
      <c r="AIP137" s="674"/>
      <c r="AIQ137" s="674"/>
      <c r="AIR137" s="674"/>
      <c r="AIS137" s="674"/>
      <c r="AIT137" s="674"/>
      <c r="AIU137" s="674"/>
      <c r="AIV137" s="674"/>
      <c r="AIW137" s="674"/>
      <c r="AIX137" s="674"/>
      <c r="AIY137" s="674"/>
      <c r="AIZ137" s="674"/>
      <c r="AJA137" s="674"/>
      <c r="AJB137" s="674"/>
      <c r="AJC137" s="674"/>
      <c r="AJD137" s="674"/>
      <c r="AJE137" s="674"/>
      <c r="AJF137" s="674"/>
      <c r="AJG137" s="674"/>
      <c r="AJH137" s="674"/>
      <c r="AJI137" s="674"/>
      <c r="AJJ137" s="674"/>
      <c r="AJK137" s="674"/>
      <c r="AJL137" s="674"/>
      <c r="AJM137" s="674"/>
      <c r="AJN137" s="674"/>
      <c r="AJO137" s="674"/>
      <c r="AJP137" s="674"/>
      <c r="AJQ137" s="674"/>
      <c r="AJR137" s="674"/>
      <c r="AJS137" s="674"/>
      <c r="AJT137" s="674"/>
      <c r="AJU137" s="674"/>
      <c r="AJV137" s="674"/>
      <c r="AJW137" s="674"/>
      <c r="AJX137" s="674"/>
      <c r="AJY137" s="674"/>
      <c r="AJZ137" s="674"/>
      <c r="AKA137" s="674"/>
      <c r="AKB137" s="674"/>
      <c r="AKC137" s="674"/>
      <c r="AKD137" s="674"/>
      <c r="AKE137" s="674"/>
      <c r="AKF137" s="674"/>
      <c r="AKG137" s="674"/>
      <c r="AKH137" s="674"/>
      <c r="AKI137" s="674"/>
      <c r="AKJ137" s="674"/>
      <c r="AKK137" s="674"/>
      <c r="AKL137" s="674"/>
      <c r="AKM137" s="674"/>
      <c r="AKN137" s="674"/>
      <c r="AKO137" s="674"/>
      <c r="AKP137" s="674"/>
      <c r="AKQ137" s="674"/>
      <c r="AKR137" s="674"/>
      <c r="AKS137" s="674"/>
      <c r="AKT137" s="674"/>
      <c r="AKU137" s="674"/>
      <c r="AKV137" s="674"/>
      <c r="AKW137" s="674"/>
      <c r="AKX137" s="674"/>
      <c r="AKY137" s="674"/>
      <c r="AKZ137" s="674"/>
      <c r="ALA137" s="674"/>
      <c r="ALB137" s="674"/>
      <c r="ALC137" s="674"/>
      <c r="ALD137" s="674"/>
      <c r="ALE137" s="674"/>
      <c r="ALF137" s="674"/>
      <c r="ALG137" s="674"/>
      <c r="ALH137" s="674"/>
      <c r="ALI137" s="674"/>
      <c r="ALJ137" s="674"/>
      <c r="ALK137" s="674"/>
      <c r="ALL137" s="674"/>
      <c r="ALM137" s="674"/>
      <c r="ALN137" s="674"/>
      <c r="ALO137" s="674"/>
      <c r="ALP137" s="674"/>
      <c r="ALQ137" s="674"/>
      <c r="ALR137" s="674"/>
      <c r="ALS137" s="674"/>
      <c r="ALT137" s="674"/>
      <c r="ALU137" s="674"/>
      <c r="ALV137" s="674"/>
      <c r="ALW137" s="674"/>
      <c r="ALX137" s="674"/>
      <c r="ALY137" s="674"/>
      <c r="ALZ137" s="674"/>
      <c r="AMA137" s="674"/>
      <c r="AMB137" s="674"/>
      <c r="AMC137" s="674"/>
      <c r="AMD137" s="674"/>
      <c r="AME137" s="674"/>
      <c r="AMF137" s="674"/>
      <c r="AMG137" s="674"/>
      <c r="AMH137" s="674"/>
      <c r="AMI137" s="674"/>
      <c r="AMJ137" s="674"/>
      <c r="AMK137" s="674"/>
      <c r="AML137" s="674"/>
      <c r="AMM137" s="674"/>
      <c r="AMN137" s="674"/>
      <c r="AMO137" s="674"/>
      <c r="AMP137" s="674"/>
      <c r="AMQ137" s="674"/>
      <c r="AMR137" s="674"/>
      <c r="AMS137" s="674"/>
      <c r="AMT137" s="674"/>
      <c r="AMU137" s="674"/>
      <c r="AMV137" s="674"/>
      <c r="AMW137" s="674"/>
      <c r="AMX137" s="674"/>
      <c r="AMY137" s="674"/>
      <c r="AMZ137" s="674"/>
      <c r="ANA137" s="674"/>
      <c r="ANB137" s="674"/>
      <c r="ANC137" s="674"/>
      <c r="AND137" s="674"/>
      <c r="ANE137" s="674"/>
      <c r="ANF137" s="674"/>
      <c r="ANG137" s="674"/>
      <c r="ANH137" s="674"/>
      <c r="ANI137" s="674"/>
      <c r="ANJ137" s="674"/>
      <c r="ANK137" s="674"/>
      <c r="ANL137" s="674"/>
      <c r="ANM137" s="674"/>
      <c r="ANN137" s="674"/>
      <c r="ANO137" s="674"/>
      <c r="ANP137" s="674"/>
      <c r="ANQ137" s="674"/>
      <c r="ANR137" s="674"/>
      <c r="ANS137" s="674"/>
      <c r="ANT137" s="674"/>
      <c r="ANU137" s="674"/>
      <c r="ANV137" s="674"/>
      <c r="ANW137" s="674"/>
      <c r="ANX137" s="674"/>
      <c r="ANY137" s="674"/>
      <c r="ANZ137" s="674"/>
      <c r="AOA137" s="674"/>
      <c r="AOB137" s="674"/>
      <c r="AOC137" s="674"/>
      <c r="AOD137" s="674"/>
      <c r="AOE137" s="674"/>
      <c r="AOF137" s="674"/>
      <c r="AOG137" s="674"/>
      <c r="AOH137" s="674"/>
      <c r="AOI137" s="674"/>
      <c r="AOJ137" s="674"/>
      <c r="AOK137" s="674"/>
      <c r="AOL137" s="674"/>
      <c r="AOM137" s="674"/>
      <c r="AON137" s="674"/>
      <c r="AOO137" s="674"/>
      <c r="AOP137" s="674"/>
      <c r="AOQ137" s="674"/>
      <c r="AOR137" s="674"/>
      <c r="AOS137" s="674"/>
      <c r="AOT137" s="674"/>
      <c r="AOU137" s="674"/>
      <c r="AOV137" s="674"/>
      <c r="AOW137" s="674"/>
      <c r="AOX137" s="674"/>
      <c r="AOY137" s="674"/>
      <c r="AOZ137" s="674"/>
      <c r="APA137" s="674"/>
      <c r="APB137" s="674"/>
      <c r="APC137" s="674"/>
      <c r="APD137" s="674"/>
      <c r="APE137" s="674"/>
      <c r="APF137" s="674"/>
      <c r="APG137" s="674"/>
      <c r="APH137" s="674"/>
      <c r="API137" s="674"/>
      <c r="APJ137" s="674"/>
      <c r="APK137" s="674"/>
      <c r="APL137" s="674"/>
      <c r="APM137" s="674"/>
      <c r="APN137" s="674"/>
      <c r="APO137" s="674"/>
      <c r="APP137" s="674"/>
      <c r="APQ137" s="674"/>
      <c r="APR137" s="674"/>
      <c r="APS137" s="674"/>
      <c r="APT137" s="674"/>
      <c r="APU137" s="674"/>
      <c r="APV137" s="674"/>
      <c r="APW137" s="674"/>
      <c r="APX137" s="674"/>
      <c r="APY137" s="674"/>
      <c r="APZ137" s="674"/>
      <c r="AQA137" s="674"/>
      <c r="AQB137" s="674"/>
      <c r="AQC137" s="674"/>
      <c r="AQD137" s="674"/>
      <c r="AQE137" s="674"/>
      <c r="AQF137" s="674"/>
      <c r="AQG137" s="674"/>
      <c r="AQH137" s="674"/>
      <c r="AQI137" s="674"/>
      <c r="AQJ137" s="674"/>
      <c r="AQK137" s="674"/>
      <c r="AQL137" s="674"/>
      <c r="AQM137" s="674"/>
      <c r="AQN137" s="674"/>
      <c r="AQO137" s="674"/>
      <c r="AQP137" s="674"/>
      <c r="AQQ137" s="674"/>
      <c r="AQR137" s="674"/>
      <c r="AQS137" s="674"/>
      <c r="AQT137" s="674"/>
      <c r="AQU137" s="674"/>
      <c r="AQV137" s="674"/>
      <c r="AQW137" s="674"/>
      <c r="AQX137" s="674"/>
      <c r="AQY137" s="674"/>
      <c r="AQZ137" s="674"/>
      <c r="ARA137" s="674"/>
      <c r="ARB137" s="674"/>
      <c r="ARC137" s="674"/>
      <c r="ARD137" s="674"/>
      <c r="ARE137" s="674"/>
      <c r="ARF137" s="674"/>
      <c r="ARG137" s="674"/>
      <c r="ARH137" s="674"/>
      <c r="ARI137" s="674"/>
      <c r="ARJ137" s="674"/>
      <c r="ARK137" s="674"/>
      <c r="ARL137" s="674"/>
      <c r="ARM137" s="674"/>
      <c r="ARN137" s="674"/>
      <c r="ARO137" s="674"/>
      <c r="ARP137" s="674"/>
      <c r="ARQ137" s="674"/>
      <c r="ARR137" s="674"/>
      <c r="ARS137" s="674"/>
      <c r="ART137" s="674"/>
      <c r="ARU137" s="674"/>
      <c r="ARV137" s="674"/>
      <c r="ARW137" s="674"/>
      <c r="ARX137" s="674"/>
      <c r="ARY137" s="674"/>
      <c r="ARZ137" s="674"/>
      <c r="ASA137" s="674"/>
      <c r="ASB137" s="674"/>
      <c r="ASC137" s="674"/>
    </row>
    <row r="138" spans="1:1173" s="761" customFormat="1" ht="22" hidden="1" customHeight="1" x14ac:dyDescent="0.15">
      <c r="A138" s="653"/>
      <c r="B138" s="759" t="s">
        <v>91</v>
      </c>
      <c r="C138" s="716" t="s">
        <v>79</v>
      </c>
      <c r="D138" s="760">
        <f>$C119*$I$19</f>
        <v>10565099.999999998</v>
      </c>
      <c r="E138" s="725">
        <f>IF(E137="","",$C119*D150)</f>
        <v>8561869.8779249992</v>
      </c>
      <c r="F138" s="724">
        <f t="shared" ref="F138:AR138" si="26">IF(F137="","",$C119*E150)</f>
        <v>6938468.7136439262</v>
      </c>
      <c r="G138" s="724">
        <f t="shared" si="26"/>
        <v>5622877.8031701501</v>
      </c>
      <c r="H138" s="724">
        <f t="shared" si="26"/>
        <v>4556733.7829472143</v>
      </c>
      <c r="I138" s="724">
        <f t="shared" si="26"/>
        <v>3692739.4646467133</v>
      </c>
      <c r="J138" s="725">
        <f t="shared" si="26"/>
        <v>2992565.5970491134</v>
      </c>
      <c r="K138" s="724">
        <f t="shared" si="26"/>
        <v>2425150.471182426</v>
      </c>
      <c r="L138" s="724">
        <f t="shared" si="26"/>
        <v>1965321.9343548506</v>
      </c>
      <c r="M138" s="724">
        <f t="shared" si="26"/>
        <v>1592680.6816952121</v>
      </c>
      <c r="N138" s="724">
        <f t="shared" si="26"/>
        <v>1290695.284830176</v>
      </c>
      <c r="O138" s="724">
        <f t="shared" si="26"/>
        <v>1045968.8105902747</v>
      </c>
      <c r="P138" s="724">
        <f t="shared" si="26"/>
        <v>847644.49485967134</v>
      </c>
      <c r="Q138" s="724">
        <f t="shared" si="26"/>
        <v>686924.1055671951</v>
      </c>
      <c r="R138" s="724">
        <f t="shared" si="26"/>
        <v>556677.62802778406</v>
      </c>
      <c r="S138" s="724">
        <f t="shared" si="26"/>
        <v>451126.957163285</v>
      </c>
      <c r="T138" s="724">
        <f t="shared" si="26"/>
        <v>365589.56428772956</v>
      </c>
      <c r="U138" s="724">
        <f t="shared" si="26"/>
        <v>296270.76678487065</v>
      </c>
      <c r="V138" s="724">
        <f t="shared" si="26"/>
        <v>240095.38516863325</v>
      </c>
      <c r="W138" s="724">
        <f t="shared" si="26"/>
        <v>194571.31935373278</v>
      </c>
      <c r="X138" s="724">
        <f t="shared" si="26"/>
        <v>157678.99199088037</v>
      </c>
      <c r="Y138" s="724">
        <f t="shared" si="26"/>
        <v>127781.75425772555</v>
      </c>
      <c r="Z138" s="724">
        <f t="shared" si="26"/>
        <v>103553.27945098815</v>
      </c>
      <c r="AA138" s="724">
        <f t="shared" si="26"/>
        <v>83918.723352525325</v>
      </c>
      <c r="AB138" s="724">
        <f t="shared" si="26"/>
        <v>68007.041075418878</v>
      </c>
      <c r="AC138" s="724">
        <f t="shared" si="26"/>
        <v>55112.345029430588</v>
      </c>
      <c r="AD138" s="724">
        <f t="shared" si="26"/>
        <v>44662.589735004054</v>
      </c>
      <c r="AE138" s="724">
        <f t="shared" si="26"/>
        <v>36194.194254881972</v>
      </c>
      <c r="AF138" s="724">
        <f t="shared" si="26"/>
        <v>29331.476422053751</v>
      </c>
      <c r="AG138" s="724">
        <f t="shared" si="26"/>
        <v>23769.986507751877</v>
      </c>
      <c r="AH138" s="724">
        <f t="shared" si="26"/>
        <v>19263.000963493436</v>
      </c>
      <c r="AI138" s="724">
        <f t="shared" si="26"/>
        <v>15610.577061057131</v>
      </c>
      <c r="AJ138" s="724">
        <f t="shared" si="26"/>
        <v>12650.682863019945</v>
      </c>
      <c r="AK138" s="724" t="str">
        <f t="shared" si="26"/>
        <v/>
      </c>
      <c r="AL138" s="724" t="str">
        <f t="shared" si="26"/>
        <v/>
      </c>
      <c r="AM138" s="724" t="str">
        <f t="shared" si="26"/>
        <v/>
      </c>
      <c r="AN138" s="724" t="str">
        <f t="shared" si="26"/>
        <v/>
      </c>
      <c r="AO138" s="724" t="str">
        <f t="shared" si="26"/>
        <v/>
      </c>
      <c r="AP138" s="724" t="str">
        <f t="shared" si="26"/>
        <v/>
      </c>
      <c r="AQ138" s="724" t="str">
        <f t="shared" si="26"/>
        <v/>
      </c>
      <c r="AR138" s="724" t="str">
        <f t="shared" si="26"/>
        <v/>
      </c>
    </row>
    <row r="139" spans="1:1173" s="751" customFormat="1" ht="22" customHeight="1" x14ac:dyDescent="0.15">
      <c r="A139" s="653"/>
      <c r="B139" s="736" t="s">
        <v>100</v>
      </c>
      <c r="C139" s="762" t="s">
        <v>79</v>
      </c>
      <c r="D139" s="763">
        <f>D138</f>
        <v>10565099.999999998</v>
      </c>
      <c r="E139" s="764">
        <f>IF(E137="","",D139+E138)</f>
        <v>19126969.877924997</v>
      </c>
      <c r="F139" s="765">
        <f t="shared" ref="F139:AR139" si="27">IF(F137="","",E139+F138)</f>
        <v>26065438.591568924</v>
      </c>
      <c r="G139" s="765">
        <f t="shared" si="27"/>
        <v>31688316.394739076</v>
      </c>
      <c r="H139" s="765">
        <f t="shared" si="27"/>
        <v>36245050.177686289</v>
      </c>
      <c r="I139" s="765">
        <f t="shared" si="27"/>
        <v>39937789.642333001</v>
      </c>
      <c r="J139" s="764">
        <f t="shared" si="27"/>
        <v>42930355.239382118</v>
      </c>
      <c r="K139" s="765">
        <f t="shared" si="27"/>
        <v>45355505.710564546</v>
      </c>
      <c r="L139" s="765">
        <f t="shared" si="27"/>
        <v>47320827.644919395</v>
      </c>
      <c r="M139" s="765">
        <f t="shared" si="27"/>
        <v>48913508.326614611</v>
      </c>
      <c r="N139" s="765">
        <f t="shared" si="27"/>
        <v>50204203.611444786</v>
      </c>
      <c r="O139" s="765">
        <f t="shared" si="27"/>
        <v>51250172.422035061</v>
      </c>
      <c r="P139" s="765">
        <f t="shared" si="27"/>
        <v>52097816.916894734</v>
      </c>
      <c r="Q139" s="765">
        <f t="shared" si="27"/>
        <v>52784741.022461928</v>
      </c>
      <c r="R139" s="765">
        <f t="shared" si="27"/>
        <v>53341418.65048971</v>
      </c>
      <c r="S139" s="765">
        <f t="shared" si="27"/>
        <v>53792545.607652992</v>
      </c>
      <c r="T139" s="765">
        <f t="shared" si="27"/>
        <v>54158135.171940722</v>
      </c>
      <c r="U139" s="765">
        <f t="shared" si="27"/>
        <v>54454405.938725591</v>
      </c>
      <c r="V139" s="765">
        <f t="shared" si="27"/>
        <v>54694501.323894225</v>
      </c>
      <c r="W139" s="765">
        <f t="shared" si="27"/>
        <v>54889072.643247955</v>
      </c>
      <c r="X139" s="765">
        <f t="shared" si="27"/>
        <v>55046751.635238834</v>
      </c>
      <c r="Y139" s="765">
        <f t="shared" si="27"/>
        <v>55174533.389496557</v>
      </c>
      <c r="Z139" s="765">
        <f t="shared" si="27"/>
        <v>55278086.668947548</v>
      </c>
      <c r="AA139" s="765">
        <f t="shared" si="27"/>
        <v>55362005.392300069</v>
      </c>
      <c r="AB139" s="765">
        <f t="shared" si="27"/>
        <v>55430012.433375485</v>
      </c>
      <c r="AC139" s="765">
        <f t="shared" si="27"/>
        <v>55485124.778404914</v>
      </c>
      <c r="AD139" s="765">
        <f t="shared" si="27"/>
        <v>55529787.368139915</v>
      </c>
      <c r="AE139" s="765">
        <f t="shared" si="27"/>
        <v>55565981.562394798</v>
      </c>
      <c r="AF139" s="765">
        <f t="shared" si="27"/>
        <v>55595313.038816854</v>
      </c>
      <c r="AG139" s="765">
        <f t="shared" si="27"/>
        <v>55619083.025324605</v>
      </c>
      <c r="AH139" s="765">
        <f t="shared" si="27"/>
        <v>55638346.0262881</v>
      </c>
      <c r="AI139" s="765">
        <f t="shared" si="27"/>
        <v>55653956.603349157</v>
      </c>
      <c r="AJ139" s="765">
        <f t="shared" si="27"/>
        <v>55666607.286212176</v>
      </c>
      <c r="AK139" s="765" t="str">
        <f t="shared" si="27"/>
        <v/>
      </c>
      <c r="AL139" s="765" t="str">
        <f t="shared" si="27"/>
        <v/>
      </c>
      <c r="AM139" s="765" t="str">
        <f t="shared" si="27"/>
        <v/>
      </c>
      <c r="AN139" s="765" t="str">
        <f t="shared" si="27"/>
        <v/>
      </c>
      <c r="AO139" s="765" t="str">
        <f t="shared" si="27"/>
        <v/>
      </c>
      <c r="AP139" s="765" t="str">
        <f t="shared" si="27"/>
        <v/>
      </c>
      <c r="AQ139" s="765" t="str">
        <f t="shared" si="27"/>
        <v/>
      </c>
      <c r="AR139" s="765" t="str">
        <f t="shared" si="27"/>
        <v/>
      </c>
    </row>
    <row r="140" spans="1:1173" s="751" customFormat="1" ht="22" customHeight="1" x14ac:dyDescent="0.15">
      <c r="A140" s="653"/>
      <c r="B140" s="742"/>
      <c r="C140" s="766" t="s">
        <v>17</v>
      </c>
      <c r="D140" s="743">
        <f>IF(D137="","",D139/D154)</f>
        <v>0.18724147487831158</v>
      </c>
      <c r="E140" s="744">
        <f>IF(E137="","",E139/E154)</f>
        <v>0.33578653219272692</v>
      </c>
      <c r="F140" s="743">
        <f t="shared" ref="F140:AR140" si="28">IF(F137="","",F139/F154)</f>
        <v>0.45324117740109321</v>
      </c>
      <c r="G140" s="743">
        <f t="shared" si="28"/>
        <v>0.54572950875585291</v>
      </c>
      <c r="H140" s="743">
        <f t="shared" si="28"/>
        <v>0.6181789512705731</v>
      </c>
      <c r="I140" s="743">
        <f t="shared" si="28"/>
        <v>0.67455182912748202</v>
      </c>
      <c r="J140" s="744">
        <f t="shared" si="28"/>
        <v>0.71803292394104457</v>
      </c>
      <c r="K140" s="743">
        <f t="shared" si="28"/>
        <v>0.75118109688565871</v>
      </c>
      <c r="L140" s="743">
        <f t="shared" si="28"/>
        <v>0.77605167530969454</v>
      </c>
      <c r="M140" s="743">
        <f t="shared" si="28"/>
        <v>0.79429512225957166</v>
      </c>
      <c r="N140" s="743">
        <f t="shared" si="28"/>
        <v>0.80723650868919916</v>
      </c>
      <c r="O140" s="743">
        <f t="shared" si="28"/>
        <v>0.81593947434202918</v>
      </c>
      <c r="P140" s="743">
        <f t="shared" si="28"/>
        <v>0.8212576732307586</v>
      </c>
      <c r="Q140" s="743">
        <f t="shared" si="28"/>
        <v>0.82387613233301682</v>
      </c>
      <c r="R140" s="743">
        <f t="shared" si="28"/>
        <v>0.8243444881293398</v>
      </c>
      <c r="S140" s="743">
        <f t="shared" si="28"/>
        <v>0.82310368763382546</v>
      </c>
      <c r="T140" s="743">
        <f t="shared" si="28"/>
        <v>0.82050743362562228</v>
      </c>
      <c r="U140" s="743">
        <f t="shared" si="28"/>
        <v>0.8168394051450979</v>
      </c>
      <c r="V140" s="743">
        <f t="shared" si="28"/>
        <v>0.81232708329146486</v>
      </c>
      <c r="W140" s="743">
        <f t="shared" si="28"/>
        <v>0.80715285008037796</v>
      </c>
      <c r="X140" s="743">
        <f t="shared" si="28"/>
        <v>0.80146289728208719</v>
      </c>
      <c r="Y140" s="743">
        <f t="shared" si="28"/>
        <v>0.79537437677467449</v>
      </c>
      <c r="Z140" s="743">
        <f t="shared" si="28"/>
        <v>0.78898113912761059</v>
      </c>
      <c r="AA140" s="743">
        <f t="shared" si="28"/>
        <v>0.78235833890697615</v>
      </c>
      <c r="AB140" s="743">
        <f t="shared" si="28"/>
        <v>0.77556613034545596</v>
      </c>
      <c r="AC140" s="743">
        <f t="shared" si="28"/>
        <v>0.76865263294275532</v>
      </c>
      <c r="AD140" s="743">
        <f t="shared" si="28"/>
        <v>0.76165631115155275</v>
      </c>
      <c r="AE140" s="743">
        <f t="shared" si="28"/>
        <v>0.75460788386354738</v>
      </c>
      <c r="AF140" s="743">
        <f t="shared" si="28"/>
        <v>0.74753185657231336</v>
      </c>
      <c r="AG140" s="743">
        <f t="shared" si="28"/>
        <v>0.74044775075380254</v>
      </c>
      <c r="AH140" s="743">
        <f t="shared" si="28"/>
        <v>0.73337109028590708</v>
      </c>
      <c r="AI140" s="743">
        <f t="shared" si="28"/>
        <v>0.72631419291344834</v>
      </c>
      <c r="AJ140" s="743">
        <f t="shared" si="28"/>
        <v>0.71928680528202338</v>
      </c>
      <c r="AK140" s="743" t="str">
        <f t="shared" si="28"/>
        <v/>
      </c>
      <c r="AL140" s="743" t="str">
        <f t="shared" si="28"/>
        <v/>
      </c>
      <c r="AM140" s="743" t="str">
        <f t="shared" si="28"/>
        <v/>
      </c>
      <c r="AN140" s="743" t="str">
        <f t="shared" si="28"/>
        <v/>
      </c>
      <c r="AO140" s="743" t="str">
        <f t="shared" si="28"/>
        <v/>
      </c>
      <c r="AP140" s="743" t="str">
        <f t="shared" si="28"/>
        <v/>
      </c>
      <c r="AQ140" s="743" t="str">
        <f t="shared" si="28"/>
        <v/>
      </c>
      <c r="AR140" s="743" t="str">
        <f t="shared" si="28"/>
        <v/>
      </c>
    </row>
    <row r="141" spans="1:1173" s="755" customFormat="1" ht="22" customHeight="1" x14ac:dyDescent="0.15">
      <c r="A141" s="653"/>
      <c r="B141" s="767" t="s">
        <v>96</v>
      </c>
      <c r="C141" s="737" t="s">
        <v>49</v>
      </c>
      <c r="D141" s="746">
        <f>IF(D137="","",IF(D139*$H$27&gt;0,D139*$H$27,0))</f>
        <v>1373462999.9999998</v>
      </c>
      <c r="E141" s="747">
        <f t="shared" ref="E141:AR141" si="29">IF(E137="","",IF(E139*$H$27&gt;0,E139*$H$27,0))</f>
        <v>2486506084.1302495</v>
      </c>
      <c r="F141" s="746">
        <f t="shared" si="29"/>
        <v>3388507016.9039602</v>
      </c>
      <c r="G141" s="746">
        <f t="shared" si="29"/>
        <v>4119481131.3160801</v>
      </c>
      <c r="H141" s="746">
        <f t="shared" si="29"/>
        <v>4711856523.0992174</v>
      </c>
      <c r="I141" s="746">
        <f t="shared" si="29"/>
        <v>5191912653.5032902</v>
      </c>
      <c r="J141" s="747">
        <f t="shared" si="29"/>
        <v>5580946181.1196756</v>
      </c>
      <c r="K141" s="746">
        <f t="shared" si="29"/>
        <v>5896215742.3733912</v>
      </c>
      <c r="L141" s="746">
        <f t="shared" si="29"/>
        <v>6151707593.8395214</v>
      </c>
      <c r="M141" s="746">
        <f t="shared" si="29"/>
        <v>6358756082.4598989</v>
      </c>
      <c r="N141" s="746">
        <f t="shared" si="29"/>
        <v>6526546469.4878225</v>
      </c>
      <c r="O141" s="746">
        <f t="shared" si="29"/>
        <v>6662522414.8645582</v>
      </c>
      <c r="P141" s="746">
        <f t="shared" si="29"/>
        <v>6772716199.1963158</v>
      </c>
      <c r="Q141" s="746">
        <f t="shared" si="29"/>
        <v>6862016332.9200506</v>
      </c>
      <c r="R141" s="746">
        <f t="shared" si="29"/>
        <v>6934384424.5636625</v>
      </c>
      <c r="S141" s="746">
        <f t="shared" si="29"/>
        <v>6993030928.9948893</v>
      </c>
      <c r="T141" s="746">
        <f t="shared" si="29"/>
        <v>7040557572.352294</v>
      </c>
      <c r="U141" s="746">
        <f t="shared" si="29"/>
        <v>7079072772.0343266</v>
      </c>
      <c r="V141" s="746">
        <f t="shared" si="29"/>
        <v>7110285172.1062489</v>
      </c>
      <c r="W141" s="746">
        <f t="shared" si="29"/>
        <v>7135579443.6222343</v>
      </c>
      <c r="X141" s="746">
        <f t="shared" si="29"/>
        <v>7156077712.581048</v>
      </c>
      <c r="Y141" s="746">
        <f t="shared" si="29"/>
        <v>7172689340.634552</v>
      </c>
      <c r="Z141" s="746">
        <f t="shared" si="29"/>
        <v>7186151266.9631815</v>
      </c>
      <c r="AA141" s="746">
        <f t="shared" si="29"/>
        <v>7197060700.9990091</v>
      </c>
      <c r="AB141" s="746">
        <f t="shared" si="29"/>
        <v>7205901616.3388128</v>
      </c>
      <c r="AC141" s="746">
        <f t="shared" si="29"/>
        <v>7213066221.1926384</v>
      </c>
      <c r="AD141" s="746">
        <f t="shared" si="29"/>
        <v>7218872357.8581886</v>
      </c>
      <c r="AE141" s="746">
        <f t="shared" si="29"/>
        <v>7223577603.1113234</v>
      </c>
      <c r="AF141" s="746">
        <f t="shared" si="29"/>
        <v>7227390695.0461912</v>
      </c>
      <c r="AG141" s="746">
        <f t="shared" si="29"/>
        <v>7230480793.2921991</v>
      </c>
      <c r="AH141" s="746">
        <f t="shared" si="29"/>
        <v>7232984983.4174528</v>
      </c>
      <c r="AI141" s="746">
        <f t="shared" si="29"/>
        <v>7235014358.4353905</v>
      </c>
      <c r="AJ141" s="746">
        <f t="shared" si="29"/>
        <v>7236658947.2075825</v>
      </c>
      <c r="AK141" s="746" t="str">
        <f t="shared" si="29"/>
        <v/>
      </c>
      <c r="AL141" s="746" t="str">
        <f t="shared" si="29"/>
        <v/>
      </c>
      <c r="AM141" s="746" t="str">
        <f t="shared" si="29"/>
        <v/>
      </c>
      <c r="AN141" s="746" t="str">
        <f t="shared" si="29"/>
        <v/>
      </c>
      <c r="AO141" s="746" t="str">
        <f t="shared" si="29"/>
        <v/>
      </c>
      <c r="AP141" s="746" t="str">
        <f t="shared" si="29"/>
        <v/>
      </c>
      <c r="AQ141" s="746" t="str">
        <f t="shared" si="29"/>
        <v/>
      </c>
      <c r="AR141" s="746" t="str">
        <f t="shared" si="29"/>
        <v/>
      </c>
    </row>
    <row r="142" spans="1:1173" s="653" customFormat="1" ht="10" customHeight="1" x14ac:dyDescent="0.15">
      <c r="E142" s="731"/>
      <c r="J142" s="731"/>
    </row>
    <row r="143" spans="1:1173" s="761" customFormat="1" ht="22" hidden="1" customHeight="1" x14ac:dyDescent="0.15">
      <c r="A143" s="653"/>
      <c r="B143" s="390" t="s">
        <v>92</v>
      </c>
      <c r="C143" s="716" t="s">
        <v>79</v>
      </c>
      <c r="D143" s="768">
        <f>($I$19-D138)*$C118</f>
        <v>34001.175000000003</v>
      </c>
      <c r="E143" s="725">
        <f>IF(E137="","",(D150-E138)*($C118))</f>
        <v>27554.271710306253</v>
      </c>
      <c r="F143" s="724">
        <f t="shared" ref="F143:AR143" si="30">IF(F137="","",(E150-F138)*($C118))</f>
        <v>22329.754471290576</v>
      </c>
      <c r="G143" s="724">
        <f t="shared" si="30"/>
        <v>18095.848803059496</v>
      </c>
      <c r="H143" s="724">
        <f t="shared" si="30"/>
        <v>14664.726579246792</v>
      </c>
      <c r="I143" s="724">
        <f t="shared" si="30"/>
        <v>11884.173435827322</v>
      </c>
      <c r="J143" s="725">
        <f t="shared" si="30"/>
        <v>9630.8361079636161</v>
      </c>
      <c r="K143" s="724">
        <f t="shared" si="30"/>
        <v>7804.750127495824</v>
      </c>
      <c r="L143" s="724">
        <f t="shared" si="30"/>
        <v>6324.9051141340633</v>
      </c>
      <c r="M143" s="724">
        <f t="shared" si="30"/>
        <v>5125.6509240270534</v>
      </c>
      <c r="N143" s="724">
        <f t="shared" si="30"/>
        <v>4153.7852222114007</v>
      </c>
      <c r="O143" s="724">
        <f t="shared" si="30"/>
        <v>3366.1932753520359</v>
      </c>
      <c r="P143" s="724">
        <f t="shared" si="30"/>
        <v>2727.9352592507685</v>
      </c>
      <c r="Q143" s="724">
        <f t="shared" si="30"/>
        <v>2210.696228630934</v>
      </c>
      <c r="R143" s="724">
        <f t="shared" si="30"/>
        <v>1791.5299854386228</v>
      </c>
      <c r="S143" s="724">
        <f t="shared" si="30"/>
        <v>1451.8411200770802</v>
      </c>
      <c r="T143" s="724">
        <f t="shared" si="30"/>
        <v>1176.5600660212251</v>
      </c>
      <c r="U143" s="724">
        <f t="shared" si="30"/>
        <v>953.47457088305623</v>
      </c>
      <c r="V143" s="724">
        <f t="shared" si="30"/>
        <v>772.6879260784192</v>
      </c>
      <c r="W143" s="724">
        <f t="shared" si="30"/>
        <v>626.1799206185608</v>
      </c>
      <c r="X143" s="724">
        <f t="shared" si="30"/>
        <v>507.45104168493657</v>
      </c>
      <c r="Y143" s="724">
        <f t="shared" si="30"/>
        <v>411.23413771037872</v>
      </c>
      <c r="Z143" s="724">
        <f t="shared" si="30"/>
        <v>333.26075251885476</v>
      </c>
      <c r="AA143" s="724">
        <f t="shared" si="30"/>
        <v>270.07176444007166</v>
      </c>
      <c r="AB143" s="724">
        <f t="shared" si="30"/>
        <v>218.86392981017747</v>
      </c>
      <c r="AC143" s="724">
        <f t="shared" si="30"/>
        <v>177.3655230907469</v>
      </c>
      <c r="AD143" s="724">
        <f t="shared" si="30"/>
        <v>143.73555664717577</v>
      </c>
      <c r="AE143" s="724">
        <f t="shared" si="30"/>
        <v>116.48210928852892</v>
      </c>
      <c r="AF143" s="724">
        <f t="shared" si="30"/>
        <v>94.396140390022211</v>
      </c>
      <c r="AG143" s="724">
        <f t="shared" si="30"/>
        <v>76.497853403915784</v>
      </c>
      <c r="AH143" s="724">
        <f t="shared" si="30"/>
        <v>61.99322929124277</v>
      </c>
      <c r="AI143" s="724">
        <f t="shared" si="30"/>
        <v>50.238801573481489</v>
      </c>
      <c r="AJ143" s="724">
        <f t="shared" si="30"/>
        <v>40.713110325036425</v>
      </c>
      <c r="AK143" s="724" t="str">
        <f t="shared" si="30"/>
        <v/>
      </c>
      <c r="AL143" s="724" t="str">
        <f t="shared" si="30"/>
        <v/>
      </c>
      <c r="AM143" s="724" t="str">
        <f t="shared" si="30"/>
        <v/>
      </c>
      <c r="AN143" s="724" t="str">
        <f t="shared" si="30"/>
        <v/>
      </c>
      <c r="AO143" s="724" t="str">
        <f t="shared" si="30"/>
        <v/>
      </c>
      <c r="AP143" s="724" t="str">
        <f t="shared" si="30"/>
        <v/>
      </c>
      <c r="AQ143" s="724" t="str">
        <f t="shared" si="30"/>
        <v/>
      </c>
      <c r="AR143" s="724" t="str">
        <f t="shared" si="30"/>
        <v/>
      </c>
    </row>
    <row r="144" spans="1:1173" s="377" customFormat="1" ht="10" hidden="1" customHeight="1" x14ac:dyDescent="0.15">
      <c r="A144" s="653"/>
      <c r="E144" s="368"/>
      <c r="J144" s="368"/>
    </row>
    <row r="145" spans="1:1173" s="761" customFormat="1" ht="22" hidden="1" customHeight="1" x14ac:dyDescent="0.15">
      <c r="A145" s="653"/>
      <c r="B145" s="390" t="s">
        <v>93</v>
      </c>
      <c r="C145" s="716" t="s">
        <v>79</v>
      </c>
      <c r="D145" s="768">
        <f>$I$19*$C117</f>
        <v>559000</v>
      </c>
      <c r="E145" s="725">
        <f>IF(E137="","",D154*$C117)</f>
        <v>564249.98825000005</v>
      </c>
      <c r="F145" s="724">
        <f t="shared" ref="F145:AR145" si="31">IF(F137="","",E154*$C117)</f>
        <v>569616.94541539706</v>
      </c>
      <c r="G145" s="724">
        <f t="shared" si="31"/>
        <v>575089.81732483814</v>
      </c>
      <c r="H145" s="724">
        <f t="shared" si="31"/>
        <v>580659.75701005594</v>
      </c>
      <c r="I145" s="724">
        <f t="shared" si="31"/>
        <v>586319.70731436403</v>
      </c>
      <c r="J145" s="725">
        <f t="shared" si="31"/>
        <v>592064.06265314936</v>
      </c>
      <c r="K145" s="724">
        <f t="shared" si="31"/>
        <v>597888.39491860126</v>
      </c>
      <c r="L145" s="724">
        <f t="shared" si="31"/>
        <v>603789.23136651225</v>
      </c>
      <c r="M145" s="724">
        <f t="shared" si="31"/>
        <v>609763.87462903606</v>
      </c>
      <c r="N145" s="724">
        <f t="shared" si="31"/>
        <v>615810.25686608616</v>
      </c>
      <c r="O145" s="724">
        <f t="shared" si="31"/>
        <v>621926.82158252492</v>
      </c>
      <c r="P145" s="724">
        <f t="shared" si="31"/>
        <v>628112.4278655966</v>
      </c>
      <c r="Q145" s="724">
        <f t="shared" si="31"/>
        <v>634366.27279166004</v>
      </c>
      <c r="R145" s="724">
        <f t="shared" si="31"/>
        <v>640687.82855729025</v>
      </c>
      <c r="S145" s="724">
        <f t="shared" si="31"/>
        <v>647076.79154300888</v>
      </c>
      <c r="T145" s="724">
        <f t="shared" si="31"/>
        <v>653533.04104723816</v>
      </c>
      <c r="U145" s="724">
        <f t="shared" si="31"/>
        <v>660056.60585705028</v>
      </c>
      <c r="V145" s="724">
        <f t="shared" si="31"/>
        <v>666647.63716991199</v>
      </c>
      <c r="W145" s="724">
        <f t="shared" si="31"/>
        <v>673306.38666235027</v>
      </c>
      <c r="X145" s="724">
        <f t="shared" si="31"/>
        <v>680033.18872976769</v>
      </c>
      <c r="Y145" s="724">
        <f t="shared" si="31"/>
        <v>686828.44610664842</v>
      </c>
      <c r="Z145" s="724">
        <f t="shared" si="31"/>
        <v>693692.61822633771</v>
      </c>
      <c r="AA145" s="724">
        <f t="shared" si="31"/>
        <v>700626.21180107596</v>
      </c>
      <c r="AB145" s="724">
        <f t="shared" si="31"/>
        <v>707629.77320144232</v>
      </c>
      <c r="AC145" s="724">
        <f t="shared" si="31"/>
        <v>714703.88229415868</v>
      </c>
      <c r="AD145" s="724">
        <f t="shared" si="31"/>
        <v>721849.1474618694</v>
      </c>
      <c r="AE145" s="724">
        <f t="shared" si="31"/>
        <v>729066.20158092177</v>
      </c>
      <c r="AF145" s="724">
        <f t="shared" si="31"/>
        <v>736355.69877563801</v>
      </c>
      <c r="AG145" s="724">
        <f t="shared" si="31"/>
        <v>743718.31180199038</v>
      </c>
      <c r="AH145" s="724">
        <f t="shared" si="31"/>
        <v>751154.72994147625</v>
      </c>
      <c r="AI145" s="724">
        <f t="shared" si="31"/>
        <v>758665.65730859817</v>
      </c>
      <c r="AJ145" s="724">
        <f t="shared" si="31"/>
        <v>766251.81149366847</v>
      </c>
      <c r="AK145" s="724" t="str">
        <f t="shared" si="31"/>
        <v/>
      </c>
      <c r="AL145" s="724" t="str">
        <f t="shared" si="31"/>
        <v/>
      </c>
      <c r="AM145" s="724" t="str">
        <f t="shared" si="31"/>
        <v/>
      </c>
      <c r="AN145" s="724" t="str">
        <f t="shared" si="31"/>
        <v/>
      </c>
      <c r="AO145" s="724" t="str">
        <f t="shared" si="31"/>
        <v/>
      </c>
      <c r="AP145" s="724" t="str">
        <f t="shared" si="31"/>
        <v/>
      </c>
      <c r="AQ145" s="724" t="str">
        <f t="shared" si="31"/>
        <v/>
      </c>
      <c r="AR145" s="724" t="str">
        <f t="shared" si="31"/>
        <v/>
      </c>
    </row>
    <row r="146" spans="1:1173" s="755" customFormat="1" ht="22" customHeight="1" x14ac:dyDescent="0.15">
      <c r="A146" s="653"/>
      <c r="B146" s="736" t="s">
        <v>101</v>
      </c>
      <c r="C146" s="769" t="s">
        <v>79</v>
      </c>
      <c r="D146" s="763">
        <f>D145</f>
        <v>559000</v>
      </c>
      <c r="E146" s="770">
        <f>IF(E137="","",D146+E145)</f>
        <v>1123249.9882499999</v>
      </c>
      <c r="F146" s="771">
        <f t="shared" ref="F146:AR146" si="32">IF(F137="","",E146+F145)</f>
        <v>1692866.9336653971</v>
      </c>
      <c r="G146" s="771">
        <f t="shared" si="32"/>
        <v>2267956.7509902352</v>
      </c>
      <c r="H146" s="771">
        <f t="shared" si="32"/>
        <v>2848616.508000291</v>
      </c>
      <c r="I146" s="771">
        <f t="shared" si="32"/>
        <v>3434936.2153146551</v>
      </c>
      <c r="J146" s="770">
        <f t="shared" si="32"/>
        <v>4027000.2779678046</v>
      </c>
      <c r="K146" s="771">
        <f t="shared" si="32"/>
        <v>4624888.6728864061</v>
      </c>
      <c r="L146" s="771">
        <f t="shared" si="32"/>
        <v>5228677.9042529184</v>
      </c>
      <c r="M146" s="771">
        <f t="shared" si="32"/>
        <v>5838441.778881954</v>
      </c>
      <c r="N146" s="771">
        <f t="shared" si="32"/>
        <v>6454252.0357480403</v>
      </c>
      <c r="O146" s="771">
        <f t="shared" si="32"/>
        <v>7076178.8573305653</v>
      </c>
      <c r="P146" s="771">
        <f t="shared" si="32"/>
        <v>7704291.2851961618</v>
      </c>
      <c r="Q146" s="771">
        <f t="shared" si="32"/>
        <v>8338657.5579878222</v>
      </c>
      <c r="R146" s="771">
        <f t="shared" si="32"/>
        <v>8979345.3865451124</v>
      </c>
      <c r="S146" s="771">
        <f t="shared" si="32"/>
        <v>9626422.1780881211</v>
      </c>
      <c r="T146" s="771">
        <f t="shared" si="32"/>
        <v>10279955.219135359</v>
      </c>
      <c r="U146" s="771">
        <f t="shared" si="32"/>
        <v>10940011.824992409</v>
      </c>
      <c r="V146" s="771">
        <f t="shared" si="32"/>
        <v>11606659.462162321</v>
      </c>
      <c r="W146" s="771">
        <f t="shared" si="32"/>
        <v>12279965.848824672</v>
      </c>
      <c r="X146" s="771">
        <f t="shared" si="32"/>
        <v>12959999.037554439</v>
      </c>
      <c r="Y146" s="771">
        <f t="shared" si="32"/>
        <v>13646827.483661087</v>
      </c>
      <c r="Z146" s="771">
        <f t="shared" si="32"/>
        <v>14340520.101887425</v>
      </c>
      <c r="AA146" s="771">
        <f t="shared" si="32"/>
        <v>15041146.313688502</v>
      </c>
      <c r="AB146" s="771">
        <f t="shared" si="32"/>
        <v>15748776.086889945</v>
      </c>
      <c r="AC146" s="771">
        <f t="shared" si="32"/>
        <v>16463479.969184104</v>
      </c>
      <c r="AD146" s="771">
        <f t="shared" si="32"/>
        <v>17185329.116645973</v>
      </c>
      <c r="AE146" s="771">
        <f t="shared" si="32"/>
        <v>17914395.318226896</v>
      </c>
      <c r="AF146" s="771">
        <f t="shared" si="32"/>
        <v>18650751.017002534</v>
      </c>
      <c r="AG146" s="771">
        <f t="shared" si="32"/>
        <v>19394469.328804523</v>
      </c>
      <c r="AH146" s="771">
        <f t="shared" si="32"/>
        <v>20145624.058745999</v>
      </c>
      <c r="AI146" s="771">
        <f t="shared" si="32"/>
        <v>20904289.716054596</v>
      </c>
      <c r="AJ146" s="771">
        <f t="shared" si="32"/>
        <v>21670541.527548265</v>
      </c>
      <c r="AK146" s="771" t="str">
        <f t="shared" si="32"/>
        <v/>
      </c>
      <c r="AL146" s="771" t="str">
        <f t="shared" si="32"/>
        <v/>
      </c>
      <c r="AM146" s="771" t="str">
        <f t="shared" si="32"/>
        <v/>
      </c>
      <c r="AN146" s="771" t="str">
        <f t="shared" si="32"/>
        <v/>
      </c>
      <c r="AO146" s="771" t="str">
        <f t="shared" si="32"/>
        <v/>
      </c>
      <c r="AP146" s="771" t="str">
        <f t="shared" si="32"/>
        <v/>
      </c>
      <c r="AQ146" s="771" t="str">
        <f t="shared" si="32"/>
        <v/>
      </c>
      <c r="AR146" s="771" t="str">
        <f t="shared" si="32"/>
        <v/>
      </c>
    </row>
    <row r="147" spans="1:1173" s="751" customFormat="1" ht="22" customHeight="1" x14ac:dyDescent="0.15">
      <c r="A147" s="653"/>
      <c r="B147" s="772"/>
      <c r="C147" s="737" t="s">
        <v>17</v>
      </c>
      <c r="D147" s="743">
        <f>IF(D137="","",D146/D154)</f>
        <v>9.9069563427678104E-3</v>
      </c>
      <c r="E147" s="744">
        <f>IF(E137="","",E146/E154)</f>
        <v>1.9719392080775659E-2</v>
      </c>
      <c r="F147" s="743">
        <f t="shared" ref="F147:AR147" si="33">IF(F137="","",F146/F154)</f>
        <v>2.9436565953126333E-2</v>
      </c>
      <c r="G147" s="743">
        <f t="shared" si="33"/>
        <v>3.9058273345279525E-2</v>
      </c>
      <c r="H147" s="743">
        <f t="shared" si="33"/>
        <v>4.8584696582149214E-2</v>
      </c>
      <c r="I147" s="743">
        <f t="shared" si="33"/>
        <v>5.8016293032920559E-2</v>
      </c>
      <c r="J147" s="744">
        <f t="shared" si="33"/>
        <v>6.7353712033766028E-2</v>
      </c>
      <c r="K147" s="743">
        <f t="shared" si="33"/>
        <v>7.6597733656481953E-2</v>
      </c>
      <c r="L147" s="743">
        <f t="shared" si="33"/>
        <v>8.5749223950564557E-2</v>
      </c>
      <c r="M147" s="743">
        <f t="shared" si="33"/>
        <v>9.4809102540680479E-2</v>
      </c>
      <c r="N147" s="743">
        <f t="shared" si="33"/>
        <v>0.10377831943836838</v>
      </c>
      <c r="O147" s="743">
        <f t="shared" si="33"/>
        <v>0.112657838683057</v>
      </c>
      <c r="P147" s="743">
        <f t="shared" si="33"/>
        <v>0.1214486270099423</v>
      </c>
      <c r="Q147" s="743">
        <f t="shared" si="33"/>
        <v>0.13015164618883002</v>
      </c>
      <c r="R147" s="743">
        <f t="shared" si="33"/>
        <v>0.13876784801898259</v>
      </c>
      <c r="S147" s="743">
        <f t="shared" si="33"/>
        <v>0.14729817122425051</v>
      </c>
      <c r="T147" s="743">
        <f t="shared" si="33"/>
        <v>0.15574353968910523</v>
      </c>
      <c r="U147" s="743">
        <f t="shared" si="33"/>
        <v>0.1641048616242837</v>
      </c>
      <c r="V147" s="743">
        <f t="shared" si="33"/>
        <v>0.17238302936197797</v>
      </c>
      <c r="W147" s="743">
        <f t="shared" si="33"/>
        <v>0.18057891956365235</v>
      </c>
      <c r="X147" s="743">
        <f t="shared" si="33"/>
        <v>0.18869339368541607</v>
      </c>
      <c r="Y147" s="743">
        <f t="shared" si="33"/>
        <v>0.19672729859161348</v>
      </c>
      <c r="Z147" s="743">
        <f t="shared" si="33"/>
        <v>0.20468146724089495</v>
      </c>
      <c r="AA147" s="743">
        <f t="shared" si="33"/>
        <v>0.21255671939352824</v>
      </c>
      <c r="AB147" s="743">
        <f t="shared" si="33"/>
        <v>0.22035386230640405</v>
      </c>
      <c r="AC147" s="743">
        <f t="shared" si="33"/>
        <v>0.22807369139483208</v>
      </c>
      <c r="AD147" s="743">
        <f t="shared" si="33"/>
        <v>0.2357169908491295</v>
      </c>
      <c r="AE147" s="743">
        <f t="shared" si="33"/>
        <v>0.24328453420016616</v>
      </c>
      <c r="AF147" s="743">
        <f t="shared" si="33"/>
        <v>0.25077708483219602</v>
      </c>
      <c r="AG147" s="743">
        <f t="shared" si="33"/>
        <v>0.25819539644402661</v>
      </c>
      <c r="AH147" s="743">
        <f t="shared" si="33"/>
        <v>0.26554021346127016</v>
      </c>
      <c r="AI147" s="743">
        <f t="shared" si="33"/>
        <v>0.27281227140338488</v>
      </c>
      <c r="AJ147" s="743">
        <f t="shared" si="33"/>
        <v>0.28001229720968412</v>
      </c>
      <c r="AK147" s="743" t="str">
        <f t="shared" si="33"/>
        <v/>
      </c>
      <c r="AL147" s="743" t="str">
        <f t="shared" si="33"/>
        <v/>
      </c>
      <c r="AM147" s="743" t="str">
        <f t="shared" si="33"/>
        <v/>
      </c>
      <c r="AN147" s="743" t="str">
        <f t="shared" si="33"/>
        <v/>
      </c>
      <c r="AO147" s="743" t="str">
        <f t="shared" si="33"/>
        <v/>
      </c>
      <c r="AP147" s="743" t="str">
        <f t="shared" si="33"/>
        <v/>
      </c>
      <c r="AQ147" s="743" t="str">
        <f t="shared" si="33"/>
        <v/>
      </c>
      <c r="AR147" s="743" t="str">
        <f t="shared" si="33"/>
        <v/>
      </c>
    </row>
    <row r="148" spans="1:1173" s="755" customFormat="1" ht="22" customHeight="1" x14ac:dyDescent="0.15">
      <c r="A148" s="653"/>
      <c r="B148" s="754" t="s">
        <v>97</v>
      </c>
      <c r="C148" s="737" t="s">
        <v>49</v>
      </c>
      <c r="D148" s="746">
        <f>IF(D137="","",IF(D146*$K$27&gt;0,D146*$K$27,0))</f>
        <v>64285000</v>
      </c>
      <c r="E148" s="747">
        <f t="shared" ref="E148:AR148" si="34">IF(E137="","",IF(E146*$K$27&gt;0,E146*$K$27,0))</f>
        <v>129173748.64874999</v>
      </c>
      <c r="F148" s="746">
        <f t="shared" si="34"/>
        <v>194679697.37152067</v>
      </c>
      <c r="G148" s="746">
        <f t="shared" si="34"/>
        <v>260815026.36387706</v>
      </c>
      <c r="H148" s="746">
        <f t="shared" si="34"/>
        <v>327590898.42003345</v>
      </c>
      <c r="I148" s="746">
        <f t="shared" si="34"/>
        <v>395017664.76118535</v>
      </c>
      <c r="J148" s="747">
        <f t="shared" si="34"/>
        <v>463105031.96629751</v>
      </c>
      <c r="K148" s="746">
        <f t="shared" si="34"/>
        <v>531862197.38193667</v>
      </c>
      <c r="L148" s="746">
        <f t="shared" si="34"/>
        <v>601297958.98908567</v>
      </c>
      <c r="M148" s="746">
        <f t="shared" si="34"/>
        <v>671420804.57142472</v>
      </c>
      <c r="N148" s="746">
        <f t="shared" si="34"/>
        <v>742238984.11102462</v>
      </c>
      <c r="O148" s="746">
        <f t="shared" si="34"/>
        <v>813760568.59301496</v>
      </c>
      <c r="P148" s="746">
        <f t="shared" si="34"/>
        <v>885993497.79755867</v>
      </c>
      <c r="Q148" s="746">
        <f t="shared" si="34"/>
        <v>958945619.16859961</v>
      </c>
      <c r="R148" s="746">
        <f t="shared" si="34"/>
        <v>1032624719.452688</v>
      </c>
      <c r="S148" s="746">
        <f t="shared" si="34"/>
        <v>1107038550.480134</v>
      </c>
      <c r="T148" s="746">
        <f t="shared" si="34"/>
        <v>1182194850.2005663</v>
      </c>
      <c r="U148" s="746">
        <f t="shared" si="34"/>
        <v>1258101359.8741271</v>
      </c>
      <c r="V148" s="746">
        <f t="shared" si="34"/>
        <v>1334765838.1486669</v>
      </c>
      <c r="W148" s="746">
        <f t="shared" si="34"/>
        <v>1412196072.6148374</v>
      </c>
      <c r="X148" s="746">
        <f t="shared" si="34"/>
        <v>1490399889.3187604</v>
      </c>
      <c r="Y148" s="746">
        <f t="shared" si="34"/>
        <v>1569385160.6210251</v>
      </c>
      <c r="Z148" s="746">
        <f t="shared" si="34"/>
        <v>1649159811.7170539</v>
      </c>
      <c r="AA148" s="746">
        <f t="shared" si="34"/>
        <v>1729731826.0741777</v>
      </c>
      <c r="AB148" s="746">
        <f t="shared" si="34"/>
        <v>1811109249.9923437</v>
      </c>
      <c r="AC148" s="746">
        <f t="shared" si="34"/>
        <v>1893300196.456172</v>
      </c>
      <c r="AD148" s="746">
        <f t="shared" si="34"/>
        <v>1976312848.4142869</v>
      </c>
      <c r="AE148" s="746">
        <f t="shared" si="34"/>
        <v>2060155461.5960932</v>
      </c>
      <c r="AF148" s="746">
        <f t="shared" si="34"/>
        <v>2144836366.9552915</v>
      </c>
      <c r="AG148" s="746">
        <f t="shared" si="34"/>
        <v>2230363972.81252</v>
      </c>
      <c r="AH148" s="746">
        <f t="shared" si="34"/>
        <v>2316746766.7557898</v>
      </c>
      <c r="AI148" s="746">
        <f t="shared" si="34"/>
        <v>2403993317.3462787</v>
      </c>
      <c r="AJ148" s="746">
        <f t="shared" si="34"/>
        <v>2492112275.6680503</v>
      </c>
      <c r="AK148" s="746" t="str">
        <f t="shared" si="34"/>
        <v/>
      </c>
      <c r="AL148" s="746" t="str">
        <f t="shared" si="34"/>
        <v/>
      </c>
      <c r="AM148" s="746" t="str">
        <f t="shared" si="34"/>
        <v/>
      </c>
      <c r="AN148" s="746" t="str">
        <f t="shared" si="34"/>
        <v/>
      </c>
      <c r="AO148" s="746" t="str">
        <f t="shared" si="34"/>
        <v/>
      </c>
      <c r="AP148" s="746" t="str">
        <f t="shared" si="34"/>
        <v/>
      </c>
      <c r="AQ148" s="746" t="str">
        <f t="shared" si="34"/>
        <v/>
      </c>
      <c r="AR148" s="746" t="str">
        <f t="shared" si="34"/>
        <v/>
      </c>
    </row>
    <row r="149" spans="1:1173" s="653" customFormat="1" ht="10" customHeight="1" x14ac:dyDescent="0.15">
      <c r="E149" s="731"/>
      <c r="J149" s="731"/>
    </row>
    <row r="150" spans="1:1173" s="755" customFormat="1" ht="22" customHeight="1" x14ac:dyDescent="0.15">
      <c r="A150" s="653"/>
      <c r="B150" s="736" t="s">
        <v>102</v>
      </c>
      <c r="C150" s="769" t="s">
        <v>79</v>
      </c>
      <c r="D150" s="773">
        <f>$I$19-D139-D143</f>
        <v>45300898.825000003</v>
      </c>
      <c r="E150" s="770">
        <f>IF(E137="","",D150-E138-E143)</f>
        <v>36711474.675364695</v>
      </c>
      <c r="F150" s="771">
        <f t="shared" ref="F150:AR150" si="35">IF(F137="","",E150-F138-F143)</f>
        <v>29750676.207249478</v>
      </c>
      <c r="G150" s="771">
        <f t="shared" si="35"/>
        <v>24109702.555276267</v>
      </c>
      <c r="H150" s="771">
        <f t="shared" si="35"/>
        <v>19538304.04574981</v>
      </c>
      <c r="I150" s="771">
        <f t="shared" si="35"/>
        <v>15833680.407667268</v>
      </c>
      <c r="J150" s="770">
        <f t="shared" si="35"/>
        <v>12831483.974510191</v>
      </c>
      <c r="K150" s="771">
        <f t="shared" si="35"/>
        <v>10398528.753200268</v>
      </c>
      <c r="L150" s="771">
        <f t="shared" si="35"/>
        <v>8426881.9137312826</v>
      </c>
      <c r="M150" s="771">
        <f t="shared" si="35"/>
        <v>6829075.5811120439</v>
      </c>
      <c r="N150" s="771">
        <f t="shared" si="35"/>
        <v>5534226.5110596558</v>
      </c>
      <c r="O150" s="771">
        <f t="shared" si="35"/>
        <v>4484891.5071940292</v>
      </c>
      <c r="P150" s="771">
        <f t="shared" si="35"/>
        <v>3634519.077075107</v>
      </c>
      <c r="Q150" s="771">
        <f t="shared" si="35"/>
        <v>2945384.2752792812</v>
      </c>
      <c r="R150" s="771">
        <f t="shared" si="35"/>
        <v>2386915.1172660585</v>
      </c>
      <c r="S150" s="771">
        <f t="shared" si="35"/>
        <v>1934336.3189826964</v>
      </c>
      <c r="T150" s="771">
        <f t="shared" si="35"/>
        <v>1567570.1946289456</v>
      </c>
      <c r="U150" s="771">
        <f t="shared" si="35"/>
        <v>1270345.953273192</v>
      </c>
      <c r="V150" s="771">
        <f t="shared" si="35"/>
        <v>1029477.8801784804</v>
      </c>
      <c r="W150" s="771">
        <f t="shared" si="35"/>
        <v>834280.38090412912</v>
      </c>
      <c r="X150" s="771">
        <f t="shared" si="35"/>
        <v>676093.93787156383</v>
      </c>
      <c r="Y150" s="771">
        <f t="shared" si="35"/>
        <v>547900.94947612786</v>
      </c>
      <c r="Z150" s="771">
        <f t="shared" si="35"/>
        <v>444014.40927262086</v>
      </c>
      <c r="AA150" s="771">
        <f t="shared" si="35"/>
        <v>359825.61415565549</v>
      </c>
      <c r="AB150" s="771">
        <f t="shared" si="35"/>
        <v>291599.70915042644</v>
      </c>
      <c r="AC150" s="771">
        <f t="shared" si="35"/>
        <v>236309.9985979051</v>
      </c>
      <c r="AD150" s="771">
        <f t="shared" si="35"/>
        <v>191503.67330625386</v>
      </c>
      <c r="AE150" s="771">
        <f t="shared" si="35"/>
        <v>155192.99694208335</v>
      </c>
      <c r="AF150" s="771">
        <f t="shared" si="35"/>
        <v>125767.12437963959</v>
      </c>
      <c r="AG150" s="771">
        <f t="shared" si="35"/>
        <v>101920.6400184838</v>
      </c>
      <c r="AH150" s="771">
        <f t="shared" si="35"/>
        <v>82595.645825699117</v>
      </c>
      <c r="AI150" s="771">
        <f t="shared" si="35"/>
        <v>66934.829963068507</v>
      </c>
      <c r="AJ150" s="771">
        <f t="shared" si="35"/>
        <v>54243.433989723526</v>
      </c>
      <c r="AK150" s="771" t="str">
        <f t="shared" si="35"/>
        <v/>
      </c>
      <c r="AL150" s="771" t="str">
        <f t="shared" si="35"/>
        <v/>
      </c>
      <c r="AM150" s="771" t="str">
        <f t="shared" si="35"/>
        <v/>
      </c>
      <c r="AN150" s="771" t="str">
        <f t="shared" si="35"/>
        <v/>
      </c>
      <c r="AO150" s="771" t="str">
        <f t="shared" si="35"/>
        <v/>
      </c>
      <c r="AP150" s="771" t="str">
        <f t="shared" si="35"/>
        <v/>
      </c>
      <c r="AQ150" s="771" t="str">
        <f t="shared" si="35"/>
        <v/>
      </c>
      <c r="AR150" s="771" t="str">
        <f t="shared" si="35"/>
        <v/>
      </c>
    </row>
    <row r="151" spans="1:1173" s="751" customFormat="1" ht="22" customHeight="1" x14ac:dyDescent="0.15">
      <c r="A151" s="653"/>
      <c r="B151" s="772"/>
      <c r="C151" s="737" t="s">
        <v>17</v>
      </c>
      <c r="D151" s="743">
        <f>IF(D137="","",D150/D154)</f>
        <v>0.80285156877892061</v>
      </c>
      <c r="E151" s="744">
        <f t="shared" ref="E151:AR151" si="36">IF(E137="","",E150/E154)</f>
        <v>0.64449407572649731</v>
      </c>
      <c r="F151" s="743">
        <f t="shared" si="36"/>
        <v>0.51732225664578024</v>
      </c>
      <c r="G151" s="743">
        <f t="shared" si="36"/>
        <v>0.41521221789886731</v>
      </c>
      <c r="H151" s="743">
        <f t="shared" si="36"/>
        <v>0.33323635214727754</v>
      </c>
      <c r="I151" s="743">
        <f t="shared" si="36"/>
        <v>0.26743187783959721</v>
      </c>
      <c r="J151" s="744">
        <f t="shared" si="36"/>
        <v>0.21461336402518932</v>
      </c>
      <c r="K151" s="743">
        <f t="shared" si="36"/>
        <v>0.17222116945785923</v>
      </c>
      <c r="L151" s="743">
        <f t="shared" si="36"/>
        <v>0.13819910073974079</v>
      </c>
      <c r="M151" s="743">
        <f t="shared" si="36"/>
        <v>0.1108957751997478</v>
      </c>
      <c r="N151" s="743">
        <f t="shared" si="36"/>
        <v>8.8985171872432378E-2</v>
      </c>
      <c r="O151" s="743">
        <f t="shared" si="36"/>
        <v>7.1402686974913768E-2</v>
      </c>
      <c r="P151" s="743">
        <f t="shared" si="36"/>
        <v>5.7293699759299217E-2</v>
      </c>
      <c r="Q151" s="743">
        <f t="shared" si="36"/>
        <v>4.5972221478153226E-2</v>
      </c>
      <c r="R151" s="743">
        <f t="shared" si="36"/>
        <v>3.6887663851677625E-2</v>
      </c>
      <c r="S151" s="743">
        <f t="shared" si="36"/>
        <v>2.9598141141923998E-2</v>
      </c>
      <c r="T151" s="743">
        <f t="shared" si="36"/>
        <v>2.3749026685272463E-2</v>
      </c>
      <c r="U151" s="743">
        <f t="shared" si="36"/>
        <v>1.9055733230618387E-2</v>
      </c>
      <c r="V151" s="743">
        <f t="shared" si="36"/>
        <v>1.5289887346557177E-2</v>
      </c>
      <c r="W151" s="743">
        <f t="shared" si="36"/>
        <v>1.226823035596953E-2</v>
      </c>
      <c r="X151" s="743">
        <f t="shared" si="36"/>
        <v>9.8437090324966278E-3</v>
      </c>
      <c r="Y151" s="743">
        <f t="shared" si="36"/>
        <v>7.8983246337120307E-3</v>
      </c>
      <c r="Z151" s="743">
        <f t="shared" si="36"/>
        <v>6.3373936314944333E-3</v>
      </c>
      <c r="AA151" s="743">
        <f t="shared" si="36"/>
        <v>5.0849416994954962E-3</v>
      </c>
      <c r="AB151" s="743">
        <f t="shared" si="36"/>
        <v>4.0800073481398764E-3</v>
      </c>
      <c r="AC151" s="743">
        <f t="shared" si="36"/>
        <v>3.2736756624123851E-3</v>
      </c>
      <c r="AD151" s="743">
        <f t="shared" si="36"/>
        <v>2.6266979993173935E-3</v>
      </c>
      <c r="AE151" s="743">
        <f t="shared" si="36"/>
        <v>2.1075819362860594E-3</v>
      </c>
      <c r="AF151" s="743">
        <f t="shared" si="36"/>
        <v>1.6910585954904411E-3</v>
      </c>
      <c r="AG151" s="743">
        <f t="shared" si="36"/>
        <v>1.3568528021706606E-3</v>
      </c>
      <c r="AH151" s="743">
        <f t="shared" si="36"/>
        <v>1.088696252822502E-3</v>
      </c>
      <c r="AI151" s="743">
        <f t="shared" si="36"/>
        <v>8.735356831664938E-4</v>
      </c>
      <c r="AJ151" s="743">
        <f t="shared" si="36"/>
        <v>7.00897508292344E-4</v>
      </c>
      <c r="AK151" s="743" t="str">
        <f t="shared" si="36"/>
        <v/>
      </c>
      <c r="AL151" s="743" t="str">
        <f t="shared" si="36"/>
        <v/>
      </c>
      <c r="AM151" s="743" t="str">
        <f t="shared" si="36"/>
        <v/>
      </c>
      <c r="AN151" s="743" t="str">
        <f t="shared" si="36"/>
        <v/>
      </c>
      <c r="AO151" s="743" t="str">
        <f t="shared" si="36"/>
        <v/>
      </c>
      <c r="AP151" s="743" t="str">
        <f t="shared" si="36"/>
        <v/>
      </c>
      <c r="AQ151" s="743" t="str">
        <f t="shared" si="36"/>
        <v/>
      </c>
      <c r="AR151" s="743" t="str">
        <f t="shared" si="36"/>
        <v/>
      </c>
    </row>
    <row r="152" spans="1:1173" s="755" customFormat="1" ht="22" customHeight="1" x14ac:dyDescent="0.15">
      <c r="A152" s="653"/>
      <c r="B152" s="754" t="s">
        <v>98</v>
      </c>
      <c r="C152" s="737" t="s">
        <v>49</v>
      </c>
      <c r="D152" s="746">
        <f>IF(D137="","",IF(D150*$N$27&gt;0,D150*$N$27,0))</f>
        <v>9144892445.8027515</v>
      </c>
      <c r="E152" s="747">
        <f t="shared" ref="E152:AR152" si="37">IF(E137="","",IF(E150*$N$27&gt;0,E150*$N$27,0))</f>
        <v>7410945392.7158709</v>
      </c>
      <c r="F152" s="746">
        <f t="shared" si="37"/>
        <v>6005769005.9574518</v>
      </c>
      <c r="G152" s="746">
        <f t="shared" si="37"/>
        <v>4867025654.8336201</v>
      </c>
      <c r="H152" s="746">
        <f t="shared" si="37"/>
        <v>3944197437.7155142</v>
      </c>
      <c r="I152" s="746">
        <f t="shared" si="37"/>
        <v>3196345063.8957915</v>
      </c>
      <c r="J152" s="747">
        <f t="shared" si="37"/>
        <v>2590291669.9343724</v>
      </c>
      <c r="K152" s="746">
        <f t="shared" si="37"/>
        <v>2099150999.4085383</v>
      </c>
      <c r="L152" s="746">
        <f t="shared" si="37"/>
        <v>1701134651.9249341</v>
      </c>
      <c r="M152" s="746">
        <f t="shared" si="37"/>
        <v>1378585487.5590882</v>
      </c>
      <c r="N152" s="746">
        <f t="shared" si="37"/>
        <v>1117194305.7876127</v>
      </c>
      <c r="O152" s="746">
        <f t="shared" si="37"/>
        <v>905365048.55725873</v>
      </c>
      <c r="P152" s="746">
        <f t="shared" si="37"/>
        <v>733700366.08915186</v>
      </c>
      <c r="Q152" s="746">
        <f t="shared" si="37"/>
        <v>594584723.65062857</v>
      </c>
      <c r="R152" s="746">
        <f t="shared" si="37"/>
        <v>481846554.72249925</v>
      </c>
      <c r="S152" s="746">
        <f t="shared" si="37"/>
        <v>390484472.71303695</v>
      </c>
      <c r="T152" s="746">
        <f t="shared" si="37"/>
        <v>316445395.18974525</v>
      </c>
      <c r="U152" s="746">
        <f t="shared" si="37"/>
        <v>256444737.58725929</v>
      </c>
      <c r="V152" s="746">
        <f t="shared" si="37"/>
        <v>207820699.67162985</v>
      </c>
      <c r="W152" s="746">
        <f t="shared" si="37"/>
        <v>168416180.49311656</v>
      </c>
      <c r="X152" s="746">
        <f t="shared" si="37"/>
        <v>136483083.2381326</v>
      </c>
      <c r="Y152" s="746">
        <f t="shared" si="37"/>
        <v>110604764.67074594</v>
      </c>
      <c r="Z152" s="746">
        <f t="shared" si="37"/>
        <v>89633188.799863979</v>
      </c>
      <c r="AA152" s="746">
        <f t="shared" si="37"/>
        <v>72637996.729602173</v>
      </c>
      <c r="AB152" s="746">
        <f t="shared" si="37"/>
        <v>58865233.286196589</v>
      </c>
      <c r="AC152" s="746">
        <f t="shared" si="37"/>
        <v>47703899.416959107</v>
      </c>
      <c r="AD152" s="746">
        <f t="shared" si="37"/>
        <v>38658846.530333467</v>
      </c>
      <c r="AE152" s="746">
        <f t="shared" si="37"/>
        <v>31328810.292698368</v>
      </c>
      <c r="AF152" s="746">
        <f t="shared" si="37"/>
        <v>25388609.398517843</v>
      </c>
      <c r="AG152" s="746">
        <f t="shared" si="37"/>
        <v>20574719.600531325</v>
      </c>
      <c r="AH152" s="746">
        <f t="shared" si="37"/>
        <v>16673583.022833882</v>
      </c>
      <c r="AI152" s="746">
        <f t="shared" si="37"/>
        <v>13512134.124644639</v>
      </c>
      <c r="AJ152" s="746">
        <f>IF(AJ137="","",IF(AJ150*$N$27&gt;0,AJ150*$N$27,0))</f>
        <v>10950122.019505488</v>
      </c>
      <c r="AK152" s="746" t="str">
        <f t="shared" si="37"/>
        <v/>
      </c>
      <c r="AL152" s="746" t="str">
        <f t="shared" si="37"/>
        <v/>
      </c>
      <c r="AM152" s="746" t="str">
        <f t="shared" si="37"/>
        <v/>
      </c>
      <c r="AN152" s="746" t="str">
        <f t="shared" si="37"/>
        <v/>
      </c>
      <c r="AO152" s="746" t="str">
        <f t="shared" si="37"/>
        <v/>
      </c>
      <c r="AP152" s="746" t="str">
        <f t="shared" si="37"/>
        <v/>
      </c>
      <c r="AQ152" s="746" t="str">
        <f t="shared" si="37"/>
        <v/>
      </c>
      <c r="AR152" s="746" t="str">
        <f t="shared" si="37"/>
        <v/>
      </c>
    </row>
    <row r="153" spans="1:1173" s="653" customFormat="1" ht="10" customHeight="1" x14ac:dyDescent="0.15">
      <c r="E153" s="731"/>
      <c r="J153" s="731"/>
    </row>
    <row r="154" spans="1:1173" s="751" customFormat="1" ht="22" customHeight="1" x14ac:dyDescent="0.15">
      <c r="A154" s="653"/>
      <c r="B154" s="745" t="s">
        <v>94</v>
      </c>
      <c r="C154" s="737" t="s">
        <v>79</v>
      </c>
      <c r="D154" s="774">
        <f>$I$19+D145-D143</f>
        <v>56424998.825000003</v>
      </c>
      <c r="E154" s="747">
        <f>IF(E137="","",D154-E143+E145)</f>
        <v>56961694.541539699</v>
      </c>
      <c r="F154" s="746">
        <f t="shared" ref="F154:AR154" si="38">IF(F137="","",E154-F143+F145)</f>
        <v>57508981.732483812</v>
      </c>
      <c r="G154" s="746">
        <f t="shared" si="38"/>
        <v>58065975.701005593</v>
      </c>
      <c r="H154" s="746">
        <f t="shared" si="38"/>
        <v>58631970.731436402</v>
      </c>
      <c r="I154" s="746">
        <f t="shared" si="38"/>
        <v>59206406.265314937</v>
      </c>
      <c r="J154" s="747">
        <f t="shared" si="38"/>
        <v>59788839.491860121</v>
      </c>
      <c r="K154" s="746">
        <f t="shared" si="38"/>
        <v>60378923.136651225</v>
      </c>
      <c r="L154" s="746">
        <f t="shared" si="38"/>
        <v>60976387.462903604</v>
      </c>
      <c r="M154" s="746">
        <f t="shared" si="38"/>
        <v>61581025.686608613</v>
      </c>
      <c r="N154" s="746">
        <f t="shared" si="38"/>
        <v>62192682.158252485</v>
      </c>
      <c r="O154" s="746">
        <f t="shared" si="38"/>
        <v>62811242.786559656</v>
      </c>
      <c r="P154" s="746">
        <f t="shared" si="38"/>
        <v>63436627.279165998</v>
      </c>
      <c r="Q154" s="746">
        <f t="shared" si="38"/>
        <v>64068782.855729029</v>
      </c>
      <c r="R154" s="746">
        <f t="shared" si="38"/>
        <v>64707679.154300883</v>
      </c>
      <c r="S154" s="746">
        <f t="shared" si="38"/>
        <v>65353304.104723811</v>
      </c>
      <c r="T154" s="746">
        <f t="shared" si="38"/>
        <v>66005660.585705027</v>
      </c>
      <c r="U154" s="746">
        <f t="shared" si="38"/>
        <v>66664763.716991194</v>
      </c>
      <c r="V154" s="746">
        <f t="shared" si="38"/>
        <v>67330638.66623503</v>
      </c>
      <c r="W154" s="746">
        <f t="shared" si="38"/>
        <v>68003318.872976765</v>
      </c>
      <c r="X154" s="746">
        <f t="shared" si="38"/>
        <v>68682844.610664845</v>
      </c>
      <c r="Y154" s="746">
        <f t="shared" si="38"/>
        <v>69369261.822633773</v>
      </c>
      <c r="Z154" s="746">
        <f t="shared" si="38"/>
        <v>70062621.180107594</v>
      </c>
      <c r="AA154" s="746">
        <f t="shared" si="38"/>
        <v>70762977.320144236</v>
      </c>
      <c r="AB154" s="746">
        <f t="shared" si="38"/>
        <v>71470388.229415864</v>
      </c>
      <c r="AC154" s="746">
        <f t="shared" si="38"/>
        <v>72184914.746186942</v>
      </c>
      <c r="AD154" s="746">
        <f t="shared" si="38"/>
        <v>72906620.158092171</v>
      </c>
      <c r="AE154" s="746">
        <f t="shared" si="38"/>
        <v>73635569.877563804</v>
      </c>
      <c r="AF154" s="746">
        <f t="shared" si="38"/>
        <v>74371831.180199042</v>
      </c>
      <c r="AG154" s="746">
        <f t="shared" si="38"/>
        <v>75115472.994147629</v>
      </c>
      <c r="AH154" s="746">
        <f t="shared" si="38"/>
        <v>75866565.730859816</v>
      </c>
      <c r="AI154" s="746">
        <f t="shared" si="38"/>
        <v>76625181.149366841</v>
      </c>
      <c r="AJ154" s="746">
        <f t="shared" si="38"/>
        <v>77391392.247750178</v>
      </c>
      <c r="AK154" s="746" t="str">
        <f t="shared" si="38"/>
        <v/>
      </c>
      <c r="AL154" s="746" t="str">
        <f t="shared" si="38"/>
        <v/>
      </c>
      <c r="AM154" s="746" t="str">
        <f t="shared" si="38"/>
        <v/>
      </c>
      <c r="AN154" s="746" t="str">
        <f t="shared" si="38"/>
        <v/>
      </c>
      <c r="AO154" s="746" t="str">
        <f t="shared" si="38"/>
        <v/>
      </c>
      <c r="AP154" s="746" t="str">
        <f t="shared" si="38"/>
        <v/>
      </c>
      <c r="AQ154" s="746" t="str">
        <f t="shared" si="38"/>
        <v/>
      </c>
      <c r="AR154" s="746" t="str">
        <f t="shared" si="38"/>
        <v/>
      </c>
    </row>
    <row r="155" spans="1:1173" s="761" customFormat="1" ht="22" hidden="1" customHeight="1" x14ac:dyDescent="0.15">
      <c r="A155" s="653"/>
      <c r="B155" s="775" t="s">
        <v>106</v>
      </c>
      <c r="C155" s="716" t="s">
        <v>11</v>
      </c>
      <c r="D155" s="776" t="str">
        <f>IF(D137="","",IF(D140+D147+D151=1,"","FAUX"))</f>
        <v/>
      </c>
      <c r="E155" s="777" t="str">
        <f t="shared" ref="E155:AR155" si="39">IF(E137="","",IF(E140+E147+E151=1,"","FAUX"))</f>
        <v/>
      </c>
      <c r="F155" s="776" t="str">
        <f t="shared" si="39"/>
        <v/>
      </c>
      <c r="G155" s="776" t="str">
        <f t="shared" si="39"/>
        <v/>
      </c>
      <c r="H155" s="776" t="str">
        <f t="shared" si="39"/>
        <v/>
      </c>
      <c r="I155" s="776" t="str">
        <f t="shared" si="39"/>
        <v/>
      </c>
      <c r="J155" s="777" t="str">
        <f t="shared" si="39"/>
        <v/>
      </c>
      <c r="K155" s="776" t="str">
        <f t="shared" si="39"/>
        <v/>
      </c>
      <c r="L155" s="776" t="str">
        <f t="shared" si="39"/>
        <v/>
      </c>
      <c r="M155" s="776" t="str">
        <f t="shared" si="39"/>
        <v/>
      </c>
      <c r="N155" s="776" t="str">
        <f t="shared" si="39"/>
        <v/>
      </c>
      <c r="O155" s="776" t="str">
        <f t="shared" si="39"/>
        <v/>
      </c>
      <c r="P155" s="776" t="str">
        <f t="shared" si="39"/>
        <v/>
      </c>
      <c r="Q155" s="776" t="str">
        <f t="shared" si="39"/>
        <v/>
      </c>
      <c r="R155" s="776" t="str">
        <f t="shared" si="39"/>
        <v/>
      </c>
      <c r="S155" s="776" t="str">
        <f t="shared" si="39"/>
        <v/>
      </c>
      <c r="T155" s="776" t="str">
        <f t="shared" si="39"/>
        <v/>
      </c>
      <c r="U155" s="776" t="str">
        <f t="shared" si="39"/>
        <v/>
      </c>
      <c r="V155" s="776" t="str">
        <f t="shared" si="39"/>
        <v/>
      </c>
      <c r="W155" s="776" t="str">
        <f t="shared" si="39"/>
        <v/>
      </c>
      <c r="X155" s="776" t="str">
        <f t="shared" si="39"/>
        <v/>
      </c>
      <c r="Y155" s="776" t="str">
        <f t="shared" si="39"/>
        <v/>
      </c>
      <c r="Z155" s="776" t="str">
        <f t="shared" si="39"/>
        <v/>
      </c>
      <c r="AA155" s="776" t="str">
        <f t="shared" si="39"/>
        <v/>
      </c>
      <c r="AB155" s="776" t="str">
        <f t="shared" si="39"/>
        <v/>
      </c>
      <c r="AC155" s="776" t="str">
        <f t="shared" si="39"/>
        <v/>
      </c>
      <c r="AD155" s="776" t="str">
        <f t="shared" si="39"/>
        <v/>
      </c>
      <c r="AE155" s="776" t="str">
        <f t="shared" si="39"/>
        <v/>
      </c>
      <c r="AF155" s="776" t="str">
        <f t="shared" si="39"/>
        <v/>
      </c>
      <c r="AG155" s="776" t="str">
        <f t="shared" si="39"/>
        <v/>
      </c>
      <c r="AH155" s="776" t="str">
        <f t="shared" si="39"/>
        <v/>
      </c>
      <c r="AI155" s="776" t="str">
        <f t="shared" si="39"/>
        <v/>
      </c>
      <c r="AJ155" s="776" t="str">
        <f t="shared" si="39"/>
        <v/>
      </c>
      <c r="AK155" s="776" t="str">
        <f t="shared" si="39"/>
        <v/>
      </c>
      <c r="AL155" s="776" t="str">
        <f t="shared" si="39"/>
        <v/>
      </c>
      <c r="AM155" s="776" t="str">
        <f t="shared" si="39"/>
        <v/>
      </c>
      <c r="AN155" s="776" t="str">
        <f t="shared" si="39"/>
        <v/>
      </c>
      <c r="AO155" s="776" t="str">
        <f t="shared" si="39"/>
        <v/>
      </c>
      <c r="AP155" s="776" t="str">
        <f t="shared" si="39"/>
        <v/>
      </c>
      <c r="AQ155" s="776" t="str">
        <f t="shared" si="39"/>
        <v/>
      </c>
      <c r="AR155" s="776" t="str">
        <f t="shared" si="39"/>
        <v/>
      </c>
    </row>
    <row r="156" spans="1:1173" s="751" customFormat="1" ht="10" customHeight="1" x14ac:dyDescent="0.15">
      <c r="A156" s="653"/>
      <c r="B156" s="778"/>
      <c r="C156" s="779"/>
      <c r="D156" s="780"/>
      <c r="E156" s="781"/>
      <c r="F156" s="782"/>
      <c r="G156" s="782"/>
      <c r="H156" s="782"/>
      <c r="I156" s="782"/>
      <c r="J156" s="781"/>
      <c r="K156" s="782"/>
      <c r="L156" s="782"/>
      <c r="M156" s="782"/>
      <c r="N156" s="782"/>
      <c r="O156" s="782"/>
      <c r="P156" s="782"/>
      <c r="Q156" s="782"/>
      <c r="R156" s="782"/>
      <c r="S156" s="782"/>
      <c r="T156" s="782"/>
      <c r="U156" s="782"/>
      <c r="V156" s="782"/>
      <c r="W156" s="782"/>
      <c r="X156" s="782"/>
      <c r="Y156" s="782"/>
      <c r="Z156" s="782"/>
      <c r="AA156" s="782"/>
      <c r="AB156" s="782"/>
      <c r="AC156" s="782"/>
      <c r="AD156" s="782"/>
      <c r="AE156" s="782"/>
      <c r="AF156" s="782"/>
      <c r="AG156" s="782"/>
      <c r="AH156" s="782"/>
      <c r="AI156" s="782"/>
      <c r="AJ156" s="782"/>
      <c r="AK156" s="782"/>
      <c r="AL156" s="782"/>
      <c r="AM156" s="782"/>
      <c r="AN156" s="782"/>
      <c r="AO156" s="782"/>
      <c r="AP156" s="782"/>
      <c r="AQ156" s="782"/>
      <c r="AR156" s="782"/>
    </row>
    <row r="157" spans="1:1173" s="679" customFormat="1" ht="22" customHeight="1" x14ac:dyDescent="0.15">
      <c r="A157" s="653"/>
      <c r="B157" s="654"/>
      <c r="C157" s="651" t="s">
        <v>77</v>
      </c>
      <c r="E157" s="655"/>
      <c r="J157" s="655"/>
    </row>
    <row r="158" spans="1:1173" s="675" customFormat="1" ht="22" customHeight="1" x14ac:dyDescent="0.15">
      <c r="A158" s="653"/>
      <c r="B158" s="670" t="s">
        <v>69</v>
      </c>
      <c r="C158" s="671" t="s">
        <v>11</v>
      </c>
      <c r="D158" s="672">
        <f>D$84</f>
        <v>2018</v>
      </c>
      <c r="E158" s="673">
        <f t="shared" ref="E158:AR158" si="40">E$84</f>
        <v>2019</v>
      </c>
      <c r="F158" s="672">
        <f t="shared" si="40"/>
        <v>2020</v>
      </c>
      <c r="G158" s="672">
        <f t="shared" si="40"/>
        <v>2021</v>
      </c>
      <c r="H158" s="672">
        <f t="shared" si="40"/>
        <v>2022</v>
      </c>
      <c r="I158" s="672">
        <f t="shared" si="40"/>
        <v>2023</v>
      </c>
      <c r="J158" s="673">
        <f t="shared" si="40"/>
        <v>2024</v>
      </c>
      <c r="K158" s="672">
        <f t="shared" si="40"/>
        <v>2025</v>
      </c>
      <c r="L158" s="672">
        <f t="shared" si="40"/>
        <v>2026</v>
      </c>
      <c r="M158" s="672">
        <f t="shared" si="40"/>
        <v>2027</v>
      </c>
      <c r="N158" s="672">
        <f t="shared" si="40"/>
        <v>2028</v>
      </c>
      <c r="O158" s="672">
        <f t="shared" si="40"/>
        <v>2029</v>
      </c>
      <c r="P158" s="672">
        <f t="shared" si="40"/>
        <v>2030</v>
      </c>
      <c r="Q158" s="672">
        <f t="shared" si="40"/>
        <v>2031</v>
      </c>
      <c r="R158" s="672">
        <f t="shared" si="40"/>
        <v>2032</v>
      </c>
      <c r="S158" s="672">
        <f t="shared" si="40"/>
        <v>2033</v>
      </c>
      <c r="T158" s="672">
        <f t="shared" si="40"/>
        <v>2034</v>
      </c>
      <c r="U158" s="672">
        <f t="shared" si="40"/>
        <v>2035</v>
      </c>
      <c r="V158" s="672">
        <f t="shared" si="40"/>
        <v>2036</v>
      </c>
      <c r="W158" s="672">
        <f t="shared" si="40"/>
        <v>2037</v>
      </c>
      <c r="X158" s="672">
        <f t="shared" si="40"/>
        <v>2038</v>
      </c>
      <c r="Y158" s="672">
        <f t="shared" si="40"/>
        <v>2039</v>
      </c>
      <c r="Z158" s="672">
        <f t="shared" si="40"/>
        <v>2040</v>
      </c>
      <c r="AA158" s="672">
        <f t="shared" si="40"/>
        <v>2041</v>
      </c>
      <c r="AB158" s="672">
        <f t="shared" si="40"/>
        <v>2042</v>
      </c>
      <c r="AC158" s="672">
        <f t="shared" si="40"/>
        <v>2043</v>
      </c>
      <c r="AD158" s="672">
        <f t="shared" si="40"/>
        <v>2044</v>
      </c>
      <c r="AE158" s="672">
        <f t="shared" si="40"/>
        <v>2045</v>
      </c>
      <c r="AF158" s="672">
        <f t="shared" si="40"/>
        <v>2046</v>
      </c>
      <c r="AG158" s="672">
        <f t="shared" si="40"/>
        <v>2047</v>
      </c>
      <c r="AH158" s="672">
        <f t="shared" si="40"/>
        <v>2048</v>
      </c>
      <c r="AI158" s="672">
        <f t="shared" si="40"/>
        <v>2049</v>
      </c>
      <c r="AJ158" s="672">
        <f t="shared" si="40"/>
        <v>2050</v>
      </c>
      <c r="AK158" s="672" t="str">
        <f t="shared" si="40"/>
        <v/>
      </c>
      <c r="AL158" s="672" t="str">
        <f t="shared" si="40"/>
        <v/>
      </c>
      <c r="AM158" s="672" t="str">
        <f t="shared" si="40"/>
        <v/>
      </c>
      <c r="AN158" s="672" t="str">
        <f t="shared" si="40"/>
        <v/>
      </c>
      <c r="AO158" s="672" t="str">
        <f t="shared" si="40"/>
        <v/>
      </c>
      <c r="AP158" s="672" t="str">
        <f t="shared" si="40"/>
        <v/>
      </c>
      <c r="AQ158" s="672" t="str">
        <f t="shared" si="40"/>
        <v/>
      </c>
      <c r="AR158" s="672" t="str">
        <f t="shared" si="40"/>
        <v/>
      </c>
      <c r="AS158" s="674"/>
      <c r="AT158" s="674"/>
      <c r="AU158" s="674"/>
      <c r="AV158" s="674"/>
      <c r="AW158" s="674"/>
      <c r="AX158" s="674"/>
      <c r="AY158" s="674"/>
      <c r="AZ158" s="674"/>
      <c r="BA158" s="674"/>
      <c r="BB158" s="674"/>
      <c r="BC158" s="674"/>
      <c r="BD158" s="674"/>
      <c r="BE158" s="674"/>
      <c r="BF158" s="674"/>
      <c r="BG158" s="674"/>
      <c r="BH158" s="674"/>
      <c r="BI158" s="674"/>
      <c r="BJ158" s="674"/>
      <c r="BK158" s="674"/>
      <c r="BL158" s="674"/>
      <c r="BM158" s="674"/>
      <c r="BN158" s="674"/>
      <c r="BO158" s="674"/>
      <c r="BP158" s="674"/>
      <c r="BQ158" s="674"/>
      <c r="BR158" s="674"/>
      <c r="BS158" s="674"/>
      <c r="BT158" s="674"/>
      <c r="BU158" s="674"/>
      <c r="BV158" s="674"/>
      <c r="BW158" s="674"/>
      <c r="BX158" s="674"/>
      <c r="BY158" s="674"/>
      <c r="BZ158" s="674"/>
      <c r="CA158" s="674"/>
      <c r="CB158" s="674"/>
      <c r="CC158" s="674"/>
      <c r="CD158" s="674"/>
      <c r="CE158" s="674"/>
      <c r="CF158" s="674"/>
      <c r="CG158" s="674"/>
      <c r="CH158" s="674"/>
      <c r="CI158" s="674"/>
      <c r="CJ158" s="674"/>
      <c r="CK158" s="674"/>
      <c r="CL158" s="674"/>
      <c r="CM158" s="674"/>
      <c r="CN158" s="674"/>
      <c r="CO158" s="674"/>
      <c r="CP158" s="674"/>
      <c r="CQ158" s="674"/>
      <c r="CR158" s="674"/>
      <c r="CS158" s="674"/>
      <c r="CT158" s="674"/>
      <c r="CU158" s="674"/>
      <c r="CV158" s="674"/>
      <c r="CW158" s="674"/>
      <c r="CX158" s="674"/>
      <c r="CY158" s="674"/>
      <c r="CZ158" s="674"/>
      <c r="DA158" s="674"/>
      <c r="DB158" s="674"/>
      <c r="DC158" s="674"/>
      <c r="DD158" s="674"/>
      <c r="DE158" s="674"/>
      <c r="DF158" s="674"/>
      <c r="DG158" s="674"/>
      <c r="DH158" s="674"/>
      <c r="DI158" s="674"/>
      <c r="DJ158" s="674"/>
      <c r="DK158" s="674"/>
      <c r="DL158" s="674"/>
      <c r="DM158" s="674"/>
      <c r="DN158" s="674"/>
      <c r="DO158" s="674"/>
      <c r="DP158" s="674"/>
      <c r="DQ158" s="674"/>
      <c r="DR158" s="674"/>
      <c r="DS158" s="674"/>
      <c r="DT158" s="674"/>
      <c r="DU158" s="674"/>
      <c r="DV158" s="674"/>
      <c r="DW158" s="674"/>
      <c r="DX158" s="674"/>
      <c r="DY158" s="674"/>
      <c r="DZ158" s="674"/>
      <c r="EA158" s="674"/>
      <c r="EB158" s="674"/>
      <c r="EC158" s="674"/>
      <c r="ED158" s="674"/>
      <c r="EE158" s="674"/>
      <c r="EF158" s="674"/>
      <c r="EG158" s="674"/>
      <c r="EH158" s="674"/>
      <c r="EI158" s="674"/>
      <c r="EJ158" s="674"/>
      <c r="EK158" s="674"/>
      <c r="EL158" s="674"/>
      <c r="EM158" s="674"/>
      <c r="EN158" s="674"/>
      <c r="EO158" s="674"/>
      <c r="EP158" s="674"/>
      <c r="EQ158" s="674"/>
      <c r="ER158" s="674"/>
      <c r="ES158" s="674"/>
      <c r="ET158" s="674"/>
      <c r="EU158" s="674"/>
      <c r="EV158" s="674"/>
      <c r="EW158" s="674"/>
      <c r="EX158" s="674"/>
      <c r="EY158" s="674"/>
      <c r="EZ158" s="674"/>
      <c r="FA158" s="674"/>
      <c r="FB158" s="674"/>
      <c r="FC158" s="674"/>
      <c r="FD158" s="674"/>
      <c r="FE158" s="674"/>
      <c r="FF158" s="674"/>
      <c r="FG158" s="674"/>
      <c r="FH158" s="674"/>
      <c r="FI158" s="674"/>
      <c r="FJ158" s="674"/>
      <c r="FK158" s="674"/>
      <c r="FL158" s="674"/>
      <c r="FM158" s="674"/>
      <c r="FN158" s="674"/>
      <c r="FO158" s="674"/>
      <c r="FP158" s="674"/>
      <c r="FQ158" s="674"/>
      <c r="FR158" s="674"/>
      <c r="FS158" s="674"/>
      <c r="FT158" s="674"/>
      <c r="FU158" s="674"/>
      <c r="FV158" s="674"/>
      <c r="FW158" s="674"/>
      <c r="FX158" s="674"/>
      <c r="FY158" s="674"/>
      <c r="FZ158" s="674"/>
      <c r="GA158" s="674"/>
      <c r="GB158" s="674"/>
      <c r="GC158" s="674"/>
      <c r="GD158" s="674"/>
      <c r="GE158" s="674"/>
      <c r="GF158" s="674"/>
      <c r="GG158" s="674"/>
      <c r="GH158" s="674"/>
      <c r="GI158" s="674"/>
      <c r="GJ158" s="674"/>
      <c r="GK158" s="674"/>
      <c r="GL158" s="674"/>
      <c r="GM158" s="674"/>
      <c r="GN158" s="674"/>
      <c r="GO158" s="674"/>
      <c r="GP158" s="674"/>
      <c r="GQ158" s="674"/>
      <c r="GR158" s="674"/>
      <c r="GS158" s="674"/>
      <c r="GT158" s="674"/>
      <c r="GU158" s="674"/>
      <c r="GV158" s="674"/>
      <c r="GW158" s="674"/>
      <c r="GX158" s="674"/>
      <c r="GY158" s="674"/>
      <c r="GZ158" s="674"/>
      <c r="HA158" s="674"/>
      <c r="HB158" s="674"/>
      <c r="HC158" s="674"/>
      <c r="HD158" s="674"/>
      <c r="HE158" s="674"/>
      <c r="HF158" s="674"/>
      <c r="HG158" s="674"/>
      <c r="HH158" s="674"/>
      <c r="HI158" s="674"/>
      <c r="HJ158" s="674"/>
      <c r="HK158" s="674"/>
      <c r="HL158" s="674"/>
      <c r="HM158" s="674"/>
      <c r="HN158" s="674"/>
      <c r="HO158" s="674"/>
      <c r="HP158" s="674"/>
      <c r="HQ158" s="674"/>
      <c r="HR158" s="674"/>
      <c r="HS158" s="674"/>
      <c r="HT158" s="674"/>
      <c r="HU158" s="674"/>
      <c r="HV158" s="674"/>
      <c r="HW158" s="674"/>
      <c r="HX158" s="674"/>
      <c r="HY158" s="674"/>
      <c r="HZ158" s="674"/>
      <c r="IA158" s="674"/>
      <c r="IB158" s="674"/>
      <c r="IC158" s="674"/>
      <c r="ID158" s="674"/>
      <c r="IE158" s="674"/>
      <c r="IF158" s="674"/>
      <c r="IG158" s="674"/>
      <c r="IH158" s="674"/>
      <c r="II158" s="674"/>
      <c r="IJ158" s="674"/>
      <c r="IK158" s="674"/>
      <c r="IL158" s="674"/>
      <c r="IM158" s="674"/>
      <c r="IN158" s="674"/>
      <c r="IO158" s="674"/>
      <c r="IP158" s="674"/>
      <c r="IQ158" s="674"/>
      <c r="IR158" s="674"/>
      <c r="IS158" s="674"/>
      <c r="IT158" s="674"/>
      <c r="IU158" s="674"/>
      <c r="IV158" s="674"/>
      <c r="IW158" s="674"/>
      <c r="IX158" s="674"/>
      <c r="IY158" s="674"/>
      <c r="IZ158" s="674"/>
      <c r="JA158" s="674"/>
      <c r="JB158" s="674"/>
      <c r="JC158" s="674"/>
      <c r="JD158" s="674"/>
      <c r="JE158" s="674"/>
      <c r="JF158" s="674"/>
      <c r="JG158" s="674"/>
      <c r="JH158" s="674"/>
      <c r="JI158" s="674"/>
      <c r="JJ158" s="674"/>
      <c r="JK158" s="674"/>
      <c r="JL158" s="674"/>
      <c r="JM158" s="674"/>
      <c r="JN158" s="674"/>
      <c r="JO158" s="674"/>
      <c r="JP158" s="674"/>
      <c r="JQ158" s="674"/>
      <c r="JR158" s="674"/>
      <c r="JS158" s="674"/>
      <c r="JT158" s="674"/>
      <c r="JU158" s="674"/>
      <c r="JV158" s="674"/>
      <c r="JW158" s="674"/>
      <c r="JX158" s="674"/>
      <c r="JY158" s="674"/>
      <c r="JZ158" s="674"/>
      <c r="KA158" s="674"/>
      <c r="KB158" s="674"/>
      <c r="KC158" s="674"/>
      <c r="KD158" s="674"/>
      <c r="KE158" s="674"/>
      <c r="KF158" s="674"/>
      <c r="KG158" s="674"/>
      <c r="KH158" s="674"/>
      <c r="KI158" s="674"/>
      <c r="KJ158" s="674"/>
      <c r="KK158" s="674"/>
      <c r="KL158" s="674"/>
      <c r="KM158" s="674"/>
      <c r="KN158" s="674"/>
      <c r="KO158" s="674"/>
      <c r="KP158" s="674"/>
      <c r="KQ158" s="674"/>
      <c r="KR158" s="674"/>
      <c r="KS158" s="674"/>
      <c r="KT158" s="674"/>
      <c r="KU158" s="674"/>
      <c r="KV158" s="674"/>
      <c r="KW158" s="674"/>
      <c r="KX158" s="674"/>
      <c r="KY158" s="674"/>
      <c r="KZ158" s="674"/>
      <c r="LA158" s="674"/>
      <c r="LB158" s="674"/>
      <c r="LC158" s="674"/>
      <c r="LD158" s="674"/>
      <c r="LE158" s="674"/>
      <c r="LF158" s="674"/>
      <c r="LG158" s="674"/>
      <c r="LH158" s="674"/>
      <c r="LI158" s="674"/>
      <c r="LJ158" s="674"/>
      <c r="LK158" s="674"/>
      <c r="LL158" s="674"/>
      <c r="LM158" s="674"/>
      <c r="LN158" s="674"/>
      <c r="LO158" s="674"/>
      <c r="LP158" s="674"/>
      <c r="LQ158" s="674"/>
      <c r="LR158" s="674"/>
      <c r="LS158" s="674"/>
      <c r="LT158" s="674"/>
      <c r="LU158" s="674"/>
      <c r="LV158" s="674"/>
      <c r="LW158" s="674"/>
      <c r="LX158" s="674"/>
      <c r="LY158" s="674"/>
      <c r="LZ158" s="674"/>
      <c r="MA158" s="674"/>
      <c r="MB158" s="674"/>
      <c r="MC158" s="674"/>
      <c r="MD158" s="674"/>
      <c r="ME158" s="674"/>
      <c r="MF158" s="674"/>
      <c r="MG158" s="674"/>
      <c r="MH158" s="674"/>
      <c r="MI158" s="674"/>
      <c r="MJ158" s="674"/>
      <c r="MK158" s="674"/>
      <c r="ML158" s="674"/>
      <c r="MM158" s="674"/>
      <c r="MN158" s="674"/>
      <c r="MO158" s="674"/>
      <c r="MP158" s="674"/>
      <c r="MQ158" s="674"/>
      <c r="MR158" s="674"/>
      <c r="MS158" s="674"/>
      <c r="MT158" s="674"/>
      <c r="MU158" s="674"/>
      <c r="MV158" s="674"/>
      <c r="MW158" s="674"/>
      <c r="MX158" s="674"/>
      <c r="MY158" s="674"/>
      <c r="MZ158" s="674"/>
      <c r="NA158" s="674"/>
      <c r="NB158" s="674"/>
      <c r="NC158" s="674"/>
      <c r="ND158" s="674"/>
      <c r="NE158" s="674"/>
      <c r="NF158" s="674"/>
      <c r="NG158" s="674"/>
      <c r="NH158" s="674"/>
      <c r="NI158" s="674"/>
      <c r="NJ158" s="674"/>
      <c r="NK158" s="674"/>
      <c r="NL158" s="674"/>
      <c r="NM158" s="674"/>
      <c r="NN158" s="674"/>
      <c r="NO158" s="674"/>
      <c r="NP158" s="674"/>
      <c r="NQ158" s="674"/>
      <c r="NR158" s="674"/>
      <c r="NS158" s="674"/>
      <c r="NT158" s="674"/>
      <c r="NU158" s="674"/>
      <c r="NV158" s="674"/>
      <c r="NW158" s="674"/>
      <c r="NX158" s="674"/>
      <c r="NY158" s="674"/>
      <c r="NZ158" s="674"/>
      <c r="OA158" s="674"/>
      <c r="OB158" s="674"/>
      <c r="OC158" s="674"/>
      <c r="OD158" s="674"/>
      <c r="OE158" s="674"/>
      <c r="OF158" s="674"/>
      <c r="OG158" s="674"/>
      <c r="OH158" s="674"/>
      <c r="OI158" s="674"/>
      <c r="OJ158" s="674"/>
      <c r="OK158" s="674"/>
      <c r="OL158" s="674"/>
      <c r="OM158" s="674"/>
      <c r="ON158" s="674"/>
      <c r="OO158" s="674"/>
      <c r="OP158" s="674"/>
      <c r="OQ158" s="674"/>
      <c r="OR158" s="674"/>
      <c r="OS158" s="674"/>
      <c r="OT158" s="674"/>
      <c r="OU158" s="674"/>
      <c r="OV158" s="674"/>
      <c r="OW158" s="674"/>
      <c r="OX158" s="674"/>
      <c r="OY158" s="674"/>
      <c r="OZ158" s="674"/>
      <c r="PA158" s="674"/>
      <c r="PB158" s="674"/>
      <c r="PC158" s="674"/>
      <c r="PD158" s="674"/>
      <c r="PE158" s="674"/>
      <c r="PF158" s="674"/>
      <c r="PG158" s="674"/>
      <c r="PH158" s="674"/>
      <c r="PI158" s="674"/>
      <c r="PJ158" s="674"/>
      <c r="PK158" s="674"/>
      <c r="PL158" s="674"/>
      <c r="PM158" s="674"/>
      <c r="PN158" s="674"/>
      <c r="PO158" s="674"/>
      <c r="PP158" s="674"/>
      <c r="PQ158" s="674"/>
      <c r="PR158" s="674"/>
      <c r="PS158" s="674"/>
      <c r="PT158" s="674"/>
      <c r="PU158" s="674"/>
      <c r="PV158" s="674"/>
      <c r="PW158" s="674"/>
      <c r="PX158" s="674"/>
      <c r="PY158" s="674"/>
      <c r="PZ158" s="674"/>
      <c r="QA158" s="674"/>
      <c r="QB158" s="674"/>
      <c r="QC158" s="674"/>
      <c r="QD158" s="674"/>
      <c r="QE158" s="674"/>
      <c r="QF158" s="674"/>
      <c r="QG158" s="674"/>
      <c r="QH158" s="674"/>
      <c r="QI158" s="674"/>
      <c r="QJ158" s="674"/>
      <c r="QK158" s="674"/>
      <c r="QL158" s="674"/>
      <c r="QM158" s="674"/>
      <c r="QN158" s="674"/>
      <c r="QO158" s="674"/>
      <c r="QP158" s="674"/>
      <c r="QQ158" s="674"/>
      <c r="QR158" s="674"/>
      <c r="QS158" s="674"/>
      <c r="QT158" s="674"/>
      <c r="QU158" s="674"/>
      <c r="QV158" s="674"/>
      <c r="QW158" s="674"/>
      <c r="QX158" s="674"/>
      <c r="QY158" s="674"/>
      <c r="QZ158" s="674"/>
      <c r="RA158" s="674"/>
      <c r="RB158" s="674"/>
      <c r="RC158" s="674"/>
      <c r="RD158" s="674"/>
      <c r="RE158" s="674"/>
      <c r="RF158" s="674"/>
      <c r="RG158" s="674"/>
      <c r="RH158" s="674"/>
      <c r="RI158" s="674"/>
      <c r="RJ158" s="674"/>
      <c r="RK158" s="674"/>
      <c r="RL158" s="674"/>
      <c r="RM158" s="674"/>
      <c r="RN158" s="674"/>
      <c r="RO158" s="674"/>
      <c r="RP158" s="674"/>
      <c r="RQ158" s="674"/>
      <c r="RR158" s="674"/>
      <c r="RS158" s="674"/>
      <c r="RT158" s="674"/>
      <c r="RU158" s="674"/>
      <c r="RV158" s="674"/>
      <c r="RW158" s="674"/>
      <c r="RX158" s="674"/>
      <c r="RY158" s="674"/>
      <c r="RZ158" s="674"/>
      <c r="SA158" s="674"/>
      <c r="SB158" s="674"/>
      <c r="SC158" s="674"/>
      <c r="SD158" s="674"/>
      <c r="SE158" s="674"/>
      <c r="SF158" s="674"/>
      <c r="SG158" s="674"/>
      <c r="SH158" s="674"/>
      <c r="SI158" s="674"/>
      <c r="SJ158" s="674"/>
      <c r="SK158" s="674"/>
      <c r="SL158" s="674"/>
      <c r="SM158" s="674"/>
      <c r="SN158" s="674"/>
      <c r="SO158" s="674"/>
      <c r="SP158" s="674"/>
      <c r="SQ158" s="674"/>
      <c r="SR158" s="674"/>
      <c r="SS158" s="674"/>
      <c r="ST158" s="674"/>
      <c r="SU158" s="674"/>
      <c r="SV158" s="674"/>
      <c r="SW158" s="674"/>
      <c r="SX158" s="674"/>
      <c r="SY158" s="674"/>
      <c r="SZ158" s="674"/>
      <c r="TA158" s="674"/>
      <c r="TB158" s="674"/>
      <c r="TC158" s="674"/>
      <c r="TD158" s="674"/>
      <c r="TE158" s="674"/>
      <c r="TF158" s="674"/>
      <c r="TG158" s="674"/>
      <c r="TH158" s="674"/>
      <c r="TI158" s="674"/>
      <c r="TJ158" s="674"/>
      <c r="TK158" s="674"/>
      <c r="TL158" s="674"/>
      <c r="TM158" s="674"/>
      <c r="TN158" s="674"/>
      <c r="TO158" s="674"/>
      <c r="TP158" s="674"/>
      <c r="TQ158" s="674"/>
      <c r="TR158" s="674"/>
      <c r="TS158" s="674"/>
      <c r="TT158" s="674"/>
      <c r="TU158" s="674"/>
      <c r="TV158" s="674"/>
      <c r="TW158" s="674"/>
      <c r="TX158" s="674"/>
      <c r="TY158" s="674"/>
      <c r="TZ158" s="674"/>
      <c r="UA158" s="674"/>
      <c r="UB158" s="674"/>
      <c r="UC158" s="674"/>
      <c r="UD158" s="674"/>
      <c r="UE158" s="674"/>
      <c r="UF158" s="674"/>
      <c r="UG158" s="674"/>
      <c r="UH158" s="674"/>
      <c r="UI158" s="674"/>
      <c r="UJ158" s="674"/>
      <c r="UK158" s="674"/>
      <c r="UL158" s="674"/>
      <c r="UM158" s="674"/>
      <c r="UN158" s="674"/>
      <c r="UO158" s="674"/>
      <c r="UP158" s="674"/>
      <c r="UQ158" s="674"/>
      <c r="UR158" s="674"/>
      <c r="US158" s="674"/>
      <c r="UT158" s="674"/>
      <c r="UU158" s="674"/>
      <c r="UV158" s="674"/>
      <c r="UW158" s="674"/>
      <c r="UX158" s="674"/>
      <c r="UY158" s="674"/>
      <c r="UZ158" s="674"/>
      <c r="VA158" s="674"/>
      <c r="VB158" s="674"/>
      <c r="VC158" s="674"/>
      <c r="VD158" s="674"/>
      <c r="VE158" s="674"/>
      <c r="VF158" s="674"/>
      <c r="VG158" s="674"/>
      <c r="VH158" s="674"/>
      <c r="VI158" s="674"/>
      <c r="VJ158" s="674"/>
      <c r="VK158" s="674"/>
      <c r="VL158" s="674"/>
      <c r="VM158" s="674"/>
      <c r="VN158" s="674"/>
      <c r="VO158" s="674"/>
      <c r="VP158" s="674"/>
      <c r="VQ158" s="674"/>
      <c r="VR158" s="674"/>
      <c r="VS158" s="674"/>
      <c r="VT158" s="674"/>
      <c r="VU158" s="674"/>
      <c r="VV158" s="674"/>
      <c r="VW158" s="674"/>
      <c r="VX158" s="674"/>
      <c r="VY158" s="674"/>
      <c r="VZ158" s="674"/>
      <c r="WA158" s="674"/>
      <c r="WB158" s="674"/>
      <c r="WC158" s="674"/>
      <c r="WD158" s="674"/>
      <c r="WE158" s="674"/>
      <c r="WF158" s="674"/>
      <c r="WG158" s="674"/>
      <c r="WH158" s="674"/>
      <c r="WI158" s="674"/>
      <c r="WJ158" s="674"/>
      <c r="WK158" s="674"/>
      <c r="WL158" s="674"/>
      <c r="WM158" s="674"/>
      <c r="WN158" s="674"/>
      <c r="WO158" s="674"/>
      <c r="WP158" s="674"/>
      <c r="WQ158" s="674"/>
      <c r="WR158" s="674"/>
      <c r="WS158" s="674"/>
      <c r="WT158" s="674"/>
      <c r="WU158" s="674"/>
      <c r="WV158" s="674"/>
      <c r="WW158" s="674"/>
      <c r="WX158" s="674"/>
      <c r="WY158" s="674"/>
      <c r="WZ158" s="674"/>
      <c r="XA158" s="674"/>
      <c r="XB158" s="674"/>
      <c r="XC158" s="674"/>
      <c r="XD158" s="674"/>
      <c r="XE158" s="674"/>
      <c r="XF158" s="674"/>
      <c r="XG158" s="674"/>
      <c r="XH158" s="674"/>
      <c r="XI158" s="674"/>
      <c r="XJ158" s="674"/>
      <c r="XK158" s="674"/>
      <c r="XL158" s="674"/>
      <c r="XM158" s="674"/>
      <c r="XN158" s="674"/>
      <c r="XO158" s="674"/>
      <c r="XP158" s="674"/>
      <c r="XQ158" s="674"/>
      <c r="XR158" s="674"/>
      <c r="XS158" s="674"/>
      <c r="XT158" s="674"/>
      <c r="XU158" s="674"/>
      <c r="XV158" s="674"/>
      <c r="XW158" s="674"/>
      <c r="XX158" s="674"/>
      <c r="XY158" s="674"/>
      <c r="XZ158" s="674"/>
      <c r="YA158" s="674"/>
      <c r="YB158" s="674"/>
      <c r="YC158" s="674"/>
      <c r="YD158" s="674"/>
      <c r="YE158" s="674"/>
      <c r="YF158" s="674"/>
      <c r="YG158" s="674"/>
      <c r="YH158" s="674"/>
      <c r="YI158" s="674"/>
      <c r="YJ158" s="674"/>
      <c r="YK158" s="674"/>
      <c r="YL158" s="674"/>
      <c r="YM158" s="674"/>
      <c r="YN158" s="674"/>
      <c r="YO158" s="674"/>
      <c r="YP158" s="674"/>
      <c r="YQ158" s="674"/>
      <c r="YR158" s="674"/>
      <c r="YS158" s="674"/>
      <c r="YT158" s="674"/>
      <c r="YU158" s="674"/>
      <c r="YV158" s="674"/>
      <c r="YW158" s="674"/>
      <c r="YX158" s="674"/>
      <c r="YY158" s="674"/>
      <c r="YZ158" s="674"/>
      <c r="ZA158" s="674"/>
      <c r="ZB158" s="674"/>
      <c r="ZC158" s="674"/>
      <c r="ZD158" s="674"/>
      <c r="ZE158" s="674"/>
      <c r="ZF158" s="674"/>
      <c r="ZG158" s="674"/>
      <c r="ZH158" s="674"/>
      <c r="ZI158" s="674"/>
      <c r="ZJ158" s="674"/>
      <c r="ZK158" s="674"/>
      <c r="ZL158" s="674"/>
      <c r="ZM158" s="674"/>
      <c r="ZN158" s="674"/>
      <c r="ZO158" s="674"/>
      <c r="ZP158" s="674"/>
      <c r="ZQ158" s="674"/>
      <c r="ZR158" s="674"/>
      <c r="ZS158" s="674"/>
      <c r="ZT158" s="674"/>
      <c r="ZU158" s="674"/>
      <c r="ZV158" s="674"/>
      <c r="ZW158" s="674"/>
      <c r="ZX158" s="674"/>
      <c r="ZY158" s="674"/>
      <c r="ZZ158" s="674"/>
      <c r="AAA158" s="674"/>
      <c r="AAB158" s="674"/>
      <c r="AAC158" s="674"/>
      <c r="AAD158" s="674"/>
      <c r="AAE158" s="674"/>
      <c r="AAF158" s="674"/>
      <c r="AAG158" s="674"/>
      <c r="AAH158" s="674"/>
      <c r="AAI158" s="674"/>
      <c r="AAJ158" s="674"/>
      <c r="AAK158" s="674"/>
      <c r="AAL158" s="674"/>
      <c r="AAM158" s="674"/>
      <c r="AAN158" s="674"/>
      <c r="AAO158" s="674"/>
      <c r="AAP158" s="674"/>
      <c r="AAQ158" s="674"/>
      <c r="AAR158" s="674"/>
      <c r="AAS158" s="674"/>
      <c r="AAT158" s="674"/>
      <c r="AAU158" s="674"/>
      <c r="AAV158" s="674"/>
      <c r="AAW158" s="674"/>
      <c r="AAX158" s="674"/>
      <c r="AAY158" s="674"/>
      <c r="AAZ158" s="674"/>
      <c r="ABA158" s="674"/>
      <c r="ABB158" s="674"/>
      <c r="ABC158" s="674"/>
      <c r="ABD158" s="674"/>
      <c r="ABE158" s="674"/>
      <c r="ABF158" s="674"/>
      <c r="ABG158" s="674"/>
      <c r="ABH158" s="674"/>
      <c r="ABI158" s="674"/>
      <c r="ABJ158" s="674"/>
      <c r="ABK158" s="674"/>
      <c r="ABL158" s="674"/>
      <c r="ABM158" s="674"/>
      <c r="ABN158" s="674"/>
      <c r="ABO158" s="674"/>
      <c r="ABP158" s="674"/>
      <c r="ABQ158" s="674"/>
      <c r="ABR158" s="674"/>
      <c r="ABS158" s="674"/>
      <c r="ABT158" s="674"/>
      <c r="ABU158" s="674"/>
      <c r="ABV158" s="674"/>
      <c r="ABW158" s="674"/>
      <c r="ABX158" s="674"/>
      <c r="ABY158" s="674"/>
      <c r="ABZ158" s="674"/>
      <c r="ACA158" s="674"/>
      <c r="ACB158" s="674"/>
      <c r="ACC158" s="674"/>
      <c r="ACD158" s="674"/>
      <c r="ACE158" s="674"/>
      <c r="ACF158" s="674"/>
      <c r="ACG158" s="674"/>
      <c r="ACH158" s="674"/>
      <c r="ACI158" s="674"/>
      <c r="ACJ158" s="674"/>
      <c r="ACK158" s="674"/>
      <c r="ACL158" s="674"/>
      <c r="ACM158" s="674"/>
      <c r="ACN158" s="674"/>
      <c r="ACO158" s="674"/>
      <c r="ACP158" s="674"/>
      <c r="ACQ158" s="674"/>
      <c r="ACR158" s="674"/>
      <c r="ACS158" s="674"/>
      <c r="ACT158" s="674"/>
      <c r="ACU158" s="674"/>
      <c r="ACV158" s="674"/>
      <c r="ACW158" s="674"/>
      <c r="ACX158" s="674"/>
      <c r="ACY158" s="674"/>
      <c r="ACZ158" s="674"/>
      <c r="ADA158" s="674"/>
      <c r="ADB158" s="674"/>
      <c r="ADC158" s="674"/>
      <c r="ADD158" s="674"/>
      <c r="ADE158" s="674"/>
      <c r="ADF158" s="674"/>
      <c r="ADG158" s="674"/>
      <c r="ADH158" s="674"/>
      <c r="ADI158" s="674"/>
      <c r="ADJ158" s="674"/>
      <c r="ADK158" s="674"/>
      <c r="ADL158" s="674"/>
      <c r="ADM158" s="674"/>
      <c r="ADN158" s="674"/>
      <c r="ADO158" s="674"/>
      <c r="ADP158" s="674"/>
      <c r="ADQ158" s="674"/>
      <c r="ADR158" s="674"/>
      <c r="ADS158" s="674"/>
      <c r="ADT158" s="674"/>
      <c r="ADU158" s="674"/>
      <c r="ADV158" s="674"/>
      <c r="ADW158" s="674"/>
      <c r="ADX158" s="674"/>
      <c r="ADY158" s="674"/>
      <c r="ADZ158" s="674"/>
      <c r="AEA158" s="674"/>
      <c r="AEB158" s="674"/>
      <c r="AEC158" s="674"/>
      <c r="AED158" s="674"/>
      <c r="AEE158" s="674"/>
      <c r="AEF158" s="674"/>
      <c r="AEG158" s="674"/>
      <c r="AEH158" s="674"/>
      <c r="AEI158" s="674"/>
      <c r="AEJ158" s="674"/>
      <c r="AEK158" s="674"/>
      <c r="AEL158" s="674"/>
      <c r="AEM158" s="674"/>
      <c r="AEN158" s="674"/>
      <c r="AEO158" s="674"/>
      <c r="AEP158" s="674"/>
      <c r="AEQ158" s="674"/>
      <c r="AER158" s="674"/>
      <c r="AES158" s="674"/>
      <c r="AET158" s="674"/>
      <c r="AEU158" s="674"/>
      <c r="AEV158" s="674"/>
      <c r="AEW158" s="674"/>
      <c r="AEX158" s="674"/>
      <c r="AEY158" s="674"/>
      <c r="AEZ158" s="674"/>
      <c r="AFA158" s="674"/>
      <c r="AFB158" s="674"/>
      <c r="AFC158" s="674"/>
      <c r="AFD158" s="674"/>
      <c r="AFE158" s="674"/>
      <c r="AFF158" s="674"/>
      <c r="AFG158" s="674"/>
      <c r="AFH158" s="674"/>
      <c r="AFI158" s="674"/>
      <c r="AFJ158" s="674"/>
      <c r="AFK158" s="674"/>
      <c r="AFL158" s="674"/>
      <c r="AFM158" s="674"/>
      <c r="AFN158" s="674"/>
      <c r="AFO158" s="674"/>
      <c r="AFP158" s="674"/>
      <c r="AFQ158" s="674"/>
      <c r="AFR158" s="674"/>
      <c r="AFS158" s="674"/>
      <c r="AFT158" s="674"/>
      <c r="AFU158" s="674"/>
      <c r="AFV158" s="674"/>
      <c r="AFW158" s="674"/>
      <c r="AFX158" s="674"/>
      <c r="AFY158" s="674"/>
      <c r="AFZ158" s="674"/>
      <c r="AGA158" s="674"/>
      <c r="AGB158" s="674"/>
      <c r="AGC158" s="674"/>
      <c r="AGD158" s="674"/>
      <c r="AGE158" s="674"/>
      <c r="AGF158" s="674"/>
      <c r="AGG158" s="674"/>
      <c r="AGH158" s="674"/>
      <c r="AGI158" s="674"/>
      <c r="AGJ158" s="674"/>
      <c r="AGK158" s="674"/>
      <c r="AGL158" s="674"/>
      <c r="AGM158" s="674"/>
      <c r="AGN158" s="674"/>
      <c r="AGO158" s="674"/>
      <c r="AGP158" s="674"/>
      <c r="AGQ158" s="674"/>
      <c r="AGR158" s="674"/>
      <c r="AGS158" s="674"/>
      <c r="AGT158" s="674"/>
      <c r="AGU158" s="674"/>
      <c r="AGV158" s="674"/>
      <c r="AGW158" s="674"/>
      <c r="AGX158" s="674"/>
      <c r="AGY158" s="674"/>
      <c r="AGZ158" s="674"/>
      <c r="AHA158" s="674"/>
      <c r="AHB158" s="674"/>
      <c r="AHC158" s="674"/>
      <c r="AHD158" s="674"/>
      <c r="AHE158" s="674"/>
      <c r="AHF158" s="674"/>
      <c r="AHG158" s="674"/>
      <c r="AHH158" s="674"/>
      <c r="AHI158" s="674"/>
      <c r="AHJ158" s="674"/>
      <c r="AHK158" s="674"/>
      <c r="AHL158" s="674"/>
      <c r="AHM158" s="674"/>
      <c r="AHN158" s="674"/>
      <c r="AHO158" s="674"/>
      <c r="AHP158" s="674"/>
      <c r="AHQ158" s="674"/>
      <c r="AHR158" s="674"/>
      <c r="AHS158" s="674"/>
      <c r="AHT158" s="674"/>
      <c r="AHU158" s="674"/>
      <c r="AHV158" s="674"/>
      <c r="AHW158" s="674"/>
      <c r="AHX158" s="674"/>
      <c r="AHY158" s="674"/>
      <c r="AHZ158" s="674"/>
      <c r="AIA158" s="674"/>
      <c r="AIB158" s="674"/>
      <c r="AIC158" s="674"/>
      <c r="AID158" s="674"/>
      <c r="AIE158" s="674"/>
      <c r="AIF158" s="674"/>
      <c r="AIG158" s="674"/>
      <c r="AIH158" s="674"/>
      <c r="AII158" s="674"/>
      <c r="AIJ158" s="674"/>
      <c r="AIK158" s="674"/>
      <c r="AIL158" s="674"/>
      <c r="AIM158" s="674"/>
      <c r="AIN158" s="674"/>
      <c r="AIO158" s="674"/>
      <c r="AIP158" s="674"/>
      <c r="AIQ158" s="674"/>
      <c r="AIR158" s="674"/>
      <c r="AIS158" s="674"/>
      <c r="AIT158" s="674"/>
      <c r="AIU158" s="674"/>
      <c r="AIV158" s="674"/>
      <c r="AIW158" s="674"/>
      <c r="AIX158" s="674"/>
      <c r="AIY158" s="674"/>
      <c r="AIZ158" s="674"/>
      <c r="AJA158" s="674"/>
      <c r="AJB158" s="674"/>
      <c r="AJC158" s="674"/>
      <c r="AJD158" s="674"/>
      <c r="AJE158" s="674"/>
      <c r="AJF158" s="674"/>
      <c r="AJG158" s="674"/>
      <c r="AJH158" s="674"/>
      <c r="AJI158" s="674"/>
      <c r="AJJ158" s="674"/>
      <c r="AJK158" s="674"/>
      <c r="AJL158" s="674"/>
      <c r="AJM158" s="674"/>
      <c r="AJN158" s="674"/>
      <c r="AJO158" s="674"/>
      <c r="AJP158" s="674"/>
      <c r="AJQ158" s="674"/>
      <c r="AJR158" s="674"/>
      <c r="AJS158" s="674"/>
      <c r="AJT158" s="674"/>
      <c r="AJU158" s="674"/>
      <c r="AJV158" s="674"/>
      <c r="AJW158" s="674"/>
      <c r="AJX158" s="674"/>
      <c r="AJY158" s="674"/>
      <c r="AJZ158" s="674"/>
      <c r="AKA158" s="674"/>
      <c r="AKB158" s="674"/>
      <c r="AKC158" s="674"/>
      <c r="AKD158" s="674"/>
      <c r="AKE158" s="674"/>
      <c r="AKF158" s="674"/>
      <c r="AKG158" s="674"/>
      <c r="AKH158" s="674"/>
      <c r="AKI158" s="674"/>
      <c r="AKJ158" s="674"/>
      <c r="AKK158" s="674"/>
      <c r="AKL158" s="674"/>
      <c r="AKM158" s="674"/>
      <c r="AKN158" s="674"/>
      <c r="AKO158" s="674"/>
      <c r="AKP158" s="674"/>
      <c r="AKQ158" s="674"/>
      <c r="AKR158" s="674"/>
      <c r="AKS158" s="674"/>
      <c r="AKT158" s="674"/>
      <c r="AKU158" s="674"/>
      <c r="AKV158" s="674"/>
      <c r="AKW158" s="674"/>
      <c r="AKX158" s="674"/>
      <c r="AKY158" s="674"/>
      <c r="AKZ158" s="674"/>
      <c r="ALA158" s="674"/>
      <c r="ALB158" s="674"/>
      <c r="ALC158" s="674"/>
      <c r="ALD158" s="674"/>
      <c r="ALE158" s="674"/>
      <c r="ALF158" s="674"/>
      <c r="ALG158" s="674"/>
      <c r="ALH158" s="674"/>
      <c r="ALI158" s="674"/>
      <c r="ALJ158" s="674"/>
      <c r="ALK158" s="674"/>
      <c r="ALL158" s="674"/>
      <c r="ALM158" s="674"/>
      <c r="ALN158" s="674"/>
      <c r="ALO158" s="674"/>
      <c r="ALP158" s="674"/>
      <c r="ALQ158" s="674"/>
      <c r="ALR158" s="674"/>
      <c r="ALS158" s="674"/>
      <c r="ALT158" s="674"/>
      <c r="ALU158" s="674"/>
      <c r="ALV158" s="674"/>
      <c r="ALW158" s="674"/>
      <c r="ALX158" s="674"/>
      <c r="ALY158" s="674"/>
      <c r="ALZ158" s="674"/>
      <c r="AMA158" s="674"/>
      <c r="AMB158" s="674"/>
      <c r="AMC158" s="674"/>
      <c r="AMD158" s="674"/>
      <c r="AME158" s="674"/>
      <c r="AMF158" s="674"/>
      <c r="AMG158" s="674"/>
      <c r="AMH158" s="674"/>
      <c r="AMI158" s="674"/>
      <c r="AMJ158" s="674"/>
      <c r="AMK158" s="674"/>
      <c r="AML158" s="674"/>
      <c r="AMM158" s="674"/>
      <c r="AMN158" s="674"/>
      <c r="AMO158" s="674"/>
      <c r="AMP158" s="674"/>
      <c r="AMQ158" s="674"/>
      <c r="AMR158" s="674"/>
      <c r="AMS158" s="674"/>
      <c r="AMT158" s="674"/>
      <c r="AMU158" s="674"/>
      <c r="AMV158" s="674"/>
      <c r="AMW158" s="674"/>
      <c r="AMX158" s="674"/>
      <c r="AMY158" s="674"/>
      <c r="AMZ158" s="674"/>
      <c r="ANA158" s="674"/>
      <c r="ANB158" s="674"/>
      <c r="ANC158" s="674"/>
      <c r="AND158" s="674"/>
      <c r="ANE158" s="674"/>
      <c r="ANF158" s="674"/>
      <c r="ANG158" s="674"/>
      <c r="ANH158" s="674"/>
      <c r="ANI158" s="674"/>
      <c r="ANJ158" s="674"/>
      <c r="ANK158" s="674"/>
      <c r="ANL158" s="674"/>
      <c r="ANM158" s="674"/>
      <c r="ANN158" s="674"/>
      <c r="ANO158" s="674"/>
      <c r="ANP158" s="674"/>
      <c r="ANQ158" s="674"/>
      <c r="ANR158" s="674"/>
      <c r="ANS158" s="674"/>
      <c r="ANT158" s="674"/>
      <c r="ANU158" s="674"/>
      <c r="ANV158" s="674"/>
      <c r="ANW158" s="674"/>
      <c r="ANX158" s="674"/>
      <c r="ANY158" s="674"/>
      <c r="ANZ158" s="674"/>
      <c r="AOA158" s="674"/>
      <c r="AOB158" s="674"/>
      <c r="AOC158" s="674"/>
      <c r="AOD158" s="674"/>
      <c r="AOE158" s="674"/>
      <c r="AOF158" s="674"/>
      <c r="AOG158" s="674"/>
      <c r="AOH158" s="674"/>
      <c r="AOI158" s="674"/>
      <c r="AOJ158" s="674"/>
      <c r="AOK158" s="674"/>
      <c r="AOL158" s="674"/>
      <c r="AOM158" s="674"/>
      <c r="AON158" s="674"/>
      <c r="AOO158" s="674"/>
      <c r="AOP158" s="674"/>
      <c r="AOQ158" s="674"/>
      <c r="AOR158" s="674"/>
      <c r="AOS158" s="674"/>
      <c r="AOT158" s="674"/>
      <c r="AOU158" s="674"/>
      <c r="AOV158" s="674"/>
      <c r="AOW158" s="674"/>
      <c r="AOX158" s="674"/>
      <c r="AOY158" s="674"/>
      <c r="AOZ158" s="674"/>
      <c r="APA158" s="674"/>
      <c r="APB158" s="674"/>
      <c r="APC158" s="674"/>
      <c r="APD158" s="674"/>
      <c r="APE158" s="674"/>
      <c r="APF158" s="674"/>
      <c r="APG158" s="674"/>
      <c r="APH158" s="674"/>
      <c r="API158" s="674"/>
      <c r="APJ158" s="674"/>
      <c r="APK158" s="674"/>
      <c r="APL158" s="674"/>
      <c r="APM158" s="674"/>
      <c r="APN158" s="674"/>
      <c r="APO158" s="674"/>
      <c r="APP158" s="674"/>
      <c r="APQ158" s="674"/>
      <c r="APR158" s="674"/>
      <c r="APS158" s="674"/>
      <c r="APT158" s="674"/>
      <c r="APU158" s="674"/>
      <c r="APV158" s="674"/>
      <c r="APW158" s="674"/>
      <c r="APX158" s="674"/>
      <c r="APY158" s="674"/>
      <c r="APZ158" s="674"/>
      <c r="AQA158" s="674"/>
      <c r="AQB158" s="674"/>
      <c r="AQC158" s="674"/>
      <c r="AQD158" s="674"/>
      <c r="AQE158" s="674"/>
      <c r="AQF158" s="674"/>
      <c r="AQG158" s="674"/>
      <c r="AQH158" s="674"/>
      <c r="AQI158" s="674"/>
      <c r="AQJ158" s="674"/>
      <c r="AQK158" s="674"/>
      <c r="AQL158" s="674"/>
      <c r="AQM158" s="674"/>
      <c r="AQN158" s="674"/>
      <c r="AQO158" s="674"/>
      <c r="AQP158" s="674"/>
      <c r="AQQ158" s="674"/>
      <c r="AQR158" s="674"/>
      <c r="AQS158" s="674"/>
      <c r="AQT158" s="674"/>
      <c r="AQU158" s="674"/>
      <c r="AQV158" s="674"/>
      <c r="AQW158" s="674"/>
      <c r="AQX158" s="674"/>
      <c r="AQY158" s="674"/>
      <c r="AQZ158" s="674"/>
      <c r="ARA158" s="674"/>
      <c r="ARB158" s="674"/>
      <c r="ARC158" s="674"/>
      <c r="ARD158" s="674"/>
      <c r="ARE158" s="674"/>
      <c r="ARF158" s="674"/>
      <c r="ARG158" s="674"/>
      <c r="ARH158" s="674"/>
      <c r="ARI158" s="674"/>
      <c r="ARJ158" s="674"/>
      <c r="ARK158" s="674"/>
      <c r="ARL158" s="674"/>
      <c r="ARM158" s="674"/>
      <c r="ARN158" s="674"/>
      <c r="ARO158" s="674"/>
      <c r="ARP158" s="674"/>
      <c r="ARQ158" s="674"/>
      <c r="ARR158" s="674"/>
      <c r="ARS158" s="674"/>
      <c r="ART158" s="674"/>
      <c r="ARU158" s="674"/>
      <c r="ARV158" s="674"/>
      <c r="ARW158" s="674"/>
      <c r="ARX158" s="674"/>
      <c r="ARY158" s="674"/>
      <c r="ARZ158" s="674"/>
      <c r="ASA158" s="674"/>
      <c r="ASB158" s="674"/>
      <c r="ASC158" s="674"/>
    </row>
    <row r="159" spans="1:1173" s="658" customFormat="1" ht="22" customHeight="1" x14ac:dyDescent="0.15">
      <c r="A159" s="653"/>
      <c r="B159" s="676" t="s">
        <v>85</v>
      </c>
      <c r="C159" s="737" t="s">
        <v>49</v>
      </c>
      <c r="D159" s="783">
        <f t="shared" ref="D159:AR159" si="41">IF(D158="","",D125+D129+D133)</f>
        <v>30862321156.080002</v>
      </c>
      <c r="E159" s="784">
        <f t="shared" si="41"/>
        <v>29350105538.279999</v>
      </c>
      <c r="F159" s="783">
        <f t="shared" si="41"/>
        <v>28142901076.160004</v>
      </c>
      <c r="G159" s="783">
        <f t="shared" si="41"/>
        <v>27186197673.160004</v>
      </c>
      <c r="H159" s="783">
        <f t="shared" si="41"/>
        <v>26430105232.459999</v>
      </c>
      <c r="I159" s="783">
        <f t="shared" si="41"/>
        <v>25836710244.719997</v>
      </c>
      <c r="J159" s="784">
        <f t="shared" si="41"/>
        <v>25375257462.759998</v>
      </c>
      <c r="K159" s="783">
        <f t="shared" si="41"/>
        <v>25020812716.900002</v>
      </c>
      <c r="L159" s="783">
        <f t="shared" si="41"/>
        <v>24753151920.739998</v>
      </c>
      <c r="M159" s="783">
        <f t="shared" si="41"/>
        <v>24555876267.379997</v>
      </c>
      <c r="N159" s="783">
        <f t="shared" si="41"/>
        <v>24415680436.82</v>
      </c>
      <c r="O159" s="783">
        <f t="shared" si="41"/>
        <v>24321773814.539997</v>
      </c>
      <c r="P159" s="783">
        <f t="shared" si="41"/>
        <v>24265408152.639996</v>
      </c>
      <c r="Q159" s="783">
        <f t="shared" si="41"/>
        <v>24225353368.059998</v>
      </c>
      <c r="R159" s="783">
        <f t="shared" si="41"/>
        <v>24209986604.739998</v>
      </c>
      <c r="S159" s="783">
        <f t="shared" si="41"/>
        <v>24214644348.02</v>
      </c>
      <c r="T159" s="783">
        <f t="shared" si="41"/>
        <v>24235547887.02</v>
      </c>
      <c r="U159" s="783">
        <f t="shared" si="41"/>
        <v>24269623692.82</v>
      </c>
      <c r="V159" s="783">
        <f t="shared" si="41"/>
        <v>24314377017.919998</v>
      </c>
      <c r="W159" s="783">
        <f t="shared" si="41"/>
        <v>24367792106.339996</v>
      </c>
      <c r="X159" s="783">
        <f t="shared" si="41"/>
        <v>24428232403.720001</v>
      </c>
      <c r="Y159" s="783">
        <f t="shared" si="41"/>
        <v>24494374030.720001</v>
      </c>
      <c r="Z159" s="783">
        <f t="shared" si="41"/>
        <v>24565139256.419998</v>
      </c>
      <c r="AA159" s="783">
        <f t="shared" si="41"/>
        <v>24613781990.199997</v>
      </c>
      <c r="AB159" s="783">
        <f t="shared" si="41"/>
        <v>24692325124.5</v>
      </c>
      <c r="AC159" s="783">
        <f t="shared" si="41"/>
        <v>24779576286</v>
      </c>
      <c r="AD159" s="783">
        <f t="shared" si="41"/>
        <v>24862562533.349998</v>
      </c>
      <c r="AE159" s="783">
        <f t="shared" si="41"/>
        <v>24942105677.25</v>
      </c>
      <c r="AF159" s="783">
        <f t="shared" si="41"/>
        <v>25018843329.450001</v>
      </c>
      <c r="AG159" s="783">
        <f t="shared" si="41"/>
        <v>25093313917.649998</v>
      </c>
      <c r="AH159" s="783">
        <f t="shared" si="41"/>
        <v>25165942516.349998</v>
      </c>
      <c r="AI159" s="783">
        <f t="shared" si="41"/>
        <v>25237069185.149998</v>
      </c>
      <c r="AJ159" s="783">
        <f t="shared" si="41"/>
        <v>25306991476.200001</v>
      </c>
      <c r="AK159" s="783" t="str">
        <f t="shared" si="41"/>
        <v/>
      </c>
      <c r="AL159" s="783" t="str">
        <f t="shared" si="41"/>
        <v/>
      </c>
      <c r="AM159" s="783" t="str">
        <f t="shared" si="41"/>
        <v/>
      </c>
      <c r="AN159" s="783" t="str">
        <f t="shared" si="41"/>
        <v/>
      </c>
      <c r="AO159" s="783" t="str">
        <f t="shared" si="41"/>
        <v/>
      </c>
      <c r="AP159" s="783" t="str">
        <f t="shared" si="41"/>
        <v/>
      </c>
      <c r="AQ159" s="783" t="str">
        <f t="shared" si="41"/>
        <v/>
      </c>
      <c r="AR159" s="783" t="str">
        <f t="shared" si="41"/>
        <v/>
      </c>
      <c r="AS159" s="679"/>
      <c r="AT159" s="679"/>
      <c r="AU159" s="679"/>
      <c r="AV159" s="679"/>
      <c r="AW159" s="679"/>
      <c r="AX159" s="679"/>
      <c r="AY159" s="679"/>
      <c r="AZ159" s="679"/>
      <c r="BA159" s="679"/>
      <c r="BB159" s="679"/>
      <c r="BC159" s="679"/>
      <c r="BD159" s="679"/>
      <c r="BE159" s="679"/>
      <c r="BF159" s="679"/>
      <c r="BG159" s="679"/>
      <c r="BH159" s="679"/>
      <c r="BI159" s="679"/>
      <c r="BJ159" s="679"/>
      <c r="BK159" s="679"/>
      <c r="BL159" s="679"/>
      <c r="BM159" s="679"/>
      <c r="BN159" s="679"/>
      <c r="BO159" s="679"/>
      <c r="BP159" s="679"/>
      <c r="BQ159" s="679"/>
      <c r="BR159" s="679"/>
      <c r="BS159" s="679"/>
      <c r="BT159" s="679"/>
      <c r="BU159" s="679"/>
      <c r="BV159" s="679"/>
      <c r="BW159" s="679"/>
      <c r="BX159" s="679"/>
      <c r="BY159" s="679"/>
      <c r="BZ159" s="679"/>
      <c r="CA159" s="679"/>
      <c r="CB159" s="679"/>
      <c r="CC159" s="679"/>
      <c r="CD159" s="679"/>
      <c r="CE159" s="679"/>
      <c r="CF159" s="679"/>
      <c r="CG159" s="679"/>
      <c r="CH159" s="679"/>
      <c r="CI159" s="679"/>
      <c r="CJ159" s="679"/>
      <c r="CK159" s="679"/>
      <c r="CL159" s="679"/>
      <c r="CM159" s="679"/>
      <c r="CN159" s="679"/>
      <c r="CO159" s="679"/>
      <c r="CP159" s="679"/>
      <c r="CQ159" s="679"/>
      <c r="CR159" s="679"/>
      <c r="CS159" s="679"/>
      <c r="CT159" s="679"/>
      <c r="CU159" s="679"/>
      <c r="CV159" s="679"/>
      <c r="CW159" s="679"/>
      <c r="CX159" s="679"/>
      <c r="CY159" s="679"/>
      <c r="CZ159" s="679"/>
      <c r="DA159" s="679"/>
      <c r="DB159" s="679"/>
      <c r="DC159" s="679"/>
      <c r="DD159" s="679"/>
      <c r="DE159" s="679"/>
      <c r="DF159" s="679"/>
      <c r="DG159" s="679"/>
      <c r="DH159" s="679"/>
      <c r="DI159" s="679"/>
      <c r="DJ159" s="679"/>
      <c r="DK159" s="679"/>
      <c r="DL159" s="679"/>
      <c r="DM159" s="679"/>
      <c r="DN159" s="679"/>
      <c r="DO159" s="679"/>
      <c r="DP159" s="679"/>
      <c r="DQ159" s="679"/>
      <c r="DR159" s="679"/>
      <c r="DS159" s="679"/>
      <c r="DT159" s="679"/>
      <c r="DU159" s="679"/>
      <c r="DV159" s="679"/>
      <c r="DW159" s="679"/>
      <c r="DX159" s="679"/>
      <c r="DY159" s="679"/>
      <c r="DZ159" s="679"/>
      <c r="EA159" s="679"/>
      <c r="EB159" s="679"/>
      <c r="EC159" s="679"/>
      <c r="ED159" s="679"/>
      <c r="EE159" s="679"/>
      <c r="EF159" s="679"/>
      <c r="EG159" s="679"/>
      <c r="EH159" s="679"/>
      <c r="EI159" s="679"/>
      <c r="EJ159" s="679"/>
      <c r="EK159" s="679"/>
      <c r="EL159" s="679"/>
      <c r="EM159" s="679"/>
      <c r="EN159" s="679"/>
      <c r="EO159" s="679"/>
      <c r="EP159" s="679"/>
      <c r="EQ159" s="679"/>
      <c r="ER159" s="679"/>
      <c r="ES159" s="679"/>
      <c r="ET159" s="679"/>
      <c r="EU159" s="679"/>
      <c r="EV159" s="679"/>
      <c r="EW159" s="679"/>
      <c r="EX159" s="679"/>
      <c r="EY159" s="679"/>
      <c r="EZ159" s="679"/>
      <c r="FA159" s="679"/>
      <c r="FB159" s="679"/>
      <c r="FC159" s="679"/>
      <c r="FD159" s="679"/>
      <c r="FE159" s="679"/>
      <c r="FF159" s="679"/>
      <c r="FG159" s="679"/>
      <c r="FH159" s="679"/>
      <c r="FI159" s="679"/>
      <c r="FJ159" s="679"/>
      <c r="FK159" s="679"/>
      <c r="FL159" s="679"/>
      <c r="FM159" s="679"/>
      <c r="FN159" s="679"/>
      <c r="FO159" s="679"/>
      <c r="FP159" s="679"/>
      <c r="FQ159" s="679"/>
      <c r="FR159" s="679"/>
      <c r="FS159" s="679"/>
      <c r="FT159" s="679"/>
      <c r="FU159" s="679"/>
      <c r="FV159" s="679"/>
      <c r="FW159" s="679"/>
      <c r="FX159" s="679"/>
      <c r="FY159" s="679"/>
      <c r="FZ159" s="679"/>
      <c r="GA159" s="679"/>
      <c r="GB159" s="679"/>
      <c r="GC159" s="679"/>
      <c r="GD159" s="679"/>
      <c r="GE159" s="679"/>
      <c r="GF159" s="679"/>
      <c r="GG159" s="679"/>
      <c r="GH159" s="679"/>
      <c r="GI159" s="679"/>
      <c r="GJ159" s="679"/>
      <c r="GK159" s="679"/>
      <c r="GL159" s="679"/>
      <c r="GM159" s="679"/>
      <c r="GN159" s="679"/>
      <c r="GO159" s="679"/>
      <c r="GP159" s="679"/>
      <c r="GQ159" s="679"/>
      <c r="GR159" s="679"/>
      <c r="GS159" s="679"/>
      <c r="GT159" s="679"/>
      <c r="GU159" s="679"/>
      <c r="GV159" s="679"/>
      <c r="GW159" s="679"/>
      <c r="GX159" s="679"/>
      <c r="GY159" s="679"/>
      <c r="GZ159" s="679"/>
      <c r="HA159" s="679"/>
      <c r="HB159" s="679"/>
      <c r="HC159" s="679"/>
      <c r="HD159" s="679"/>
      <c r="HE159" s="679"/>
      <c r="HF159" s="679"/>
      <c r="HG159" s="679"/>
      <c r="HH159" s="679"/>
      <c r="HI159" s="679"/>
      <c r="HJ159" s="679"/>
      <c r="HK159" s="679"/>
      <c r="HL159" s="679"/>
      <c r="HM159" s="679"/>
      <c r="HN159" s="679"/>
      <c r="HO159" s="679"/>
      <c r="HP159" s="679"/>
      <c r="HQ159" s="679"/>
      <c r="HR159" s="679"/>
      <c r="HS159" s="679"/>
      <c r="HT159" s="679"/>
      <c r="HU159" s="679"/>
      <c r="HV159" s="679"/>
      <c r="HW159" s="679"/>
      <c r="HX159" s="679"/>
      <c r="HY159" s="679"/>
      <c r="HZ159" s="679"/>
      <c r="IA159" s="679"/>
      <c r="IB159" s="679"/>
      <c r="IC159" s="679"/>
      <c r="ID159" s="679"/>
      <c r="IE159" s="679"/>
      <c r="IF159" s="679"/>
      <c r="IG159" s="679"/>
      <c r="IH159" s="679"/>
      <c r="II159" s="679"/>
      <c r="IJ159" s="679"/>
      <c r="IK159" s="679"/>
      <c r="IL159" s="679"/>
      <c r="IM159" s="679"/>
      <c r="IN159" s="679"/>
      <c r="IO159" s="679"/>
      <c r="IP159" s="679"/>
      <c r="IQ159" s="679"/>
      <c r="IR159" s="679"/>
      <c r="IS159" s="679"/>
      <c r="IT159" s="679"/>
      <c r="IU159" s="679"/>
      <c r="IV159" s="679"/>
      <c r="IW159" s="679"/>
      <c r="IX159" s="679"/>
      <c r="IY159" s="679"/>
      <c r="IZ159" s="679"/>
      <c r="JA159" s="679"/>
      <c r="JB159" s="679"/>
      <c r="JC159" s="679"/>
      <c r="JD159" s="679"/>
      <c r="JE159" s="679"/>
      <c r="JF159" s="679"/>
      <c r="JG159" s="679"/>
      <c r="JH159" s="679"/>
      <c r="JI159" s="679"/>
      <c r="JJ159" s="679"/>
      <c r="JK159" s="679"/>
      <c r="JL159" s="679"/>
      <c r="JM159" s="679"/>
      <c r="JN159" s="679"/>
      <c r="JO159" s="679"/>
      <c r="JP159" s="679"/>
      <c r="JQ159" s="679"/>
      <c r="JR159" s="679"/>
      <c r="JS159" s="679"/>
      <c r="JT159" s="679"/>
      <c r="JU159" s="679"/>
      <c r="JV159" s="679"/>
      <c r="JW159" s="679"/>
      <c r="JX159" s="679"/>
      <c r="JY159" s="679"/>
      <c r="JZ159" s="679"/>
      <c r="KA159" s="679"/>
      <c r="KB159" s="679"/>
      <c r="KC159" s="679"/>
      <c r="KD159" s="679"/>
      <c r="KE159" s="679"/>
      <c r="KF159" s="679"/>
      <c r="KG159" s="679"/>
      <c r="KH159" s="679"/>
      <c r="KI159" s="679"/>
      <c r="KJ159" s="679"/>
      <c r="KK159" s="679"/>
      <c r="KL159" s="679"/>
      <c r="KM159" s="679"/>
      <c r="KN159" s="679"/>
      <c r="KO159" s="679"/>
      <c r="KP159" s="679"/>
      <c r="KQ159" s="679"/>
      <c r="KR159" s="679"/>
      <c r="KS159" s="679"/>
      <c r="KT159" s="679"/>
      <c r="KU159" s="679"/>
      <c r="KV159" s="679"/>
      <c r="KW159" s="679"/>
      <c r="KX159" s="679"/>
      <c r="KY159" s="679"/>
      <c r="KZ159" s="679"/>
      <c r="LA159" s="679"/>
      <c r="LB159" s="679"/>
      <c r="LC159" s="679"/>
      <c r="LD159" s="679"/>
      <c r="LE159" s="679"/>
      <c r="LF159" s="679"/>
      <c r="LG159" s="679"/>
      <c r="LH159" s="679"/>
      <c r="LI159" s="679"/>
      <c r="LJ159" s="679"/>
      <c r="LK159" s="679"/>
      <c r="LL159" s="679"/>
      <c r="LM159" s="679"/>
      <c r="LN159" s="679"/>
      <c r="LO159" s="679"/>
      <c r="LP159" s="679"/>
      <c r="LQ159" s="679"/>
      <c r="LR159" s="679"/>
      <c r="LS159" s="679"/>
      <c r="LT159" s="679"/>
      <c r="LU159" s="679"/>
      <c r="LV159" s="679"/>
      <c r="LW159" s="679"/>
      <c r="LX159" s="679"/>
      <c r="LY159" s="679"/>
      <c r="LZ159" s="679"/>
      <c r="MA159" s="679"/>
      <c r="MB159" s="679"/>
      <c r="MC159" s="679"/>
      <c r="MD159" s="679"/>
      <c r="ME159" s="679"/>
      <c r="MF159" s="679"/>
      <c r="MG159" s="679"/>
      <c r="MH159" s="679"/>
      <c r="MI159" s="679"/>
      <c r="MJ159" s="679"/>
      <c r="MK159" s="679"/>
      <c r="ML159" s="679"/>
      <c r="MM159" s="679"/>
      <c r="MN159" s="679"/>
      <c r="MO159" s="679"/>
      <c r="MP159" s="679"/>
      <c r="MQ159" s="679"/>
      <c r="MR159" s="679"/>
      <c r="MS159" s="679"/>
      <c r="MT159" s="679"/>
      <c r="MU159" s="679"/>
      <c r="MV159" s="679"/>
      <c r="MW159" s="679"/>
      <c r="MX159" s="679"/>
      <c r="MY159" s="679"/>
      <c r="MZ159" s="679"/>
      <c r="NA159" s="679"/>
      <c r="NB159" s="679"/>
      <c r="NC159" s="679"/>
      <c r="ND159" s="679"/>
      <c r="NE159" s="679"/>
      <c r="NF159" s="679"/>
      <c r="NG159" s="679"/>
      <c r="NH159" s="679"/>
      <c r="NI159" s="679"/>
      <c r="NJ159" s="679"/>
      <c r="NK159" s="679"/>
      <c r="NL159" s="679"/>
      <c r="NM159" s="679"/>
      <c r="NN159" s="679"/>
      <c r="NO159" s="679"/>
      <c r="NP159" s="679"/>
      <c r="NQ159" s="679"/>
      <c r="NR159" s="679"/>
      <c r="NS159" s="679"/>
      <c r="NT159" s="679"/>
      <c r="NU159" s="679"/>
      <c r="NV159" s="679"/>
      <c r="NW159" s="679"/>
      <c r="NX159" s="679"/>
      <c r="NY159" s="679"/>
      <c r="NZ159" s="679"/>
      <c r="OA159" s="679"/>
      <c r="OB159" s="679"/>
      <c r="OC159" s="679"/>
      <c r="OD159" s="679"/>
      <c r="OE159" s="679"/>
      <c r="OF159" s="679"/>
      <c r="OG159" s="679"/>
      <c r="OH159" s="679"/>
      <c r="OI159" s="679"/>
      <c r="OJ159" s="679"/>
      <c r="OK159" s="679"/>
      <c r="OL159" s="679"/>
      <c r="OM159" s="679"/>
      <c r="ON159" s="679"/>
      <c r="OO159" s="679"/>
      <c r="OP159" s="679"/>
      <c r="OQ159" s="679"/>
      <c r="OR159" s="679"/>
      <c r="OS159" s="679"/>
      <c r="OT159" s="679"/>
      <c r="OU159" s="679"/>
      <c r="OV159" s="679"/>
      <c r="OW159" s="679"/>
      <c r="OX159" s="679"/>
      <c r="OY159" s="679"/>
      <c r="OZ159" s="679"/>
      <c r="PA159" s="679"/>
      <c r="PB159" s="679"/>
      <c r="PC159" s="679"/>
      <c r="PD159" s="679"/>
      <c r="PE159" s="679"/>
      <c r="PF159" s="679"/>
      <c r="PG159" s="679"/>
      <c r="PH159" s="679"/>
      <c r="PI159" s="679"/>
      <c r="PJ159" s="679"/>
      <c r="PK159" s="679"/>
      <c r="PL159" s="679"/>
      <c r="PM159" s="679"/>
      <c r="PN159" s="679"/>
      <c r="PO159" s="679"/>
      <c r="PP159" s="679"/>
      <c r="PQ159" s="679"/>
      <c r="PR159" s="679"/>
      <c r="PS159" s="679"/>
      <c r="PT159" s="679"/>
      <c r="PU159" s="679"/>
      <c r="PV159" s="679"/>
      <c r="PW159" s="679"/>
      <c r="PX159" s="679"/>
      <c r="PY159" s="679"/>
      <c r="PZ159" s="679"/>
      <c r="QA159" s="679"/>
      <c r="QB159" s="679"/>
      <c r="QC159" s="679"/>
      <c r="QD159" s="679"/>
      <c r="QE159" s="679"/>
      <c r="QF159" s="679"/>
      <c r="QG159" s="679"/>
      <c r="QH159" s="679"/>
      <c r="QI159" s="679"/>
      <c r="QJ159" s="679"/>
      <c r="QK159" s="679"/>
      <c r="QL159" s="679"/>
      <c r="QM159" s="679"/>
      <c r="QN159" s="679"/>
      <c r="QO159" s="679"/>
      <c r="QP159" s="679"/>
      <c r="QQ159" s="679"/>
      <c r="QR159" s="679"/>
      <c r="QS159" s="679"/>
      <c r="QT159" s="679"/>
      <c r="QU159" s="679"/>
      <c r="QV159" s="679"/>
      <c r="QW159" s="679"/>
      <c r="QX159" s="679"/>
      <c r="QY159" s="679"/>
      <c r="QZ159" s="679"/>
      <c r="RA159" s="679"/>
      <c r="RB159" s="679"/>
      <c r="RC159" s="679"/>
      <c r="RD159" s="679"/>
      <c r="RE159" s="679"/>
      <c r="RF159" s="679"/>
      <c r="RG159" s="679"/>
      <c r="RH159" s="679"/>
      <c r="RI159" s="679"/>
      <c r="RJ159" s="679"/>
      <c r="RK159" s="679"/>
      <c r="RL159" s="679"/>
      <c r="RM159" s="679"/>
      <c r="RN159" s="679"/>
      <c r="RO159" s="679"/>
      <c r="RP159" s="679"/>
      <c r="RQ159" s="679"/>
      <c r="RR159" s="679"/>
      <c r="RS159" s="679"/>
      <c r="RT159" s="679"/>
      <c r="RU159" s="679"/>
      <c r="RV159" s="679"/>
      <c r="RW159" s="679"/>
      <c r="RX159" s="679"/>
      <c r="RY159" s="679"/>
      <c r="RZ159" s="679"/>
      <c r="SA159" s="679"/>
      <c r="SB159" s="679"/>
      <c r="SC159" s="679"/>
      <c r="SD159" s="679"/>
      <c r="SE159" s="679"/>
      <c r="SF159" s="679"/>
      <c r="SG159" s="679"/>
      <c r="SH159" s="679"/>
      <c r="SI159" s="679"/>
      <c r="SJ159" s="679"/>
      <c r="SK159" s="679"/>
      <c r="SL159" s="679"/>
      <c r="SM159" s="679"/>
      <c r="SN159" s="679"/>
      <c r="SO159" s="679"/>
      <c r="SP159" s="679"/>
      <c r="SQ159" s="679"/>
      <c r="SR159" s="679"/>
      <c r="SS159" s="679"/>
      <c r="ST159" s="679"/>
      <c r="SU159" s="679"/>
      <c r="SV159" s="679"/>
      <c r="SW159" s="679"/>
      <c r="SX159" s="679"/>
      <c r="SY159" s="679"/>
      <c r="SZ159" s="679"/>
      <c r="TA159" s="679"/>
      <c r="TB159" s="679"/>
      <c r="TC159" s="679"/>
      <c r="TD159" s="679"/>
      <c r="TE159" s="679"/>
      <c r="TF159" s="679"/>
      <c r="TG159" s="679"/>
      <c r="TH159" s="679"/>
      <c r="TI159" s="679"/>
      <c r="TJ159" s="679"/>
      <c r="TK159" s="679"/>
      <c r="TL159" s="679"/>
      <c r="TM159" s="679"/>
      <c r="TN159" s="679"/>
      <c r="TO159" s="679"/>
      <c r="TP159" s="679"/>
      <c r="TQ159" s="679"/>
      <c r="TR159" s="679"/>
      <c r="TS159" s="679"/>
      <c r="TT159" s="679"/>
      <c r="TU159" s="679"/>
      <c r="TV159" s="679"/>
      <c r="TW159" s="679"/>
      <c r="TX159" s="679"/>
      <c r="TY159" s="679"/>
      <c r="TZ159" s="679"/>
      <c r="UA159" s="679"/>
      <c r="UB159" s="679"/>
      <c r="UC159" s="679"/>
      <c r="UD159" s="679"/>
      <c r="UE159" s="679"/>
      <c r="UF159" s="679"/>
      <c r="UG159" s="679"/>
      <c r="UH159" s="679"/>
      <c r="UI159" s="679"/>
      <c r="UJ159" s="679"/>
      <c r="UK159" s="679"/>
      <c r="UL159" s="679"/>
      <c r="UM159" s="679"/>
      <c r="UN159" s="679"/>
      <c r="UO159" s="679"/>
      <c r="UP159" s="679"/>
      <c r="UQ159" s="679"/>
      <c r="UR159" s="679"/>
      <c r="US159" s="679"/>
      <c r="UT159" s="679"/>
      <c r="UU159" s="679"/>
      <c r="UV159" s="679"/>
      <c r="UW159" s="679"/>
      <c r="UX159" s="679"/>
      <c r="UY159" s="679"/>
      <c r="UZ159" s="679"/>
      <c r="VA159" s="679"/>
      <c r="VB159" s="679"/>
      <c r="VC159" s="679"/>
      <c r="VD159" s="679"/>
      <c r="VE159" s="679"/>
      <c r="VF159" s="679"/>
      <c r="VG159" s="679"/>
      <c r="VH159" s="679"/>
      <c r="VI159" s="679"/>
      <c r="VJ159" s="679"/>
      <c r="VK159" s="679"/>
      <c r="VL159" s="679"/>
      <c r="VM159" s="679"/>
      <c r="VN159" s="679"/>
      <c r="VO159" s="679"/>
      <c r="VP159" s="679"/>
      <c r="VQ159" s="679"/>
      <c r="VR159" s="679"/>
      <c r="VS159" s="679"/>
      <c r="VT159" s="679"/>
      <c r="VU159" s="679"/>
      <c r="VV159" s="679"/>
      <c r="VW159" s="679"/>
      <c r="VX159" s="679"/>
      <c r="VY159" s="679"/>
      <c r="VZ159" s="679"/>
      <c r="WA159" s="679"/>
      <c r="WB159" s="679"/>
      <c r="WC159" s="679"/>
      <c r="WD159" s="679"/>
      <c r="WE159" s="679"/>
      <c r="WF159" s="679"/>
      <c r="WG159" s="679"/>
      <c r="WH159" s="679"/>
      <c r="WI159" s="679"/>
      <c r="WJ159" s="679"/>
      <c r="WK159" s="679"/>
      <c r="WL159" s="679"/>
      <c r="WM159" s="679"/>
      <c r="WN159" s="679"/>
      <c r="WO159" s="679"/>
      <c r="WP159" s="679"/>
      <c r="WQ159" s="679"/>
      <c r="WR159" s="679"/>
      <c r="WS159" s="679"/>
      <c r="WT159" s="679"/>
      <c r="WU159" s="679"/>
      <c r="WV159" s="679"/>
      <c r="WW159" s="679"/>
      <c r="WX159" s="679"/>
      <c r="WY159" s="679"/>
      <c r="WZ159" s="679"/>
      <c r="XA159" s="679"/>
      <c r="XB159" s="679"/>
      <c r="XC159" s="679"/>
      <c r="XD159" s="679"/>
      <c r="XE159" s="679"/>
      <c r="XF159" s="679"/>
      <c r="XG159" s="679"/>
      <c r="XH159" s="679"/>
      <c r="XI159" s="679"/>
      <c r="XJ159" s="679"/>
      <c r="XK159" s="679"/>
      <c r="XL159" s="679"/>
      <c r="XM159" s="679"/>
      <c r="XN159" s="679"/>
      <c r="XO159" s="679"/>
      <c r="XP159" s="679"/>
      <c r="XQ159" s="679"/>
      <c r="XR159" s="679"/>
      <c r="XS159" s="679"/>
      <c r="XT159" s="679"/>
      <c r="XU159" s="679"/>
      <c r="XV159" s="679"/>
      <c r="XW159" s="679"/>
      <c r="XX159" s="679"/>
      <c r="XY159" s="679"/>
      <c r="XZ159" s="679"/>
      <c r="YA159" s="679"/>
      <c r="YB159" s="679"/>
      <c r="YC159" s="679"/>
      <c r="YD159" s="679"/>
      <c r="YE159" s="679"/>
      <c r="YF159" s="679"/>
      <c r="YG159" s="679"/>
      <c r="YH159" s="679"/>
      <c r="YI159" s="679"/>
      <c r="YJ159" s="679"/>
      <c r="YK159" s="679"/>
      <c r="YL159" s="679"/>
      <c r="YM159" s="679"/>
      <c r="YN159" s="679"/>
      <c r="YO159" s="679"/>
      <c r="YP159" s="679"/>
      <c r="YQ159" s="679"/>
      <c r="YR159" s="679"/>
      <c r="YS159" s="679"/>
      <c r="YT159" s="679"/>
      <c r="YU159" s="679"/>
      <c r="YV159" s="679"/>
      <c r="YW159" s="679"/>
      <c r="YX159" s="679"/>
      <c r="YY159" s="679"/>
      <c r="YZ159" s="679"/>
      <c r="ZA159" s="679"/>
      <c r="ZB159" s="679"/>
      <c r="ZC159" s="679"/>
      <c r="ZD159" s="679"/>
      <c r="ZE159" s="679"/>
      <c r="ZF159" s="679"/>
      <c r="ZG159" s="679"/>
      <c r="ZH159" s="679"/>
      <c r="ZI159" s="679"/>
      <c r="ZJ159" s="679"/>
      <c r="ZK159" s="679"/>
      <c r="ZL159" s="679"/>
      <c r="ZM159" s="679"/>
      <c r="ZN159" s="679"/>
      <c r="ZO159" s="679"/>
      <c r="ZP159" s="679"/>
      <c r="ZQ159" s="679"/>
      <c r="ZR159" s="679"/>
      <c r="ZS159" s="679"/>
      <c r="ZT159" s="679"/>
      <c r="ZU159" s="679"/>
      <c r="ZV159" s="679"/>
      <c r="ZW159" s="679"/>
      <c r="ZX159" s="679"/>
      <c r="ZY159" s="679"/>
      <c r="ZZ159" s="679"/>
      <c r="AAA159" s="679"/>
      <c r="AAB159" s="679"/>
      <c r="AAC159" s="679"/>
      <c r="AAD159" s="679"/>
      <c r="AAE159" s="679"/>
      <c r="AAF159" s="679"/>
      <c r="AAG159" s="679"/>
      <c r="AAH159" s="679"/>
      <c r="AAI159" s="679"/>
      <c r="AAJ159" s="679"/>
      <c r="AAK159" s="679"/>
      <c r="AAL159" s="679"/>
      <c r="AAM159" s="679"/>
      <c r="AAN159" s="679"/>
      <c r="AAO159" s="679"/>
      <c r="AAP159" s="679"/>
      <c r="AAQ159" s="679"/>
      <c r="AAR159" s="679"/>
      <c r="AAS159" s="679"/>
      <c r="AAT159" s="679"/>
      <c r="AAU159" s="679"/>
      <c r="AAV159" s="679"/>
      <c r="AAW159" s="679"/>
      <c r="AAX159" s="679"/>
      <c r="AAY159" s="679"/>
      <c r="AAZ159" s="679"/>
      <c r="ABA159" s="679"/>
      <c r="ABB159" s="679"/>
      <c r="ABC159" s="679"/>
      <c r="ABD159" s="679"/>
      <c r="ABE159" s="679"/>
      <c r="ABF159" s="679"/>
      <c r="ABG159" s="679"/>
      <c r="ABH159" s="679"/>
      <c r="ABI159" s="679"/>
      <c r="ABJ159" s="679"/>
      <c r="ABK159" s="679"/>
      <c r="ABL159" s="679"/>
      <c r="ABM159" s="679"/>
      <c r="ABN159" s="679"/>
      <c r="ABO159" s="679"/>
      <c r="ABP159" s="679"/>
      <c r="ABQ159" s="679"/>
      <c r="ABR159" s="679"/>
      <c r="ABS159" s="679"/>
      <c r="ABT159" s="679"/>
      <c r="ABU159" s="679"/>
      <c r="ABV159" s="679"/>
      <c r="ABW159" s="679"/>
      <c r="ABX159" s="679"/>
      <c r="ABY159" s="679"/>
      <c r="ABZ159" s="679"/>
      <c r="ACA159" s="679"/>
      <c r="ACB159" s="679"/>
      <c r="ACC159" s="679"/>
      <c r="ACD159" s="679"/>
      <c r="ACE159" s="679"/>
      <c r="ACF159" s="679"/>
      <c r="ACG159" s="679"/>
      <c r="ACH159" s="679"/>
      <c r="ACI159" s="679"/>
      <c r="ACJ159" s="679"/>
      <c r="ACK159" s="679"/>
      <c r="ACL159" s="679"/>
      <c r="ACM159" s="679"/>
      <c r="ACN159" s="679"/>
      <c r="ACO159" s="679"/>
      <c r="ACP159" s="679"/>
      <c r="ACQ159" s="679"/>
      <c r="ACR159" s="679"/>
      <c r="ACS159" s="679"/>
      <c r="ACT159" s="679"/>
      <c r="ACU159" s="679"/>
      <c r="ACV159" s="679"/>
      <c r="ACW159" s="679"/>
      <c r="ACX159" s="679"/>
      <c r="ACY159" s="679"/>
      <c r="ACZ159" s="679"/>
      <c r="ADA159" s="679"/>
      <c r="ADB159" s="679"/>
      <c r="ADC159" s="679"/>
      <c r="ADD159" s="679"/>
      <c r="ADE159" s="679"/>
      <c r="ADF159" s="679"/>
      <c r="ADG159" s="679"/>
      <c r="ADH159" s="679"/>
      <c r="ADI159" s="679"/>
      <c r="ADJ159" s="679"/>
      <c r="ADK159" s="679"/>
      <c r="ADL159" s="679"/>
      <c r="ADM159" s="679"/>
      <c r="ADN159" s="679"/>
      <c r="ADO159" s="679"/>
      <c r="ADP159" s="679"/>
      <c r="ADQ159" s="679"/>
      <c r="ADR159" s="679"/>
      <c r="ADS159" s="679"/>
      <c r="ADT159" s="679"/>
      <c r="ADU159" s="679"/>
      <c r="ADV159" s="679"/>
      <c r="ADW159" s="679"/>
      <c r="ADX159" s="679"/>
      <c r="ADY159" s="679"/>
      <c r="ADZ159" s="679"/>
      <c r="AEA159" s="679"/>
      <c r="AEB159" s="679"/>
      <c r="AEC159" s="679"/>
      <c r="AED159" s="679"/>
      <c r="AEE159" s="679"/>
      <c r="AEF159" s="679"/>
      <c r="AEG159" s="679"/>
      <c r="AEH159" s="679"/>
      <c r="AEI159" s="679"/>
      <c r="AEJ159" s="679"/>
      <c r="AEK159" s="679"/>
      <c r="AEL159" s="679"/>
      <c r="AEM159" s="679"/>
      <c r="AEN159" s="679"/>
      <c r="AEO159" s="679"/>
      <c r="AEP159" s="679"/>
      <c r="AEQ159" s="679"/>
      <c r="AER159" s="679"/>
      <c r="AES159" s="679"/>
      <c r="AET159" s="679"/>
      <c r="AEU159" s="679"/>
      <c r="AEV159" s="679"/>
      <c r="AEW159" s="679"/>
      <c r="AEX159" s="679"/>
      <c r="AEY159" s="679"/>
      <c r="AEZ159" s="679"/>
      <c r="AFA159" s="679"/>
      <c r="AFB159" s="679"/>
      <c r="AFC159" s="679"/>
      <c r="AFD159" s="679"/>
      <c r="AFE159" s="679"/>
      <c r="AFF159" s="679"/>
      <c r="AFG159" s="679"/>
      <c r="AFH159" s="679"/>
      <c r="AFI159" s="679"/>
      <c r="AFJ159" s="679"/>
      <c r="AFK159" s="679"/>
      <c r="AFL159" s="679"/>
      <c r="AFM159" s="679"/>
      <c r="AFN159" s="679"/>
      <c r="AFO159" s="679"/>
      <c r="AFP159" s="679"/>
      <c r="AFQ159" s="679"/>
      <c r="AFR159" s="679"/>
      <c r="AFS159" s="679"/>
      <c r="AFT159" s="679"/>
      <c r="AFU159" s="679"/>
      <c r="AFV159" s="679"/>
      <c r="AFW159" s="679"/>
      <c r="AFX159" s="679"/>
      <c r="AFY159" s="679"/>
      <c r="AFZ159" s="679"/>
      <c r="AGA159" s="679"/>
      <c r="AGB159" s="679"/>
      <c r="AGC159" s="679"/>
      <c r="AGD159" s="679"/>
      <c r="AGE159" s="679"/>
      <c r="AGF159" s="679"/>
      <c r="AGG159" s="679"/>
      <c r="AGH159" s="679"/>
      <c r="AGI159" s="679"/>
      <c r="AGJ159" s="679"/>
      <c r="AGK159" s="679"/>
      <c r="AGL159" s="679"/>
      <c r="AGM159" s="679"/>
      <c r="AGN159" s="679"/>
      <c r="AGO159" s="679"/>
      <c r="AGP159" s="679"/>
      <c r="AGQ159" s="679"/>
      <c r="AGR159" s="679"/>
      <c r="AGS159" s="679"/>
      <c r="AGT159" s="679"/>
      <c r="AGU159" s="679"/>
      <c r="AGV159" s="679"/>
      <c r="AGW159" s="679"/>
      <c r="AGX159" s="679"/>
      <c r="AGY159" s="679"/>
      <c r="AGZ159" s="679"/>
      <c r="AHA159" s="679"/>
      <c r="AHB159" s="679"/>
      <c r="AHC159" s="679"/>
      <c r="AHD159" s="679"/>
      <c r="AHE159" s="679"/>
      <c r="AHF159" s="679"/>
      <c r="AHG159" s="679"/>
      <c r="AHH159" s="679"/>
      <c r="AHI159" s="679"/>
      <c r="AHJ159" s="679"/>
      <c r="AHK159" s="679"/>
      <c r="AHL159" s="679"/>
      <c r="AHM159" s="679"/>
      <c r="AHN159" s="679"/>
      <c r="AHO159" s="679"/>
      <c r="AHP159" s="679"/>
      <c r="AHQ159" s="679"/>
      <c r="AHR159" s="679"/>
      <c r="AHS159" s="679"/>
      <c r="AHT159" s="679"/>
      <c r="AHU159" s="679"/>
      <c r="AHV159" s="679"/>
      <c r="AHW159" s="679"/>
      <c r="AHX159" s="679"/>
      <c r="AHY159" s="679"/>
      <c r="AHZ159" s="679"/>
      <c r="AIA159" s="679"/>
      <c r="AIB159" s="679"/>
      <c r="AIC159" s="679"/>
      <c r="AID159" s="679"/>
      <c r="AIE159" s="679"/>
      <c r="AIF159" s="679"/>
      <c r="AIG159" s="679"/>
      <c r="AIH159" s="679"/>
      <c r="AII159" s="679"/>
      <c r="AIJ159" s="679"/>
      <c r="AIK159" s="679"/>
      <c r="AIL159" s="679"/>
      <c r="AIM159" s="679"/>
      <c r="AIN159" s="679"/>
      <c r="AIO159" s="679"/>
      <c r="AIP159" s="679"/>
      <c r="AIQ159" s="679"/>
      <c r="AIR159" s="679"/>
      <c r="AIS159" s="679"/>
      <c r="AIT159" s="679"/>
      <c r="AIU159" s="679"/>
      <c r="AIV159" s="679"/>
      <c r="AIW159" s="679"/>
      <c r="AIX159" s="679"/>
      <c r="AIY159" s="679"/>
      <c r="AIZ159" s="679"/>
      <c r="AJA159" s="679"/>
      <c r="AJB159" s="679"/>
      <c r="AJC159" s="679"/>
      <c r="AJD159" s="679"/>
      <c r="AJE159" s="679"/>
      <c r="AJF159" s="679"/>
      <c r="AJG159" s="679"/>
      <c r="AJH159" s="679"/>
      <c r="AJI159" s="679"/>
      <c r="AJJ159" s="679"/>
      <c r="AJK159" s="679"/>
      <c r="AJL159" s="679"/>
      <c r="AJM159" s="679"/>
      <c r="AJN159" s="679"/>
      <c r="AJO159" s="679"/>
      <c r="AJP159" s="679"/>
      <c r="AJQ159" s="679"/>
      <c r="AJR159" s="679"/>
      <c r="AJS159" s="679"/>
      <c r="AJT159" s="679"/>
      <c r="AJU159" s="679"/>
      <c r="AJV159" s="679"/>
      <c r="AJW159" s="679"/>
      <c r="AJX159" s="679"/>
      <c r="AJY159" s="679"/>
      <c r="AJZ159" s="679"/>
      <c r="AKA159" s="679"/>
      <c r="AKB159" s="679"/>
      <c r="AKC159" s="679"/>
      <c r="AKD159" s="679"/>
      <c r="AKE159" s="679"/>
      <c r="AKF159" s="679"/>
      <c r="AKG159" s="679"/>
      <c r="AKH159" s="679"/>
      <c r="AKI159" s="679"/>
      <c r="AKJ159" s="679"/>
      <c r="AKK159" s="679"/>
      <c r="AKL159" s="679"/>
      <c r="AKM159" s="679"/>
      <c r="AKN159" s="679"/>
      <c r="AKO159" s="679"/>
      <c r="AKP159" s="679"/>
      <c r="AKQ159" s="679"/>
      <c r="AKR159" s="679"/>
      <c r="AKS159" s="679"/>
      <c r="AKT159" s="679"/>
      <c r="AKU159" s="679"/>
      <c r="AKV159" s="679"/>
      <c r="AKW159" s="679"/>
      <c r="AKX159" s="679"/>
      <c r="AKY159" s="679"/>
      <c r="AKZ159" s="679"/>
      <c r="ALA159" s="679"/>
      <c r="ALB159" s="679"/>
      <c r="ALC159" s="679"/>
      <c r="ALD159" s="679"/>
      <c r="ALE159" s="679"/>
      <c r="ALF159" s="679"/>
      <c r="ALG159" s="679"/>
      <c r="ALH159" s="679"/>
      <c r="ALI159" s="679"/>
      <c r="ALJ159" s="679"/>
      <c r="ALK159" s="679"/>
      <c r="ALL159" s="679"/>
      <c r="ALM159" s="679"/>
      <c r="ALN159" s="679"/>
      <c r="ALO159" s="679"/>
      <c r="ALP159" s="679"/>
      <c r="ALQ159" s="679"/>
      <c r="ALR159" s="679"/>
      <c r="ALS159" s="679"/>
      <c r="ALT159" s="679"/>
      <c r="ALU159" s="679"/>
      <c r="ALV159" s="679"/>
      <c r="ALW159" s="679"/>
      <c r="ALX159" s="679"/>
      <c r="ALY159" s="679"/>
      <c r="ALZ159" s="679"/>
      <c r="AMA159" s="679"/>
      <c r="AMB159" s="679"/>
      <c r="AMC159" s="679"/>
      <c r="AMD159" s="679"/>
      <c r="AME159" s="679"/>
      <c r="AMF159" s="679"/>
      <c r="AMG159" s="679"/>
      <c r="AMH159" s="679"/>
      <c r="AMI159" s="679"/>
      <c r="AMJ159" s="679"/>
      <c r="AMK159" s="679"/>
      <c r="AML159" s="679"/>
      <c r="AMM159" s="679"/>
      <c r="AMN159" s="679"/>
      <c r="AMO159" s="679"/>
      <c r="AMP159" s="679"/>
      <c r="AMQ159" s="679"/>
      <c r="AMR159" s="679"/>
      <c r="AMS159" s="679"/>
      <c r="AMT159" s="679"/>
      <c r="AMU159" s="679"/>
      <c r="AMV159" s="679"/>
      <c r="AMW159" s="679"/>
      <c r="AMX159" s="679"/>
      <c r="AMY159" s="679"/>
      <c r="AMZ159" s="679"/>
      <c r="ANA159" s="679"/>
      <c r="ANB159" s="679"/>
      <c r="ANC159" s="679"/>
      <c r="AND159" s="679"/>
      <c r="ANE159" s="679"/>
      <c r="ANF159" s="679"/>
      <c r="ANG159" s="679"/>
      <c r="ANH159" s="679"/>
      <c r="ANI159" s="679"/>
      <c r="ANJ159" s="679"/>
      <c r="ANK159" s="679"/>
      <c r="ANL159" s="679"/>
      <c r="ANM159" s="679"/>
      <c r="ANN159" s="679"/>
      <c r="ANO159" s="679"/>
      <c r="ANP159" s="679"/>
      <c r="ANQ159" s="679"/>
      <c r="ANR159" s="679"/>
      <c r="ANS159" s="679"/>
      <c r="ANT159" s="679"/>
      <c r="ANU159" s="679"/>
      <c r="ANV159" s="679"/>
      <c r="ANW159" s="679"/>
      <c r="ANX159" s="679"/>
      <c r="ANY159" s="679"/>
      <c r="ANZ159" s="679"/>
      <c r="AOA159" s="679"/>
      <c r="AOB159" s="679"/>
      <c r="AOC159" s="679"/>
      <c r="AOD159" s="679"/>
      <c r="AOE159" s="679"/>
      <c r="AOF159" s="679"/>
      <c r="AOG159" s="679"/>
      <c r="AOH159" s="679"/>
      <c r="AOI159" s="679"/>
      <c r="AOJ159" s="679"/>
      <c r="AOK159" s="679"/>
      <c r="AOL159" s="679"/>
      <c r="AOM159" s="679"/>
      <c r="AON159" s="679"/>
      <c r="AOO159" s="679"/>
      <c r="AOP159" s="679"/>
      <c r="AOQ159" s="679"/>
      <c r="AOR159" s="679"/>
      <c r="AOS159" s="679"/>
      <c r="AOT159" s="679"/>
      <c r="AOU159" s="679"/>
      <c r="AOV159" s="679"/>
      <c r="AOW159" s="679"/>
      <c r="AOX159" s="679"/>
      <c r="AOY159" s="679"/>
      <c r="AOZ159" s="679"/>
      <c r="APA159" s="679"/>
      <c r="APB159" s="679"/>
      <c r="APC159" s="679"/>
      <c r="APD159" s="679"/>
      <c r="APE159" s="679"/>
      <c r="APF159" s="679"/>
      <c r="APG159" s="679"/>
      <c r="APH159" s="679"/>
      <c r="API159" s="679"/>
      <c r="APJ159" s="679"/>
      <c r="APK159" s="679"/>
      <c r="APL159" s="679"/>
      <c r="APM159" s="679"/>
      <c r="APN159" s="679"/>
      <c r="APO159" s="679"/>
      <c r="APP159" s="679"/>
      <c r="APQ159" s="679"/>
      <c r="APR159" s="679"/>
      <c r="APS159" s="679"/>
      <c r="APT159" s="679"/>
      <c r="APU159" s="679"/>
      <c r="APV159" s="679"/>
      <c r="APW159" s="679"/>
      <c r="APX159" s="679"/>
      <c r="APY159" s="679"/>
      <c r="APZ159" s="679"/>
      <c r="AQA159" s="679"/>
      <c r="AQB159" s="679"/>
      <c r="AQC159" s="679"/>
      <c r="AQD159" s="679"/>
      <c r="AQE159" s="679"/>
      <c r="AQF159" s="679"/>
      <c r="AQG159" s="679"/>
      <c r="AQH159" s="679"/>
      <c r="AQI159" s="679"/>
      <c r="AQJ159" s="679"/>
      <c r="AQK159" s="679"/>
      <c r="AQL159" s="679"/>
      <c r="AQM159" s="679"/>
      <c r="AQN159" s="679"/>
      <c r="AQO159" s="679"/>
      <c r="AQP159" s="679"/>
      <c r="AQQ159" s="679"/>
      <c r="AQR159" s="679"/>
      <c r="AQS159" s="679"/>
      <c r="AQT159" s="679"/>
      <c r="AQU159" s="679"/>
      <c r="AQV159" s="679"/>
      <c r="AQW159" s="679"/>
      <c r="AQX159" s="679"/>
      <c r="AQY159" s="679"/>
      <c r="AQZ159" s="679"/>
      <c r="ARA159" s="679"/>
      <c r="ARB159" s="679"/>
      <c r="ARC159" s="679"/>
      <c r="ARD159" s="679"/>
      <c r="ARE159" s="679"/>
      <c r="ARF159" s="679"/>
      <c r="ARG159" s="679"/>
      <c r="ARH159" s="679"/>
      <c r="ARI159" s="679"/>
      <c r="ARJ159" s="679"/>
      <c r="ARK159" s="679"/>
      <c r="ARL159" s="679"/>
      <c r="ARM159" s="679"/>
      <c r="ARN159" s="679"/>
      <c r="ARO159" s="679"/>
      <c r="ARP159" s="679"/>
      <c r="ARQ159" s="679"/>
      <c r="ARR159" s="679"/>
      <c r="ARS159" s="679"/>
      <c r="ART159" s="679"/>
      <c r="ARU159" s="679"/>
      <c r="ARV159" s="679"/>
      <c r="ARW159" s="679"/>
      <c r="ARX159" s="679"/>
      <c r="ARY159" s="679"/>
      <c r="ARZ159" s="679"/>
      <c r="ASA159" s="679"/>
      <c r="ASB159" s="679"/>
      <c r="ASC159" s="679"/>
    </row>
    <row r="160" spans="1:1173" s="658" customFormat="1" ht="22" customHeight="1" thickBot="1" x14ac:dyDescent="0.2">
      <c r="A160" s="653"/>
      <c r="B160" s="676" t="s">
        <v>86</v>
      </c>
      <c r="C160" s="737" t="s">
        <v>49</v>
      </c>
      <c r="D160" s="783">
        <f t="shared" ref="D160:AR160" si="42">IF(D158="","",D141+D148+D152)</f>
        <v>10582640445.802752</v>
      </c>
      <c r="E160" s="784">
        <f t="shared" si="42"/>
        <v>10026625225.494869</v>
      </c>
      <c r="F160" s="783">
        <f t="shared" si="42"/>
        <v>9588955720.232933</v>
      </c>
      <c r="G160" s="783">
        <f t="shared" si="42"/>
        <v>9247321812.5135765</v>
      </c>
      <c r="H160" s="783">
        <f t="shared" si="42"/>
        <v>8983644859.2347641</v>
      </c>
      <c r="I160" s="783">
        <f t="shared" si="42"/>
        <v>8783275382.1602669</v>
      </c>
      <c r="J160" s="784">
        <f t="shared" si="42"/>
        <v>8634342883.0203457</v>
      </c>
      <c r="K160" s="783">
        <f t="shared" si="42"/>
        <v>8527228939.163866</v>
      </c>
      <c r="L160" s="783">
        <f t="shared" si="42"/>
        <v>8454140204.7535419</v>
      </c>
      <c r="M160" s="783">
        <f t="shared" si="42"/>
        <v>8408762374.5904121</v>
      </c>
      <c r="N160" s="783">
        <f t="shared" si="42"/>
        <v>8385979759.3864603</v>
      </c>
      <c r="O160" s="783">
        <f t="shared" si="42"/>
        <v>8381648032.0148315</v>
      </c>
      <c r="P160" s="783">
        <f t="shared" si="42"/>
        <v>8392410063.0830269</v>
      </c>
      <c r="Q160" s="783">
        <f t="shared" si="42"/>
        <v>8415546675.7392788</v>
      </c>
      <c r="R160" s="783">
        <f t="shared" si="42"/>
        <v>8448855698.7388496</v>
      </c>
      <c r="S160" s="783">
        <f t="shared" si="42"/>
        <v>8490553952.1880598</v>
      </c>
      <c r="T160" s="783">
        <f t="shared" si="42"/>
        <v>8539197817.7426052</v>
      </c>
      <c r="U160" s="783">
        <f t="shared" si="42"/>
        <v>8593618869.4957123</v>
      </c>
      <c r="V160" s="783">
        <f t="shared" si="42"/>
        <v>8652871709.9265442</v>
      </c>
      <c r="W160" s="783">
        <f t="shared" si="42"/>
        <v>8716191696.7301884</v>
      </c>
      <c r="X160" s="783">
        <f t="shared" si="42"/>
        <v>8782960685.1379414</v>
      </c>
      <c r="Y160" s="783">
        <f t="shared" si="42"/>
        <v>8852679265.9263229</v>
      </c>
      <c r="Z160" s="783">
        <f t="shared" si="42"/>
        <v>8924944267.4800987</v>
      </c>
      <c r="AA160" s="783">
        <f t="shared" si="42"/>
        <v>8999430523.8027897</v>
      </c>
      <c r="AB160" s="783">
        <f t="shared" si="42"/>
        <v>9075876099.6173515</v>
      </c>
      <c r="AC160" s="783">
        <f t="shared" si="42"/>
        <v>9154070317.0657711</v>
      </c>
      <c r="AD160" s="783">
        <f t="shared" si="42"/>
        <v>9233844052.8028088</v>
      </c>
      <c r="AE160" s="783">
        <f t="shared" si="42"/>
        <v>9315061875.0001144</v>
      </c>
      <c r="AF160" s="783">
        <f t="shared" si="42"/>
        <v>9397615671.3999996</v>
      </c>
      <c r="AG160" s="783">
        <f t="shared" si="42"/>
        <v>9481419485.7052498</v>
      </c>
      <c r="AH160" s="783">
        <f t="shared" si="42"/>
        <v>9566405333.1960773</v>
      </c>
      <c r="AI160" s="783">
        <f t="shared" si="42"/>
        <v>9652519809.9063148</v>
      </c>
      <c r="AJ160" s="783">
        <f t="shared" si="42"/>
        <v>9739721344.8951378</v>
      </c>
      <c r="AK160" s="783" t="str">
        <f t="shared" si="42"/>
        <v/>
      </c>
      <c r="AL160" s="783" t="str">
        <f t="shared" si="42"/>
        <v/>
      </c>
      <c r="AM160" s="783" t="str">
        <f t="shared" si="42"/>
        <v/>
      </c>
      <c r="AN160" s="783" t="str">
        <f t="shared" si="42"/>
        <v/>
      </c>
      <c r="AO160" s="783" t="str">
        <f t="shared" si="42"/>
        <v/>
      </c>
      <c r="AP160" s="783" t="str">
        <f t="shared" si="42"/>
        <v/>
      </c>
      <c r="AQ160" s="783" t="str">
        <f t="shared" si="42"/>
        <v/>
      </c>
      <c r="AR160" s="783" t="str">
        <f t="shared" si="42"/>
        <v/>
      </c>
      <c r="AS160" s="679"/>
      <c r="AT160" s="679"/>
      <c r="AU160" s="679"/>
      <c r="AV160" s="679"/>
      <c r="AW160" s="679"/>
      <c r="AX160" s="679"/>
      <c r="AY160" s="679"/>
      <c r="AZ160" s="679"/>
      <c r="BA160" s="679"/>
      <c r="BB160" s="679"/>
      <c r="BC160" s="679"/>
      <c r="BD160" s="679"/>
      <c r="BE160" s="679"/>
      <c r="BF160" s="679"/>
      <c r="BG160" s="679"/>
      <c r="BH160" s="679"/>
      <c r="BI160" s="679"/>
      <c r="BJ160" s="679"/>
      <c r="BK160" s="679"/>
      <c r="BL160" s="679"/>
      <c r="BM160" s="679"/>
      <c r="BN160" s="679"/>
      <c r="BO160" s="679"/>
      <c r="BP160" s="679"/>
      <c r="BQ160" s="679"/>
      <c r="BR160" s="679"/>
      <c r="BS160" s="679"/>
      <c r="BT160" s="679"/>
      <c r="BU160" s="679"/>
      <c r="BV160" s="679"/>
      <c r="BW160" s="679"/>
      <c r="BX160" s="679"/>
      <c r="BY160" s="679"/>
      <c r="BZ160" s="679"/>
      <c r="CA160" s="679"/>
      <c r="CB160" s="679"/>
      <c r="CC160" s="679"/>
      <c r="CD160" s="679"/>
      <c r="CE160" s="679"/>
      <c r="CF160" s="679"/>
      <c r="CG160" s="679"/>
      <c r="CH160" s="679"/>
      <c r="CI160" s="679"/>
      <c r="CJ160" s="679"/>
      <c r="CK160" s="679"/>
      <c r="CL160" s="679"/>
      <c r="CM160" s="679"/>
      <c r="CN160" s="679"/>
      <c r="CO160" s="679"/>
      <c r="CP160" s="679"/>
      <c r="CQ160" s="679"/>
      <c r="CR160" s="679"/>
      <c r="CS160" s="679"/>
      <c r="CT160" s="679"/>
      <c r="CU160" s="679"/>
      <c r="CV160" s="679"/>
      <c r="CW160" s="679"/>
      <c r="CX160" s="679"/>
      <c r="CY160" s="679"/>
      <c r="CZ160" s="679"/>
      <c r="DA160" s="679"/>
      <c r="DB160" s="679"/>
      <c r="DC160" s="679"/>
      <c r="DD160" s="679"/>
      <c r="DE160" s="679"/>
      <c r="DF160" s="679"/>
      <c r="DG160" s="679"/>
      <c r="DH160" s="679"/>
      <c r="DI160" s="679"/>
      <c r="DJ160" s="679"/>
      <c r="DK160" s="679"/>
      <c r="DL160" s="679"/>
      <c r="DM160" s="679"/>
      <c r="DN160" s="679"/>
      <c r="DO160" s="679"/>
      <c r="DP160" s="679"/>
      <c r="DQ160" s="679"/>
      <c r="DR160" s="679"/>
      <c r="DS160" s="679"/>
      <c r="DT160" s="679"/>
      <c r="DU160" s="679"/>
      <c r="DV160" s="679"/>
      <c r="DW160" s="679"/>
      <c r="DX160" s="679"/>
      <c r="DY160" s="679"/>
      <c r="DZ160" s="679"/>
      <c r="EA160" s="679"/>
      <c r="EB160" s="679"/>
      <c r="EC160" s="679"/>
      <c r="ED160" s="679"/>
      <c r="EE160" s="679"/>
      <c r="EF160" s="679"/>
      <c r="EG160" s="679"/>
      <c r="EH160" s="679"/>
      <c r="EI160" s="679"/>
      <c r="EJ160" s="679"/>
      <c r="EK160" s="679"/>
      <c r="EL160" s="679"/>
      <c r="EM160" s="679"/>
      <c r="EN160" s="679"/>
      <c r="EO160" s="679"/>
      <c r="EP160" s="679"/>
      <c r="EQ160" s="679"/>
      <c r="ER160" s="679"/>
      <c r="ES160" s="679"/>
      <c r="ET160" s="679"/>
      <c r="EU160" s="679"/>
      <c r="EV160" s="679"/>
      <c r="EW160" s="679"/>
      <c r="EX160" s="679"/>
      <c r="EY160" s="679"/>
      <c r="EZ160" s="679"/>
      <c r="FA160" s="679"/>
      <c r="FB160" s="679"/>
      <c r="FC160" s="679"/>
      <c r="FD160" s="679"/>
      <c r="FE160" s="679"/>
      <c r="FF160" s="679"/>
      <c r="FG160" s="679"/>
      <c r="FH160" s="679"/>
      <c r="FI160" s="679"/>
      <c r="FJ160" s="679"/>
      <c r="FK160" s="679"/>
      <c r="FL160" s="679"/>
      <c r="FM160" s="679"/>
      <c r="FN160" s="679"/>
      <c r="FO160" s="679"/>
      <c r="FP160" s="679"/>
      <c r="FQ160" s="679"/>
      <c r="FR160" s="679"/>
      <c r="FS160" s="679"/>
      <c r="FT160" s="679"/>
      <c r="FU160" s="679"/>
      <c r="FV160" s="679"/>
      <c r="FW160" s="679"/>
      <c r="FX160" s="679"/>
      <c r="FY160" s="679"/>
      <c r="FZ160" s="679"/>
      <c r="GA160" s="679"/>
      <c r="GB160" s="679"/>
      <c r="GC160" s="679"/>
      <c r="GD160" s="679"/>
      <c r="GE160" s="679"/>
      <c r="GF160" s="679"/>
      <c r="GG160" s="679"/>
      <c r="GH160" s="679"/>
      <c r="GI160" s="679"/>
      <c r="GJ160" s="679"/>
      <c r="GK160" s="679"/>
      <c r="GL160" s="679"/>
      <c r="GM160" s="679"/>
      <c r="GN160" s="679"/>
      <c r="GO160" s="679"/>
      <c r="GP160" s="679"/>
      <c r="GQ160" s="679"/>
      <c r="GR160" s="679"/>
      <c r="GS160" s="679"/>
      <c r="GT160" s="679"/>
      <c r="GU160" s="679"/>
      <c r="GV160" s="679"/>
      <c r="GW160" s="679"/>
      <c r="GX160" s="679"/>
      <c r="GY160" s="679"/>
      <c r="GZ160" s="679"/>
      <c r="HA160" s="679"/>
      <c r="HB160" s="679"/>
      <c r="HC160" s="679"/>
      <c r="HD160" s="679"/>
      <c r="HE160" s="679"/>
      <c r="HF160" s="679"/>
      <c r="HG160" s="679"/>
      <c r="HH160" s="679"/>
      <c r="HI160" s="679"/>
      <c r="HJ160" s="679"/>
      <c r="HK160" s="679"/>
      <c r="HL160" s="679"/>
      <c r="HM160" s="679"/>
      <c r="HN160" s="679"/>
      <c r="HO160" s="679"/>
      <c r="HP160" s="679"/>
      <c r="HQ160" s="679"/>
      <c r="HR160" s="679"/>
      <c r="HS160" s="679"/>
      <c r="HT160" s="679"/>
      <c r="HU160" s="679"/>
      <c r="HV160" s="679"/>
      <c r="HW160" s="679"/>
      <c r="HX160" s="679"/>
      <c r="HY160" s="679"/>
      <c r="HZ160" s="679"/>
      <c r="IA160" s="679"/>
      <c r="IB160" s="679"/>
      <c r="IC160" s="679"/>
      <c r="ID160" s="679"/>
      <c r="IE160" s="679"/>
      <c r="IF160" s="679"/>
      <c r="IG160" s="679"/>
      <c r="IH160" s="679"/>
      <c r="II160" s="679"/>
      <c r="IJ160" s="679"/>
      <c r="IK160" s="679"/>
      <c r="IL160" s="679"/>
      <c r="IM160" s="679"/>
      <c r="IN160" s="679"/>
      <c r="IO160" s="679"/>
      <c r="IP160" s="679"/>
      <c r="IQ160" s="679"/>
      <c r="IR160" s="679"/>
      <c r="IS160" s="679"/>
      <c r="IT160" s="679"/>
      <c r="IU160" s="679"/>
      <c r="IV160" s="679"/>
      <c r="IW160" s="679"/>
      <c r="IX160" s="679"/>
      <c r="IY160" s="679"/>
      <c r="IZ160" s="679"/>
      <c r="JA160" s="679"/>
      <c r="JB160" s="679"/>
      <c r="JC160" s="679"/>
      <c r="JD160" s="679"/>
      <c r="JE160" s="679"/>
      <c r="JF160" s="679"/>
      <c r="JG160" s="679"/>
      <c r="JH160" s="679"/>
      <c r="JI160" s="679"/>
      <c r="JJ160" s="679"/>
      <c r="JK160" s="679"/>
      <c r="JL160" s="679"/>
      <c r="JM160" s="679"/>
      <c r="JN160" s="679"/>
      <c r="JO160" s="679"/>
      <c r="JP160" s="679"/>
      <c r="JQ160" s="679"/>
      <c r="JR160" s="679"/>
      <c r="JS160" s="679"/>
      <c r="JT160" s="679"/>
      <c r="JU160" s="679"/>
      <c r="JV160" s="679"/>
      <c r="JW160" s="679"/>
      <c r="JX160" s="679"/>
      <c r="JY160" s="679"/>
      <c r="JZ160" s="679"/>
      <c r="KA160" s="679"/>
      <c r="KB160" s="679"/>
      <c r="KC160" s="679"/>
      <c r="KD160" s="679"/>
      <c r="KE160" s="679"/>
      <c r="KF160" s="679"/>
      <c r="KG160" s="679"/>
      <c r="KH160" s="679"/>
      <c r="KI160" s="679"/>
      <c r="KJ160" s="679"/>
      <c r="KK160" s="679"/>
      <c r="KL160" s="679"/>
      <c r="KM160" s="679"/>
      <c r="KN160" s="679"/>
      <c r="KO160" s="679"/>
      <c r="KP160" s="679"/>
      <c r="KQ160" s="679"/>
      <c r="KR160" s="679"/>
      <c r="KS160" s="679"/>
      <c r="KT160" s="679"/>
      <c r="KU160" s="679"/>
      <c r="KV160" s="679"/>
      <c r="KW160" s="679"/>
      <c r="KX160" s="679"/>
      <c r="KY160" s="679"/>
      <c r="KZ160" s="679"/>
      <c r="LA160" s="679"/>
      <c r="LB160" s="679"/>
      <c r="LC160" s="679"/>
      <c r="LD160" s="679"/>
      <c r="LE160" s="679"/>
      <c r="LF160" s="679"/>
      <c r="LG160" s="679"/>
      <c r="LH160" s="679"/>
      <c r="LI160" s="679"/>
      <c r="LJ160" s="679"/>
      <c r="LK160" s="679"/>
      <c r="LL160" s="679"/>
      <c r="LM160" s="679"/>
      <c r="LN160" s="679"/>
      <c r="LO160" s="679"/>
      <c r="LP160" s="679"/>
      <c r="LQ160" s="679"/>
      <c r="LR160" s="679"/>
      <c r="LS160" s="679"/>
      <c r="LT160" s="679"/>
      <c r="LU160" s="679"/>
      <c r="LV160" s="679"/>
      <c r="LW160" s="679"/>
      <c r="LX160" s="679"/>
      <c r="LY160" s="679"/>
      <c r="LZ160" s="679"/>
      <c r="MA160" s="679"/>
      <c r="MB160" s="679"/>
      <c r="MC160" s="679"/>
      <c r="MD160" s="679"/>
      <c r="ME160" s="679"/>
      <c r="MF160" s="679"/>
      <c r="MG160" s="679"/>
      <c r="MH160" s="679"/>
      <c r="MI160" s="679"/>
      <c r="MJ160" s="679"/>
      <c r="MK160" s="679"/>
      <c r="ML160" s="679"/>
      <c r="MM160" s="679"/>
      <c r="MN160" s="679"/>
      <c r="MO160" s="679"/>
      <c r="MP160" s="679"/>
      <c r="MQ160" s="679"/>
      <c r="MR160" s="679"/>
      <c r="MS160" s="679"/>
      <c r="MT160" s="679"/>
      <c r="MU160" s="679"/>
      <c r="MV160" s="679"/>
      <c r="MW160" s="679"/>
      <c r="MX160" s="679"/>
      <c r="MY160" s="679"/>
      <c r="MZ160" s="679"/>
      <c r="NA160" s="679"/>
      <c r="NB160" s="679"/>
      <c r="NC160" s="679"/>
      <c r="ND160" s="679"/>
      <c r="NE160" s="679"/>
      <c r="NF160" s="679"/>
      <c r="NG160" s="679"/>
      <c r="NH160" s="679"/>
      <c r="NI160" s="679"/>
      <c r="NJ160" s="679"/>
      <c r="NK160" s="679"/>
      <c r="NL160" s="679"/>
      <c r="NM160" s="679"/>
      <c r="NN160" s="679"/>
      <c r="NO160" s="679"/>
      <c r="NP160" s="679"/>
      <c r="NQ160" s="679"/>
      <c r="NR160" s="679"/>
      <c r="NS160" s="679"/>
      <c r="NT160" s="679"/>
      <c r="NU160" s="679"/>
      <c r="NV160" s="679"/>
      <c r="NW160" s="679"/>
      <c r="NX160" s="679"/>
      <c r="NY160" s="679"/>
      <c r="NZ160" s="679"/>
      <c r="OA160" s="679"/>
      <c r="OB160" s="679"/>
      <c r="OC160" s="679"/>
      <c r="OD160" s="679"/>
      <c r="OE160" s="679"/>
      <c r="OF160" s="679"/>
      <c r="OG160" s="679"/>
      <c r="OH160" s="679"/>
      <c r="OI160" s="679"/>
      <c r="OJ160" s="679"/>
      <c r="OK160" s="679"/>
      <c r="OL160" s="679"/>
      <c r="OM160" s="679"/>
      <c r="ON160" s="679"/>
      <c r="OO160" s="679"/>
      <c r="OP160" s="679"/>
      <c r="OQ160" s="679"/>
      <c r="OR160" s="679"/>
      <c r="OS160" s="679"/>
      <c r="OT160" s="679"/>
      <c r="OU160" s="679"/>
      <c r="OV160" s="679"/>
      <c r="OW160" s="679"/>
      <c r="OX160" s="679"/>
      <c r="OY160" s="679"/>
      <c r="OZ160" s="679"/>
      <c r="PA160" s="679"/>
      <c r="PB160" s="679"/>
      <c r="PC160" s="679"/>
      <c r="PD160" s="679"/>
      <c r="PE160" s="679"/>
      <c r="PF160" s="679"/>
      <c r="PG160" s="679"/>
      <c r="PH160" s="679"/>
      <c r="PI160" s="679"/>
      <c r="PJ160" s="679"/>
      <c r="PK160" s="679"/>
      <c r="PL160" s="679"/>
      <c r="PM160" s="679"/>
      <c r="PN160" s="679"/>
      <c r="PO160" s="679"/>
      <c r="PP160" s="679"/>
      <c r="PQ160" s="679"/>
      <c r="PR160" s="679"/>
      <c r="PS160" s="679"/>
      <c r="PT160" s="679"/>
      <c r="PU160" s="679"/>
      <c r="PV160" s="679"/>
      <c r="PW160" s="679"/>
      <c r="PX160" s="679"/>
      <c r="PY160" s="679"/>
      <c r="PZ160" s="679"/>
      <c r="QA160" s="679"/>
      <c r="QB160" s="679"/>
      <c r="QC160" s="679"/>
      <c r="QD160" s="679"/>
      <c r="QE160" s="679"/>
      <c r="QF160" s="679"/>
      <c r="QG160" s="679"/>
      <c r="QH160" s="679"/>
      <c r="QI160" s="679"/>
      <c r="QJ160" s="679"/>
      <c r="QK160" s="679"/>
      <c r="QL160" s="679"/>
      <c r="QM160" s="679"/>
      <c r="QN160" s="679"/>
      <c r="QO160" s="679"/>
      <c r="QP160" s="679"/>
      <c r="QQ160" s="679"/>
      <c r="QR160" s="679"/>
      <c r="QS160" s="679"/>
      <c r="QT160" s="679"/>
      <c r="QU160" s="679"/>
      <c r="QV160" s="679"/>
      <c r="QW160" s="679"/>
      <c r="QX160" s="679"/>
      <c r="QY160" s="679"/>
      <c r="QZ160" s="679"/>
      <c r="RA160" s="679"/>
      <c r="RB160" s="679"/>
      <c r="RC160" s="679"/>
      <c r="RD160" s="679"/>
      <c r="RE160" s="679"/>
      <c r="RF160" s="679"/>
      <c r="RG160" s="679"/>
      <c r="RH160" s="679"/>
      <c r="RI160" s="679"/>
      <c r="RJ160" s="679"/>
      <c r="RK160" s="679"/>
      <c r="RL160" s="679"/>
      <c r="RM160" s="679"/>
      <c r="RN160" s="679"/>
      <c r="RO160" s="679"/>
      <c r="RP160" s="679"/>
      <c r="RQ160" s="679"/>
      <c r="RR160" s="679"/>
      <c r="RS160" s="679"/>
      <c r="RT160" s="679"/>
      <c r="RU160" s="679"/>
      <c r="RV160" s="679"/>
      <c r="RW160" s="679"/>
      <c r="RX160" s="679"/>
      <c r="RY160" s="679"/>
      <c r="RZ160" s="679"/>
      <c r="SA160" s="679"/>
      <c r="SB160" s="679"/>
      <c r="SC160" s="679"/>
      <c r="SD160" s="679"/>
      <c r="SE160" s="679"/>
      <c r="SF160" s="679"/>
      <c r="SG160" s="679"/>
      <c r="SH160" s="679"/>
      <c r="SI160" s="679"/>
      <c r="SJ160" s="679"/>
      <c r="SK160" s="679"/>
      <c r="SL160" s="679"/>
      <c r="SM160" s="679"/>
      <c r="SN160" s="679"/>
      <c r="SO160" s="679"/>
      <c r="SP160" s="679"/>
      <c r="SQ160" s="679"/>
      <c r="SR160" s="679"/>
      <c r="SS160" s="679"/>
      <c r="ST160" s="679"/>
      <c r="SU160" s="679"/>
      <c r="SV160" s="679"/>
      <c r="SW160" s="679"/>
      <c r="SX160" s="679"/>
      <c r="SY160" s="679"/>
      <c r="SZ160" s="679"/>
      <c r="TA160" s="679"/>
      <c r="TB160" s="679"/>
      <c r="TC160" s="679"/>
      <c r="TD160" s="679"/>
      <c r="TE160" s="679"/>
      <c r="TF160" s="679"/>
      <c r="TG160" s="679"/>
      <c r="TH160" s="679"/>
      <c r="TI160" s="679"/>
      <c r="TJ160" s="679"/>
      <c r="TK160" s="679"/>
      <c r="TL160" s="679"/>
      <c r="TM160" s="679"/>
      <c r="TN160" s="679"/>
      <c r="TO160" s="679"/>
      <c r="TP160" s="679"/>
      <c r="TQ160" s="679"/>
      <c r="TR160" s="679"/>
      <c r="TS160" s="679"/>
      <c r="TT160" s="679"/>
      <c r="TU160" s="679"/>
      <c r="TV160" s="679"/>
      <c r="TW160" s="679"/>
      <c r="TX160" s="679"/>
      <c r="TY160" s="679"/>
      <c r="TZ160" s="679"/>
      <c r="UA160" s="679"/>
      <c r="UB160" s="679"/>
      <c r="UC160" s="679"/>
      <c r="UD160" s="679"/>
      <c r="UE160" s="679"/>
      <c r="UF160" s="679"/>
      <c r="UG160" s="679"/>
      <c r="UH160" s="679"/>
      <c r="UI160" s="679"/>
      <c r="UJ160" s="679"/>
      <c r="UK160" s="679"/>
      <c r="UL160" s="679"/>
      <c r="UM160" s="679"/>
      <c r="UN160" s="679"/>
      <c r="UO160" s="679"/>
      <c r="UP160" s="679"/>
      <c r="UQ160" s="679"/>
      <c r="UR160" s="679"/>
      <c r="US160" s="679"/>
      <c r="UT160" s="679"/>
      <c r="UU160" s="679"/>
      <c r="UV160" s="679"/>
      <c r="UW160" s="679"/>
      <c r="UX160" s="679"/>
      <c r="UY160" s="679"/>
      <c r="UZ160" s="679"/>
      <c r="VA160" s="679"/>
      <c r="VB160" s="679"/>
      <c r="VC160" s="679"/>
      <c r="VD160" s="679"/>
      <c r="VE160" s="679"/>
      <c r="VF160" s="679"/>
      <c r="VG160" s="679"/>
      <c r="VH160" s="679"/>
      <c r="VI160" s="679"/>
      <c r="VJ160" s="679"/>
      <c r="VK160" s="679"/>
      <c r="VL160" s="679"/>
      <c r="VM160" s="679"/>
      <c r="VN160" s="679"/>
      <c r="VO160" s="679"/>
      <c r="VP160" s="679"/>
      <c r="VQ160" s="679"/>
      <c r="VR160" s="679"/>
      <c r="VS160" s="679"/>
      <c r="VT160" s="679"/>
      <c r="VU160" s="679"/>
      <c r="VV160" s="679"/>
      <c r="VW160" s="679"/>
      <c r="VX160" s="679"/>
      <c r="VY160" s="679"/>
      <c r="VZ160" s="679"/>
      <c r="WA160" s="679"/>
      <c r="WB160" s="679"/>
      <c r="WC160" s="679"/>
      <c r="WD160" s="679"/>
      <c r="WE160" s="679"/>
      <c r="WF160" s="679"/>
      <c r="WG160" s="679"/>
      <c r="WH160" s="679"/>
      <c r="WI160" s="679"/>
      <c r="WJ160" s="679"/>
      <c r="WK160" s="679"/>
      <c r="WL160" s="679"/>
      <c r="WM160" s="679"/>
      <c r="WN160" s="679"/>
      <c r="WO160" s="679"/>
      <c r="WP160" s="679"/>
      <c r="WQ160" s="679"/>
      <c r="WR160" s="679"/>
      <c r="WS160" s="679"/>
      <c r="WT160" s="679"/>
      <c r="WU160" s="679"/>
      <c r="WV160" s="679"/>
      <c r="WW160" s="679"/>
      <c r="WX160" s="679"/>
      <c r="WY160" s="679"/>
      <c r="WZ160" s="679"/>
      <c r="XA160" s="679"/>
      <c r="XB160" s="679"/>
      <c r="XC160" s="679"/>
      <c r="XD160" s="679"/>
      <c r="XE160" s="679"/>
      <c r="XF160" s="679"/>
      <c r="XG160" s="679"/>
      <c r="XH160" s="679"/>
      <c r="XI160" s="679"/>
      <c r="XJ160" s="679"/>
      <c r="XK160" s="679"/>
      <c r="XL160" s="679"/>
      <c r="XM160" s="679"/>
      <c r="XN160" s="679"/>
      <c r="XO160" s="679"/>
      <c r="XP160" s="679"/>
      <c r="XQ160" s="679"/>
      <c r="XR160" s="679"/>
      <c r="XS160" s="679"/>
      <c r="XT160" s="679"/>
      <c r="XU160" s="679"/>
      <c r="XV160" s="679"/>
      <c r="XW160" s="679"/>
      <c r="XX160" s="679"/>
      <c r="XY160" s="679"/>
      <c r="XZ160" s="679"/>
      <c r="YA160" s="679"/>
      <c r="YB160" s="679"/>
      <c r="YC160" s="679"/>
      <c r="YD160" s="679"/>
      <c r="YE160" s="679"/>
      <c r="YF160" s="679"/>
      <c r="YG160" s="679"/>
      <c r="YH160" s="679"/>
      <c r="YI160" s="679"/>
      <c r="YJ160" s="679"/>
      <c r="YK160" s="679"/>
      <c r="YL160" s="679"/>
      <c r="YM160" s="679"/>
      <c r="YN160" s="679"/>
      <c r="YO160" s="679"/>
      <c r="YP160" s="679"/>
      <c r="YQ160" s="679"/>
      <c r="YR160" s="679"/>
      <c r="YS160" s="679"/>
      <c r="YT160" s="679"/>
      <c r="YU160" s="679"/>
      <c r="YV160" s="679"/>
      <c r="YW160" s="679"/>
      <c r="YX160" s="679"/>
      <c r="YY160" s="679"/>
      <c r="YZ160" s="679"/>
      <c r="ZA160" s="679"/>
      <c r="ZB160" s="679"/>
      <c r="ZC160" s="679"/>
      <c r="ZD160" s="679"/>
      <c r="ZE160" s="679"/>
      <c r="ZF160" s="679"/>
      <c r="ZG160" s="679"/>
      <c r="ZH160" s="679"/>
      <c r="ZI160" s="679"/>
      <c r="ZJ160" s="679"/>
      <c r="ZK160" s="679"/>
      <c r="ZL160" s="679"/>
      <c r="ZM160" s="679"/>
      <c r="ZN160" s="679"/>
      <c r="ZO160" s="679"/>
      <c r="ZP160" s="679"/>
      <c r="ZQ160" s="679"/>
      <c r="ZR160" s="679"/>
      <c r="ZS160" s="679"/>
      <c r="ZT160" s="679"/>
      <c r="ZU160" s="679"/>
      <c r="ZV160" s="679"/>
      <c r="ZW160" s="679"/>
      <c r="ZX160" s="679"/>
      <c r="ZY160" s="679"/>
      <c r="ZZ160" s="679"/>
      <c r="AAA160" s="679"/>
      <c r="AAB160" s="679"/>
      <c r="AAC160" s="679"/>
      <c r="AAD160" s="679"/>
      <c r="AAE160" s="679"/>
      <c r="AAF160" s="679"/>
      <c r="AAG160" s="679"/>
      <c r="AAH160" s="679"/>
      <c r="AAI160" s="679"/>
      <c r="AAJ160" s="679"/>
      <c r="AAK160" s="679"/>
      <c r="AAL160" s="679"/>
      <c r="AAM160" s="679"/>
      <c r="AAN160" s="679"/>
      <c r="AAO160" s="679"/>
      <c r="AAP160" s="679"/>
      <c r="AAQ160" s="679"/>
      <c r="AAR160" s="679"/>
      <c r="AAS160" s="679"/>
      <c r="AAT160" s="679"/>
      <c r="AAU160" s="679"/>
      <c r="AAV160" s="679"/>
      <c r="AAW160" s="679"/>
      <c r="AAX160" s="679"/>
      <c r="AAY160" s="679"/>
      <c r="AAZ160" s="679"/>
      <c r="ABA160" s="679"/>
      <c r="ABB160" s="679"/>
      <c r="ABC160" s="679"/>
      <c r="ABD160" s="679"/>
      <c r="ABE160" s="679"/>
      <c r="ABF160" s="679"/>
      <c r="ABG160" s="679"/>
      <c r="ABH160" s="679"/>
      <c r="ABI160" s="679"/>
      <c r="ABJ160" s="679"/>
      <c r="ABK160" s="679"/>
      <c r="ABL160" s="679"/>
      <c r="ABM160" s="679"/>
      <c r="ABN160" s="679"/>
      <c r="ABO160" s="679"/>
      <c r="ABP160" s="679"/>
      <c r="ABQ160" s="679"/>
      <c r="ABR160" s="679"/>
      <c r="ABS160" s="679"/>
      <c r="ABT160" s="679"/>
      <c r="ABU160" s="679"/>
      <c r="ABV160" s="679"/>
      <c r="ABW160" s="679"/>
      <c r="ABX160" s="679"/>
      <c r="ABY160" s="679"/>
      <c r="ABZ160" s="679"/>
      <c r="ACA160" s="679"/>
      <c r="ACB160" s="679"/>
      <c r="ACC160" s="679"/>
      <c r="ACD160" s="679"/>
      <c r="ACE160" s="679"/>
      <c r="ACF160" s="679"/>
      <c r="ACG160" s="679"/>
      <c r="ACH160" s="679"/>
      <c r="ACI160" s="679"/>
      <c r="ACJ160" s="679"/>
      <c r="ACK160" s="679"/>
      <c r="ACL160" s="679"/>
      <c r="ACM160" s="679"/>
      <c r="ACN160" s="679"/>
      <c r="ACO160" s="679"/>
      <c r="ACP160" s="679"/>
      <c r="ACQ160" s="679"/>
      <c r="ACR160" s="679"/>
      <c r="ACS160" s="679"/>
      <c r="ACT160" s="679"/>
      <c r="ACU160" s="679"/>
      <c r="ACV160" s="679"/>
      <c r="ACW160" s="679"/>
      <c r="ACX160" s="679"/>
      <c r="ACY160" s="679"/>
      <c r="ACZ160" s="679"/>
      <c r="ADA160" s="679"/>
      <c r="ADB160" s="679"/>
      <c r="ADC160" s="679"/>
      <c r="ADD160" s="679"/>
      <c r="ADE160" s="679"/>
      <c r="ADF160" s="679"/>
      <c r="ADG160" s="679"/>
      <c r="ADH160" s="679"/>
      <c r="ADI160" s="679"/>
      <c r="ADJ160" s="679"/>
      <c r="ADK160" s="679"/>
      <c r="ADL160" s="679"/>
      <c r="ADM160" s="679"/>
      <c r="ADN160" s="679"/>
      <c r="ADO160" s="679"/>
      <c r="ADP160" s="679"/>
      <c r="ADQ160" s="679"/>
      <c r="ADR160" s="679"/>
      <c r="ADS160" s="679"/>
      <c r="ADT160" s="679"/>
      <c r="ADU160" s="679"/>
      <c r="ADV160" s="679"/>
      <c r="ADW160" s="679"/>
      <c r="ADX160" s="679"/>
      <c r="ADY160" s="679"/>
      <c r="ADZ160" s="679"/>
      <c r="AEA160" s="679"/>
      <c r="AEB160" s="679"/>
      <c r="AEC160" s="679"/>
      <c r="AED160" s="679"/>
      <c r="AEE160" s="679"/>
      <c r="AEF160" s="679"/>
      <c r="AEG160" s="679"/>
      <c r="AEH160" s="679"/>
      <c r="AEI160" s="679"/>
      <c r="AEJ160" s="679"/>
      <c r="AEK160" s="679"/>
      <c r="AEL160" s="679"/>
      <c r="AEM160" s="679"/>
      <c r="AEN160" s="679"/>
      <c r="AEO160" s="679"/>
      <c r="AEP160" s="679"/>
      <c r="AEQ160" s="679"/>
      <c r="AER160" s="679"/>
      <c r="AES160" s="679"/>
      <c r="AET160" s="679"/>
      <c r="AEU160" s="679"/>
      <c r="AEV160" s="679"/>
      <c r="AEW160" s="679"/>
      <c r="AEX160" s="679"/>
      <c r="AEY160" s="679"/>
      <c r="AEZ160" s="679"/>
      <c r="AFA160" s="679"/>
      <c r="AFB160" s="679"/>
      <c r="AFC160" s="679"/>
      <c r="AFD160" s="679"/>
      <c r="AFE160" s="679"/>
      <c r="AFF160" s="679"/>
      <c r="AFG160" s="679"/>
      <c r="AFH160" s="679"/>
      <c r="AFI160" s="679"/>
      <c r="AFJ160" s="679"/>
      <c r="AFK160" s="679"/>
      <c r="AFL160" s="679"/>
      <c r="AFM160" s="679"/>
      <c r="AFN160" s="679"/>
      <c r="AFO160" s="679"/>
      <c r="AFP160" s="679"/>
      <c r="AFQ160" s="679"/>
      <c r="AFR160" s="679"/>
      <c r="AFS160" s="679"/>
      <c r="AFT160" s="679"/>
      <c r="AFU160" s="679"/>
      <c r="AFV160" s="679"/>
      <c r="AFW160" s="679"/>
      <c r="AFX160" s="679"/>
      <c r="AFY160" s="679"/>
      <c r="AFZ160" s="679"/>
      <c r="AGA160" s="679"/>
      <c r="AGB160" s="679"/>
      <c r="AGC160" s="679"/>
      <c r="AGD160" s="679"/>
      <c r="AGE160" s="679"/>
      <c r="AGF160" s="679"/>
      <c r="AGG160" s="679"/>
      <c r="AGH160" s="679"/>
      <c r="AGI160" s="679"/>
      <c r="AGJ160" s="679"/>
      <c r="AGK160" s="679"/>
      <c r="AGL160" s="679"/>
      <c r="AGM160" s="679"/>
      <c r="AGN160" s="679"/>
      <c r="AGO160" s="679"/>
      <c r="AGP160" s="679"/>
      <c r="AGQ160" s="679"/>
      <c r="AGR160" s="679"/>
      <c r="AGS160" s="679"/>
      <c r="AGT160" s="679"/>
      <c r="AGU160" s="679"/>
      <c r="AGV160" s="679"/>
      <c r="AGW160" s="679"/>
      <c r="AGX160" s="679"/>
      <c r="AGY160" s="679"/>
      <c r="AGZ160" s="679"/>
      <c r="AHA160" s="679"/>
      <c r="AHB160" s="679"/>
      <c r="AHC160" s="679"/>
      <c r="AHD160" s="679"/>
      <c r="AHE160" s="679"/>
      <c r="AHF160" s="679"/>
      <c r="AHG160" s="679"/>
      <c r="AHH160" s="679"/>
      <c r="AHI160" s="679"/>
      <c r="AHJ160" s="679"/>
      <c r="AHK160" s="679"/>
      <c r="AHL160" s="679"/>
      <c r="AHM160" s="679"/>
      <c r="AHN160" s="679"/>
      <c r="AHO160" s="679"/>
      <c r="AHP160" s="679"/>
      <c r="AHQ160" s="679"/>
      <c r="AHR160" s="679"/>
      <c r="AHS160" s="679"/>
      <c r="AHT160" s="679"/>
      <c r="AHU160" s="679"/>
      <c r="AHV160" s="679"/>
      <c r="AHW160" s="679"/>
      <c r="AHX160" s="679"/>
      <c r="AHY160" s="679"/>
      <c r="AHZ160" s="679"/>
      <c r="AIA160" s="679"/>
      <c r="AIB160" s="679"/>
      <c r="AIC160" s="679"/>
      <c r="AID160" s="679"/>
      <c r="AIE160" s="679"/>
      <c r="AIF160" s="679"/>
      <c r="AIG160" s="679"/>
      <c r="AIH160" s="679"/>
      <c r="AII160" s="679"/>
      <c r="AIJ160" s="679"/>
      <c r="AIK160" s="679"/>
      <c r="AIL160" s="679"/>
      <c r="AIM160" s="679"/>
      <c r="AIN160" s="679"/>
      <c r="AIO160" s="679"/>
      <c r="AIP160" s="679"/>
      <c r="AIQ160" s="679"/>
      <c r="AIR160" s="679"/>
      <c r="AIS160" s="679"/>
      <c r="AIT160" s="679"/>
      <c r="AIU160" s="679"/>
      <c r="AIV160" s="679"/>
      <c r="AIW160" s="679"/>
      <c r="AIX160" s="679"/>
      <c r="AIY160" s="679"/>
      <c r="AIZ160" s="679"/>
      <c r="AJA160" s="679"/>
      <c r="AJB160" s="679"/>
      <c r="AJC160" s="679"/>
      <c r="AJD160" s="679"/>
      <c r="AJE160" s="679"/>
      <c r="AJF160" s="679"/>
      <c r="AJG160" s="679"/>
      <c r="AJH160" s="679"/>
      <c r="AJI160" s="679"/>
      <c r="AJJ160" s="679"/>
      <c r="AJK160" s="679"/>
      <c r="AJL160" s="679"/>
      <c r="AJM160" s="679"/>
      <c r="AJN160" s="679"/>
      <c r="AJO160" s="679"/>
      <c r="AJP160" s="679"/>
      <c r="AJQ160" s="679"/>
      <c r="AJR160" s="679"/>
      <c r="AJS160" s="679"/>
      <c r="AJT160" s="679"/>
      <c r="AJU160" s="679"/>
      <c r="AJV160" s="679"/>
      <c r="AJW160" s="679"/>
      <c r="AJX160" s="679"/>
      <c r="AJY160" s="679"/>
      <c r="AJZ160" s="679"/>
      <c r="AKA160" s="679"/>
      <c r="AKB160" s="679"/>
      <c r="AKC160" s="679"/>
      <c r="AKD160" s="679"/>
      <c r="AKE160" s="679"/>
      <c r="AKF160" s="679"/>
      <c r="AKG160" s="679"/>
      <c r="AKH160" s="679"/>
      <c r="AKI160" s="679"/>
      <c r="AKJ160" s="679"/>
      <c r="AKK160" s="679"/>
      <c r="AKL160" s="679"/>
      <c r="AKM160" s="679"/>
      <c r="AKN160" s="679"/>
      <c r="AKO160" s="679"/>
      <c r="AKP160" s="679"/>
      <c r="AKQ160" s="679"/>
      <c r="AKR160" s="679"/>
      <c r="AKS160" s="679"/>
      <c r="AKT160" s="679"/>
      <c r="AKU160" s="679"/>
      <c r="AKV160" s="679"/>
      <c r="AKW160" s="679"/>
      <c r="AKX160" s="679"/>
      <c r="AKY160" s="679"/>
      <c r="AKZ160" s="679"/>
      <c r="ALA160" s="679"/>
      <c r="ALB160" s="679"/>
      <c r="ALC160" s="679"/>
      <c r="ALD160" s="679"/>
      <c r="ALE160" s="679"/>
      <c r="ALF160" s="679"/>
      <c r="ALG160" s="679"/>
      <c r="ALH160" s="679"/>
      <c r="ALI160" s="679"/>
      <c r="ALJ160" s="679"/>
      <c r="ALK160" s="679"/>
      <c r="ALL160" s="679"/>
      <c r="ALM160" s="679"/>
      <c r="ALN160" s="679"/>
      <c r="ALO160" s="679"/>
      <c r="ALP160" s="679"/>
      <c r="ALQ160" s="679"/>
      <c r="ALR160" s="679"/>
      <c r="ALS160" s="679"/>
      <c r="ALT160" s="679"/>
      <c r="ALU160" s="679"/>
      <c r="ALV160" s="679"/>
      <c r="ALW160" s="679"/>
      <c r="ALX160" s="679"/>
      <c r="ALY160" s="679"/>
      <c r="ALZ160" s="679"/>
      <c r="AMA160" s="679"/>
      <c r="AMB160" s="679"/>
      <c r="AMC160" s="679"/>
      <c r="AMD160" s="679"/>
      <c r="AME160" s="679"/>
      <c r="AMF160" s="679"/>
      <c r="AMG160" s="679"/>
      <c r="AMH160" s="679"/>
      <c r="AMI160" s="679"/>
      <c r="AMJ160" s="679"/>
      <c r="AMK160" s="679"/>
      <c r="AML160" s="679"/>
      <c r="AMM160" s="679"/>
      <c r="AMN160" s="679"/>
      <c r="AMO160" s="679"/>
      <c r="AMP160" s="679"/>
      <c r="AMQ160" s="679"/>
      <c r="AMR160" s="679"/>
      <c r="AMS160" s="679"/>
      <c r="AMT160" s="679"/>
      <c r="AMU160" s="679"/>
      <c r="AMV160" s="679"/>
      <c r="AMW160" s="679"/>
      <c r="AMX160" s="679"/>
      <c r="AMY160" s="679"/>
      <c r="AMZ160" s="679"/>
      <c r="ANA160" s="679"/>
      <c r="ANB160" s="679"/>
      <c r="ANC160" s="679"/>
      <c r="AND160" s="679"/>
      <c r="ANE160" s="679"/>
      <c r="ANF160" s="679"/>
      <c r="ANG160" s="679"/>
      <c r="ANH160" s="679"/>
      <c r="ANI160" s="679"/>
      <c r="ANJ160" s="679"/>
      <c r="ANK160" s="679"/>
      <c r="ANL160" s="679"/>
      <c r="ANM160" s="679"/>
      <c r="ANN160" s="679"/>
      <c r="ANO160" s="679"/>
      <c r="ANP160" s="679"/>
      <c r="ANQ160" s="679"/>
      <c r="ANR160" s="679"/>
      <c r="ANS160" s="679"/>
      <c r="ANT160" s="679"/>
      <c r="ANU160" s="679"/>
      <c r="ANV160" s="679"/>
      <c r="ANW160" s="679"/>
      <c r="ANX160" s="679"/>
      <c r="ANY160" s="679"/>
      <c r="ANZ160" s="679"/>
      <c r="AOA160" s="679"/>
      <c r="AOB160" s="679"/>
      <c r="AOC160" s="679"/>
      <c r="AOD160" s="679"/>
      <c r="AOE160" s="679"/>
      <c r="AOF160" s="679"/>
      <c r="AOG160" s="679"/>
      <c r="AOH160" s="679"/>
      <c r="AOI160" s="679"/>
      <c r="AOJ160" s="679"/>
      <c r="AOK160" s="679"/>
      <c r="AOL160" s="679"/>
      <c r="AOM160" s="679"/>
      <c r="AON160" s="679"/>
      <c r="AOO160" s="679"/>
      <c r="AOP160" s="679"/>
      <c r="AOQ160" s="679"/>
      <c r="AOR160" s="679"/>
      <c r="AOS160" s="679"/>
      <c r="AOT160" s="679"/>
      <c r="AOU160" s="679"/>
      <c r="AOV160" s="679"/>
      <c r="AOW160" s="679"/>
      <c r="AOX160" s="679"/>
      <c r="AOY160" s="679"/>
      <c r="AOZ160" s="679"/>
      <c r="APA160" s="679"/>
      <c r="APB160" s="679"/>
      <c r="APC160" s="679"/>
      <c r="APD160" s="679"/>
      <c r="APE160" s="679"/>
      <c r="APF160" s="679"/>
      <c r="APG160" s="679"/>
      <c r="APH160" s="679"/>
      <c r="API160" s="679"/>
      <c r="APJ160" s="679"/>
      <c r="APK160" s="679"/>
      <c r="APL160" s="679"/>
      <c r="APM160" s="679"/>
      <c r="APN160" s="679"/>
      <c r="APO160" s="679"/>
      <c r="APP160" s="679"/>
      <c r="APQ160" s="679"/>
      <c r="APR160" s="679"/>
      <c r="APS160" s="679"/>
      <c r="APT160" s="679"/>
      <c r="APU160" s="679"/>
      <c r="APV160" s="679"/>
      <c r="APW160" s="679"/>
      <c r="APX160" s="679"/>
      <c r="APY160" s="679"/>
      <c r="APZ160" s="679"/>
      <c r="AQA160" s="679"/>
      <c r="AQB160" s="679"/>
      <c r="AQC160" s="679"/>
      <c r="AQD160" s="679"/>
      <c r="AQE160" s="679"/>
      <c r="AQF160" s="679"/>
      <c r="AQG160" s="679"/>
      <c r="AQH160" s="679"/>
      <c r="AQI160" s="679"/>
      <c r="AQJ160" s="679"/>
      <c r="AQK160" s="679"/>
      <c r="AQL160" s="679"/>
      <c r="AQM160" s="679"/>
      <c r="AQN160" s="679"/>
      <c r="AQO160" s="679"/>
      <c r="AQP160" s="679"/>
      <c r="AQQ160" s="679"/>
      <c r="AQR160" s="679"/>
      <c r="AQS160" s="679"/>
      <c r="AQT160" s="679"/>
      <c r="AQU160" s="679"/>
      <c r="AQV160" s="679"/>
      <c r="AQW160" s="679"/>
      <c r="AQX160" s="679"/>
      <c r="AQY160" s="679"/>
      <c r="AQZ160" s="679"/>
      <c r="ARA160" s="679"/>
      <c r="ARB160" s="679"/>
      <c r="ARC160" s="679"/>
      <c r="ARD160" s="679"/>
      <c r="ARE160" s="679"/>
      <c r="ARF160" s="679"/>
      <c r="ARG160" s="679"/>
      <c r="ARH160" s="679"/>
      <c r="ARI160" s="679"/>
      <c r="ARJ160" s="679"/>
      <c r="ARK160" s="679"/>
      <c r="ARL160" s="679"/>
      <c r="ARM160" s="679"/>
      <c r="ARN160" s="679"/>
      <c r="ARO160" s="679"/>
      <c r="ARP160" s="679"/>
      <c r="ARQ160" s="679"/>
      <c r="ARR160" s="679"/>
      <c r="ARS160" s="679"/>
      <c r="ART160" s="679"/>
      <c r="ARU160" s="679"/>
      <c r="ARV160" s="679"/>
      <c r="ARW160" s="679"/>
      <c r="ARX160" s="679"/>
      <c r="ARY160" s="679"/>
      <c r="ARZ160" s="679"/>
      <c r="ASA160" s="679"/>
      <c r="ASB160" s="679"/>
      <c r="ASC160" s="679"/>
    </row>
    <row r="161" spans="1:1173" s="789" customFormat="1" ht="22" customHeight="1" thickTop="1" x14ac:dyDescent="0.15">
      <c r="A161" s="653"/>
      <c r="B161" s="785" t="s">
        <v>87</v>
      </c>
      <c r="C161" s="786" t="s">
        <v>49</v>
      </c>
      <c r="D161" s="787">
        <f>IF(D158="","",D159+D160)</f>
        <v>41444961601.882751</v>
      </c>
      <c r="E161" s="788">
        <f t="shared" ref="E161:AR161" si="43">IF(E158="","",E159+E160)</f>
        <v>39376730763.774872</v>
      </c>
      <c r="F161" s="787">
        <f t="shared" si="43"/>
        <v>37731856796.392937</v>
      </c>
      <c r="G161" s="787">
        <f t="shared" si="43"/>
        <v>36433519485.673584</v>
      </c>
      <c r="H161" s="787">
        <f t="shared" si="43"/>
        <v>35413750091.694763</v>
      </c>
      <c r="I161" s="787">
        <f t="shared" si="43"/>
        <v>34619985626.880264</v>
      </c>
      <c r="J161" s="788">
        <f t="shared" si="43"/>
        <v>34009600345.780342</v>
      </c>
      <c r="K161" s="787">
        <f t="shared" si="43"/>
        <v>33548041656.063866</v>
      </c>
      <c r="L161" s="787">
        <f t="shared" si="43"/>
        <v>33207292125.493538</v>
      </c>
      <c r="M161" s="787">
        <f t="shared" si="43"/>
        <v>32964638641.970409</v>
      </c>
      <c r="N161" s="787">
        <f t="shared" si="43"/>
        <v>32801660196.206459</v>
      </c>
      <c r="O161" s="787">
        <f t="shared" si="43"/>
        <v>32703421846.554829</v>
      </c>
      <c r="P161" s="787">
        <f t="shared" si="43"/>
        <v>32657818215.723022</v>
      </c>
      <c r="Q161" s="787">
        <f t="shared" si="43"/>
        <v>32640900043.799278</v>
      </c>
      <c r="R161" s="787">
        <f t="shared" si="43"/>
        <v>32658842303.478848</v>
      </c>
      <c r="S161" s="787">
        <f t="shared" si="43"/>
        <v>32705198300.208061</v>
      </c>
      <c r="T161" s="787">
        <f t="shared" si="43"/>
        <v>32774745704.762604</v>
      </c>
      <c r="U161" s="787">
        <f t="shared" si="43"/>
        <v>32863242562.315712</v>
      </c>
      <c r="V161" s="787">
        <f t="shared" si="43"/>
        <v>32967248727.846542</v>
      </c>
      <c r="W161" s="787">
        <f t="shared" si="43"/>
        <v>33083983803.070183</v>
      </c>
      <c r="X161" s="787">
        <f t="shared" si="43"/>
        <v>33211193088.857941</v>
      </c>
      <c r="Y161" s="787">
        <f t="shared" si="43"/>
        <v>33347053296.646324</v>
      </c>
      <c r="Z161" s="787">
        <f t="shared" si="43"/>
        <v>33490083523.900097</v>
      </c>
      <c r="AA161" s="787">
        <f t="shared" si="43"/>
        <v>33613212514.002785</v>
      </c>
      <c r="AB161" s="787">
        <f t="shared" si="43"/>
        <v>33768201224.117352</v>
      </c>
      <c r="AC161" s="787">
        <f t="shared" si="43"/>
        <v>33933646603.065773</v>
      </c>
      <c r="AD161" s="787">
        <f t="shared" si="43"/>
        <v>34096406586.152809</v>
      </c>
      <c r="AE161" s="787">
        <f t="shared" si="43"/>
        <v>34257167552.250114</v>
      </c>
      <c r="AF161" s="787">
        <f t="shared" si="43"/>
        <v>34416459000.849998</v>
      </c>
      <c r="AG161" s="787">
        <f t="shared" si="43"/>
        <v>34574733403.355247</v>
      </c>
      <c r="AH161" s="787">
        <f t="shared" si="43"/>
        <v>34732347849.546074</v>
      </c>
      <c r="AI161" s="787">
        <f t="shared" si="43"/>
        <v>34889588995.056313</v>
      </c>
      <c r="AJ161" s="787">
        <f t="shared" si="43"/>
        <v>35046712821.095139</v>
      </c>
      <c r="AK161" s="787" t="str">
        <f t="shared" si="43"/>
        <v/>
      </c>
      <c r="AL161" s="787" t="str">
        <f t="shared" si="43"/>
        <v/>
      </c>
      <c r="AM161" s="787" t="str">
        <f t="shared" si="43"/>
        <v/>
      </c>
      <c r="AN161" s="787" t="str">
        <f t="shared" si="43"/>
        <v/>
      </c>
      <c r="AO161" s="787" t="str">
        <f t="shared" si="43"/>
        <v/>
      </c>
      <c r="AP161" s="787" t="str">
        <f t="shared" si="43"/>
        <v/>
      </c>
      <c r="AQ161" s="787" t="str">
        <f t="shared" si="43"/>
        <v/>
      </c>
      <c r="AR161" s="787" t="str">
        <f t="shared" si="43"/>
        <v/>
      </c>
      <c r="AS161" s="679"/>
      <c r="AT161" s="679"/>
      <c r="AU161" s="679"/>
      <c r="AV161" s="679"/>
      <c r="AW161" s="679"/>
      <c r="AX161" s="679"/>
      <c r="AY161" s="679"/>
      <c r="AZ161" s="679"/>
      <c r="BA161" s="679"/>
      <c r="BB161" s="679"/>
      <c r="BC161" s="679"/>
      <c r="BD161" s="679"/>
      <c r="BE161" s="679"/>
      <c r="BF161" s="679"/>
      <c r="BG161" s="679"/>
      <c r="BH161" s="679"/>
      <c r="BI161" s="679"/>
      <c r="BJ161" s="679"/>
      <c r="BK161" s="679"/>
      <c r="BL161" s="679"/>
      <c r="BM161" s="679"/>
      <c r="BN161" s="679"/>
      <c r="BO161" s="679"/>
      <c r="BP161" s="679"/>
      <c r="BQ161" s="679"/>
      <c r="BR161" s="679"/>
      <c r="BS161" s="679"/>
      <c r="BT161" s="679"/>
      <c r="BU161" s="679"/>
      <c r="BV161" s="679"/>
      <c r="BW161" s="679"/>
      <c r="BX161" s="679"/>
      <c r="BY161" s="679"/>
      <c r="BZ161" s="679"/>
      <c r="CA161" s="679"/>
      <c r="CB161" s="679"/>
      <c r="CC161" s="679"/>
      <c r="CD161" s="679"/>
      <c r="CE161" s="679"/>
      <c r="CF161" s="679"/>
      <c r="CG161" s="679"/>
      <c r="CH161" s="679"/>
      <c r="CI161" s="679"/>
      <c r="CJ161" s="679"/>
      <c r="CK161" s="679"/>
      <c r="CL161" s="679"/>
      <c r="CM161" s="679"/>
      <c r="CN161" s="679"/>
      <c r="CO161" s="679"/>
      <c r="CP161" s="679"/>
      <c r="CQ161" s="679"/>
      <c r="CR161" s="679"/>
      <c r="CS161" s="679"/>
      <c r="CT161" s="679"/>
      <c r="CU161" s="679"/>
      <c r="CV161" s="679"/>
      <c r="CW161" s="679"/>
      <c r="CX161" s="679"/>
      <c r="CY161" s="679"/>
      <c r="CZ161" s="679"/>
      <c r="DA161" s="679"/>
      <c r="DB161" s="679"/>
      <c r="DC161" s="679"/>
      <c r="DD161" s="679"/>
      <c r="DE161" s="679"/>
      <c r="DF161" s="679"/>
      <c r="DG161" s="679"/>
      <c r="DH161" s="679"/>
      <c r="DI161" s="679"/>
      <c r="DJ161" s="679"/>
      <c r="DK161" s="679"/>
      <c r="DL161" s="679"/>
      <c r="DM161" s="679"/>
      <c r="DN161" s="679"/>
      <c r="DO161" s="679"/>
      <c r="DP161" s="679"/>
      <c r="DQ161" s="679"/>
      <c r="DR161" s="679"/>
      <c r="DS161" s="679"/>
      <c r="DT161" s="679"/>
      <c r="DU161" s="679"/>
      <c r="DV161" s="679"/>
      <c r="DW161" s="679"/>
      <c r="DX161" s="679"/>
      <c r="DY161" s="679"/>
      <c r="DZ161" s="679"/>
      <c r="EA161" s="679"/>
      <c r="EB161" s="679"/>
      <c r="EC161" s="679"/>
      <c r="ED161" s="679"/>
      <c r="EE161" s="679"/>
      <c r="EF161" s="679"/>
      <c r="EG161" s="679"/>
      <c r="EH161" s="679"/>
      <c r="EI161" s="679"/>
      <c r="EJ161" s="679"/>
      <c r="EK161" s="679"/>
      <c r="EL161" s="679"/>
      <c r="EM161" s="679"/>
      <c r="EN161" s="679"/>
      <c r="EO161" s="679"/>
      <c r="EP161" s="679"/>
      <c r="EQ161" s="679"/>
      <c r="ER161" s="679"/>
      <c r="ES161" s="679"/>
      <c r="ET161" s="679"/>
      <c r="EU161" s="679"/>
      <c r="EV161" s="679"/>
      <c r="EW161" s="679"/>
      <c r="EX161" s="679"/>
      <c r="EY161" s="679"/>
      <c r="EZ161" s="679"/>
      <c r="FA161" s="679"/>
      <c r="FB161" s="679"/>
      <c r="FC161" s="679"/>
      <c r="FD161" s="679"/>
      <c r="FE161" s="679"/>
      <c r="FF161" s="679"/>
      <c r="FG161" s="679"/>
      <c r="FH161" s="679"/>
      <c r="FI161" s="679"/>
      <c r="FJ161" s="679"/>
      <c r="FK161" s="679"/>
      <c r="FL161" s="679"/>
      <c r="FM161" s="679"/>
      <c r="FN161" s="679"/>
      <c r="FO161" s="679"/>
      <c r="FP161" s="679"/>
      <c r="FQ161" s="679"/>
      <c r="FR161" s="679"/>
      <c r="FS161" s="679"/>
      <c r="FT161" s="679"/>
      <c r="FU161" s="679"/>
      <c r="FV161" s="679"/>
      <c r="FW161" s="679"/>
      <c r="FX161" s="679"/>
      <c r="FY161" s="679"/>
      <c r="FZ161" s="679"/>
      <c r="GA161" s="679"/>
      <c r="GB161" s="679"/>
      <c r="GC161" s="679"/>
      <c r="GD161" s="679"/>
      <c r="GE161" s="679"/>
      <c r="GF161" s="679"/>
      <c r="GG161" s="679"/>
      <c r="GH161" s="679"/>
      <c r="GI161" s="679"/>
      <c r="GJ161" s="679"/>
      <c r="GK161" s="679"/>
      <c r="GL161" s="679"/>
      <c r="GM161" s="679"/>
      <c r="GN161" s="679"/>
      <c r="GO161" s="679"/>
      <c r="GP161" s="679"/>
      <c r="GQ161" s="679"/>
      <c r="GR161" s="679"/>
      <c r="GS161" s="679"/>
      <c r="GT161" s="679"/>
      <c r="GU161" s="679"/>
      <c r="GV161" s="679"/>
      <c r="GW161" s="679"/>
      <c r="GX161" s="679"/>
      <c r="GY161" s="679"/>
      <c r="GZ161" s="679"/>
      <c r="HA161" s="679"/>
      <c r="HB161" s="679"/>
      <c r="HC161" s="679"/>
      <c r="HD161" s="679"/>
      <c r="HE161" s="679"/>
      <c r="HF161" s="679"/>
      <c r="HG161" s="679"/>
      <c r="HH161" s="679"/>
      <c r="HI161" s="679"/>
      <c r="HJ161" s="679"/>
      <c r="HK161" s="679"/>
      <c r="HL161" s="679"/>
      <c r="HM161" s="679"/>
      <c r="HN161" s="679"/>
      <c r="HO161" s="679"/>
      <c r="HP161" s="679"/>
      <c r="HQ161" s="679"/>
      <c r="HR161" s="679"/>
      <c r="HS161" s="679"/>
      <c r="HT161" s="679"/>
      <c r="HU161" s="679"/>
      <c r="HV161" s="679"/>
      <c r="HW161" s="679"/>
      <c r="HX161" s="679"/>
      <c r="HY161" s="679"/>
      <c r="HZ161" s="679"/>
      <c r="IA161" s="679"/>
      <c r="IB161" s="679"/>
      <c r="IC161" s="679"/>
      <c r="ID161" s="679"/>
      <c r="IE161" s="679"/>
      <c r="IF161" s="679"/>
      <c r="IG161" s="679"/>
      <c r="IH161" s="679"/>
      <c r="II161" s="679"/>
      <c r="IJ161" s="679"/>
      <c r="IK161" s="679"/>
      <c r="IL161" s="679"/>
      <c r="IM161" s="679"/>
      <c r="IN161" s="679"/>
      <c r="IO161" s="679"/>
      <c r="IP161" s="679"/>
      <c r="IQ161" s="679"/>
      <c r="IR161" s="679"/>
      <c r="IS161" s="679"/>
      <c r="IT161" s="679"/>
      <c r="IU161" s="679"/>
      <c r="IV161" s="679"/>
      <c r="IW161" s="679"/>
      <c r="IX161" s="679"/>
      <c r="IY161" s="679"/>
      <c r="IZ161" s="679"/>
      <c r="JA161" s="679"/>
      <c r="JB161" s="679"/>
      <c r="JC161" s="679"/>
      <c r="JD161" s="679"/>
      <c r="JE161" s="679"/>
      <c r="JF161" s="679"/>
      <c r="JG161" s="679"/>
      <c r="JH161" s="679"/>
      <c r="JI161" s="679"/>
      <c r="JJ161" s="679"/>
      <c r="JK161" s="679"/>
      <c r="JL161" s="679"/>
      <c r="JM161" s="679"/>
      <c r="JN161" s="679"/>
      <c r="JO161" s="679"/>
      <c r="JP161" s="679"/>
      <c r="JQ161" s="679"/>
      <c r="JR161" s="679"/>
      <c r="JS161" s="679"/>
      <c r="JT161" s="679"/>
      <c r="JU161" s="679"/>
      <c r="JV161" s="679"/>
      <c r="JW161" s="679"/>
      <c r="JX161" s="679"/>
      <c r="JY161" s="679"/>
      <c r="JZ161" s="679"/>
      <c r="KA161" s="679"/>
      <c r="KB161" s="679"/>
      <c r="KC161" s="679"/>
      <c r="KD161" s="679"/>
      <c r="KE161" s="679"/>
      <c r="KF161" s="679"/>
      <c r="KG161" s="679"/>
      <c r="KH161" s="679"/>
      <c r="KI161" s="679"/>
      <c r="KJ161" s="679"/>
      <c r="KK161" s="679"/>
      <c r="KL161" s="679"/>
      <c r="KM161" s="679"/>
      <c r="KN161" s="679"/>
      <c r="KO161" s="679"/>
      <c r="KP161" s="679"/>
      <c r="KQ161" s="679"/>
      <c r="KR161" s="679"/>
      <c r="KS161" s="679"/>
      <c r="KT161" s="679"/>
      <c r="KU161" s="679"/>
      <c r="KV161" s="679"/>
      <c r="KW161" s="679"/>
      <c r="KX161" s="679"/>
      <c r="KY161" s="679"/>
      <c r="KZ161" s="679"/>
      <c r="LA161" s="679"/>
      <c r="LB161" s="679"/>
      <c r="LC161" s="679"/>
      <c r="LD161" s="679"/>
      <c r="LE161" s="679"/>
      <c r="LF161" s="679"/>
      <c r="LG161" s="679"/>
      <c r="LH161" s="679"/>
      <c r="LI161" s="679"/>
      <c r="LJ161" s="679"/>
      <c r="LK161" s="679"/>
      <c r="LL161" s="679"/>
      <c r="LM161" s="679"/>
      <c r="LN161" s="679"/>
      <c r="LO161" s="679"/>
      <c r="LP161" s="679"/>
      <c r="LQ161" s="679"/>
      <c r="LR161" s="679"/>
      <c r="LS161" s="679"/>
      <c r="LT161" s="679"/>
      <c r="LU161" s="679"/>
      <c r="LV161" s="679"/>
      <c r="LW161" s="679"/>
      <c r="LX161" s="679"/>
      <c r="LY161" s="679"/>
      <c r="LZ161" s="679"/>
      <c r="MA161" s="679"/>
      <c r="MB161" s="679"/>
      <c r="MC161" s="679"/>
      <c r="MD161" s="679"/>
      <c r="ME161" s="679"/>
      <c r="MF161" s="679"/>
      <c r="MG161" s="679"/>
      <c r="MH161" s="679"/>
      <c r="MI161" s="679"/>
      <c r="MJ161" s="679"/>
      <c r="MK161" s="679"/>
      <c r="ML161" s="679"/>
      <c r="MM161" s="679"/>
      <c r="MN161" s="679"/>
      <c r="MO161" s="679"/>
      <c r="MP161" s="679"/>
      <c r="MQ161" s="679"/>
      <c r="MR161" s="679"/>
      <c r="MS161" s="679"/>
      <c r="MT161" s="679"/>
      <c r="MU161" s="679"/>
      <c r="MV161" s="679"/>
      <c r="MW161" s="679"/>
      <c r="MX161" s="679"/>
      <c r="MY161" s="679"/>
      <c r="MZ161" s="679"/>
      <c r="NA161" s="679"/>
      <c r="NB161" s="679"/>
      <c r="NC161" s="679"/>
      <c r="ND161" s="679"/>
      <c r="NE161" s="679"/>
      <c r="NF161" s="679"/>
      <c r="NG161" s="679"/>
      <c r="NH161" s="679"/>
      <c r="NI161" s="679"/>
      <c r="NJ161" s="679"/>
      <c r="NK161" s="679"/>
      <c r="NL161" s="679"/>
      <c r="NM161" s="679"/>
      <c r="NN161" s="679"/>
      <c r="NO161" s="679"/>
      <c r="NP161" s="679"/>
      <c r="NQ161" s="679"/>
      <c r="NR161" s="679"/>
      <c r="NS161" s="679"/>
      <c r="NT161" s="679"/>
      <c r="NU161" s="679"/>
      <c r="NV161" s="679"/>
      <c r="NW161" s="679"/>
      <c r="NX161" s="679"/>
      <c r="NY161" s="679"/>
      <c r="NZ161" s="679"/>
      <c r="OA161" s="679"/>
      <c r="OB161" s="679"/>
      <c r="OC161" s="679"/>
      <c r="OD161" s="679"/>
      <c r="OE161" s="679"/>
      <c r="OF161" s="679"/>
      <c r="OG161" s="679"/>
      <c r="OH161" s="679"/>
      <c r="OI161" s="679"/>
      <c r="OJ161" s="679"/>
      <c r="OK161" s="679"/>
      <c r="OL161" s="679"/>
      <c r="OM161" s="679"/>
      <c r="ON161" s="679"/>
      <c r="OO161" s="679"/>
      <c r="OP161" s="679"/>
      <c r="OQ161" s="679"/>
      <c r="OR161" s="679"/>
      <c r="OS161" s="679"/>
      <c r="OT161" s="679"/>
      <c r="OU161" s="679"/>
      <c r="OV161" s="679"/>
      <c r="OW161" s="679"/>
      <c r="OX161" s="679"/>
      <c r="OY161" s="679"/>
      <c r="OZ161" s="679"/>
      <c r="PA161" s="679"/>
      <c r="PB161" s="679"/>
      <c r="PC161" s="679"/>
      <c r="PD161" s="679"/>
      <c r="PE161" s="679"/>
      <c r="PF161" s="679"/>
      <c r="PG161" s="679"/>
      <c r="PH161" s="679"/>
      <c r="PI161" s="679"/>
      <c r="PJ161" s="679"/>
      <c r="PK161" s="679"/>
      <c r="PL161" s="679"/>
      <c r="PM161" s="679"/>
      <c r="PN161" s="679"/>
      <c r="PO161" s="679"/>
      <c r="PP161" s="679"/>
      <c r="PQ161" s="679"/>
      <c r="PR161" s="679"/>
      <c r="PS161" s="679"/>
      <c r="PT161" s="679"/>
      <c r="PU161" s="679"/>
      <c r="PV161" s="679"/>
      <c r="PW161" s="679"/>
      <c r="PX161" s="679"/>
      <c r="PY161" s="679"/>
      <c r="PZ161" s="679"/>
      <c r="QA161" s="679"/>
      <c r="QB161" s="679"/>
      <c r="QC161" s="679"/>
      <c r="QD161" s="679"/>
      <c r="QE161" s="679"/>
      <c r="QF161" s="679"/>
      <c r="QG161" s="679"/>
      <c r="QH161" s="679"/>
      <c r="QI161" s="679"/>
      <c r="QJ161" s="679"/>
      <c r="QK161" s="679"/>
      <c r="QL161" s="679"/>
      <c r="QM161" s="679"/>
      <c r="QN161" s="679"/>
      <c r="QO161" s="679"/>
      <c r="QP161" s="679"/>
      <c r="QQ161" s="679"/>
      <c r="QR161" s="679"/>
      <c r="QS161" s="679"/>
      <c r="QT161" s="679"/>
      <c r="QU161" s="679"/>
      <c r="QV161" s="679"/>
      <c r="QW161" s="679"/>
      <c r="QX161" s="679"/>
      <c r="QY161" s="679"/>
      <c r="QZ161" s="679"/>
      <c r="RA161" s="679"/>
      <c r="RB161" s="679"/>
      <c r="RC161" s="679"/>
      <c r="RD161" s="679"/>
      <c r="RE161" s="679"/>
      <c r="RF161" s="679"/>
      <c r="RG161" s="679"/>
      <c r="RH161" s="679"/>
      <c r="RI161" s="679"/>
      <c r="RJ161" s="679"/>
      <c r="RK161" s="679"/>
      <c r="RL161" s="679"/>
      <c r="RM161" s="679"/>
      <c r="RN161" s="679"/>
      <c r="RO161" s="679"/>
      <c r="RP161" s="679"/>
      <c r="RQ161" s="679"/>
      <c r="RR161" s="679"/>
      <c r="RS161" s="679"/>
      <c r="RT161" s="679"/>
      <c r="RU161" s="679"/>
      <c r="RV161" s="679"/>
      <c r="RW161" s="679"/>
      <c r="RX161" s="679"/>
      <c r="RY161" s="679"/>
      <c r="RZ161" s="679"/>
      <c r="SA161" s="679"/>
      <c r="SB161" s="679"/>
      <c r="SC161" s="679"/>
      <c r="SD161" s="679"/>
      <c r="SE161" s="679"/>
      <c r="SF161" s="679"/>
      <c r="SG161" s="679"/>
      <c r="SH161" s="679"/>
      <c r="SI161" s="679"/>
      <c r="SJ161" s="679"/>
      <c r="SK161" s="679"/>
      <c r="SL161" s="679"/>
      <c r="SM161" s="679"/>
      <c r="SN161" s="679"/>
      <c r="SO161" s="679"/>
      <c r="SP161" s="679"/>
      <c r="SQ161" s="679"/>
      <c r="SR161" s="679"/>
      <c r="SS161" s="679"/>
      <c r="ST161" s="679"/>
      <c r="SU161" s="679"/>
      <c r="SV161" s="679"/>
      <c r="SW161" s="679"/>
      <c r="SX161" s="679"/>
      <c r="SY161" s="679"/>
      <c r="SZ161" s="679"/>
      <c r="TA161" s="679"/>
      <c r="TB161" s="679"/>
      <c r="TC161" s="679"/>
      <c r="TD161" s="679"/>
      <c r="TE161" s="679"/>
      <c r="TF161" s="679"/>
      <c r="TG161" s="679"/>
      <c r="TH161" s="679"/>
      <c r="TI161" s="679"/>
      <c r="TJ161" s="679"/>
      <c r="TK161" s="679"/>
      <c r="TL161" s="679"/>
      <c r="TM161" s="679"/>
      <c r="TN161" s="679"/>
      <c r="TO161" s="679"/>
      <c r="TP161" s="679"/>
      <c r="TQ161" s="679"/>
      <c r="TR161" s="679"/>
      <c r="TS161" s="679"/>
      <c r="TT161" s="679"/>
      <c r="TU161" s="679"/>
      <c r="TV161" s="679"/>
      <c r="TW161" s="679"/>
      <c r="TX161" s="679"/>
      <c r="TY161" s="679"/>
      <c r="TZ161" s="679"/>
      <c r="UA161" s="679"/>
      <c r="UB161" s="679"/>
      <c r="UC161" s="679"/>
      <c r="UD161" s="679"/>
      <c r="UE161" s="679"/>
      <c r="UF161" s="679"/>
      <c r="UG161" s="679"/>
      <c r="UH161" s="679"/>
      <c r="UI161" s="679"/>
      <c r="UJ161" s="679"/>
      <c r="UK161" s="679"/>
      <c r="UL161" s="679"/>
      <c r="UM161" s="679"/>
      <c r="UN161" s="679"/>
      <c r="UO161" s="679"/>
      <c r="UP161" s="679"/>
      <c r="UQ161" s="679"/>
      <c r="UR161" s="679"/>
      <c r="US161" s="679"/>
      <c r="UT161" s="679"/>
      <c r="UU161" s="679"/>
      <c r="UV161" s="679"/>
      <c r="UW161" s="679"/>
      <c r="UX161" s="679"/>
      <c r="UY161" s="679"/>
      <c r="UZ161" s="679"/>
      <c r="VA161" s="679"/>
      <c r="VB161" s="679"/>
      <c r="VC161" s="679"/>
      <c r="VD161" s="679"/>
      <c r="VE161" s="679"/>
      <c r="VF161" s="679"/>
      <c r="VG161" s="679"/>
      <c r="VH161" s="679"/>
      <c r="VI161" s="679"/>
      <c r="VJ161" s="679"/>
      <c r="VK161" s="679"/>
      <c r="VL161" s="679"/>
      <c r="VM161" s="679"/>
      <c r="VN161" s="679"/>
      <c r="VO161" s="679"/>
      <c r="VP161" s="679"/>
      <c r="VQ161" s="679"/>
      <c r="VR161" s="679"/>
      <c r="VS161" s="679"/>
      <c r="VT161" s="679"/>
      <c r="VU161" s="679"/>
      <c r="VV161" s="679"/>
      <c r="VW161" s="679"/>
      <c r="VX161" s="679"/>
      <c r="VY161" s="679"/>
      <c r="VZ161" s="679"/>
      <c r="WA161" s="679"/>
      <c r="WB161" s="679"/>
      <c r="WC161" s="679"/>
      <c r="WD161" s="679"/>
      <c r="WE161" s="679"/>
      <c r="WF161" s="679"/>
      <c r="WG161" s="679"/>
      <c r="WH161" s="679"/>
      <c r="WI161" s="679"/>
      <c r="WJ161" s="679"/>
      <c r="WK161" s="679"/>
      <c r="WL161" s="679"/>
      <c r="WM161" s="679"/>
      <c r="WN161" s="679"/>
      <c r="WO161" s="679"/>
      <c r="WP161" s="679"/>
      <c r="WQ161" s="679"/>
      <c r="WR161" s="679"/>
      <c r="WS161" s="679"/>
      <c r="WT161" s="679"/>
      <c r="WU161" s="679"/>
      <c r="WV161" s="679"/>
      <c r="WW161" s="679"/>
      <c r="WX161" s="679"/>
      <c r="WY161" s="679"/>
      <c r="WZ161" s="679"/>
      <c r="XA161" s="679"/>
      <c r="XB161" s="679"/>
      <c r="XC161" s="679"/>
      <c r="XD161" s="679"/>
      <c r="XE161" s="679"/>
      <c r="XF161" s="679"/>
      <c r="XG161" s="679"/>
      <c r="XH161" s="679"/>
      <c r="XI161" s="679"/>
      <c r="XJ161" s="679"/>
      <c r="XK161" s="679"/>
      <c r="XL161" s="679"/>
      <c r="XM161" s="679"/>
      <c r="XN161" s="679"/>
      <c r="XO161" s="679"/>
      <c r="XP161" s="679"/>
      <c r="XQ161" s="679"/>
      <c r="XR161" s="679"/>
      <c r="XS161" s="679"/>
      <c r="XT161" s="679"/>
      <c r="XU161" s="679"/>
      <c r="XV161" s="679"/>
      <c r="XW161" s="679"/>
      <c r="XX161" s="679"/>
      <c r="XY161" s="679"/>
      <c r="XZ161" s="679"/>
      <c r="YA161" s="679"/>
      <c r="YB161" s="679"/>
      <c r="YC161" s="679"/>
      <c r="YD161" s="679"/>
      <c r="YE161" s="679"/>
      <c r="YF161" s="679"/>
      <c r="YG161" s="679"/>
      <c r="YH161" s="679"/>
      <c r="YI161" s="679"/>
      <c r="YJ161" s="679"/>
      <c r="YK161" s="679"/>
      <c r="YL161" s="679"/>
      <c r="YM161" s="679"/>
      <c r="YN161" s="679"/>
      <c r="YO161" s="679"/>
      <c r="YP161" s="679"/>
      <c r="YQ161" s="679"/>
      <c r="YR161" s="679"/>
      <c r="YS161" s="679"/>
      <c r="YT161" s="679"/>
      <c r="YU161" s="679"/>
      <c r="YV161" s="679"/>
      <c r="YW161" s="679"/>
      <c r="YX161" s="679"/>
      <c r="YY161" s="679"/>
      <c r="YZ161" s="679"/>
      <c r="ZA161" s="679"/>
      <c r="ZB161" s="679"/>
      <c r="ZC161" s="679"/>
      <c r="ZD161" s="679"/>
      <c r="ZE161" s="679"/>
      <c r="ZF161" s="679"/>
      <c r="ZG161" s="679"/>
      <c r="ZH161" s="679"/>
      <c r="ZI161" s="679"/>
      <c r="ZJ161" s="679"/>
      <c r="ZK161" s="679"/>
      <c r="ZL161" s="679"/>
      <c r="ZM161" s="679"/>
      <c r="ZN161" s="679"/>
      <c r="ZO161" s="679"/>
      <c r="ZP161" s="679"/>
      <c r="ZQ161" s="679"/>
      <c r="ZR161" s="679"/>
      <c r="ZS161" s="679"/>
      <c r="ZT161" s="679"/>
      <c r="ZU161" s="679"/>
      <c r="ZV161" s="679"/>
      <c r="ZW161" s="679"/>
      <c r="ZX161" s="679"/>
      <c r="ZY161" s="679"/>
      <c r="ZZ161" s="679"/>
      <c r="AAA161" s="679"/>
      <c r="AAB161" s="679"/>
      <c r="AAC161" s="679"/>
      <c r="AAD161" s="679"/>
      <c r="AAE161" s="679"/>
      <c r="AAF161" s="679"/>
      <c r="AAG161" s="679"/>
      <c r="AAH161" s="679"/>
      <c r="AAI161" s="679"/>
      <c r="AAJ161" s="679"/>
      <c r="AAK161" s="679"/>
      <c r="AAL161" s="679"/>
      <c r="AAM161" s="679"/>
      <c r="AAN161" s="679"/>
      <c r="AAO161" s="679"/>
      <c r="AAP161" s="679"/>
      <c r="AAQ161" s="679"/>
      <c r="AAR161" s="679"/>
      <c r="AAS161" s="679"/>
      <c r="AAT161" s="679"/>
      <c r="AAU161" s="679"/>
      <c r="AAV161" s="679"/>
      <c r="AAW161" s="679"/>
      <c r="AAX161" s="679"/>
      <c r="AAY161" s="679"/>
      <c r="AAZ161" s="679"/>
      <c r="ABA161" s="679"/>
      <c r="ABB161" s="679"/>
      <c r="ABC161" s="679"/>
      <c r="ABD161" s="679"/>
      <c r="ABE161" s="679"/>
      <c r="ABF161" s="679"/>
      <c r="ABG161" s="679"/>
      <c r="ABH161" s="679"/>
      <c r="ABI161" s="679"/>
      <c r="ABJ161" s="679"/>
      <c r="ABK161" s="679"/>
      <c r="ABL161" s="679"/>
      <c r="ABM161" s="679"/>
      <c r="ABN161" s="679"/>
      <c r="ABO161" s="679"/>
      <c r="ABP161" s="679"/>
      <c r="ABQ161" s="679"/>
      <c r="ABR161" s="679"/>
      <c r="ABS161" s="679"/>
      <c r="ABT161" s="679"/>
      <c r="ABU161" s="679"/>
      <c r="ABV161" s="679"/>
      <c r="ABW161" s="679"/>
      <c r="ABX161" s="679"/>
      <c r="ABY161" s="679"/>
      <c r="ABZ161" s="679"/>
      <c r="ACA161" s="679"/>
      <c r="ACB161" s="679"/>
      <c r="ACC161" s="679"/>
      <c r="ACD161" s="679"/>
      <c r="ACE161" s="679"/>
      <c r="ACF161" s="679"/>
      <c r="ACG161" s="679"/>
      <c r="ACH161" s="679"/>
      <c r="ACI161" s="679"/>
      <c r="ACJ161" s="679"/>
      <c r="ACK161" s="679"/>
      <c r="ACL161" s="679"/>
      <c r="ACM161" s="679"/>
      <c r="ACN161" s="679"/>
      <c r="ACO161" s="679"/>
      <c r="ACP161" s="679"/>
      <c r="ACQ161" s="679"/>
      <c r="ACR161" s="679"/>
      <c r="ACS161" s="679"/>
      <c r="ACT161" s="679"/>
      <c r="ACU161" s="679"/>
      <c r="ACV161" s="679"/>
      <c r="ACW161" s="679"/>
      <c r="ACX161" s="679"/>
      <c r="ACY161" s="679"/>
      <c r="ACZ161" s="679"/>
      <c r="ADA161" s="679"/>
      <c r="ADB161" s="679"/>
      <c r="ADC161" s="679"/>
      <c r="ADD161" s="679"/>
      <c r="ADE161" s="679"/>
      <c r="ADF161" s="679"/>
      <c r="ADG161" s="679"/>
      <c r="ADH161" s="679"/>
      <c r="ADI161" s="679"/>
      <c r="ADJ161" s="679"/>
      <c r="ADK161" s="679"/>
      <c r="ADL161" s="679"/>
      <c r="ADM161" s="679"/>
      <c r="ADN161" s="679"/>
      <c r="ADO161" s="679"/>
      <c r="ADP161" s="679"/>
      <c r="ADQ161" s="679"/>
      <c r="ADR161" s="679"/>
      <c r="ADS161" s="679"/>
      <c r="ADT161" s="679"/>
      <c r="ADU161" s="679"/>
      <c r="ADV161" s="679"/>
      <c r="ADW161" s="679"/>
      <c r="ADX161" s="679"/>
      <c r="ADY161" s="679"/>
      <c r="ADZ161" s="679"/>
      <c r="AEA161" s="679"/>
      <c r="AEB161" s="679"/>
      <c r="AEC161" s="679"/>
      <c r="AED161" s="679"/>
      <c r="AEE161" s="679"/>
      <c r="AEF161" s="679"/>
      <c r="AEG161" s="679"/>
      <c r="AEH161" s="679"/>
      <c r="AEI161" s="679"/>
      <c r="AEJ161" s="679"/>
      <c r="AEK161" s="679"/>
      <c r="AEL161" s="679"/>
      <c r="AEM161" s="679"/>
      <c r="AEN161" s="679"/>
      <c r="AEO161" s="679"/>
      <c r="AEP161" s="679"/>
      <c r="AEQ161" s="679"/>
      <c r="AER161" s="679"/>
      <c r="AES161" s="679"/>
      <c r="AET161" s="679"/>
      <c r="AEU161" s="679"/>
      <c r="AEV161" s="679"/>
      <c r="AEW161" s="679"/>
      <c r="AEX161" s="679"/>
      <c r="AEY161" s="679"/>
      <c r="AEZ161" s="679"/>
      <c r="AFA161" s="679"/>
      <c r="AFB161" s="679"/>
      <c r="AFC161" s="679"/>
      <c r="AFD161" s="679"/>
      <c r="AFE161" s="679"/>
      <c r="AFF161" s="679"/>
      <c r="AFG161" s="679"/>
      <c r="AFH161" s="679"/>
      <c r="AFI161" s="679"/>
      <c r="AFJ161" s="679"/>
      <c r="AFK161" s="679"/>
      <c r="AFL161" s="679"/>
      <c r="AFM161" s="679"/>
      <c r="AFN161" s="679"/>
      <c r="AFO161" s="679"/>
      <c r="AFP161" s="679"/>
      <c r="AFQ161" s="679"/>
      <c r="AFR161" s="679"/>
      <c r="AFS161" s="679"/>
      <c r="AFT161" s="679"/>
      <c r="AFU161" s="679"/>
      <c r="AFV161" s="679"/>
      <c r="AFW161" s="679"/>
      <c r="AFX161" s="679"/>
      <c r="AFY161" s="679"/>
      <c r="AFZ161" s="679"/>
      <c r="AGA161" s="679"/>
      <c r="AGB161" s="679"/>
      <c r="AGC161" s="679"/>
      <c r="AGD161" s="679"/>
      <c r="AGE161" s="679"/>
      <c r="AGF161" s="679"/>
      <c r="AGG161" s="679"/>
      <c r="AGH161" s="679"/>
      <c r="AGI161" s="679"/>
      <c r="AGJ161" s="679"/>
      <c r="AGK161" s="679"/>
      <c r="AGL161" s="679"/>
      <c r="AGM161" s="679"/>
      <c r="AGN161" s="679"/>
      <c r="AGO161" s="679"/>
      <c r="AGP161" s="679"/>
      <c r="AGQ161" s="679"/>
      <c r="AGR161" s="679"/>
      <c r="AGS161" s="679"/>
      <c r="AGT161" s="679"/>
      <c r="AGU161" s="679"/>
      <c r="AGV161" s="679"/>
      <c r="AGW161" s="679"/>
      <c r="AGX161" s="679"/>
      <c r="AGY161" s="679"/>
      <c r="AGZ161" s="679"/>
      <c r="AHA161" s="679"/>
      <c r="AHB161" s="679"/>
      <c r="AHC161" s="679"/>
      <c r="AHD161" s="679"/>
      <c r="AHE161" s="679"/>
      <c r="AHF161" s="679"/>
      <c r="AHG161" s="679"/>
      <c r="AHH161" s="679"/>
      <c r="AHI161" s="679"/>
      <c r="AHJ161" s="679"/>
      <c r="AHK161" s="679"/>
      <c r="AHL161" s="679"/>
      <c r="AHM161" s="679"/>
      <c r="AHN161" s="679"/>
      <c r="AHO161" s="679"/>
      <c r="AHP161" s="679"/>
      <c r="AHQ161" s="679"/>
      <c r="AHR161" s="679"/>
      <c r="AHS161" s="679"/>
      <c r="AHT161" s="679"/>
      <c r="AHU161" s="679"/>
      <c r="AHV161" s="679"/>
      <c r="AHW161" s="679"/>
      <c r="AHX161" s="679"/>
      <c r="AHY161" s="679"/>
      <c r="AHZ161" s="679"/>
      <c r="AIA161" s="679"/>
      <c r="AIB161" s="679"/>
      <c r="AIC161" s="679"/>
      <c r="AID161" s="679"/>
      <c r="AIE161" s="679"/>
      <c r="AIF161" s="679"/>
      <c r="AIG161" s="679"/>
      <c r="AIH161" s="679"/>
      <c r="AII161" s="679"/>
      <c r="AIJ161" s="679"/>
      <c r="AIK161" s="679"/>
      <c r="AIL161" s="679"/>
      <c r="AIM161" s="679"/>
      <c r="AIN161" s="679"/>
      <c r="AIO161" s="679"/>
      <c r="AIP161" s="679"/>
      <c r="AIQ161" s="679"/>
      <c r="AIR161" s="679"/>
      <c r="AIS161" s="679"/>
      <c r="AIT161" s="679"/>
      <c r="AIU161" s="679"/>
      <c r="AIV161" s="679"/>
      <c r="AIW161" s="679"/>
      <c r="AIX161" s="679"/>
      <c r="AIY161" s="679"/>
      <c r="AIZ161" s="679"/>
      <c r="AJA161" s="679"/>
      <c r="AJB161" s="679"/>
      <c r="AJC161" s="679"/>
      <c r="AJD161" s="679"/>
      <c r="AJE161" s="679"/>
      <c r="AJF161" s="679"/>
      <c r="AJG161" s="679"/>
      <c r="AJH161" s="679"/>
      <c r="AJI161" s="679"/>
      <c r="AJJ161" s="679"/>
      <c r="AJK161" s="679"/>
      <c r="AJL161" s="679"/>
      <c r="AJM161" s="679"/>
      <c r="AJN161" s="679"/>
      <c r="AJO161" s="679"/>
      <c r="AJP161" s="679"/>
      <c r="AJQ161" s="679"/>
      <c r="AJR161" s="679"/>
      <c r="AJS161" s="679"/>
      <c r="AJT161" s="679"/>
      <c r="AJU161" s="679"/>
      <c r="AJV161" s="679"/>
      <c r="AJW161" s="679"/>
      <c r="AJX161" s="679"/>
      <c r="AJY161" s="679"/>
      <c r="AJZ161" s="679"/>
      <c r="AKA161" s="679"/>
      <c r="AKB161" s="679"/>
      <c r="AKC161" s="679"/>
      <c r="AKD161" s="679"/>
      <c r="AKE161" s="679"/>
      <c r="AKF161" s="679"/>
      <c r="AKG161" s="679"/>
      <c r="AKH161" s="679"/>
      <c r="AKI161" s="679"/>
      <c r="AKJ161" s="679"/>
      <c r="AKK161" s="679"/>
      <c r="AKL161" s="679"/>
      <c r="AKM161" s="679"/>
      <c r="AKN161" s="679"/>
      <c r="AKO161" s="679"/>
      <c r="AKP161" s="679"/>
      <c r="AKQ161" s="679"/>
      <c r="AKR161" s="679"/>
      <c r="AKS161" s="679"/>
      <c r="AKT161" s="679"/>
      <c r="AKU161" s="679"/>
      <c r="AKV161" s="679"/>
      <c r="AKW161" s="679"/>
      <c r="AKX161" s="679"/>
      <c r="AKY161" s="679"/>
      <c r="AKZ161" s="679"/>
      <c r="ALA161" s="679"/>
      <c r="ALB161" s="679"/>
      <c r="ALC161" s="679"/>
      <c r="ALD161" s="679"/>
      <c r="ALE161" s="679"/>
      <c r="ALF161" s="679"/>
      <c r="ALG161" s="679"/>
      <c r="ALH161" s="679"/>
      <c r="ALI161" s="679"/>
      <c r="ALJ161" s="679"/>
      <c r="ALK161" s="679"/>
      <c r="ALL161" s="679"/>
      <c r="ALM161" s="679"/>
      <c r="ALN161" s="679"/>
      <c r="ALO161" s="679"/>
      <c r="ALP161" s="679"/>
      <c r="ALQ161" s="679"/>
      <c r="ALR161" s="679"/>
      <c r="ALS161" s="679"/>
      <c r="ALT161" s="679"/>
      <c r="ALU161" s="679"/>
      <c r="ALV161" s="679"/>
      <c r="ALW161" s="679"/>
      <c r="ALX161" s="679"/>
      <c r="ALY161" s="679"/>
      <c r="ALZ161" s="679"/>
      <c r="AMA161" s="679"/>
      <c r="AMB161" s="679"/>
      <c r="AMC161" s="679"/>
      <c r="AMD161" s="679"/>
      <c r="AME161" s="679"/>
      <c r="AMF161" s="679"/>
      <c r="AMG161" s="679"/>
      <c r="AMH161" s="679"/>
      <c r="AMI161" s="679"/>
      <c r="AMJ161" s="679"/>
      <c r="AMK161" s="679"/>
      <c r="AML161" s="679"/>
      <c r="AMM161" s="679"/>
      <c r="AMN161" s="679"/>
      <c r="AMO161" s="679"/>
      <c r="AMP161" s="679"/>
      <c r="AMQ161" s="679"/>
      <c r="AMR161" s="679"/>
      <c r="AMS161" s="679"/>
      <c r="AMT161" s="679"/>
      <c r="AMU161" s="679"/>
      <c r="AMV161" s="679"/>
      <c r="AMW161" s="679"/>
      <c r="AMX161" s="679"/>
      <c r="AMY161" s="679"/>
      <c r="AMZ161" s="679"/>
      <c r="ANA161" s="679"/>
      <c r="ANB161" s="679"/>
      <c r="ANC161" s="679"/>
      <c r="AND161" s="679"/>
      <c r="ANE161" s="679"/>
      <c r="ANF161" s="679"/>
      <c r="ANG161" s="679"/>
      <c r="ANH161" s="679"/>
      <c r="ANI161" s="679"/>
      <c r="ANJ161" s="679"/>
      <c r="ANK161" s="679"/>
      <c r="ANL161" s="679"/>
      <c r="ANM161" s="679"/>
      <c r="ANN161" s="679"/>
      <c r="ANO161" s="679"/>
      <c r="ANP161" s="679"/>
      <c r="ANQ161" s="679"/>
      <c r="ANR161" s="679"/>
      <c r="ANS161" s="679"/>
      <c r="ANT161" s="679"/>
      <c r="ANU161" s="679"/>
      <c r="ANV161" s="679"/>
      <c r="ANW161" s="679"/>
      <c r="ANX161" s="679"/>
      <c r="ANY161" s="679"/>
      <c r="ANZ161" s="679"/>
      <c r="AOA161" s="679"/>
      <c r="AOB161" s="679"/>
      <c r="AOC161" s="679"/>
      <c r="AOD161" s="679"/>
      <c r="AOE161" s="679"/>
      <c r="AOF161" s="679"/>
      <c r="AOG161" s="679"/>
      <c r="AOH161" s="679"/>
      <c r="AOI161" s="679"/>
      <c r="AOJ161" s="679"/>
      <c r="AOK161" s="679"/>
      <c r="AOL161" s="679"/>
      <c r="AOM161" s="679"/>
      <c r="AON161" s="679"/>
      <c r="AOO161" s="679"/>
      <c r="AOP161" s="679"/>
      <c r="AOQ161" s="679"/>
      <c r="AOR161" s="679"/>
      <c r="AOS161" s="679"/>
      <c r="AOT161" s="679"/>
      <c r="AOU161" s="679"/>
      <c r="AOV161" s="679"/>
      <c r="AOW161" s="679"/>
      <c r="AOX161" s="679"/>
      <c r="AOY161" s="679"/>
      <c r="AOZ161" s="679"/>
      <c r="APA161" s="679"/>
      <c r="APB161" s="679"/>
      <c r="APC161" s="679"/>
      <c r="APD161" s="679"/>
      <c r="APE161" s="679"/>
      <c r="APF161" s="679"/>
      <c r="APG161" s="679"/>
      <c r="APH161" s="679"/>
      <c r="API161" s="679"/>
      <c r="APJ161" s="679"/>
      <c r="APK161" s="679"/>
      <c r="APL161" s="679"/>
      <c r="APM161" s="679"/>
      <c r="APN161" s="679"/>
      <c r="APO161" s="679"/>
      <c r="APP161" s="679"/>
      <c r="APQ161" s="679"/>
      <c r="APR161" s="679"/>
      <c r="APS161" s="679"/>
      <c r="APT161" s="679"/>
      <c r="APU161" s="679"/>
      <c r="APV161" s="679"/>
      <c r="APW161" s="679"/>
      <c r="APX161" s="679"/>
      <c r="APY161" s="679"/>
      <c r="APZ161" s="679"/>
      <c r="AQA161" s="679"/>
      <c r="AQB161" s="679"/>
      <c r="AQC161" s="679"/>
      <c r="AQD161" s="679"/>
      <c r="AQE161" s="679"/>
      <c r="AQF161" s="679"/>
      <c r="AQG161" s="679"/>
      <c r="AQH161" s="679"/>
      <c r="AQI161" s="679"/>
      <c r="AQJ161" s="679"/>
      <c r="AQK161" s="679"/>
      <c r="AQL161" s="679"/>
      <c r="AQM161" s="679"/>
      <c r="AQN161" s="679"/>
      <c r="AQO161" s="679"/>
      <c r="AQP161" s="679"/>
      <c r="AQQ161" s="679"/>
      <c r="AQR161" s="679"/>
      <c r="AQS161" s="679"/>
      <c r="AQT161" s="679"/>
      <c r="AQU161" s="679"/>
      <c r="AQV161" s="679"/>
      <c r="AQW161" s="679"/>
      <c r="AQX161" s="679"/>
      <c r="AQY161" s="679"/>
      <c r="AQZ161" s="679"/>
      <c r="ARA161" s="679"/>
      <c r="ARB161" s="679"/>
      <c r="ARC161" s="679"/>
      <c r="ARD161" s="679"/>
      <c r="ARE161" s="679"/>
      <c r="ARF161" s="679"/>
      <c r="ARG161" s="679"/>
      <c r="ARH161" s="679"/>
      <c r="ARI161" s="679"/>
      <c r="ARJ161" s="679"/>
      <c r="ARK161" s="679"/>
      <c r="ARL161" s="679"/>
      <c r="ARM161" s="679"/>
      <c r="ARN161" s="679"/>
      <c r="ARO161" s="679"/>
      <c r="ARP161" s="679"/>
      <c r="ARQ161" s="679"/>
      <c r="ARR161" s="679"/>
      <c r="ARS161" s="679"/>
      <c r="ART161" s="679"/>
      <c r="ARU161" s="679"/>
      <c r="ARV161" s="679"/>
      <c r="ARW161" s="679"/>
      <c r="ARX161" s="679"/>
      <c r="ARY161" s="679"/>
      <c r="ARZ161" s="679"/>
      <c r="ASA161" s="679"/>
      <c r="ASB161" s="679"/>
      <c r="ASC161" s="679"/>
    </row>
    <row r="162" spans="1:1173" s="399" customFormat="1" ht="22" hidden="1" customHeight="1" x14ac:dyDescent="0.15">
      <c r="A162" s="653"/>
      <c r="B162" s="867" t="s">
        <v>113</v>
      </c>
      <c r="C162" s="716" t="s">
        <v>284</v>
      </c>
      <c r="D162" s="790" t="s">
        <v>108</v>
      </c>
      <c r="E162" s="791">
        <f>IF(E158="","",(D161-E161)/10^8)</f>
        <v>20.682308381078798</v>
      </c>
      <c r="F162" s="792">
        <f t="shared" ref="F162:AR162" si="44">IF(F158="","",(E161-F161)/10^8)</f>
        <v>16.44873967381935</v>
      </c>
      <c r="G162" s="792">
        <f t="shared" si="44"/>
        <v>12.983373107193527</v>
      </c>
      <c r="H162" s="792">
        <f t="shared" si="44"/>
        <v>10.197693939788207</v>
      </c>
      <c r="I162" s="792">
        <f t="shared" si="44"/>
        <v>7.9376446481449889</v>
      </c>
      <c r="J162" s="791">
        <f t="shared" si="44"/>
        <v>6.1038528109992214</v>
      </c>
      <c r="K162" s="792">
        <f t="shared" si="44"/>
        <v>4.6155868971647642</v>
      </c>
      <c r="L162" s="792">
        <f t="shared" si="44"/>
        <v>3.4074953057032777</v>
      </c>
      <c r="M162" s="792">
        <f t="shared" si="44"/>
        <v>2.4265348352312852</v>
      </c>
      <c r="N162" s="792">
        <f t="shared" si="44"/>
        <v>1.6297844576395035</v>
      </c>
      <c r="O162" s="792">
        <f t="shared" si="44"/>
        <v>0.98238349651630397</v>
      </c>
      <c r="P162" s="792">
        <f t="shared" si="44"/>
        <v>0.45603630831806186</v>
      </c>
      <c r="Q162" s="792">
        <f t="shared" si="44"/>
        <v>0.16918171923744202</v>
      </c>
      <c r="R162" s="792">
        <f t="shared" si="44"/>
        <v>-0.17942259679569245</v>
      </c>
      <c r="S162" s="792">
        <f t="shared" si="44"/>
        <v>-0.46355996729213717</v>
      </c>
      <c r="T162" s="792">
        <f t="shared" si="44"/>
        <v>-0.69547404554542547</v>
      </c>
      <c r="U162" s="792">
        <f t="shared" si="44"/>
        <v>-0.8849685755310821</v>
      </c>
      <c r="V162" s="792">
        <f t="shared" si="44"/>
        <v>-1.0400616553083037</v>
      </c>
      <c r="W162" s="792">
        <f t="shared" si="44"/>
        <v>-1.1673507522364044</v>
      </c>
      <c r="X162" s="792">
        <f t="shared" si="44"/>
        <v>-1.2720928578775788</v>
      </c>
      <c r="Y162" s="792">
        <f t="shared" si="44"/>
        <v>-1.3586020778838348</v>
      </c>
      <c r="Z162" s="792">
        <f t="shared" si="44"/>
        <v>-1.4303022725377275</v>
      </c>
      <c r="AA162" s="792">
        <f t="shared" si="44"/>
        <v>-1.2312899010268783</v>
      </c>
      <c r="AB162" s="792">
        <f t="shared" si="44"/>
        <v>-1.5498871011456681</v>
      </c>
      <c r="AC162" s="792">
        <f t="shared" si="44"/>
        <v>-1.6544537894842148</v>
      </c>
      <c r="AD162" s="792">
        <f t="shared" si="44"/>
        <v>-1.6275998308703614</v>
      </c>
      <c r="AE162" s="792">
        <f t="shared" si="44"/>
        <v>-1.607609660973053</v>
      </c>
      <c r="AF162" s="792">
        <f t="shared" si="44"/>
        <v>-1.5929144859988402</v>
      </c>
      <c r="AG162" s="792">
        <f t="shared" si="44"/>
        <v>-1.5827440250524902</v>
      </c>
      <c r="AH162" s="792">
        <f t="shared" si="44"/>
        <v>-1.5761444619082641</v>
      </c>
      <c r="AI162" s="792">
        <f t="shared" si="44"/>
        <v>-1.5724114551023864</v>
      </c>
      <c r="AJ162" s="792">
        <f t="shared" si="44"/>
        <v>-1.57123826038826</v>
      </c>
      <c r="AK162" s="792" t="str">
        <f t="shared" si="44"/>
        <v/>
      </c>
      <c r="AL162" s="792" t="str">
        <f t="shared" si="44"/>
        <v/>
      </c>
      <c r="AM162" s="792" t="str">
        <f t="shared" si="44"/>
        <v/>
      </c>
      <c r="AN162" s="792" t="str">
        <f t="shared" si="44"/>
        <v/>
      </c>
      <c r="AO162" s="792" t="str">
        <f t="shared" si="44"/>
        <v/>
      </c>
      <c r="AP162" s="792" t="str">
        <f t="shared" si="44"/>
        <v/>
      </c>
      <c r="AQ162" s="792" t="str">
        <f t="shared" si="44"/>
        <v/>
      </c>
      <c r="AR162" s="792" t="str">
        <f t="shared" si="44"/>
        <v/>
      </c>
    </row>
    <row r="163" spans="1:1173" s="399" customFormat="1" ht="22" hidden="1" customHeight="1" x14ac:dyDescent="0.15">
      <c r="A163" s="653"/>
      <c r="B163" s="868"/>
      <c r="C163" s="716" t="s">
        <v>11</v>
      </c>
      <c r="D163" s="790" t="s">
        <v>108</v>
      </c>
      <c r="E163" s="722">
        <f>IF(E158="","",IF(E162&gt;0,2,10))</f>
        <v>2</v>
      </c>
      <c r="F163" s="721">
        <f t="shared" ref="F163:AR163" si="45">IF(F158="","",IF(F162&gt;0,2,10))</f>
        <v>2</v>
      </c>
      <c r="G163" s="721">
        <f t="shared" si="45"/>
        <v>2</v>
      </c>
      <c r="H163" s="721">
        <f t="shared" si="45"/>
        <v>2</v>
      </c>
      <c r="I163" s="721">
        <f t="shared" si="45"/>
        <v>2</v>
      </c>
      <c r="J163" s="722">
        <f t="shared" si="45"/>
        <v>2</v>
      </c>
      <c r="K163" s="721">
        <f t="shared" si="45"/>
        <v>2</v>
      </c>
      <c r="L163" s="721">
        <f t="shared" si="45"/>
        <v>2</v>
      </c>
      <c r="M163" s="721">
        <f t="shared" si="45"/>
        <v>2</v>
      </c>
      <c r="N163" s="721">
        <f t="shared" si="45"/>
        <v>2</v>
      </c>
      <c r="O163" s="721">
        <f t="shared" si="45"/>
        <v>2</v>
      </c>
      <c r="P163" s="721">
        <f t="shared" si="45"/>
        <v>2</v>
      </c>
      <c r="Q163" s="721">
        <f t="shared" si="45"/>
        <v>2</v>
      </c>
      <c r="R163" s="721">
        <f t="shared" si="45"/>
        <v>10</v>
      </c>
      <c r="S163" s="721">
        <f t="shared" si="45"/>
        <v>10</v>
      </c>
      <c r="T163" s="721">
        <f t="shared" si="45"/>
        <v>10</v>
      </c>
      <c r="U163" s="721">
        <f t="shared" si="45"/>
        <v>10</v>
      </c>
      <c r="V163" s="721">
        <f t="shared" si="45"/>
        <v>10</v>
      </c>
      <c r="W163" s="721">
        <f t="shared" si="45"/>
        <v>10</v>
      </c>
      <c r="X163" s="721">
        <f t="shared" si="45"/>
        <v>10</v>
      </c>
      <c r="Y163" s="721">
        <f t="shared" si="45"/>
        <v>10</v>
      </c>
      <c r="Z163" s="721">
        <f t="shared" si="45"/>
        <v>10</v>
      </c>
      <c r="AA163" s="721">
        <f t="shared" si="45"/>
        <v>10</v>
      </c>
      <c r="AB163" s="721">
        <f t="shared" si="45"/>
        <v>10</v>
      </c>
      <c r="AC163" s="721">
        <f t="shared" si="45"/>
        <v>10</v>
      </c>
      <c r="AD163" s="721">
        <f t="shared" si="45"/>
        <v>10</v>
      </c>
      <c r="AE163" s="721">
        <f t="shared" si="45"/>
        <v>10</v>
      </c>
      <c r="AF163" s="721">
        <f t="shared" si="45"/>
        <v>10</v>
      </c>
      <c r="AG163" s="721">
        <f t="shared" si="45"/>
        <v>10</v>
      </c>
      <c r="AH163" s="721">
        <f t="shared" si="45"/>
        <v>10</v>
      </c>
      <c r="AI163" s="721">
        <f t="shared" si="45"/>
        <v>10</v>
      </c>
      <c r="AJ163" s="721">
        <f t="shared" si="45"/>
        <v>10</v>
      </c>
      <c r="AK163" s="721" t="str">
        <f t="shared" si="45"/>
        <v/>
      </c>
      <c r="AL163" s="721" t="str">
        <f t="shared" si="45"/>
        <v/>
      </c>
      <c r="AM163" s="721" t="str">
        <f t="shared" si="45"/>
        <v/>
      </c>
      <c r="AN163" s="721" t="str">
        <f t="shared" si="45"/>
        <v/>
      </c>
      <c r="AO163" s="721" t="str">
        <f t="shared" si="45"/>
        <v/>
      </c>
      <c r="AP163" s="721" t="str">
        <f t="shared" si="45"/>
        <v/>
      </c>
      <c r="AQ163" s="721" t="str">
        <f t="shared" si="45"/>
        <v/>
      </c>
      <c r="AR163" s="721" t="str">
        <f t="shared" si="45"/>
        <v/>
      </c>
    </row>
    <row r="164" spans="1:1173" s="399" customFormat="1" ht="22" hidden="1" customHeight="1" x14ac:dyDescent="0.15">
      <c r="A164" s="653"/>
      <c r="B164" s="869"/>
      <c r="C164" s="716" t="s">
        <v>285</v>
      </c>
      <c r="D164" s="790" t="s">
        <v>108</v>
      </c>
      <c r="E164" s="793">
        <f t="shared" ref="E164:AR164" si="46">IF(E158="","",E163^(ABS(E162)))</f>
        <v>1682655.472395431</v>
      </c>
      <c r="F164" s="794">
        <f t="shared" si="46"/>
        <v>89446.640297439269</v>
      </c>
      <c r="G164" s="794">
        <f t="shared" si="46"/>
        <v>8098.1301101285135</v>
      </c>
      <c r="H164" s="794">
        <f t="shared" si="46"/>
        <v>1174.3884260128946</v>
      </c>
      <c r="I164" s="794">
        <f t="shared" si="46"/>
        <v>245.17102007466895</v>
      </c>
      <c r="J164" s="793">
        <f t="shared" si="46"/>
        <v>68.776929832005123</v>
      </c>
      <c r="K164" s="794">
        <f t="shared" si="46"/>
        <v>24.514898736000244</v>
      </c>
      <c r="L164" s="794">
        <f t="shared" si="46"/>
        <v>10.611048439622911</v>
      </c>
      <c r="M164" s="794">
        <f t="shared" si="46"/>
        <v>5.3760063240624403</v>
      </c>
      <c r="N164" s="794">
        <f t="shared" si="46"/>
        <v>3.0946676012225964</v>
      </c>
      <c r="O164" s="794">
        <f t="shared" si="46"/>
        <v>1.9757268398725465</v>
      </c>
      <c r="P164" s="794">
        <f t="shared" si="46"/>
        <v>1.3717678114480671</v>
      </c>
      <c r="Q164" s="794">
        <f t="shared" si="46"/>
        <v>1.1244205448213704</v>
      </c>
      <c r="R164" s="794">
        <f t="shared" si="46"/>
        <v>1.5115502755792589</v>
      </c>
      <c r="S164" s="794">
        <f t="shared" si="46"/>
        <v>2.9077694359273329</v>
      </c>
      <c r="T164" s="794">
        <f t="shared" si="46"/>
        <v>4.9599128491032625</v>
      </c>
      <c r="U164" s="794">
        <f t="shared" si="46"/>
        <v>7.6730596700110487</v>
      </c>
      <c r="V164" s="794">
        <f t="shared" si="46"/>
        <v>10.966338704678877</v>
      </c>
      <c r="W164" s="794">
        <f t="shared" si="46"/>
        <v>14.701131158689382</v>
      </c>
      <c r="X164" s="794">
        <f t="shared" si="46"/>
        <v>18.710821595975077</v>
      </c>
      <c r="Y164" s="794">
        <f t="shared" si="46"/>
        <v>22.835055836417865</v>
      </c>
      <c r="Z164" s="794">
        <f t="shared" si="46"/>
        <v>26.934087864050333</v>
      </c>
      <c r="AA164" s="794">
        <f t="shared" si="46"/>
        <v>17.032951155901365</v>
      </c>
      <c r="AB164" s="794">
        <f t="shared" si="46"/>
        <v>35.472116420991128</v>
      </c>
      <c r="AC164" s="794">
        <f t="shared" si="46"/>
        <v>45.128800409769923</v>
      </c>
      <c r="AD164" s="794">
        <f t="shared" si="46"/>
        <v>42.42284897133333</v>
      </c>
      <c r="AE164" s="794">
        <f t="shared" si="46"/>
        <v>40.514423264858493</v>
      </c>
      <c r="AF164" s="794">
        <f t="shared" si="46"/>
        <v>39.166474944700603</v>
      </c>
      <c r="AG164" s="794">
        <f t="shared" si="46"/>
        <v>38.259917132723295</v>
      </c>
      <c r="AH164" s="794">
        <f t="shared" si="46"/>
        <v>37.682912500999528</v>
      </c>
      <c r="AI164" s="794">
        <f t="shared" si="46"/>
        <v>37.360394643654395</v>
      </c>
      <c r="AJ164" s="794">
        <f t="shared" si="46"/>
        <v>37.25960619139623</v>
      </c>
      <c r="AK164" s="794" t="str">
        <f t="shared" si="46"/>
        <v/>
      </c>
      <c r="AL164" s="794" t="str">
        <f t="shared" si="46"/>
        <v/>
      </c>
      <c r="AM164" s="794" t="str">
        <f t="shared" si="46"/>
        <v/>
      </c>
      <c r="AN164" s="794" t="str">
        <f t="shared" si="46"/>
        <v/>
      </c>
      <c r="AO164" s="794" t="str">
        <f t="shared" si="46"/>
        <v/>
      </c>
      <c r="AP164" s="794" t="str">
        <f t="shared" si="46"/>
        <v/>
      </c>
      <c r="AQ164" s="794" t="str">
        <f t="shared" si="46"/>
        <v/>
      </c>
      <c r="AR164" s="794" t="str">
        <f t="shared" si="46"/>
        <v/>
      </c>
    </row>
    <row r="165" spans="1:1173" s="679" customFormat="1" ht="26" customHeight="1" x14ac:dyDescent="0.15">
      <c r="A165" s="653"/>
      <c r="B165" s="654"/>
      <c r="E165" s="655"/>
      <c r="J165" s="655"/>
      <c r="P165" s="795"/>
      <c r="Q165" s="795"/>
      <c r="R165" s="795"/>
      <c r="S165" s="795"/>
      <c r="T165" s="795"/>
      <c r="U165" s="795"/>
      <c r="V165" s="795"/>
      <c r="W165" s="795"/>
      <c r="X165" s="795"/>
      <c r="Y165" s="795"/>
      <c r="Z165" s="795"/>
      <c r="AA165" s="795"/>
      <c r="AB165" s="795"/>
      <c r="AC165" s="795"/>
      <c r="AD165" s="795"/>
      <c r="AE165" s="795"/>
      <c r="AF165" s="795"/>
      <c r="AG165" s="795"/>
      <c r="AH165" s="795"/>
      <c r="AI165" s="795"/>
      <c r="AJ165" s="795"/>
      <c r="AK165" s="795"/>
      <c r="AL165" s="795"/>
      <c r="AM165" s="795"/>
      <c r="AN165" s="795"/>
      <c r="AO165" s="795"/>
      <c r="AP165" s="795"/>
      <c r="AQ165" s="795"/>
      <c r="AR165" s="795"/>
      <c r="AS165" s="795"/>
    </row>
    <row r="166" spans="1:1173" s="798" customFormat="1" ht="22" customHeight="1" x14ac:dyDescent="0.15">
      <c r="A166" s="646"/>
      <c r="B166" s="796" t="s">
        <v>107</v>
      </c>
      <c r="C166" s="797" t="str">
        <f>C28</f>
        <v>*BE*</v>
      </c>
      <c r="E166" s="799"/>
      <c r="J166" s="799"/>
    </row>
    <row r="167" spans="1:1173" s="666" customFormat="1" ht="10" customHeight="1" x14ac:dyDescent="0.15">
      <c r="A167" s="653"/>
      <c r="E167" s="669"/>
      <c r="J167" s="669"/>
    </row>
    <row r="168" spans="1:1173" s="802" customFormat="1" ht="22" customHeight="1" x14ac:dyDescent="0.15">
      <c r="A168" s="653"/>
      <c r="B168" s="800" t="s">
        <v>14</v>
      </c>
      <c r="C168" s="729">
        <f>Vérification!$I$66/100</f>
        <v>0.01</v>
      </c>
      <c r="D168" s="730"/>
      <c r="E168" s="801"/>
      <c r="J168" s="801"/>
    </row>
    <row r="169" spans="1:1173" s="802" customFormat="1" ht="22" customHeight="1" x14ac:dyDescent="0.15">
      <c r="A169" s="653"/>
      <c r="B169" s="800" t="s">
        <v>18</v>
      </c>
      <c r="C169" s="729">
        <f>Vérification!$I$67/100</f>
        <v>7.5000000000000002E-4</v>
      </c>
      <c r="D169" s="730"/>
      <c r="E169" s="801"/>
      <c r="J169" s="801"/>
    </row>
    <row r="170" spans="1:1173" s="802" customFormat="1" ht="22" customHeight="1" x14ac:dyDescent="0.15">
      <c r="A170" s="653"/>
      <c r="B170" s="800" t="s">
        <v>51</v>
      </c>
      <c r="C170" s="732">
        <f>$D$28/100</f>
        <v>3.6000000000000004E-2</v>
      </c>
      <c r="D170" s="730"/>
      <c r="E170" s="801"/>
      <c r="J170" s="801"/>
    </row>
    <row r="171" spans="1:1173" s="804" customFormat="1" ht="10" customHeight="1" x14ac:dyDescent="0.15">
      <c r="A171" s="653"/>
      <c r="B171" s="803"/>
      <c r="C171" s="699"/>
      <c r="E171" s="805"/>
      <c r="J171" s="805"/>
    </row>
    <row r="172" spans="1:1173" s="802" customFormat="1" ht="22" customHeight="1" x14ac:dyDescent="0.15">
      <c r="A172" s="653"/>
      <c r="B172" s="800"/>
      <c r="C172" s="806" t="s">
        <v>95</v>
      </c>
      <c r="E172" s="801"/>
      <c r="J172" s="801"/>
    </row>
    <row r="173" spans="1:1173" s="811" customFormat="1" ht="22" customHeight="1" x14ac:dyDescent="0.15">
      <c r="A173" s="653"/>
      <c r="B173" s="807" t="s">
        <v>69</v>
      </c>
      <c r="C173" s="671" t="s">
        <v>11</v>
      </c>
      <c r="D173" s="808">
        <f>D$84</f>
        <v>2018</v>
      </c>
      <c r="E173" s="809">
        <f t="shared" ref="E173:AR173" si="47">E$84</f>
        <v>2019</v>
      </c>
      <c r="F173" s="808">
        <f t="shared" si="47"/>
        <v>2020</v>
      </c>
      <c r="G173" s="808">
        <f t="shared" si="47"/>
        <v>2021</v>
      </c>
      <c r="H173" s="808">
        <f t="shared" si="47"/>
        <v>2022</v>
      </c>
      <c r="I173" s="808">
        <f t="shared" si="47"/>
        <v>2023</v>
      </c>
      <c r="J173" s="809">
        <f t="shared" si="47"/>
        <v>2024</v>
      </c>
      <c r="K173" s="808">
        <f t="shared" si="47"/>
        <v>2025</v>
      </c>
      <c r="L173" s="808">
        <f t="shared" si="47"/>
        <v>2026</v>
      </c>
      <c r="M173" s="808">
        <f t="shared" si="47"/>
        <v>2027</v>
      </c>
      <c r="N173" s="808">
        <f t="shared" si="47"/>
        <v>2028</v>
      </c>
      <c r="O173" s="808">
        <f t="shared" si="47"/>
        <v>2029</v>
      </c>
      <c r="P173" s="808">
        <f t="shared" si="47"/>
        <v>2030</v>
      </c>
      <c r="Q173" s="808">
        <f t="shared" si="47"/>
        <v>2031</v>
      </c>
      <c r="R173" s="808">
        <f t="shared" si="47"/>
        <v>2032</v>
      </c>
      <c r="S173" s="808">
        <f t="shared" si="47"/>
        <v>2033</v>
      </c>
      <c r="T173" s="808">
        <f t="shared" si="47"/>
        <v>2034</v>
      </c>
      <c r="U173" s="808">
        <f t="shared" si="47"/>
        <v>2035</v>
      </c>
      <c r="V173" s="808">
        <f t="shared" si="47"/>
        <v>2036</v>
      </c>
      <c r="W173" s="808">
        <f t="shared" si="47"/>
        <v>2037</v>
      </c>
      <c r="X173" s="808">
        <f t="shared" si="47"/>
        <v>2038</v>
      </c>
      <c r="Y173" s="808">
        <f t="shared" si="47"/>
        <v>2039</v>
      </c>
      <c r="Z173" s="808">
        <f t="shared" si="47"/>
        <v>2040</v>
      </c>
      <c r="AA173" s="808">
        <f t="shared" si="47"/>
        <v>2041</v>
      </c>
      <c r="AB173" s="808">
        <f t="shared" si="47"/>
        <v>2042</v>
      </c>
      <c r="AC173" s="808">
        <f t="shared" si="47"/>
        <v>2043</v>
      </c>
      <c r="AD173" s="808">
        <f t="shared" si="47"/>
        <v>2044</v>
      </c>
      <c r="AE173" s="808">
        <f t="shared" si="47"/>
        <v>2045</v>
      </c>
      <c r="AF173" s="808">
        <f t="shared" si="47"/>
        <v>2046</v>
      </c>
      <c r="AG173" s="808">
        <f t="shared" si="47"/>
        <v>2047</v>
      </c>
      <c r="AH173" s="808">
        <f t="shared" si="47"/>
        <v>2048</v>
      </c>
      <c r="AI173" s="808">
        <f t="shared" si="47"/>
        <v>2049</v>
      </c>
      <c r="AJ173" s="808">
        <f t="shared" si="47"/>
        <v>2050</v>
      </c>
      <c r="AK173" s="808" t="str">
        <f t="shared" si="47"/>
        <v/>
      </c>
      <c r="AL173" s="808" t="str">
        <f t="shared" si="47"/>
        <v/>
      </c>
      <c r="AM173" s="808" t="str">
        <f t="shared" si="47"/>
        <v/>
      </c>
      <c r="AN173" s="808" t="str">
        <f t="shared" si="47"/>
        <v/>
      </c>
      <c r="AO173" s="808" t="str">
        <f t="shared" si="47"/>
        <v/>
      </c>
      <c r="AP173" s="808" t="str">
        <f t="shared" si="47"/>
        <v/>
      </c>
      <c r="AQ173" s="808" t="str">
        <f t="shared" si="47"/>
        <v/>
      </c>
      <c r="AR173" s="808" t="str">
        <f t="shared" si="47"/>
        <v/>
      </c>
      <c r="AS173" s="810"/>
      <c r="AT173" s="810"/>
      <c r="AU173" s="810"/>
      <c r="AV173" s="810"/>
      <c r="AW173" s="810"/>
      <c r="AX173" s="810"/>
      <c r="AY173" s="810"/>
      <c r="AZ173" s="810"/>
      <c r="BA173" s="810"/>
      <c r="BB173" s="810"/>
      <c r="BC173" s="810"/>
      <c r="BD173" s="810"/>
      <c r="BE173" s="810"/>
      <c r="BF173" s="810"/>
      <c r="BG173" s="810"/>
      <c r="BH173" s="810"/>
      <c r="BI173" s="810"/>
      <c r="BJ173" s="810"/>
      <c r="BK173" s="810"/>
      <c r="BL173" s="810"/>
      <c r="BM173" s="810"/>
      <c r="BN173" s="810"/>
      <c r="BO173" s="810"/>
      <c r="BP173" s="810"/>
      <c r="BQ173" s="810"/>
      <c r="BR173" s="810"/>
      <c r="BS173" s="810"/>
      <c r="BT173" s="810"/>
      <c r="BU173" s="810"/>
      <c r="BV173" s="810"/>
      <c r="BW173" s="810"/>
      <c r="BX173" s="810"/>
      <c r="BY173" s="810"/>
      <c r="BZ173" s="810"/>
      <c r="CA173" s="810"/>
      <c r="CB173" s="810"/>
      <c r="CC173" s="810"/>
      <c r="CD173" s="810"/>
      <c r="CE173" s="810"/>
      <c r="CF173" s="810"/>
      <c r="CG173" s="810"/>
      <c r="CH173" s="810"/>
      <c r="CI173" s="810"/>
      <c r="CJ173" s="810"/>
      <c r="CK173" s="810"/>
      <c r="CL173" s="810"/>
      <c r="CM173" s="810"/>
      <c r="CN173" s="810"/>
      <c r="CO173" s="810"/>
      <c r="CP173" s="810"/>
      <c r="CQ173" s="810"/>
      <c r="CR173" s="810"/>
      <c r="CS173" s="810"/>
      <c r="CT173" s="810"/>
      <c r="CU173" s="810"/>
      <c r="CV173" s="810"/>
      <c r="CW173" s="810"/>
      <c r="CX173" s="810"/>
      <c r="CY173" s="810"/>
      <c r="CZ173" s="810"/>
      <c r="DA173" s="810"/>
      <c r="DB173" s="810"/>
      <c r="DC173" s="810"/>
      <c r="DD173" s="810"/>
      <c r="DE173" s="810"/>
      <c r="DF173" s="810"/>
      <c r="DG173" s="810"/>
      <c r="DH173" s="810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  <c r="ET173" s="810"/>
      <c r="EU173" s="810"/>
      <c r="EV173" s="810"/>
      <c r="EW173" s="810"/>
      <c r="EX173" s="810"/>
      <c r="EY173" s="810"/>
      <c r="EZ173" s="810"/>
      <c r="FA173" s="810"/>
      <c r="FB173" s="810"/>
      <c r="FC173" s="810"/>
      <c r="FD173" s="810"/>
      <c r="FE173" s="810"/>
      <c r="FF173" s="810"/>
      <c r="FG173" s="810"/>
      <c r="FH173" s="810"/>
      <c r="FI173" s="810"/>
      <c r="FJ173" s="810"/>
      <c r="FK173" s="810"/>
      <c r="FL173" s="810"/>
      <c r="FM173" s="810"/>
      <c r="FN173" s="810"/>
      <c r="FO173" s="810"/>
      <c r="FP173" s="810"/>
      <c r="FQ173" s="810"/>
      <c r="FR173" s="810"/>
      <c r="FS173" s="810"/>
      <c r="FT173" s="810"/>
      <c r="FU173" s="810"/>
      <c r="FV173" s="810"/>
      <c r="FW173" s="810"/>
      <c r="FX173" s="810"/>
      <c r="FY173" s="810"/>
      <c r="FZ173" s="810"/>
      <c r="GA173" s="810"/>
      <c r="GB173" s="810"/>
      <c r="GC173" s="810"/>
      <c r="GD173" s="810"/>
      <c r="GE173" s="810"/>
      <c r="GF173" s="810"/>
      <c r="GG173" s="810"/>
      <c r="GH173" s="810"/>
      <c r="GI173" s="810"/>
      <c r="GJ173" s="810"/>
      <c r="GK173" s="810"/>
      <c r="GL173" s="810"/>
      <c r="GM173" s="810"/>
      <c r="GN173" s="810"/>
      <c r="GO173" s="810"/>
      <c r="GP173" s="810"/>
      <c r="GQ173" s="810"/>
      <c r="GR173" s="810"/>
      <c r="GS173" s="810"/>
      <c r="GT173" s="810"/>
      <c r="GU173" s="810"/>
      <c r="GV173" s="810"/>
      <c r="GW173" s="810"/>
      <c r="GX173" s="810"/>
      <c r="GY173" s="810"/>
      <c r="GZ173" s="810"/>
      <c r="HA173" s="810"/>
      <c r="HB173" s="810"/>
      <c r="HC173" s="810"/>
      <c r="HD173" s="810"/>
      <c r="HE173" s="810"/>
      <c r="HF173" s="810"/>
      <c r="HG173" s="810"/>
      <c r="HH173" s="810"/>
      <c r="HI173" s="810"/>
      <c r="HJ173" s="810"/>
      <c r="HK173" s="810"/>
      <c r="HL173" s="810"/>
      <c r="HM173" s="810"/>
      <c r="HN173" s="810"/>
      <c r="HO173" s="810"/>
      <c r="HP173" s="810"/>
      <c r="HQ173" s="810"/>
      <c r="HR173" s="810"/>
      <c r="HS173" s="810"/>
      <c r="HT173" s="810"/>
      <c r="HU173" s="810"/>
      <c r="HV173" s="810"/>
      <c r="HW173" s="810"/>
      <c r="HX173" s="810"/>
      <c r="HY173" s="810"/>
      <c r="HZ173" s="810"/>
      <c r="IA173" s="810"/>
      <c r="IB173" s="810"/>
      <c r="IC173" s="810"/>
      <c r="ID173" s="810"/>
      <c r="IE173" s="810"/>
      <c r="IF173" s="810"/>
      <c r="IG173" s="810"/>
      <c r="IH173" s="810"/>
      <c r="II173" s="810"/>
      <c r="IJ173" s="810"/>
      <c r="IK173" s="810"/>
      <c r="IL173" s="810"/>
      <c r="IM173" s="810"/>
      <c r="IN173" s="810"/>
      <c r="IO173" s="810"/>
      <c r="IP173" s="810"/>
      <c r="IQ173" s="810"/>
      <c r="IR173" s="810"/>
      <c r="IS173" s="810"/>
      <c r="IT173" s="810"/>
      <c r="IU173" s="810"/>
      <c r="IV173" s="810"/>
      <c r="IW173" s="810"/>
      <c r="IX173" s="810"/>
      <c r="IY173" s="810"/>
      <c r="IZ173" s="810"/>
      <c r="JA173" s="810"/>
      <c r="JB173" s="810"/>
      <c r="JC173" s="810"/>
      <c r="JD173" s="810"/>
      <c r="JE173" s="810"/>
      <c r="JF173" s="810"/>
      <c r="JG173" s="810"/>
      <c r="JH173" s="810"/>
      <c r="JI173" s="810"/>
      <c r="JJ173" s="810"/>
      <c r="JK173" s="810"/>
      <c r="JL173" s="810"/>
      <c r="JM173" s="810"/>
      <c r="JN173" s="810"/>
      <c r="JO173" s="810"/>
      <c r="JP173" s="810"/>
      <c r="JQ173" s="810"/>
      <c r="JR173" s="810"/>
      <c r="JS173" s="810"/>
      <c r="JT173" s="810"/>
      <c r="JU173" s="810"/>
      <c r="JV173" s="810"/>
      <c r="JW173" s="810"/>
      <c r="JX173" s="810"/>
      <c r="JY173" s="810"/>
      <c r="JZ173" s="810"/>
      <c r="KA173" s="810"/>
      <c r="KB173" s="810"/>
      <c r="KC173" s="810"/>
      <c r="KD173" s="810"/>
      <c r="KE173" s="810"/>
      <c r="KF173" s="810"/>
      <c r="KG173" s="810"/>
      <c r="KH173" s="810"/>
      <c r="KI173" s="810"/>
      <c r="KJ173" s="810"/>
      <c r="KK173" s="810"/>
      <c r="KL173" s="810"/>
      <c r="KM173" s="810"/>
      <c r="KN173" s="810"/>
      <c r="KO173" s="810"/>
      <c r="KP173" s="810"/>
      <c r="KQ173" s="810"/>
      <c r="KR173" s="810"/>
      <c r="KS173" s="810"/>
      <c r="KT173" s="810"/>
      <c r="KU173" s="810"/>
      <c r="KV173" s="810"/>
      <c r="KW173" s="810"/>
      <c r="KX173" s="810"/>
      <c r="KY173" s="810"/>
      <c r="KZ173" s="810"/>
      <c r="LA173" s="810"/>
      <c r="LB173" s="810"/>
      <c r="LC173" s="810"/>
      <c r="LD173" s="810"/>
      <c r="LE173" s="810"/>
      <c r="LF173" s="810"/>
      <c r="LG173" s="810"/>
      <c r="LH173" s="810"/>
      <c r="LI173" s="810"/>
      <c r="LJ173" s="810"/>
      <c r="LK173" s="810"/>
      <c r="LL173" s="810"/>
      <c r="LM173" s="810"/>
      <c r="LN173" s="810"/>
      <c r="LO173" s="810"/>
      <c r="LP173" s="810"/>
      <c r="LQ173" s="810"/>
      <c r="LR173" s="810"/>
      <c r="LS173" s="810"/>
      <c r="LT173" s="810"/>
      <c r="LU173" s="810"/>
      <c r="LV173" s="810"/>
      <c r="LW173" s="810"/>
      <c r="LX173" s="810"/>
      <c r="LY173" s="810"/>
      <c r="LZ173" s="810"/>
      <c r="MA173" s="810"/>
      <c r="MB173" s="810"/>
      <c r="MC173" s="810"/>
      <c r="MD173" s="810"/>
      <c r="ME173" s="810"/>
      <c r="MF173" s="810"/>
      <c r="MG173" s="810"/>
      <c r="MH173" s="810"/>
      <c r="MI173" s="810"/>
      <c r="MJ173" s="810"/>
      <c r="MK173" s="810"/>
      <c r="ML173" s="810"/>
      <c r="MM173" s="810"/>
      <c r="MN173" s="810"/>
      <c r="MO173" s="810"/>
      <c r="MP173" s="810"/>
      <c r="MQ173" s="810"/>
      <c r="MR173" s="810"/>
      <c r="MS173" s="810"/>
      <c r="MT173" s="810"/>
      <c r="MU173" s="810"/>
      <c r="MV173" s="810"/>
      <c r="MW173" s="810"/>
      <c r="MX173" s="810"/>
      <c r="MY173" s="810"/>
      <c r="MZ173" s="810"/>
      <c r="NA173" s="810"/>
      <c r="NB173" s="810"/>
      <c r="NC173" s="810"/>
      <c r="ND173" s="810"/>
      <c r="NE173" s="810"/>
      <c r="NF173" s="810"/>
      <c r="NG173" s="810"/>
      <c r="NH173" s="810"/>
      <c r="NI173" s="810"/>
      <c r="NJ173" s="810"/>
      <c r="NK173" s="810"/>
      <c r="NL173" s="810"/>
      <c r="NM173" s="810"/>
      <c r="NN173" s="810"/>
      <c r="NO173" s="810"/>
      <c r="NP173" s="810"/>
      <c r="NQ173" s="810"/>
      <c r="NR173" s="810"/>
      <c r="NS173" s="810"/>
      <c r="NT173" s="810"/>
      <c r="NU173" s="810"/>
      <c r="NV173" s="810"/>
      <c r="NW173" s="810"/>
      <c r="NX173" s="810"/>
      <c r="NY173" s="810"/>
      <c r="NZ173" s="810"/>
      <c r="OA173" s="810"/>
      <c r="OB173" s="810"/>
      <c r="OC173" s="810"/>
      <c r="OD173" s="810"/>
      <c r="OE173" s="810"/>
      <c r="OF173" s="810"/>
      <c r="OG173" s="810"/>
      <c r="OH173" s="810"/>
      <c r="OI173" s="810"/>
      <c r="OJ173" s="810"/>
      <c r="OK173" s="810"/>
      <c r="OL173" s="810"/>
      <c r="OM173" s="810"/>
      <c r="ON173" s="810"/>
      <c r="OO173" s="810"/>
      <c r="OP173" s="810"/>
      <c r="OQ173" s="810"/>
      <c r="OR173" s="810"/>
      <c r="OS173" s="810"/>
      <c r="OT173" s="810"/>
      <c r="OU173" s="810"/>
      <c r="OV173" s="810"/>
      <c r="OW173" s="810"/>
      <c r="OX173" s="810"/>
      <c r="OY173" s="810"/>
      <c r="OZ173" s="810"/>
      <c r="PA173" s="810"/>
      <c r="PB173" s="810"/>
      <c r="PC173" s="810"/>
      <c r="PD173" s="810"/>
      <c r="PE173" s="810"/>
      <c r="PF173" s="810"/>
      <c r="PG173" s="810"/>
      <c r="PH173" s="810"/>
      <c r="PI173" s="810"/>
      <c r="PJ173" s="810"/>
      <c r="PK173" s="810"/>
      <c r="PL173" s="810"/>
      <c r="PM173" s="810"/>
      <c r="PN173" s="810"/>
      <c r="PO173" s="810"/>
      <c r="PP173" s="810"/>
      <c r="PQ173" s="810"/>
      <c r="PR173" s="810"/>
      <c r="PS173" s="810"/>
      <c r="PT173" s="810"/>
      <c r="PU173" s="810"/>
      <c r="PV173" s="810"/>
      <c r="PW173" s="810"/>
      <c r="PX173" s="810"/>
      <c r="PY173" s="810"/>
      <c r="PZ173" s="810"/>
      <c r="QA173" s="810"/>
      <c r="QB173" s="810"/>
      <c r="QC173" s="810"/>
      <c r="QD173" s="810"/>
      <c r="QE173" s="810"/>
      <c r="QF173" s="810"/>
      <c r="QG173" s="810"/>
      <c r="QH173" s="810"/>
      <c r="QI173" s="810"/>
      <c r="QJ173" s="810"/>
      <c r="QK173" s="810"/>
      <c r="QL173" s="810"/>
      <c r="QM173" s="810"/>
      <c r="QN173" s="810"/>
      <c r="QO173" s="810"/>
      <c r="QP173" s="810"/>
      <c r="QQ173" s="810"/>
      <c r="QR173" s="810"/>
      <c r="QS173" s="810"/>
      <c r="QT173" s="810"/>
      <c r="QU173" s="810"/>
      <c r="QV173" s="810"/>
      <c r="QW173" s="810"/>
      <c r="QX173" s="810"/>
      <c r="QY173" s="810"/>
      <c r="QZ173" s="810"/>
      <c r="RA173" s="810"/>
      <c r="RB173" s="810"/>
      <c r="RC173" s="810"/>
      <c r="RD173" s="810"/>
      <c r="RE173" s="810"/>
      <c r="RF173" s="810"/>
      <c r="RG173" s="810"/>
      <c r="RH173" s="810"/>
      <c r="RI173" s="810"/>
      <c r="RJ173" s="810"/>
      <c r="RK173" s="810"/>
      <c r="RL173" s="810"/>
      <c r="RM173" s="810"/>
      <c r="RN173" s="810"/>
      <c r="RO173" s="810"/>
      <c r="RP173" s="810"/>
      <c r="RQ173" s="810"/>
      <c r="RR173" s="810"/>
      <c r="RS173" s="810"/>
      <c r="RT173" s="810"/>
      <c r="RU173" s="810"/>
      <c r="RV173" s="810"/>
      <c r="RW173" s="810"/>
      <c r="RX173" s="810"/>
      <c r="RY173" s="810"/>
      <c r="RZ173" s="810"/>
      <c r="SA173" s="810"/>
      <c r="SB173" s="810"/>
      <c r="SC173" s="810"/>
      <c r="SD173" s="810"/>
      <c r="SE173" s="810"/>
      <c r="SF173" s="810"/>
      <c r="SG173" s="810"/>
      <c r="SH173" s="810"/>
      <c r="SI173" s="810"/>
      <c r="SJ173" s="810"/>
      <c r="SK173" s="810"/>
      <c r="SL173" s="810"/>
      <c r="SM173" s="810"/>
      <c r="SN173" s="810"/>
      <c r="SO173" s="810"/>
      <c r="SP173" s="810"/>
      <c r="SQ173" s="810"/>
      <c r="SR173" s="810"/>
      <c r="SS173" s="810"/>
      <c r="ST173" s="810"/>
      <c r="SU173" s="810"/>
      <c r="SV173" s="810"/>
      <c r="SW173" s="810"/>
      <c r="SX173" s="810"/>
      <c r="SY173" s="810"/>
      <c r="SZ173" s="810"/>
      <c r="TA173" s="810"/>
      <c r="TB173" s="810"/>
      <c r="TC173" s="810"/>
      <c r="TD173" s="810"/>
      <c r="TE173" s="810"/>
      <c r="TF173" s="810"/>
      <c r="TG173" s="810"/>
      <c r="TH173" s="810"/>
      <c r="TI173" s="810"/>
      <c r="TJ173" s="810"/>
      <c r="TK173" s="810"/>
      <c r="TL173" s="810"/>
      <c r="TM173" s="810"/>
      <c r="TN173" s="810"/>
      <c r="TO173" s="810"/>
      <c r="TP173" s="810"/>
      <c r="TQ173" s="810"/>
      <c r="TR173" s="810"/>
      <c r="TS173" s="810"/>
      <c r="TT173" s="810"/>
      <c r="TU173" s="810"/>
      <c r="TV173" s="810"/>
      <c r="TW173" s="810"/>
      <c r="TX173" s="810"/>
      <c r="TY173" s="810"/>
      <c r="TZ173" s="810"/>
      <c r="UA173" s="810"/>
      <c r="UB173" s="810"/>
      <c r="UC173" s="810"/>
      <c r="UD173" s="810"/>
      <c r="UE173" s="810"/>
      <c r="UF173" s="810"/>
      <c r="UG173" s="810"/>
      <c r="UH173" s="810"/>
      <c r="UI173" s="810"/>
      <c r="UJ173" s="810"/>
      <c r="UK173" s="810"/>
      <c r="UL173" s="810"/>
      <c r="UM173" s="810"/>
      <c r="UN173" s="810"/>
      <c r="UO173" s="810"/>
      <c r="UP173" s="810"/>
      <c r="UQ173" s="810"/>
      <c r="UR173" s="810"/>
      <c r="US173" s="810"/>
      <c r="UT173" s="810"/>
      <c r="UU173" s="810"/>
      <c r="UV173" s="810"/>
      <c r="UW173" s="810"/>
      <c r="UX173" s="810"/>
      <c r="UY173" s="810"/>
      <c r="UZ173" s="810"/>
      <c r="VA173" s="810"/>
      <c r="VB173" s="810"/>
      <c r="VC173" s="810"/>
      <c r="VD173" s="810"/>
      <c r="VE173" s="810"/>
      <c r="VF173" s="810"/>
      <c r="VG173" s="810"/>
      <c r="VH173" s="810"/>
      <c r="VI173" s="810"/>
      <c r="VJ173" s="810"/>
      <c r="VK173" s="810"/>
      <c r="VL173" s="810"/>
      <c r="VM173" s="810"/>
      <c r="VN173" s="810"/>
      <c r="VO173" s="810"/>
      <c r="VP173" s="810"/>
      <c r="VQ173" s="810"/>
      <c r="VR173" s="810"/>
      <c r="VS173" s="810"/>
      <c r="VT173" s="810"/>
      <c r="VU173" s="810"/>
      <c r="VV173" s="810"/>
      <c r="VW173" s="810"/>
      <c r="VX173" s="810"/>
      <c r="VY173" s="810"/>
      <c r="VZ173" s="810"/>
      <c r="WA173" s="810"/>
      <c r="WB173" s="810"/>
      <c r="WC173" s="810"/>
      <c r="WD173" s="810"/>
      <c r="WE173" s="810"/>
      <c r="WF173" s="810"/>
      <c r="WG173" s="810"/>
      <c r="WH173" s="810"/>
      <c r="WI173" s="810"/>
      <c r="WJ173" s="810"/>
      <c r="WK173" s="810"/>
      <c r="WL173" s="810"/>
      <c r="WM173" s="810"/>
      <c r="WN173" s="810"/>
      <c r="WO173" s="810"/>
      <c r="WP173" s="810"/>
      <c r="WQ173" s="810"/>
      <c r="WR173" s="810"/>
      <c r="WS173" s="810"/>
      <c r="WT173" s="810"/>
      <c r="WU173" s="810"/>
      <c r="WV173" s="810"/>
      <c r="WW173" s="810"/>
      <c r="WX173" s="810"/>
      <c r="WY173" s="810"/>
      <c r="WZ173" s="810"/>
      <c r="XA173" s="810"/>
      <c r="XB173" s="810"/>
      <c r="XC173" s="810"/>
      <c r="XD173" s="810"/>
      <c r="XE173" s="810"/>
      <c r="XF173" s="810"/>
      <c r="XG173" s="810"/>
      <c r="XH173" s="810"/>
      <c r="XI173" s="810"/>
      <c r="XJ173" s="810"/>
      <c r="XK173" s="810"/>
      <c r="XL173" s="810"/>
      <c r="XM173" s="810"/>
      <c r="XN173" s="810"/>
      <c r="XO173" s="810"/>
      <c r="XP173" s="810"/>
      <c r="XQ173" s="810"/>
      <c r="XR173" s="810"/>
      <c r="XS173" s="810"/>
      <c r="XT173" s="810"/>
      <c r="XU173" s="810"/>
      <c r="XV173" s="810"/>
      <c r="XW173" s="810"/>
      <c r="XX173" s="810"/>
      <c r="XY173" s="810"/>
      <c r="XZ173" s="810"/>
      <c r="YA173" s="810"/>
      <c r="YB173" s="810"/>
      <c r="YC173" s="810"/>
      <c r="YD173" s="810"/>
      <c r="YE173" s="810"/>
      <c r="YF173" s="810"/>
      <c r="YG173" s="810"/>
      <c r="YH173" s="810"/>
      <c r="YI173" s="810"/>
      <c r="YJ173" s="810"/>
      <c r="YK173" s="810"/>
      <c r="YL173" s="810"/>
      <c r="YM173" s="810"/>
      <c r="YN173" s="810"/>
      <c r="YO173" s="810"/>
      <c r="YP173" s="810"/>
      <c r="YQ173" s="810"/>
      <c r="YR173" s="810"/>
      <c r="YS173" s="810"/>
      <c r="YT173" s="810"/>
      <c r="YU173" s="810"/>
      <c r="YV173" s="810"/>
      <c r="YW173" s="810"/>
      <c r="YX173" s="810"/>
      <c r="YY173" s="810"/>
      <c r="YZ173" s="810"/>
      <c r="ZA173" s="810"/>
      <c r="ZB173" s="810"/>
      <c r="ZC173" s="810"/>
      <c r="ZD173" s="810"/>
      <c r="ZE173" s="810"/>
      <c r="ZF173" s="810"/>
      <c r="ZG173" s="810"/>
      <c r="ZH173" s="810"/>
      <c r="ZI173" s="810"/>
      <c r="ZJ173" s="810"/>
      <c r="ZK173" s="810"/>
      <c r="ZL173" s="810"/>
      <c r="ZM173" s="810"/>
      <c r="ZN173" s="810"/>
      <c r="ZO173" s="810"/>
      <c r="ZP173" s="810"/>
      <c r="ZQ173" s="810"/>
      <c r="ZR173" s="810"/>
      <c r="ZS173" s="810"/>
      <c r="ZT173" s="810"/>
      <c r="ZU173" s="810"/>
      <c r="ZV173" s="810"/>
      <c r="ZW173" s="810"/>
      <c r="ZX173" s="810"/>
      <c r="ZY173" s="810"/>
      <c r="ZZ173" s="810"/>
      <c r="AAA173" s="810"/>
      <c r="AAB173" s="810"/>
      <c r="AAC173" s="810"/>
      <c r="AAD173" s="810"/>
      <c r="AAE173" s="810"/>
      <c r="AAF173" s="810"/>
      <c r="AAG173" s="810"/>
      <c r="AAH173" s="810"/>
      <c r="AAI173" s="810"/>
      <c r="AAJ173" s="810"/>
      <c r="AAK173" s="810"/>
      <c r="AAL173" s="810"/>
      <c r="AAM173" s="810"/>
      <c r="AAN173" s="810"/>
      <c r="AAO173" s="810"/>
      <c r="AAP173" s="810"/>
      <c r="AAQ173" s="810"/>
      <c r="AAR173" s="810"/>
      <c r="AAS173" s="810"/>
      <c r="AAT173" s="810"/>
      <c r="AAU173" s="810"/>
      <c r="AAV173" s="810"/>
      <c r="AAW173" s="810"/>
      <c r="AAX173" s="810"/>
      <c r="AAY173" s="810"/>
      <c r="AAZ173" s="810"/>
      <c r="ABA173" s="810"/>
      <c r="ABB173" s="810"/>
      <c r="ABC173" s="810"/>
      <c r="ABD173" s="810"/>
      <c r="ABE173" s="810"/>
      <c r="ABF173" s="810"/>
      <c r="ABG173" s="810"/>
      <c r="ABH173" s="810"/>
      <c r="ABI173" s="810"/>
      <c r="ABJ173" s="810"/>
      <c r="ABK173" s="810"/>
      <c r="ABL173" s="810"/>
      <c r="ABM173" s="810"/>
      <c r="ABN173" s="810"/>
      <c r="ABO173" s="810"/>
      <c r="ABP173" s="810"/>
      <c r="ABQ173" s="810"/>
      <c r="ABR173" s="810"/>
      <c r="ABS173" s="810"/>
      <c r="ABT173" s="810"/>
      <c r="ABU173" s="810"/>
      <c r="ABV173" s="810"/>
      <c r="ABW173" s="810"/>
      <c r="ABX173" s="810"/>
      <c r="ABY173" s="810"/>
      <c r="ABZ173" s="810"/>
      <c r="ACA173" s="810"/>
      <c r="ACB173" s="810"/>
      <c r="ACC173" s="810"/>
      <c r="ACD173" s="810"/>
      <c r="ACE173" s="810"/>
      <c r="ACF173" s="810"/>
      <c r="ACG173" s="810"/>
      <c r="ACH173" s="810"/>
      <c r="ACI173" s="810"/>
      <c r="ACJ173" s="810"/>
      <c r="ACK173" s="810"/>
      <c r="ACL173" s="810"/>
      <c r="ACM173" s="810"/>
      <c r="ACN173" s="810"/>
      <c r="ACO173" s="810"/>
      <c r="ACP173" s="810"/>
      <c r="ACQ173" s="810"/>
      <c r="ACR173" s="810"/>
      <c r="ACS173" s="810"/>
      <c r="ACT173" s="810"/>
      <c r="ACU173" s="810"/>
      <c r="ACV173" s="810"/>
      <c r="ACW173" s="810"/>
      <c r="ACX173" s="810"/>
      <c r="ACY173" s="810"/>
      <c r="ACZ173" s="810"/>
      <c r="ADA173" s="810"/>
      <c r="ADB173" s="810"/>
      <c r="ADC173" s="810"/>
      <c r="ADD173" s="810"/>
      <c r="ADE173" s="810"/>
      <c r="ADF173" s="810"/>
      <c r="ADG173" s="810"/>
      <c r="ADH173" s="810"/>
      <c r="ADI173" s="810"/>
      <c r="ADJ173" s="810"/>
      <c r="ADK173" s="810"/>
      <c r="ADL173" s="810"/>
      <c r="ADM173" s="810"/>
      <c r="ADN173" s="810"/>
      <c r="ADO173" s="810"/>
      <c r="ADP173" s="810"/>
      <c r="ADQ173" s="810"/>
      <c r="ADR173" s="810"/>
      <c r="ADS173" s="810"/>
      <c r="ADT173" s="810"/>
      <c r="ADU173" s="810"/>
      <c r="ADV173" s="810"/>
      <c r="ADW173" s="810"/>
      <c r="ADX173" s="810"/>
      <c r="ADY173" s="810"/>
      <c r="ADZ173" s="810"/>
      <c r="AEA173" s="810"/>
      <c r="AEB173" s="810"/>
      <c r="AEC173" s="810"/>
      <c r="AED173" s="810"/>
      <c r="AEE173" s="810"/>
      <c r="AEF173" s="810"/>
      <c r="AEG173" s="810"/>
      <c r="AEH173" s="810"/>
      <c r="AEI173" s="810"/>
      <c r="AEJ173" s="810"/>
      <c r="AEK173" s="810"/>
      <c r="AEL173" s="810"/>
      <c r="AEM173" s="810"/>
      <c r="AEN173" s="810"/>
      <c r="AEO173" s="810"/>
      <c r="AEP173" s="810"/>
      <c r="AEQ173" s="810"/>
      <c r="AER173" s="810"/>
      <c r="AES173" s="810"/>
      <c r="AET173" s="810"/>
      <c r="AEU173" s="810"/>
      <c r="AEV173" s="810"/>
      <c r="AEW173" s="810"/>
      <c r="AEX173" s="810"/>
      <c r="AEY173" s="810"/>
      <c r="AEZ173" s="810"/>
      <c r="AFA173" s="810"/>
      <c r="AFB173" s="810"/>
      <c r="AFC173" s="810"/>
      <c r="AFD173" s="810"/>
      <c r="AFE173" s="810"/>
      <c r="AFF173" s="810"/>
      <c r="AFG173" s="810"/>
      <c r="AFH173" s="810"/>
      <c r="AFI173" s="810"/>
      <c r="AFJ173" s="810"/>
      <c r="AFK173" s="810"/>
      <c r="AFL173" s="810"/>
      <c r="AFM173" s="810"/>
      <c r="AFN173" s="810"/>
      <c r="AFO173" s="810"/>
      <c r="AFP173" s="810"/>
      <c r="AFQ173" s="810"/>
      <c r="AFR173" s="810"/>
      <c r="AFS173" s="810"/>
      <c r="AFT173" s="810"/>
      <c r="AFU173" s="810"/>
      <c r="AFV173" s="810"/>
      <c r="AFW173" s="810"/>
      <c r="AFX173" s="810"/>
      <c r="AFY173" s="810"/>
      <c r="AFZ173" s="810"/>
      <c r="AGA173" s="810"/>
      <c r="AGB173" s="810"/>
      <c r="AGC173" s="810"/>
      <c r="AGD173" s="810"/>
      <c r="AGE173" s="810"/>
      <c r="AGF173" s="810"/>
      <c r="AGG173" s="810"/>
      <c r="AGH173" s="810"/>
      <c r="AGI173" s="810"/>
      <c r="AGJ173" s="810"/>
      <c r="AGK173" s="810"/>
      <c r="AGL173" s="810"/>
      <c r="AGM173" s="810"/>
      <c r="AGN173" s="810"/>
      <c r="AGO173" s="810"/>
      <c r="AGP173" s="810"/>
      <c r="AGQ173" s="810"/>
      <c r="AGR173" s="810"/>
      <c r="AGS173" s="810"/>
      <c r="AGT173" s="810"/>
      <c r="AGU173" s="810"/>
      <c r="AGV173" s="810"/>
      <c r="AGW173" s="810"/>
      <c r="AGX173" s="810"/>
      <c r="AGY173" s="810"/>
      <c r="AGZ173" s="810"/>
      <c r="AHA173" s="810"/>
      <c r="AHB173" s="810"/>
      <c r="AHC173" s="810"/>
      <c r="AHD173" s="810"/>
      <c r="AHE173" s="810"/>
      <c r="AHF173" s="810"/>
      <c r="AHG173" s="810"/>
      <c r="AHH173" s="810"/>
      <c r="AHI173" s="810"/>
      <c r="AHJ173" s="810"/>
      <c r="AHK173" s="810"/>
      <c r="AHL173" s="810"/>
      <c r="AHM173" s="810"/>
      <c r="AHN173" s="810"/>
      <c r="AHO173" s="810"/>
      <c r="AHP173" s="810"/>
      <c r="AHQ173" s="810"/>
      <c r="AHR173" s="810"/>
      <c r="AHS173" s="810"/>
      <c r="AHT173" s="810"/>
      <c r="AHU173" s="810"/>
      <c r="AHV173" s="810"/>
      <c r="AHW173" s="810"/>
      <c r="AHX173" s="810"/>
      <c r="AHY173" s="810"/>
      <c r="AHZ173" s="810"/>
      <c r="AIA173" s="810"/>
      <c r="AIB173" s="810"/>
      <c r="AIC173" s="810"/>
      <c r="AID173" s="810"/>
      <c r="AIE173" s="810"/>
      <c r="AIF173" s="810"/>
      <c r="AIG173" s="810"/>
      <c r="AIH173" s="810"/>
      <c r="AII173" s="810"/>
      <c r="AIJ173" s="810"/>
      <c r="AIK173" s="810"/>
      <c r="AIL173" s="810"/>
      <c r="AIM173" s="810"/>
      <c r="AIN173" s="810"/>
      <c r="AIO173" s="810"/>
      <c r="AIP173" s="810"/>
      <c r="AIQ173" s="810"/>
      <c r="AIR173" s="810"/>
      <c r="AIS173" s="810"/>
      <c r="AIT173" s="810"/>
      <c r="AIU173" s="810"/>
      <c r="AIV173" s="810"/>
      <c r="AIW173" s="810"/>
      <c r="AIX173" s="810"/>
      <c r="AIY173" s="810"/>
      <c r="AIZ173" s="810"/>
      <c r="AJA173" s="810"/>
      <c r="AJB173" s="810"/>
      <c r="AJC173" s="810"/>
      <c r="AJD173" s="810"/>
      <c r="AJE173" s="810"/>
      <c r="AJF173" s="810"/>
      <c r="AJG173" s="810"/>
      <c r="AJH173" s="810"/>
      <c r="AJI173" s="810"/>
      <c r="AJJ173" s="810"/>
      <c r="AJK173" s="810"/>
      <c r="AJL173" s="810"/>
      <c r="AJM173" s="810"/>
      <c r="AJN173" s="810"/>
      <c r="AJO173" s="810"/>
      <c r="AJP173" s="810"/>
      <c r="AJQ173" s="810"/>
      <c r="AJR173" s="810"/>
      <c r="AJS173" s="810"/>
      <c r="AJT173" s="810"/>
      <c r="AJU173" s="810"/>
      <c r="AJV173" s="810"/>
      <c r="AJW173" s="810"/>
      <c r="AJX173" s="810"/>
      <c r="AJY173" s="810"/>
      <c r="AJZ173" s="810"/>
      <c r="AKA173" s="810"/>
      <c r="AKB173" s="810"/>
      <c r="AKC173" s="810"/>
      <c r="AKD173" s="810"/>
      <c r="AKE173" s="810"/>
      <c r="AKF173" s="810"/>
      <c r="AKG173" s="810"/>
      <c r="AKH173" s="810"/>
      <c r="AKI173" s="810"/>
      <c r="AKJ173" s="810"/>
      <c r="AKK173" s="810"/>
      <c r="AKL173" s="810"/>
      <c r="AKM173" s="810"/>
      <c r="AKN173" s="810"/>
      <c r="AKO173" s="810"/>
      <c r="AKP173" s="810"/>
      <c r="AKQ173" s="810"/>
      <c r="AKR173" s="810"/>
      <c r="AKS173" s="810"/>
      <c r="AKT173" s="810"/>
      <c r="AKU173" s="810"/>
      <c r="AKV173" s="810"/>
      <c r="AKW173" s="810"/>
      <c r="AKX173" s="810"/>
      <c r="AKY173" s="810"/>
      <c r="AKZ173" s="810"/>
      <c r="ALA173" s="810"/>
      <c r="ALB173" s="810"/>
      <c r="ALC173" s="810"/>
      <c r="ALD173" s="810"/>
      <c r="ALE173" s="810"/>
      <c r="ALF173" s="810"/>
      <c r="ALG173" s="810"/>
      <c r="ALH173" s="810"/>
      <c r="ALI173" s="810"/>
      <c r="ALJ173" s="810"/>
      <c r="ALK173" s="810"/>
      <c r="ALL173" s="810"/>
      <c r="ALM173" s="810"/>
      <c r="ALN173" s="810"/>
      <c r="ALO173" s="810"/>
      <c r="ALP173" s="810"/>
      <c r="ALQ173" s="810"/>
      <c r="ALR173" s="810"/>
      <c r="ALS173" s="810"/>
      <c r="ALT173" s="810"/>
      <c r="ALU173" s="810"/>
      <c r="ALV173" s="810"/>
      <c r="ALW173" s="810"/>
      <c r="ALX173" s="810"/>
      <c r="ALY173" s="810"/>
      <c r="ALZ173" s="810"/>
      <c r="AMA173" s="810"/>
      <c r="AMB173" s="810"/>
      <c r="AMC173" s="810"/>
      <c r="AMD173" s="810"/>
      <c r="AME173" s="810"/>
      <c r="AMF173" s="810"/>
      <c r="AMG173" s="810"/>
      <c r="AMH173" s="810"/>
      <c r="AMI173" s="810"/>
      <c r="AMJ173" s="810"/>
      <c r="AMK173" s="810"/>
      <c r="AML173" s="810"/>
      <c r="AMM173" s="810"/>
      <c r="AMN173" s="810"/>
      <c r="AMO173" s="810"/>
      <c r="AMP173" s="810"/>
      <c r="AMQ173" s="810"/>
      <c r="AMR173" s="810"/>
      <c r="AMS173" s="810"/>
      <c r="AMT173" s="810"/>
      <c r="AMU173" s="810"/>
      <c r="AMV173" s="810"/>
      <c r="AMW173" s="810"/>
      <c r="AMX173" s="810"/>
      <c r="AMY173" s="810"/>
      <c r="AMZ173" s="810"/>
      <c r="ANA173" s="810"/>
      <c r="ANB173" s="810"/>
      <c r="ANC173" s="810"/>
      <c r="AND173" s="810"/>
      <c r="ANE173" s="810"/>
      <c r="ANF173" s="810"/>
      <c r="ANG173" s="810"/>
      <c r="ANH173" s="810"/>
      <c r="ANI173" s="810"/>
      <c r="ANJ173" s="810"/>
      <c r="ANK173" s="810"/>
      <c r="ANL173" s="810"/>
      <c r="ANM173" s="810"/>
      <c r="ANN173" s="810"/>
      <c r="ANO173" s="810"/>
      <c r="ANP173" s="810"/>
      <c r="ANQ173" s="810"/>
      <c r="ANR173" s="810"/>
      <c r="ANS173" s="810"/>
      <c r="ANT173" s="810"/>
      <c r="ANU173" s="810"/>
      <c r="ANV173" s="810"/>
      <c r="ANW173" s="810"/>
      <c r="ANX173" s="810"/>
      <c r="ANY173" s="810"/>
      <c r="ANZ173" s="810"/>
      <c r="AOA173" s="810"/>
      <c r="AOB173" s="810"/>
      <c r="AOC173" s="810"/>
      <c r="AOD173" s="810"/>
      <c r="AOE173" s="810"/>
      <c r="AOF173" s="810"/>
      <c r="AOG173" s="810"/>
      <c r="AOH173" s="810"/>
      <c r="AOI173" s="810"/>
      <c r="AOJ173" s="810"/>
      <c r="AOK173" s="810"/>
      <c r="AOL173" s="810"/>
      <c r="AOM173" s="810"/>
      <c r="AON173" s="810"/>
      <c r="AOO173" s="810"/>
      <c r="AOP173" s="810"/>
      <c r="AOQ173" s="810"/>
      <c r="AOR173" s="810"/>
      <c r="AOS173" s="810"/>
      <c r="AOT173" s="810"/>
      <c r="AOU173" s="810"/>
      <c r="AOV173" s="810"/>
      <c r="AOW173" s="810"/>
      <c r="AOX173" s="810"/>
      <c r="AOY173" s="810"/>
      <c r="AOZ173" s="810"/>
      <c r="APA173" s="810"/>
      <c r="APB173" s="810"/>
      <c r="APC173" s="810"/>
      <c r="APD173" s="810"/>
      <c r="APE173" s="810"/>
      <c r="APF173" s="810"/>
      <c r="APG173" s="810"/>
      <c r="APH173" s="810"/>
      <c r="API173" s="810"/>
      <c r="APJ173" s="810"/>
      <c r="APK173" s="810"/>
      <c r="APL173" s="810"/>
      <c r="APM173" s="810"/>
      <c r="APN173" s="810"/>
      <c r="APO173" s="810"/>
      <c r="APP173" s="810"/>
      <c r="APQ173" s="810"/>
      <c r="APR173" s="810"/>
      <c r="APS173" s="810"/>
      <c r="APT173" s="810"/>
      <c r="APU173" s="810"/>
      <c r="APV173" s="810"/>
      <c r="APW173" s="810"/>
      <c r="APX173" s="810"/>
      <c r="APY173" s="810"/>
      <c r="APZ173" s="810"/>
      <c r="AQA173" s="810"/>
      <c r="AQB173" s="810"/>
      <c r="AQC173" s="810"/>
      <c r="AQD173" s="810"/>
      <c r="AQE173" s="810"/>
      <c r="AQF173" s="810"/>
      <c r="AQG173" s="810"/>
      <c r="AQH173" s="810"/>
      <c r="AQI173" s="810"/>
      <c r="AQJ173" s="810"/>
      <c r="AQK173" s="810"/>
      <c r="AQL173" s="810"/>
      <c r="AQM173" s="810"/>
      <c r="AQN173" s="810"/>
      <c r="AQO173" s="810"/>
      <c r="AQP173" s="810"/>
      <c r="AQQ173" s="810"/>
      <c r="AQR173" s="810"/>
      <c r="AQS173" s="810"/>
      <c r="AQT173" s="810"/>
      <c r="AQU173" s="810"/>
      <c r="AQV173" s="810"/>
      <c r="AQW173" s="810"/>
      <c r="AQX173" s="810"/>
      <c r="AQY173" s="810"/>
      <c r="AQZ173" s="810"/>
      <c r="ARA173" s="810"/>
      <c r="ARB173" s="810"/>
      <c r="ARC173" s="810"/>
      <c r="ARD173" s="810"/>
      <c r="ARE173" s="810"/>
      <c r="ARF173" s="810"/>
      <c r="ARG173" s="810"/>
      <c r="ARH173" s="810"/>
      <c r="ARI173" s="810"/>
      <c r="ARJ173" s="810"/>
      <c r="ARK173" s="810"/>
      <c r="ARL173" s="810"/>
      <c r="ARM173" s="810"/>
      <c r="ARN173" s="810"/>
      <c r="ARO173" s="810"/>
      <c r="ARP173" s="810"/>
      <c r="ARQ173" s="810"/>
      <c r="ARR173" s="810"/>
      <c r="ARS173" s="810"/>
      <c r="ART173" s="810"/>
      <c r="ARU173" s="810"/>
      <c r="ARV173" s="810"/>
      <c r="ARW173" s="810"/>
      <c r="ARX173" s="810"/>
      <c r="ARY173" s="810"/>
      <c r="ARZ173" s="810"/>
      <c r="ASA173" s="810"/>
      <c r="ASB173" s="810"/>
      <c r="ASC173" s="810"/>
    </row>
    <row r="174" spans="1:1173" s="741" customFormat="1" ht="22" customHeight="1" x14ac:dyDescent="0.15">
      <c r="A174" s="653"/>
      <c r="B174" s="736" t="s">
        <v>88</v>
      </c>
      <c r="C174" s="737" t="s">
        <v>27</v>
      </c>
      <c r="D174" s="738">
        <f>IF($C170*$D$101&gt;$D$101,$D$101,ROUNDUP($C170*$D$101,0))</f>
        <v>56974</v>
      </c>
      <c r="E174" s="739">
        <f t="shared" ref="E174:AR174" si="48">IF(E173="","",IF($C170*($D$101-D174)+D174&gt;$D$101,$D$101,ROUNDUP($C170*($D$101-D174)+D174,0)))</f>
        <v>111897</v>
      </c>
      <c r="F174" s="740">
        <f t="shared" si="48"/>
        <v>164843</v>
      </c>
      <c r="G174" s="740">
        <f t="shared" si="48"/>
        <v>215883</v>
      </c>
      <c r="H174" s="740">
        <f t="shared" si="48"/>
        <v>265085</v>
      </c>
      <c r="I174" s="740">
        <f t="shared" si="48"/>
        <v>312516</v>
      </c>
      <c r="J174" s="739">
        <f t="shared" si="48"/>
        <v>358240</v>
      </c>
      <c r="K174" s="740">
        <f t="shared" si="48"/>
        <v>402317</v>
      </c>
      <c r="L174" s="740">
        <f t="shared" si="48"/>
        <v>444808</v>
      </c>
      <c r="M174" s="740">
        <f t="shared" si="48"/>
        <v>485769</v>
      </c>
      <c r="N174" s="740">
        <f t="shared" si="48"/>
        <v>525255</v>
      </c>
      <c r="O174" s="740">
        <f t="shared" si="48"/>
        <v>563320</v>
      </c>
      <c r="P174" s="740">
        <f t="shared" si="48"/>
        <v>600015</v>
      </c>
      <c r="Q174" s="740">
        <f t="shared" si="48"/>
        <v>635389</v>
      </c>
      <c r="R174" s="740">
        <f t="shared" si="48"/>
        <v>669489</v>
      </c>
      <c r="S174" s="740">
        <f t="shared" si="48"/>
        <v>702361</v>
      </c>
      <c r="T174" s="740">
        <f t="shared" si="48"/>
        <v>734050</v>
      </c>
      <c r="U174" s="740">
        <f t="shared" si="48"/>
        <v>764598</v>
      </c>
      <c r="V174" s="740">
        <f t="shared" si="48"/>
        <v>794047</v>
      </c>
      <c r="W174" s="740">
        <f t="shared" si="48"/>
        <v>822435</v>
      </c>
      <c r="X174" s="740">
        <f t="shared" si="48"/>
        <v>849801</v>
      </c>
      <c r="Y174" s="740">
        <f t="shared" si="48"/>
        <v>876182</v>
      </c>
      <c r="Z174" s="740">
        <f t="shared" si="48"/>
        <v>901614</v>
      </c>
      <c r="AA174" s="740">
        <f t="shared" si="48"/>
        <v>926130</v>
      </c>
      <c r="AB174" s="740">
        <f t="shared" si="48"/>
        <v>949763</v>
      </c>
      <c r="AC174" s="740">
        <f t="shared" si="48"/>
        <v>972546</v>
      </c>
      <c r="AD174" s="740">
        <f t="shared" si="48"/>
        <v>994508</v>
      </c>
      <c r="AE174" s="740">
        <f t="shared" si="48"/>
        <v>1015680</v>
      </c>
      <c r="AF174" s="740">
        <f t="shared" si="48"/>
        <v>1036090</v>
      </c>
      <c r="AG174" s="740">
        <f t="shared" si="48"/>
        <v>1055765</v>
      </c>
      <c r="AH174" s="740">
        <f t="shared" si="48"/>
        <v>1074732</v>
      </c>
      <c r="AI174" s="740">
        <f t="shared" si="48"/>
        <v>1093016</v>
      </c>
      <c r="AJ174" s="740">
        <f t="shared" si="48"/>
        <v>1110642</v>
      </c>
      <c r="AK174" s="740" t="str">
        <f t="shared" si="48"/>
        <v/>
      </c>
      <c r="AL174" s="740" t="str">
        <f t="shared" si="48"/>
        <v/>
      </c>
      <c r="AM174" s="740" t="str">
        <f t="shared" si="48"/>
        <v/>
      </c>
      <c r="AN174" s="740" t="str">
        <f t="shared" si="48"/>
        <v/>
      </c>
      <c r="AO174" s="740" t="str">
        <f t="shared" si="48"/>
        <v/>
      </c>
      <c r="AP174" s="740" t="str">
        <f t="shared" si="48"/>
        <v/>
      </c>
      <c r="AQ174" s="740" t="str">
        <f t="shared" si="48"/>
        <v/>
      </c>
      <c r="AR174" s="740" t="str">
        <f t="shared" si="48"/>
        <v/>
      </c>
    </row>
    <row r="175" spans="1:1173" s="699" customFormat="1" ht="22" customHeight="1" x14ac:dyDescent="0.15">
      <c r="A175" s="653"/>
      <c r="B175" s="772"/>
      <c r="C175" s="737" t="s">
        <v>17</v>
      </c>
      <c r="D175" s="743">
        <f t="shared" ref="D175:AR175" si="49">IF(D173="","",D174/D$101)</f>
        <v>3.6000252748641479E-2</v>
      </c>
      <c r="E175" s="744">
        <f t="shared" si="49"/>
        <v>7.0273817747911832E-2</v>
      </c>
      <c r="F175" s="743">
        <f t="shared" si="49"/>
        <v>0.10289825218476904</v>
      </c>
      <c r="G175" s="743">
        <f t="shared" si="49"/>
        <v>0.13392245657568239</v>
      </c>
      <c r="H175" s="743">
        <f t="shared" si="49"/>
        <v>0.16343094944512948</v>
      </c>
      <c r="I175" s="743">
        <f t="shared" si="49"/>
        <v>0.19149264705882352</v>
      </c>
      <c r="J175" s="744">
        <f t="shared" si="49"/>
        <v>0.21817295980511572</v>
      </c>
      <c r="K175" s="743">
        <f t="shared" si="49"/>
        <v>0.24353329297820822</v>
      </c>
      <c r="L175" s="743">
        <f t="shared" si="49"/>
        <v>0.26763417569193743</v>
      </c>
      <c r="M175" s="743">
        <f t="shared" si="49"/>
        <v>0.29053169856459332</v>
      </c>
      <c r="N175" s="743">
        <f t="shared" si="49"/>
        <v>0.31228002378121283</v>
      </c>
      <c r="O175" s="743">
        <f t="shared" si="49"/>
        <v>0.33293144208037823</v>
      </c>
      <c r="P175" s="743">
        <f t="shared" si="49"/>
        <v>0.3525352526439483</v>
      </c>
      <c r="Q175" s="743">
        <f t="shared" si="49"/>
        <v>0.37143132727325873</v>
      </c>
      <c r="R175" s="743">
        <f t="shared" si="49"/>
        <v>0.38939626592217763</v>
      </c>
      <c r="S175" s="743">
        <f t="shared" si="49"/>
        <v>0.40647067334124254</v>
      </c>
      <c r="T175" s="743">
        <f t="shared" si="49"/>
        <v>0.42269376943452724</v>
      </c>
      <c r="U175" s="743">
        <f t="shared" si="49"/>
        <v>0.43810227761065751</v>
      </c>
      <c r="V175" s="743">
        <f t="shared" si="49"/>
        <v>0.45273219681851873</v>
      </c>
      <c r="W175" s="743">
        <f t="shared" si="49"/>
        <v>0.46661654988510964</v>
      </c>
      <c r="X175" s="743">
        <f t="shared" si="49"/>
        <v>0.47978827913279132</v>
      </c>
      <c r="Y175" s="743">
        <f t="shared" si="49"/>
        <v>0.49227856280023596</v>
      </c>
      <c r="Z175" s="743">
        <f t="shared" si="49"/>
        <v>0.50411741682974565</v>
      </c>
      <c r="AA175" s="743">
        <f t="shared" si="49"/>
        <v>0.51604185704415273</v>
      </c>
      <c r="AB175" s="743">
        <f t="shared" si="49"/>
        <v>0.52739413391379675</v>
      </c>
      <c r="AC175" s="743">
        <f t="shared" si="49"/>
        <v>0.53819837967062156</v>
      </c>
      <c r="AD175" s="743">
        <f t="shared" si="49"/>
        <v>0.54847619152667626</v>
      </c>
      <c r="AE175" s="743">
        <f t="shared" si="49"/>
        <v>0.55824997251841268</v>
      </c>
      <c r="AF175" s="743">
        <f t="shared" si="49"/>
        <v>0.56754017901160181</v>
      </c>
      <c r="AG175" s="743">
        <f t="shared" si="49"/>
        <v>0.57636644538585846</v>
      </c>
      <c r="AH175" s="743">
        <f t="shared" si="49"/>
        <v>0.58474814194152147</v>
      </c>
      <c r="AI175" s="743">
        <f t="shared" si="49"/>
        <v>0.59270329479643402</v>
      </c>
      <c r="AJ175" s="743">
        <f t="shared" si="49"/>
        <v>0.60024968923958277</v>
      </c>
      <c r="AK175" s="743" t="str">
        <f t="shared" si="49"/>
        <v/>
      </c>
      <c r="AL175" s="743" t="str">
        <f t="shared" si="49"/>
        <v/>
      </c>
      <c r="AM175" s="743" t="str">
        <f t="shared" si="49"/>
        <v/>
      </c>
      <c r="AN175" s="743" t="str">
        <f t="shared" si="49"/>
        <v/>
      </c>
      <c r="AO175" s="743" t="str">
        <f t="shared" si="49"/>
        <v/>
      </c>
      <c r="AP175" s="743" t="str">
        <f t="shared" si="49"/>
        <v/>
      </c>
      <c r="AQ175" s="743" t="str">
        <f t="shared" si="49"/>
        <v/>
      </c>
      <c r="AR175" s="743" t="str">
        <f t="shared" si="49"/>
        <v/>
      </c>
    </row>
    <row r="176" spans="1:1173" s="751" customFormat="1" ht="22" customHeight="1" x14ac:dyDescent="0.15">
      <c r="A176" s="653"/>
      <c r="B176" s="745" t="s">
        <v>96</v>
      </c>
      <c r="C176" s="737" t="s">
        <v>49</v>
      </c>
      <c r="D176" s="746">
        <f>IF(D173="","",D174*$G$28)</f>
        <v>596680155.89999998</v>
      </c>
      <c r="E176" s="747">
        <f t="shared" ref="E176:AR176" si="50">IF(E173="","",E174*$G$28)</f>
        <v>1171880496.45</v>
      </c>
      <c r="F176" s="746">
        <f t="shared" si="50"/>
        <v>1726376012.55</v>
      </c>
      <c r="G176" s="746">
        <f t="shared" si="50"/>
        <v>2260910276.5500002</v>
      </c>
      <c r="H176" s="746">
        <f t="shared" si="50"/>
        <v>2776195442.25</v>
      </c>
      <c r="I176" s="746">
        <f t="shared" si="50"/>
        <v>3272933190.5999999</v>
      </c>
      <c r="J176" s="747">
        <f t="shared" si="50"/>
        <v>3751793784</v>
      </c>
      <c r="K176" s="746">
        <f t="shared" si="50"/>
        <v>4213405593.4500003</v>
      </c>
      <c r="L176" s="746">
        <f t="shared" si="50"/>
        <v>4658407462.8000002</v>
      </c>
      <c r="M176" s="746">
        <f t="shared" si="50"/>
        <v>5087385871.6500006</v>
      </c>
      <c r="N176" s="746">
        <f t="shared" si="50"/>
        <v>5500916826.75</v>
      </c>
      <c r="O176" s="746">
        <f t="shared" si="50"/>
        <v>5899565862</v>
      </c>
      <c r="P176" s="746">
        <f t="shared" si="50"/>
        <v>6283867092.75</v>
      </c>
      <c r="Q176" s="746">
        <f t="shared" si="50"/>
        <v>6654333688.6500006</v>
      </c>
      <c r="R176" s="746">
        <f t="shared" si="50"/>
        <v>7011457873.6500006</v>
      </c>
      <c r="S176" s="746">
        <f t="shared" si="50"/>
        <v>7355721398.8500004</v>
      </c>
      <c r="T176" s="746">
        <f t="shared" si="50"/>
        <v>7687595542.5</v>
      </c>
      <c r="U176" s="746">
        <f t="shared" si="50"/>
        <v>8007520164.3000002</v>
      </c>
      <c r="V176" s="746">
        <f t="shared" si="50"/>
        <v>8315935123.9500008</v>
      </c>
      <c r="W176" s="746">
        <f t="shared" si="50"/>
        <v>8613238389.75</v>
      </c>
      <c r="X176" s="746">
        <f t="shared" si="50"/>
        <v>8899838402.8500004</v>
      </c>
      <c r="Y176" s="746">
        <f t="shared" si="50"/>
        <v>9176122658.7000008</v>
      </c>
      <c r="Z176" s="746">
        <f t="shared" si="50"/>
        <v>9442468179.8999996</v>
      </c>
      <c r="AA176" s="746">
        <f t="shared" si="50"/>
        <v>9699220570.5</v>
      </c>
      <c r="AB176" s="746">
        <f t="shared" si="50"/>
        <v>9946725434.5500011</v>
      </c>
      <c r="AC176" s="746">
        <f t="shared" si="50"/>
        <v>10185328376.1</v>
      </c>
      <c r="AD176" s="746">
        <f t="shared" si="50"/>
        <v>10415333107.800001</v>
      </c>
      <c r="AE176" s="746">
        <f t="shared" si="50"/>
        <v>10637064288</v>
      </c>
      <c r="AF176" s="746">
        <f t="shared" si="50"/>
        <v>10850815156.5</v>
      </c>
      <c r="AG176" s="746">
        <f t="shared" si="50"/>
        <v>11056868480.25</v>
      </c>
      <c r="AH176" s="746">
        <f t="shared" si="50"/>
        <v>11255507026.200001</v>
      </c>
      <c r="AI176" s="746">
        <f t="shared" si="50"/>
        <v>11446992615.6</v>
      </c>
      <c r="AJ176" s="746">
        <f t="shared" si="50"/>
        <v>11631587069.700001</v>
      </c>
      <c r="AK176" s="746" t="str">
        <f t="shared" si="50"/>
        <v/>
      </c>
      <c r="AL176" s="746" t="str">
        <f t="shared" si="50"/>
        <v/>
      </c>
      <c r="AM176" s="746" t="str">
        <f t="shared" si="50"/>
        <v/>
      </c>
      <c r="AN176" s="746" t="str">
        <f t="shared" si="50"/>
        <v/>
      </c>
      <c r="AO176" s="746" t="str">
        <f t="shared" si="50"/>
        <v/>
      </c>
      <c r="AP176" s="746" t="str">
        <f t="shared" si="50"/>
        <v/>
      </c>
      <c r="AQ176" s="746" t="str">
        <f t="shared" si="50"/>
        <v/>
      </c>
      <c r="AR176" s="746" t="str">
        <f t="shared" si="50"/>
        <v/>
      </c>
    </row>
    <row r="177" spans="1:1173" s="812" customFormat="1" ht="10" customHeight="1" x14ac:dyDescent="0.15">
      <c r="A177" s="653"/>
      <c r="B177" s="802"/>
      <c r="C177" s="802"/>
      <c r="E177" s="813"/>
      <c r="J177" s="813"/>
    </row>
    <row r="178" spans="1:1173" s="699" customFormat="1" ht="22" customHeight="1" x14ac:dyDescent="0.15">
      <c r="A178" s="653"/>
      <c r="B178" s="736" t="s">
        <v>89</v>
      </c>
      <c r="C178" s="737" t="s">
        <v>27</v>
      </c>
      <c r="D178" s="748">
        <f>IF((((VLOOKUP(D173,Vérification!$C$18:$D$57,2,FALSE))-(VLOOKUP(D173-1,Vérification!$C$18:$D$57,2,FALSE)))*1000)&lt;0,0,((VLOOKUP(D173,Vérification!$C$18:$D$57,2,FALSE))-(VLOOKUP(D173-1,Vérification!$C$18:$D$57,2,FALSE)))*1000)</f>
        <v>9700.0000000000455</v>
      </c>
      <c r="E178" s="749">
        <f>IF(E173="","",IF(E$101-D$101&lt;0,D178,E$101-D$101+D178))</f>
        <v>19400.000000000044</v>
      </c>
      <c r="F178" s="750">
        <f t="shared" ref="F178:AR178" si="51">IF(F173="","",IF(F$101-E$101&lt;0,E178,F$101-E$101+E178))</f>
        <v>29100.000000000044</v>
      </c>
      <c r="G178" s="750">
        <f t="shared" si="51"/>
        <v>39100.000000000044</v>
      </c>
      <c r="H178" s="750">
        <f t="shared" si="51"/>
        <v>49100.000000000044</v>
      </c>
      <c r="I178" s="750">
        <f t="shared" si="51"/>
        <v>59100.000000000044</v>
      </c>
      <c r="J178" s="749">
        <f t="shared" si="51"/>
        <v>69100.000000000044</v>
      </c>
      <c r="K178" s="750">
        <f t="shared" si="51"/>
        <v>79100.000000000044</v>
      </c>
      <c r="L178" s="750">
        <f t="shared" si="51"/>
        <v>89100.000000000044</v>
      </c>
      <c r="M178" s="750">
        <f t="shared" si="51"/>
        <v>99100.000000000044</v>
      </c>
      <c r="N178" s="750">
        <f t="shared" si="51"/>
        <v>109100.00000000004</v>
      </c>
      <c r="O178" s="750">
        <f t="shared" si="51"/>
        <v>119100.00000000004</v>
      </c>
      <c r="P178" s="750">
        <f t="shared" si="51"/>
        <v>129100.00000000004</v>
      </c>
      <c r="Q178" s="750">
        <f t="shared" si="51"/>
        <v>137750.00000000006</v>
      </c>
      <c r="R178" s="750">
        <f t="shared" si="51"/>
        <v>146400.00000000006</v>
      </c>
      <c r="S178" s="750">
        <f t="shared" si="51"/>
        <v>155050.00000000006</v>
      </c>
      <c r="T178" s="750">
        <f t="shared" si="51"/>
        <v>163700.00000000006</v>
      </c>
      <c r="U178" s="750">
        <f t="shared" si="51"/>
        <v>172350.00000000006</v>
      </c>
      <c r="V178" s="750">
        <f t="shared" si="51"/>
        <v>181000.00000000006</v>
      </c>
      <c r="W178" s="750">
        <f t="shared" si="51"/>
        <v>189650.00000000006</v>
      </c>
      <c r="X178" s="750">
        <f t="shared" si="51"/>
        <v>198300.00000000006</v>
      </c>
      <c r="Y178" s="750">
        <f t="shared" si="51"/>
        <v>206950.00000000006</v>
      </c>
      <c r="Z178" s="750">
        <f t="shared" si="51"/>
        <v>215600.00000000006</v>
      </c>
      <c r="AA178" s="750">
        <f t="shared" si="51"/>
        <v>221780.00000000006</v>
      </c>
      <c r="AB178" s="750">
        <f t="shared" si="51"/>
        <v>227960.00000000006</v>
      </c>
      <c r="AC178" s="750">
        <f t="shared" si="51"/>
        <v>234140.00000000006</v>
      </c>
      <c r="AD178" s="750">
        <f t="shared" si="51"/>
        <v>240320.00000000006</v>
      </c>
      <c r="AE178" s="750">
        <f t="shared" si="51"/>
        <v>246500.00000000006</v>
      </c>
      <c r="AF178" s="750">
        <f t="shared" si="51"/>
        <v>252680.00000000006</v>
      </c>
      <c r="AG178" s="750">
        <f t="shared" si="51"/>
        <v>258860.00000000006</v>
      </c>
      <c r="AH178" s="750">
        <f t="shared" si="51"/>
        <v>265040.00000000006</v>
      </c>
      <c r="AI178" s="750">
        <f t="shared" si="51"/>
        <v>271220.00000000006</v>
      </c>
      <c r="AJ178" s="750">
        <f t="shared" si="51"/>
        <v>277400.00000000006</v>
      </c>
      <c r="AK178" s="750" t="str">
        <f t="shared" si="51"/>
        <v/>
      </c>
      <c r="AL178" s="750" t="str">
        <f t="shared" si="51"/>
        <v/>
      </c>
      <c r="AM178" s="750" t="str">
        <f t="shared" si="51"/>
        <v/>
      </c>
      <c r="AN178" s="750" t="str">
        <f t="shared" si="51"/>
        <v/>
      </c>
      <c r="AO178" s="750" t="str">
        <f t="shared" si="51"/>
        <v/>
      </c>
      <c r="AP178" s="750" t="str">
        <f t="shared" si="51"/>
        <v/>
      </c>
      <c r="AQ178" s="750" t="str">
        <f t="shared" si="51"/>
        <v/>
      </c>
      <c r="AR178" s="750" t="str">
        <f t="shared" si="51"/>
        <v/>
      </c>
    </row>
    <row r="179" spans="1:1173" s="699" customFormat="1" ht="22" customHeight="1" x14ac:dyDescent="0.15">
      <c r="A179" s="653"/>
      <c r="B179" s="772"/>
      <c r="C179" s="737" t="s">
        <v>17</v>
      </c>
      <c r="D179" s="743">
        <f t="shared" ref="D179:AR179" si="52">IF(D173="","",D178/D$101)</f>
        <v>6.1291545557942912E-3</v>
      </c>
      <c r="E179" s="744">
        <f t="shared" si="52"/>
        <v>1.2183633737361078E-2</v>
      </c>
      <c r="F179" s="743">
        <f t="shared" si="52"/>
        <v>1.8164794007490662E-2</v>
      </c>
      <c r="G179" s="743">
        <f t="shared" si="52"/>
        <v>2.4255583126550895E-2</v>
      </c>
      <c r="H179" s="743">
        <f t="shared" si="52"/>
        <v>3.0271270036991395E-2</v>
      </c>
      <c r="I179" s="743">
        <f t="shared" si="52"/>
        <v>3.6213235294117671E-2</v>
      </c>
      <c r="J179" s="744">
        <f t="shared" si="52"/>
        <v>4.2082825822168116E-2</v>
      </c>
      <c r="K179" s="743">
        <f t="shared" si="52"/>
        <v>4.7881355932203419E-2</v>
      </c>
      <c r="L179" s="743">
        <f t="shared" si="52"/>
        <v>5.3610108303249124E-2</v>
      </c>
      <c r="M179" s="743">
        <f t="shared" si="52"/>
        <v>5.9270334928229688E-2</v>
      </c>
      <c r="N179" s="743">
        <f t="shared" si="52"/>
        <v>6.4863258026159359E-2</v>
      </c>
      <c r="O179" s="743">
        <f t="shared" si="52"/>
        <v>7.0390070921985848E-2</v>
      </c>
      <c r="P179" s="743">
        <f t="shared" si="52"/>
        <v>7.5851938895417179E-2</v>
      </c>
      <c r="Q179" s="743">
        <f t="shared" si="52"/>
        <v>8.0524946657703253E-2</v>
      </c>
      <c r="R179" s="743">
        <f t="shared" si="52"/>
        <v>8.5150933519455629E-2</v>
      </c>
      <c r="S179" s="743">
        <f t="shared" si="52"/>
        <v>8.9730605630950006E-2</v>
      </c>
      <c r="T179" s="743">
        <f t="shared" si="52"/>
        <v>9.4264655073131434E-2</v>
      </c>
      <c r="U179" s="743">
        <f t="shared" si="52"/>
        <v>9.8753760206274202E-2</v>
      </c>
      <c r="V179" s="743">
        <f t="shared" si="52"/>
        <v>0.10319858600832434</v>
      </c>
      <c r="W179" s="743">
        <f t="shared" si="52"/>
        <v>0.10759978440327937</v>
      </c>
      <c r="X179" s="743">
        <f t="shared" si="52"/>
        <v>0.11195799457994583</v>
      </c>
      <c r="Y179" s="743">
        <f t="shared" si="52"/>
        <v>0.11627384330140184</v>
      </c>
      <c r="Z179" s="743">
        <f t="shared" si="52"/>
        <v>0.12054794520547948</v>
      </c>
      <c r="AA179" s="743">
        <f t="shared" si="52"/>
        <v>0.12357634787260127</v>
      </c>
      <c r="AB179" s="743">
        <f t="shared" si="52"/>
        <v>0.12658396543873485</v>
      </c>
      <c r="AC179" s="743">
        <f t="shared" si="52"/>
        <v>0.12957101115636624</v>
      </c>
      <c r="AD179" s="743">
        <f t="shared" si="52"/>
        <v>0.13253769537066659</v>
      </c>
      <c r="AE179" s="743">
        <f t="shared" si="52"/>
        <v>0.13548422556886888</v>
      </c>
      <c r="AF179" s="743">
        <f t="shared" si="52"/>
        <v>0.1384108064286419</v>
      </c>
      <c r="AG179" s="743">
        <f t="shared" si="52"/>
        <v>0.1413176398654846</v>
      </c>
      <c r="AH179" s="743">
        <f t="shared" si="52"/>
        <v>0.14420492507916474</v>
      </c>
      <c r="AI179" s="743">
        <f t="shared" si="52"/>
        <v>0.1470728585992235</v>
      </c>
      <c r="AJ179" s="743">
        <f t="shared" si="52"/>
        <v>0.1499216343295682</v>
      </c>
      <c r="AK179" s="743" t="str">
        <f t="shared" si="52"/>
        <v/>
      </c>
      <c r="AL179" s="743" t="str">
        <f t="shared" si="52"/>
        <v/>
      </c>
      <c r="AM179" s="743" t="str">
        <f t="shared" si="52"/>
        <v/>
      </c>
      <c r="AN179" s="743" t="str">
        <f t="shared" si="52"/>
        <v/>
      </c>
      <c r="AO179" s="743" t="str">
        <f t="shared" si="52"/>
        <v/>
      </c>
      <c r="AP179" s="743" t="str">
        <f t="shared" si="52"/>
        <v/>
      </c>
      <c r="AQ179" s="743" t="str">
        <f t="shared" si="52"/>
        <v/>
      </c>
      <c r="AR179" s="743" t="str">
        <f t="shared" si="52"/>
        <v/>
      </c>
    </row>
    <row r="180" spans="1:1173" s="751" customFormat="1" ht="22" customHeight="1" x14ac:dyDescent="0.15">
      <c r="A180" s="653"/>
      <c r="B180" s="745" t="s">
        <v>97</v>
      </c>
      <c r="C180" s="737" t="s">
        <v>49</v>
      </c>
      <c r="D180" s="746">
        <f>IF(D173="","",D178*$J$28)</f>
        <v>53781165.000000253</v>
      </c>
      <c r="E180" s="747">
        <f t="shared" ref="E180:AR180" si="53">IF(E173="","",E178*$J$28)</f>
        <v>107562330.00000024</v>
      </c>
      <c r="F180" s="746">
        <f t="shared" si="53"/>
        <v>161343495.00000024</v>
      </c>
      <c r="G180" s="746">
        <f t="shared" si="53"/>
        <v>216787995.00000024</v>
      </c>
      <c r="H180" s="746">
        <f t="shared" si="53"/>
        <v>272232495.00000024</v>
      </c>
      <c r="I180" s="746">
        <f t="shared" si="53"/>
        <v>327676995.00000024</v>
      </c>
      <c r="J180" s="747">
        <f t="shared" si="53"/>
        <v>383121495.00000024</v>
      </c>
      <c r="K180" s="746">
        <f t="shared" si="53"/>
        <v>438565995.00000024</v>
      </c>
      <c r="L180" s="746">
        <f t="shared" si="53"/>
        <v>494010495.00000024</v>
      </c>
      <c r="M180" s="746">
        <f t="shared" si="53"/>
        <v>549454995.00000024</v>
      </c>
      <c r="N180" s="746">
        <f t="shared" si="53"/>
        <v>604899495.00000024</v>
      </c>
      <c r="O180" s="746">
        <f t="shared" si="53"/>
        <v>660343995.00000024</v>
      </c>
      <c r="P180" s="746">
        <f t="shared" si="53"/>
        <v>715788495.00000024</v>
      </c>
      <c r="Q180" s="746">
        <f t="shared" si="53"/>
        <v>763747987.50000024</v>
      </c>
      <c r="R180" s="746">
        <f t="shared" si="53"/>
        <v>811707480.00000024</v>
      </c>
      <c r="S180" s="746">
        <f t="shared" si="53"/>
        <v>859666972.50000024</v>
      </c>
      <c r="T180" s="746">
        <f t="shared" si="53"/>
        <v>907626465.00000024</v>
      </c>
      <c r="U180" s="746">
        <f t="shared" si="53"/>
        <v>955585957.50000024</v>
      </c>
      <c r="V180" s="746">
        <f t="shared" si="53"/>
        <v>1003545450.0000002</v>
      </c>
      <c r="W180" s="746">
        <f t="shared" si="53"/>
        <v>1051504942.5000002</v>
      </c>
      <c r="X180" s="746">
        <f t="shared" si="53"/>
        <v>1099464435.0000002</v>
      </c>
      <c r="Y180" s="746">
        <f t="shared" si="53"/>
        <v>1147423927.5000002</v>
      </c>
      <c r="Z180" s="746">
        <f t="shared" si="53"/>
        <v>1195383420.0000002</v>
      </c>
      <c r="AA180" s="746">
        <f t="shared" si="53"/>
        <v>1229648121.0000002</v>
      </c>
      <c r="AB180" s="746">
        <f t="shared" si="53"/>
        <v>1263912822.0000002</v>
      </c>
      <c r="AC180" s="746">
        <f t="shared" si="53"/>
        <v>1298177523.0000002</v>
      </c>
      <c r="AD180" s="746">
        <f t="shared" si="53"/>
        <v>1332442224.0000002</v>
      </c>
      <c r="AE180" s="746">
        <f t="shared" si="53"/>
        <v>1366706925.0000002</v>
      </c>
      <c r="AF180" s="746">
        <f t="shared" si="53"/>
        <v>1400971626.0000002</v>
      </c>
      <c r="AG180" s="746">
        <f t="shared" si="53"/>
        <v>1435236327.0000002</v>
      </c>
      <c r="AH180" s="746">
        <f t="shared" si="53"/>
        <v>1469501028.0000002</v>
      </c>
      <c r="AI180" s="746">
        <f t="shared" si="53"/>
        <v>1503765729.0000002</v>
      </c>
      <c r="AJ180" s="746">
        <f t="shared" si="53"/>
        <v>1538030430.0000002</v>
      </c>
      <c r="AK180" s="746" t="str">
        <f t="shared" si="53"/>
        <v/>
      </c>
      <c r="AL180" s="746" t="str">
        <f t="shared" si="53"/>
        <v/>
      </c>
      <c r="AM180" s="746" t="str">
        <f t="shared" si="53"/>
        <v/>
      </c>
      <c r="AN180" s="746" t="str">
        <f t="shared" si="53"/>
        <v/>
      </c>
      <c r="AO180" s="746" t="str">
        <f t="shared" si="53"/>
        <v/>
      </c>
      <c r="AP180" s="746" t="str">
        <f t="shared" si="53"/>
        <v/>
      </c>
      <c r="AQ180" s="746" t="str">
        <f t="shared" si="53"/>
        <v/>
      </c>
      <c r="AR180" s="746" t="str">
        <f t="shared" si="53"/>
        <v/>
      </c>
    </row>
    <row r="181" spans="1:1173" s="812" customFormat="1" ht="10" customHeight="1" x14ac:dyDescent="0.15">
      <c r="A181" s="653"/>
      <c r="B181" s="802"/>
      <c r="C181" s="802"/>
      <c r="E181" s="813"/>
      <c r="J181" s="813"/>
    </row>
    <row r="182" spans="1:1173" s="699" customFormat="1" ht="22" customHeight="1" x14ac:dyDescent="0.15">
      <c r="A182" s="653"/>
      <c r="B182" s="736" t="s">
        <v>90</v>
      </c>
      <c r="C182" s="737" t="s">
        <v>27</v>
      </c>
      <c r="D182" s="752">
        <f>IF(D173="","",D$101-D174-D178)</f>
        <v>1515926</v>
      </c>
      <c r="E182" s="753">
        <f t="shared" ref="E182:AR182" si="54">IF(E173="","",E$101-E174-E178)</f>
        <v>1461003</v>
      </c>
      <c r="F182" s="752">
        <f t="shared" si="54"/>
        <v>1408057</v>
      </c>
      <c r="G182" s="752">
        <f t="shared" si="54"/>
        <v>1357017</v>
      </c>
      <c r="H182" s="752">
        <f t="shared" si="54"/>
        <v>1307815</v>
      </c>
      <c r="I182" s="752">
        <f t="shared" si="54"/>
        <v>1260384</v>
      </c>
      <c r="J182" s="753">
        <f t="shared" si="54"/>
        <v>1214660</v>
      </c>
      <c r="K182" s="752">
        <f t="shared" si="54"/>
        <v>1170583</v>
      </c>
      <c r="L182" s="752">
        <f t="shared" si="54"/>
        <v>1128092</v>
      </c>
      <c r="M182" s="752">
        <f t="shared" si="54"/>
        <v>1087131</v>
      </c>
      <c r="N182" s="752">
        <f t="shared" si="54"/>
        <v>1047645</v>
      </c>
      <c r="O182" s="752">
        <f t="shared" si="54"/>
        <v>1009580</v>
      </c>
      <c r="P182" s="752">
        <f t="shared" si="54"/>
        <v>972885</v>
      </c>
      <c r="Q182" s="752">
        <f t="shared" si="54"/>
        <v>937511</v>
      </c>
      <c r="R182" s="752">
        <f t="shared" si="54"/>
        <v>903411</v>
      </c>
      <c r="S182" s="752">
        <f t="shared" si="54"/>
        <v>870539</v>
      </c>
      <c r="T182" s="752">
        <f t="shared" si="54"/>
        <v>838850</v>
      </c>
      <c r="U182" s="752">
        <f t="shared" si="54"/>
        <v>808302</v>
      </c>
      <c r="V182" s="752">
        <f t="shared" si="54"/>
        <v>778853</v>
      </c>
      <c r="W182" s="752">
        <f t="shared" si="54"/>
        <v>750465</v>
      </c>
      <c r="X182" s="752">
        <f t="shared" si="54"/>
        <v>723099</v>
      </c>
      <c r="Y182" s="752">
        <f t="shared" si="54"/>
        <v>696718</v>
      </c>
      <c r="Z182" s="752">
        <f t="shared" si="54"/>
        <v>671286</v>
      </c>
      <c r="AA182" s="752">
        <f t="shared" si="54"/>
        <v>646770</v>
      </c>
      <c r="AB182" s="752">
        <f t="shared" si="54"/>
        <v>623137</v>
      </c>
      <c r="AC182" s="752">
        <f t="shared" si="54"/>
        <v>600354</v>
      </c>
      <c r="AD182" s="752">
        <f t="shared" si="54"/>
        <v>578392</v>
      </c>
      <c r="AE182" s="752">
        <f t="shared" si="54"/>
        <v>557220</v>
      </c>
      <c r="AF182" s="752">
        <f t="shared" si="54"/>
        <v>536810</v>
      </c>
      <c r="AG182" s="752">
        <f t="shared" si="54"/>
        <v>517134.99999999994</v>
      </c>
      <c r="AH182" s="752">
        <f t="shared" si="54"/>
        <v>498167.99999999994</v>
      </c>
      <c r="AI182" s="752">
        <f t="shared" si="54"/>
        <v>479883.99999999994</v>
      </c>
      <c r="AJ182" s="752">
        <f t="shared" si="54"/>
        <v>462257.99999999994</v>
      </c>
      <c r="AK182" s="752" t="str">
        <f t="shared" si="54"/>
        <v/>
      </c>
      <c r="AL182" s="752" t="str">
        <f t="shared" si="54"/>
        <v/>
      </c>
      <c r="AM182" s="752" t="str">
        <f t="shared" si="54"/>
        <v/>
      </c>
      <c r="AN182" s="752" t="str">
        <f t="shared" si="54"/>
        <v/>
      </c>
      <c r="AO182" s="752" t="str">
        <f t="shared" si="54"/>
        <v/>
      </c>
      <c r="AP182" s="752" t="str">
        <f t="shared" si="54"/>
        <v/>
      </c>
      <c r="AQ182" s="752" t="str">
        <f t="shared" si="54"/>
        <v/>
      </c>
      <c r="AR182" s="752" t="str">
        <f t="shared" si="54"/>
        <v/>
      </c>
    </row>
    <row r="183" spans="1:1173" s="699" customFormat="1" ht="22" customHeight="1" x14ac:dyDescent="0.15">
      <c r="A183" s="653"/>
      <c r="B183" s="772"/>
      <c r="C183" s="737" t="s">
        <v>17</v>
      </c>
      <c r="D183" s="743">
        <f t="shared" ref="D183:AR183" si="55">IF(D173="","",D182/D$101)</f>
        <v>0.95787059269556429</v>
      </c>
      <c r="E183" s="744">
        <f t="shared" si="55"/>
        <v>0.91754254851472716</v>
      </c>
      <c r="F183" s="743">
        <f t="shared" si="55"/>
        <v>0.87893695380774028</v>
      </c>
      <c r="G183" s="743">
        <f t="shared" si="55"/>
        <v>0.84182196029776679</v>
      </c>
      <c r="H183" s="743">
        <f t="shared" si="55"/>
        <v>0.80629778051787915</v>
      </c>
      <c r="I183" s="743">
        <f t="shared" si="55"/>
        <v>0.7722941176470588</v>
      </c>
      <c r="J183" s="744">
        <f t="shared" si="55"/>
        <v>0.7397442143727162</v>
      </c>
      <c r="K183" s="743">
        <f t="shared" si="55"/>
        <v>0.70858535108958842</v>
      </c>
      <c r="L183" s="743">
        <f t="shared" si="55"/>
        <v>0.67875571600481344</v>
      </c>
      <c r="M183" s="743">
        <f t="shared" si="55"/>
        <v>0.65019796650717698</v>
      </c>
      <c r="N183" s="743">
        <f t="shared" si="55"/>
        <v>0.62285671819262778</v>
      </c>
      <c r="O183" s="743">
        <f t="shared" si="55"/>
        <v>0.59667848699763593</v>
      </c>
      <c r="P183" s="743">
        <f t="shared" si="55"/>
        <v>0.57161280846063456</v>
      </c>
      <c r="Q183" s="743">
        <f t="shared" si="55"/>
        <v>0.54804372606903806</v>
      </c>
      <c r="R183" s="743">
        <f t="shared" si="55"/>
        <v>0.52545280055836674</v>
      </c>
      <c r="S183" s="743">
        <f t="shared" si="55"/>
        <v>0.50379872102780754</v>
      </c>
      <c r="T183" s="743">
        <f t="shared" si="55"/>
        <v>0.48304157549234134</v>
      </c>
      <c r="U183" s="743">
        <f t="shared" si="55"/>
        <v>0.4631439621830683</v>
      </c>
      <c r="V183" s="743">
        <f t="shared" si="55"/>
        <v>0.44406921717315695</v>
      </c>
      <c r="W183" s="743">
        <f t="shared" si="55"/>
        <v>0.42578366571161103</v>
      </c>
      <c r="X183" s="743">
        <f t="shared" si="55"/>
        <v>0.40825372628726286</v>
      </c>
      <c r="Y183" s="743">
        <f t="shared" si="55"/>
        <v>0.3914475938983622</v>
      </c>
      <c r="Z183" s="743">
        <f t="shared" si="55"/>
        <v>0.37533463796477495</v>
      </c>
      <c r="AA183" s="743">
        <f t="shared" si="55"/>
        <v>0.36038179508324603</v>
      </c>
      <c r="AB183" s="743">
        <f t="shared" si="55"/>
        <v>0.34602190064746841</v>
      </c>
      <c r="AC183" s="743">
        <f t="shared" si="55"/>
        <v>0.33223060917301223</v>
      </c>
      <c r="AD183" s="743">
        <f t="shared" si="55"/>
        <v>0.31898611310265718</v>
      </c>
      <c r="AE183" s="743">
        <f t="shared" si="55"/>
        <v>0.30626580191271846</v>
      </c>
      <c r="AF183" s="743">
        <f t="shared" si="55"/>
        <v>0.29404901455975635</v>
      </c>
      <c r="AG183" s="743">
        <f t="shared" si="55"/>
        <v>0.28231591474865697</v>
      </c>
      <c r="AH183" s="743">
        <f t="shared" si="55"/>
        <v>0.27104693297931376</v>
      </c>
      <c r="AI183" s="743">
        <f t="shared" si="55"/>
        <v>0.26022384660434245</v>
      </c>
      <c r="AJ183" s="743">
        <f t="shared" si="55"/>
        <v>0.24982867643084902</v>
      </c>
      <c r="AK183" s="743" t="str">
        <f t="shared" si="55"/>
        <v/>
      </c>
      <c r="AL183" s="743" t="str">
        <f t="shared" si="55"/>
        <v/>
      </c>
      <c r="AM183" s="743" t="str">
        <f t="shared" si="55"/>
        <v/>
      </c>
      <c r="AN183" s="743" t="str">
        <f t="shared" si="55"/>
        <v/>
      </c>
      <c r="AO183" s="743" t="str">
        <f t="shared" si="55"/>
        <v/>
      </c>
      <c r="AP183" s="743" t="str">
        <f t="shared" si="55"/>
        <v/>
      </c>
      <c r="AQ183" s="743" t="str">
        <f t="shared" si="55"/>
        <v/>
      </c>
      <c r="AR183" s="743" t="str">
        <f t="shared" si="55"/>
        <v/>
      </c>
    </row>
    <row r="184" spans="1:1173" s="755" customFormat="1" ht="22" customHeight="1" x14ac:dyDescent="0.15">
      <c r="A184" s="653"/>
      <c r="B184" s="754" t="s">
        <v>98</v>
      </c>
      <c r="C184" s="737" t="s">
        <v>49</v>
      </c>
      <c r="D184" s="746">
        <f>IF(D173="","",IF(D182*$M$27&gt;0,D182*$M$27,0))</f>
        <v>31564323146.060001</v>
      </c>
      <c r="E184" s="747">
        <f t="shared" ref="E184:AR184" si="56">IF(E173="","",IF(E182*$M$27&gt;0,E182*$M$27,0))</f>
        <v>30420726875.43</v>
      </c>
      <c r="F184" s="746">
        <f t="shared" si="56"/>
        <v>29318295323.170002</v>
      </c>
      <c r="G184" s="746">
        <f t="shared" si="56"/>
        <v>28255550140.77</v>
      </c>
      <c r="H184" s="746">
        <f t="shared" si="56"/>
        <v>27231075445.150002</v>
      </c>
      <c r="I184" s="746">
        <f t="shared" si="56"/>
        <v>26243476175.040001</v>
      </c>
      <c r="J184" s="747">
        <f t="shared" si="56"/>
        <v>25291419734.600002</v>
      </c>
      <c r="K184" s="746">
        <f t="shared" si="56"/>
        <v>24373656815.230003</v>
      </c>
      <c r="L184" s="746">
        <f t="shared" si="56"/>
        <v>23488917286.52</v>
      </c>
      <c r="M184" s="746">
        <f t="shared" si="56"/>
        <v>22636035127.110001</v>
      </c>
      <c r="N184" s="746">
        <f t="shared" si="56"/>
        <v>21813865137.450001</v>
      </c>
      <c r="O184" s="746">
        <f t="shared" si="56"/>
        <v>21021282939.800003</v>
      </c>
      <c r="P184" s="746">
        <f t="shared" si="56"/>
        <v>20257226621.850002</v>
      </c>
      <c r="Q184" s="746">
        <f t="shared" si="56"/>
        <v>19520675914.91</v>
      </c>
      <c r="R184" s="746">
        <f t="shared" si="56"/>
        <v>18810652193.91</v>
      </c>
      <c r="S184" s="746">
        <f t="shared" si="56"/>
        <v>18126197655.59</v>
      </c>
      <c r="T184" s="746">
        <f t="shared" si="56"/>
        <v>17466375318.5</v>
      </c>
      <c r="U184" s="746">
        <f t="shared" si="56"/>
        <v>16830310666.620001</v>
      </c>
      <c r="V184" s="746">
        <f t="shared" si="56"/>
        <v>16217129183.93</v>
      </c>
      <c r="W184" s="746">
        <f t="shared" si="56"/>
        <v>15626039641.650002</v>
      </c>
      <c r="X184" s="746">
        <f t="shared" si="56"/>
        <v>15056229989.190001</v>
      </c>
      <c r="Y184" s="746">
        <f t="shared" si="56"/>
        <v>14506929819.580002</v>
      </c>
      <c r="Z184" s="746">
        <f t="shared" si="56"/>
        <v>13977389547.660002</v>
      </c>
      <c r="AA184" s="746">
        <f t="shared" si="56"/>
        <v>13466922053.700001</v>
      </c>
      <c r="AB184" s="746">
        <f t="shared" si="56"/>
        <v>12974840217.970001</v>
      </c>
      <c r="AC184" s="746">
        <f t="shared" si="56"/>
        <v>12500456920.740002</v>
      </c>
      <c r="AD184" s="746">
        <f t="shared" si="56"/>
        <v>12043168329.52</v>
      </c>
      <c r="AE184" s="746">
        <f t="shared" si="56"/>
        <v>11602328968.200001</v>
      </c>
      <c r="AF184" s="746">
        <f t="shared" si="56"/>
        <v>11177355826.1</v>
      </c>
      <c r="AG184" s="746">
        <f t="shared" si="56"/>
        <v>10767686714.35</v>
      </c>
      <c r="AH184" s="746">
        <f t="shared" si="56"/>
        <v>10372759444.08</v>
      </c>
      <c r="AI184" s="746">
        <f t="shared" si="56"/>
        <v>9992053470.039999</v>
      </c>
      <c r="AJ184" s="746">
        <f t="shared" si="56"/>
        <v>9625048246.9799995</v>
      </c>
      <c r="AK184" s="746" t="str">
        <f t="shared" si="56"/>
        <v/>
      </c>
      <c r="AL184" s="746" t="str">
        <f t="shared" si="56"/>
        <v/>
      </c>
      <c r="AM184" s="746" t="str">
        <f t="shared" si="56"/>
        <v/>
      </c>
      <c r="AN184" s="746" t="str">
        <f t="shared" si="56"/>
        <v/>
      </c>
      <c r="AO184" s="746" t="str">
        <f t="shared" si="56"/>
        <v/>
      </c>
      <c r="AP184" s="746" t="str">
        <f t="shared" si="56"/>
        <v/>
      </c>
      <c r="AQ184" s="746" t="str">
        <f t="shared" si="56"/>
        <v/>
      </c>
      <c r="AR184" s="746" t="str">
        <f t="shared" si="56"/>
        <v/>
      </c>
    </row>
    <row r="185" spans="1:1173" s="685" customFormat="1" ht="22" hidden="1" customHeight="1" x14ac:dyDescent="0.15">
      <c r="A185" s="653"/>
      <c r="B185" s="756" t="s">
        <v>103</v>
      </c>
      <c r="C185" s="716" t="s">
        <v>11</v>
      </c>
      <c r="D185" s="757" t="str">
        <f>IF(D173="","",IF(D175+D179+D183=1,"","FAUX"))</f>
        <v/>
      </c>
      <c r="E185" s="758" t="str">
        <f t="shared" ref="E185:AR185" si="57">IF(E173="","",IF(E175+E179+E183=1,"","FAUX"))</f>
        <v/>
      </c>
      <c r="F185" s="757" t="str">
        <f t="shared" si="57"/>
        <v/>
      </c>
      <c r="G185" s="757" t="str">
        <f t="shared" si="57"/>
        <v/>
      </c>
      <c r="H185" s="757" t="str">
        <f t="shared" si="57"/>
        <v/>
      </c>
      <c r="I185" s="757" t="str">
        <f t="shared" si="57"/>
        <v/>
      </c>
      <c r="J185" s="758" t="str">
        <f t="shared" si="57"/>
        <v/>
      </c>
      <c r="K185" s="757" t="str">
        <f t="shared" si="57"/>
        <v/>
      </c>
      <c r="L185" s="757" t="str">
        <f t="shared" si="57"/>
        <v/>
      </c>
      <c r="M185" s="757" t="str">
        <f t="shared" si="57"/>
        <v/>
      </c>
      <c r="N185" s="757" t="str">
        <f t="shared" si="57"/>
        <v/>
      </c>
      <c r="O185" s="757" t="str">
        <f t="shared" si="57"/>
        <v/>
      </c>
      <c r="P185" s="757" t="str">
        <f t="shared" si="57"/>
        <v/>
      </c>
      <c r="Q185" s="757" t="str">
        <f t="shared" si="57"/>
        <v/>
      </c>
      <c r="R185" s="757" t="str">
        <f t="shared" si="57"/>
        <v/>
      </c>
      <c r="S185" s="757" t="str">
        <f t="shared" si="57"/>
        <v/>
      </c>
      <c r="T185" s="757" t="str">
        <f t="shared" si="57"/>
        <v/>
      </c>
      <c r="U185" s="757" t="str">
        <f t="shared" si="57"/>
        <v/>
      </c>
      <c r="V185" s="757" t="str">
        <f t="shared" si="57"/>
        <v/>
      </c>
      <c r="W185" s="757" t="str">
        <f t="shared" si="57"/>
        <v/>
      </c>
      <c r="X185" s="757" t="str">
        <f t="shared" si="57"/>
        <v/>
      </c>
      <c r="Y185" s="757" t="str">
        <f t="shared" si="57"/>
        <v/>
      </c>
      <c r="Z185" s="757" t="str">
        <f t="shared" si="57"/>
        <v/>
      </c>
      <c r="AA185" s="757" t="str">
        <f t="shared" si="57"/>
        <v/>
      </c>
      <c r="AB185" s="757" t="str">
        <f t="shared" si="57"/>
        <v/>
      </c>
      <c r="AC185" s="757" t="str">
        <f t="shared" si="57"/>
        <v/>
      </c>
      <c r="AD185" s="757" t="str">
        <f t="shared" si="57"/>
        <v/>
      </c>
      <c r="AE185" s="757" t="str">
        <f t="shared" si="57"/>
        <v/>
      </c>
      <c r="AF185" s="757" t="str">
        <f t="shared" si="57"/>
        <v/>
      </c>
      <c r="AG185" s="757" t="str">
        <f t="shared" si="57"/>
        <v/>
      </c>
      <c r="AH185" s="757" t="str">
        <f t="shared" si="57"/>
        <v/>
      </c>
      <c r="AI185" s="757" t="str">
        <f t="shared" si="57"/>
        <v/>
      </c>
      <c r="AJ185" s="757" t="str">
        <f t="shared" si="57"/>
        <v/>
      </c>
      <c r="AK185" s="757" t="str">
        <f t="shared" si="57"/>
        <v/>
      </c>
      <c r="AL185" s="757" t="str">
        <f t="shared" si="57"/>
        <v/>
      </c>
      <c r="AM185" s="757" t="str">
        <f t="shared" si="57"/>
        <v/>
      </c>
      <c r="AN185" s="757" t="str">
        <f t="shared" si="57"/>
        <v/>
      </c>
      <c r="AO185" s="757" t="str">
        <f t="shared" si="57"/>
        <v/>
      </c>
      <c r="AP185" s="757" t="str">
        <f t="shared" si="57"/>
        <v/>
      </c>
      <c r="AQ185" s="757" t="str">
        <f t="shared" si="57"/>
        <v/>
      </c>
      <c r="AR185" s="757" t="str">
        <f t="shared" si="57"/>
        <v/>
      </c>
    </row>
    <row r="186" spans="1:1173" s="812" customFormat="1" ht="10" customHeight="1" x14ac:dyDescent="0.15">
      <c r="A186" s="653"/>
      <c r="B186" s="802"/>
      <c r="C186" s="802"/>
      <c r="E186" s="813"/>
      <c r="J186" s="813"/>
    </row>
    <row r="187" spans="1:1173" s="741" customFormat="1" ht="22" customHeight="1" x14ac:dyDescent="0.15">
      <c r="A187" s="653"/>
      <c r="B187" s="666"/>
      <c r="C187" s="806" t="s">
        <v>99</v>
      </c>
      <c r="E187" s="669"/>
      <c r="J187" s="669"/>
    </row>
    <row r="188" spans="1:1173" s="811" customFormat="1" ht="22" customHeight="1" x14ac:dyDescent="0.15">
      <c r="A188" s="653"/>
      <c r="B188" s="807" t="s">
        <v>69</v>
      </c>
      <c r="C188" s="671" t="s">
        <v>11</v>
      </c>
      <c r="D188" s="808">
        <f>D$84</f>
        <v>2018</v>
      </c>
      <c r="E188" s="809">
        <f t="shared" ref="E188:AR188" si="58">E$84</f>
        <v>2019</v>
      </c>
      <c r="F188" s="808">
        <f t="shared" si="58"/>
        <v>2020</v>
      </c>
      <c r="G188" s="808">
        <f t="shared" si="58"/>
        <v>2021</v>
      </c>
      <c r="H188" s="808">
        <f t="shared" si="58"/>
        <v>2022</v>
      </c>
      <c r="I188" s="808">
        <f t="shared" si="58"/>
        <v>2023</v>
      </c>
      <c r="J188" s="809">
        <f t="shared" si="58"/>
        <v>2024</v>
      </c>
      <c r="K188" s="808">
        <f t="shared" si="58"/>
        <v>2025</v>
      </c>
      <c r="L188" s="808">
        <f t="shared" si="58"/>
        <v>2026</v>
      </c>
      <c r="M188" s="808">
        <f t="shared" si="58"/>
        <v>2027</v>
      </c>
      <c r="N188" s="808">
        <f t="shared" si="58"/>
        <v>2028</v>
      </c>
      <c r="O188" s="808">
        <f t="shared" si="58"/>
        <v>2029</v>
      </c>
      <c r="P188" s="808">
        <f t="shared" si="58"/>
        <v>2030</v>
      </c>
      <c r="Q188" s="808">
        <f t="shared" si="58"/>
        <v>2031</v>
      </c>
      <c r="R188" s="808">
        <f t="shared" si="58"/>
        <v>2032</v>
      </c>
      <c r="S188" s="808">
        <f t="shared" si="58"/>
        <v>2033</v>
      </c>
      <c r="T188" s="808">
        <f t="shared" si="58"/>
        <v>2034</v>
      </c>
      <c r="U188" s="808">
        <f t="shared" si="58"/>
        <v>2035</v>
      </c>
      <c r="V188" s="808">
        <f t="shared" si="58"/>
        <v>2036</v>
      </c>
      <c r="W188" s="808">
        <f t="shared" si="58"/>
        <v>2037</v>
      </c>
      <c r="X188" s="808">
        <f t="shared" si="58"/>
        <v>2038</v>
      </c>
      <c r="Y188" s="808">
        <f t="shared" si="58"/>
        <v>2039</v>
      </c>
      <c r="Z188" s="808">
        <f t="shared" si="58"/>
        <v>2040</v>
      </c>
      <c r="AA188" s="808">
        <f t="shared" si="58"/>
        <v>2041</v>
      </c>
      <c r="AB188" s="808">
        <f t="shared" si="58"/>
        <v>2042</v>
      </c>
      <c r="AC188" s="808">
        <f t="shared" si="58"/>
        <v>2043</v>
      </c>
      <c r="AD188" s="808">
        <f t="shared" si="58"/>
        <v>2044</v>
      </c>
      <c r="AE188" s="808">
        <f t="shared" si="58"/>
        <v>2045</v>
      </c>
      <c r="AF188" s="808">
        <f t="shared" si="58"/>
        <v>2046</v>
      </c>
      <c r="AG188" s="808">
        <f t="shared" si="58"/>
        <v>2047</v>
      </c>
      <c r="AH188" s="808">
        <f t="shared" si="58"/>
        <v>2048</v>
      </c>
      <c r="AI188" s="808">
        <f t="shared" si="58"/>
        <v>2049</v>
      </c>
      <c r="AJ188" s="808">
        <f t="shared" si="58"/>
        <v>2050</v>
      </c>
      <c r="AK188" s="808" t="str">
        <f t="shared" si="58"/>
        <v/>
      </c>
      <c r="AL188" s="808" t="str">
        <f t="shared" si="58"/>
        <v/>
      </c>
      <c r="AM188" s="808" t="str">
        <f t="shared" si="58"/>
        <v/>
      </c>
      <c r="AN188" s="808" t="str">
        <f t="shared" si="58"/>
        <v/>
      </c>
      <c r="AO188" s="808" t="str">
        <f t="shared" si="58"/>
        <v/>
      </c>
      <c r="AP188" s="808" t="str">
        <f t="shared" si="58"/>
        <v/>
      </c>
      <c r="AQ188" s="808" t="str">
        <f t="shared" si="58"/>
        <v/>
      </c>
      <c r="AR188" s="808" t="str">
        <f t="shared" si="58"/>
        <v/>
      </c>
      <c r="AS188" s="810"/>
      <c r="AT188" s="810"/>
      <c r="AU188" s="810"/>
      <c r="AV188" s="810"/>
      <c r="AW188" s="810"/>
      <c r="AX188" s="810"/>
      <c r="AY188" s="810"/>
      <c r="AZ188" s="810"/>
      <c r="BA188" s="810"/>
      <c r="BB188" s="810"/>
      <c r="BC188" s="810"/>
      <c r="BD188" s="810"/>
      <c r="BE188" s="810"/>
      <c r="BF188" s="810"/>
      <c r="BG188" s="810"/>
      <c r="BH188" s="810"/>
      <c r="BI188" s="810"/>
      <c r="BJ188" s="810"/>
      <c r="BK188" s="810"/>
      <c r="BL188" s="810"/>
      <c r="BM188" s="810"/>
      <c r="BN188" s="810"/>
      <c r="BO188" s="810"/>
      <c r="BP188" s="810"/>
      <c r="BQ188" s="810"/>
      <c r="BR188" s="810"/>
      <c r="BS188" s="810"/>
      <c r="BT188" s="810"/>
      <c r="BU188" s="810"/>
      <c r="BV188" s="810"/>
      <c r="BW188" s="810"/>
      <c r="BX188" s="810"/>
      <c r="BY188" s="810"/>
      <c r="BZ188" s="810"/>
      <c r="CA188" s="810"/>
      <c r="CB188" s="810"/>
      <c r="CC188" s="810"/>
      <c r="CD188" s="810"/>
      <c r="CE188" s="810"/>
      <c r="CF188" s="810"/>
      <c r="CG188" s="810"/>
      <c r="CH188" s="810"/>
      <c r="CI188" s="810"/>
      <c r="CJ188" s="810"/>
      <c r="CK188" s="810"/>
      <c r="CL188" s="810"/>
      <c r="CM188" s="810"/>
      <c r="CN188" s="810"/>
      <c r="CO188" s="810"/>
      <c r="CP188" s="810"/>
      <c r="CQ188" s="810"/>
      <c r="CR188" s="810"/>
      <c r="CS188" s="810"/>
      <c r="CT188" s="810"/>
      <c r="CU188" s="810"/>
      <c r="CV188" s="810"/>
      <c r="CW188" s="810"/>
      <c r="CX188" s="810"/>
      <c r="CY188" s="810"/>
      <c r="CZ188" s="810"/>
      <c r="DA188" s="810"/>
      <c r="DB188" s="810"/>
      <c r="DC188" s="810"/>
      <c r="DD188" s="810"/>
      <c r="DE188" s="810"/>
      <c r="DF188" s="810"/>
      <c r="DG188" s="810"/>
      <c r="DH188" s="810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  <c r="ET188" s="810"/>
      <c r="EU188" s="810"/>
      <c r="EV188" s="810"/>
      <c r="EW188" s="810"/>
      <c r="EX188" s="810"/>
      <c r="EY188" s="810"/>
      <c r="EZ188" s="810"/>
      <c r="FA188" s="810"/>
      <c r="FB188" s="810"/>
      <c r="FC188" s="810"/>
      <c r="FD188" s="810"/>
      <c r="FE188" s="810"/>
      <c r="FF188" s="810"/>
      <c r="FG188" s="810"/>
      <c r="FH188" s="810"/>
      <c r="FI188" s="810"/>
      <c r="FJ188" s="810"/>
      <c r="FK188" s="810"/>
      <c r="FL188" s="810"/>
      <c r="FM188" s="810"/>
      <c r="FN188" s="810"/>
      <c r="FO188" s="810"/>
      <c r="FP188" s="810"/>
      <c r="FQ188" s="810"/>
      <c r="FR188" s="810"/>
      <c r="FS188" s="810"/>
      <c r="FT188" s="810"/>
      <c r="FU188" s="810"/>
      <c r="FV188" s="810"/>
      <c r="FW188" s="810"/>
      <c r="FX188" s="810"/>
      <c r="FY188" s="810"/>
      <c r="FZ188" s="810"/>
      <c r="GA188" s="810"/>
      <c r="GB188" s="810"/>
      <c r="GC188" s="810"/>
      <c r="GD188" s="810"/>
      <c r="GE188" s="810"/>
      <c r="GF188" s="810"/>
      <c r="GG188" s="810"/>
      <c r="GH188" s="810"/>
      <c r="GI188" s="810"/>
      <c r="GJ188" s="810"/>
      <c r="GK188" s="810"/>
      <c r="GL188" s="810"/>
      <c r="GM188" s="810"/>
      <c r="GN188" s="810"/>
      <c r="GO188" s="810"/>
      <c r="GP188" s="810"/>
      <c r="GQ188" s="810"/>
      <c r="GR188" s="810"/>
      <c r="GS188" s="810"/>
      <c r="GT188" s="810"/>
      <c r="GU188" s="810"/>
      <c r="GV188" s="810"/>
      <c r="GW188" s="810"/>
      <c r="GX188" s="810"/>
      <c r="GY188" s="810"/>
      <c r="GZ188" s="810"/>
      <c r="HA188" s="810"/>
      <c r="HB188" s="810"/>
      <c r="HC188" s="810"/>
      <c r="HD188" s="810"/>
      <c r="HE188" s="810"/>
      <c r="HF188" s="810"/>
      <c r="HG188" s="810"/>
      <c r="HH188" s="810"/>
      <c r="HI188" s="810"/>
      <c r="HJ188" s="810"/>
      <c r="HK188" s="810"/>
      <c r="HL188" s="810"/>
      <c r="HM188" s="810"/>
      <c r="HN188" s="810"/>
      <c r="HO188" s="810"/>
      <c r="HP188" s="810"/>
      <c r="HQ188" s="810"/>
      <c r="HR188" s="810"/>
      <c r="HS188" s="810"/>
      <c r="HT188" s="810"/>
      <c r="HU188" s="810"/>
      <c r="HV188" s="810"/>
      <c r="HW188" s="810"/>
      <c r="HX188" s="810"/>
      <c r="HY188" s="810"/>
      <c r="HZ188" s="810"/>
      <c r="IA188" s="810"/>
      <c r="IB188" s="810"/>
      <c r="IC188" s="810"/>
      <c r="ID188" s="810"/>
      <c r="IE188" s="810"/>
      <c r="IF188" s="810"/>
      <c r="IG188" s="810"/>
      <c r="IH188" s="810"/>
      <c r="II188" s="810"/>
      <c r="IJ188" s="810"/>
      <c r="IK188" s="810"/>
      <c r="IL188" s="810"/>
      <c r="IM188" s="810"/>
      <c r="IN188" s="810"/>
      <c r="IO188" s="810"/>
      <c r="IP188" s="810"/>
      <c r="IQ188" s="810"/>
      <c r="IR188" s="810"/>
      <c r="IS188" s="810"/>
      <c r="IT188" s="810"/>
      <c r="IU188" s="810"/>
      <c r="IV188" s="810"/>
      <c r="IW188" s="810"/>
      <c r="IX188" s="810"/>
      <c r="IY188" s="810"/>
      <c r="IZ188" s="810"/>
      <c r="JA188" s="810"/>
      <c r="JB188" s="810"/>
      <c r="JC188" s="810"/>
      <c r="JD188" s="810"/>
      <c r="JE188" s="810"/>
      <c r="JF188" s="810"/>
      <c r="JG188" s="810"/>
      <c r="JH188" s="810"/>
      <c r="JI188" s="810"/>
      <c r="JJ188" s="810"/>
      <c r="JK188" s="810"/>
      <c r="JL188" s="810"/>
      <c r="JM188" s="810"/>
      <c r="JN188" s="810"/>
      <c r="JO188" s="810"/>
      <c r="JP188" s="810"/>
      <c r="JQ188" s="810"/>
      <c r="JR188" s="810"/>
      <c r="JS188" s="810"/>
      <c r="JT188" s="810"/>
      <c r="JU188" s="810"/>
      <c r="JV188" s="810"/>
      <c r="JW188" s="810"/>
      <c r="JX188" s="810"/>
      <c r="JY188" s="810"/>
      <c r="JZ188" s="810"/>
      <c r="KA188" s="810"/>
      <c r="KB188" s="810"/>
      <c r="KC188" s="810"/>
      <c r="KD188" s="810"/>
      <c r="KE188" s="810"/>
      <c r="KF188" s="810"/>
      <c r="KG188" s="810"/>
      <c r="KH188" s="810"/>
      <c r="KI188" s="810"/>
      <c r="KJ188" s="810"/>
      <c r="KK188" s="810"/>
      <c r="KL188" s="810"/>
      <c r="KM188" s="810"/>
      <c r="KN188" s="810"/>
      <c r="KO188" s="810"/>
      <c r="KP188" s="810"/>
      <c r="KQ188" s="810"/>
      <c r="KR188" s="810"/>
      <c r="KS188" s="810"/>
      <c r="KT188" s="810"/>
      <c r="KU188" s="810"/>
      <c r="KV188" s="810"/>
      <c r="KW188" s="810"/>
      <c r="KX188" s="810"/>
      <c r="KY188" s="810"/>
      <c r="KZ188" s="810"/>
      <c r="LA188" s="810"/>
      <c r="LB188" s="810"/>
      <c r="LC188" s="810"/>
      <c r="LD188" s="810"/>
      <c r="LE188" s="810"/>
      <c r="LF188" s="810"/>
      <c r="LG188" s="810"/>
      <c r="LH188" s="810"/>
      <c r="LI188" s="810"/>
      <c r="LJ188" s="810"/>
      <c r="LK188" s="810"/>
      <c r="LL188" s="810"/>
      <c r="LM188" s="810"/>
      <c r="LN188" s="810"/>
      <c r="LO188" s="810"/>
      <c r="LP188" s="810"/>
      <c r="LQ188" s="810"/>
      <c r="LR188" s="810"/>
      <c r="LS188" s="810"/>
      <c r="LT188" s="810"/>
      <c r="LU188" s="810"/>
      <c r="LV188" s="810"/>
      <c r="LW188" s="810"/>
      <c r="LX188" s="810"/>
      <c r="LY188" s="810"/>
      <c r="LZ188" s="810"/>
      <c r="MA188" s="810"/>
      <c r="MB188" s="810"/>
      <c r="MC188" s="810"/>
      <c r="MD188" s="810"/>
      <c r="ME188" s="810"/>
      <c r="MF188" s="810"/>
      <c r="MG188" s="810"/>
      <c r="MH188" s="810"/>
      <c r="MI188" s="810"/>
      <c r="MJ188" s="810"/>
      <c r="MK188" s="810"/>
      <c r="ML188" s="810"/>
      <c r="MM188" s="810"/>
      <c r="MN188" s="810"/>
      <c r="MO188" s="810"/>
      <c r="MP188" s="810"/>
      <c r="MQ188" s="810"/>
      <c r="MR188" s="810"/>
      <c r="MS188" s="810"/>
      <c r="MT188" s="810"/>
      <c r="MU188" s="810"/>
      <c r="MV188" s="810"/>
      <c r="MW188" s="810"/>
      <c r="MX188" s="810"/>
      <c r="MY188" s="810"/>
      <c r="MZ188" s="810"/>
      <c r="NA188" s="810"/>
      <c r="NB188" s="810"/>
      <c r="NC188" s="810"/>
      <c r="ND188" s="810"/>
      <c r="NE188" s="810"/>
      <c r="NF188" s="810"/>
      <c r="NG188" s="810"/>
      <c r="NH188" s="810"/>
      <c r="NI188" s="810"/>
      <c r="NJ188" s="810"/>
      <c r="NK188" s="810"/>
      <c r="NL188" s="810"/>
      <c r="NM188" s="810"/>
      <c r="NN188" s="810"/>
      <c r="NO188" s="810"/>
      <c r="NP188" s="810"/>
      <c r="NQ188" s="810"/>
      <c r="NR188" s="810"/>
      <c r="NS188" s="810"/>
      <c r="NT188" s="810"/>
      <c r="NU188" s="810"/>
      <c r="NV188" s="810"/>
      <c r="NW188" s="810"/>
      <c r="NX188" s="810"/>
      <c r="NY188" s="810"/>
      <c r="NZ188" s="810"/>
      <c r="OA188" s="810"/>
      <c r="OB188" s="810"/>
      <c r="OC188" s="810"/>
      <c r="OD188" s="810"/>
      <c r="OE188" s="810"/>
      <c r="OF188" s="810"/>
      <c r="OG188" s="810"/>
      <c r="OH188" s="810"/>
      <c r="OI188" s="810"/>
      <c r="OJ188" s="810"/>
      <c r="OK188" s="810"/>
      <c r="OL188" s="810"/>
      <c r="OM188" s="810"/>
      <c r="ON188" s="810"/>
      <c r="OO188" s="810"/>
      <c r="OP188" s="810"/>
      <c r="OQ188" s="810"/>
      <c r="OR188" s="810"/>
      <c r="OS188" s="810"/>
      <c r="OT188" s="810"/>
      <c r="OU188" s="810"/>
      <c r="OV188" s="810"/>
      <c r="OW188" s="810"/>
      <c r="OX188" s="810"/>
      <c r="OY188" s="810"/>
      <c r="OZ188" s="810"/>
      <c r="PA188" s="810"/>
      <c r="PB188" s="810"/>
      <c r="PC188" s="810"/>
      <c r="PD188" s="810"/>
      <c r="PE188" s="810"/>
      <c r="PF188" s="810"/>
      <c r="PG188" s="810"/>
      <c r="PH188" s="810"/>
      <c r="PI188" s="810"/>
      <c r="PJ188" s="810"/>
      <c r="PK188" s="810"/>
      <c r="PL188" s="810"/>
      <c r="PM188" s="810"/>
      <c r="PN188" s="810"/>
      <c r="PO188" s="810"/>
      <c r="PP188" s="810"/>
      <c r="PQ188" s="810"/>
      <c r="PR188" s="810"/>
      <c r="PS188" s="810"/>
      <c r="PT188" s="810"/>
      <c r="PU188" s="810"/>
      <c r="PV188" s="810"/>
      <c r="PW188" s="810"/>
      <c r="PX188" s="810"/>
      <c r="PY188" s="810"/>
      <c r="PZ188" s="810"/>
      <c r="QA188" s="810"/>
      <c r="QB188" s="810"/>
      <c r="QC188" s="810"/>
      <c r="QD188" s="810"/>
      <c r="QE188" s="810"/>
      <c r="QF188" s="810"/>
      <c r="QG188" s="810"/>
      <c r="QH188" s="810"/>
      <c r="QI188" s="810"/>
      <c r="QJ188" s="810"/>
      <c r="QK188" s="810"/>
      <c r="QL188" s="810"/>
      <c r="QM188" s="810"/>
      <c r="QN188" s="810"/>
      <c r="QO188" s="810"/>
      <c r="QP188" s="810"/>
      <c r="QQ188" s="810"/>
      <c r="QR188" s="810"/>
      <c r="QS188" s="810"/>
      <c r="QT188" s="810"/>
      <c r="QU188" s="810"/>
      <c r="QV188" s="810"/>
      <c r="QW188" s="810"/>
      <c r="QX188" s="810"/>
      <c r="QY188" s="810"/>
      <c r="QZ188" s="810"/>
      <c r="RA188" s="810"/>
      <c r="RB188" s="810"/>
      <c r="RC188" s="810"/>
      <c r="RD188" s="810"/>
      <c r="RE188" s="810"/>
      <c r="RF188" s="810"/>
      <c r="RG188" s="810"/>
      <c r="RH188" s="810"/>
      <c r="RI188" s="810"/>
      <c r="RJ188" s="810"/>
      <c r="RK188" s="810"/>
      <c r="RL188" s="810"/>
      <c r="RM188" s="810"/>
      <c r="RN188" s="810"/>
      <c r="RO188" s="810"/>
      <c r="RP188" s="810"/>
      <c r="RQ188" s="810"/>
      <c r="RR188" s="810"/>
      <c r="RS188" s="810"/>
      <c r="RT188" s="810"/>
      <c r="RU188" s="810"/>
      <c r="RV188" s="810"/>
      <c r="RW188" s="810"/>
      <c r="RX188" s="810"/>
      <c r="RY188" s="810"/>
      <c r="RZ188" s="810"/>
      <c r="SA188" s="810"/>
      <c r="SB188" s="810"/>
      <c r="SC188" s="810"/>
      <c r="SD188" s="810"/>
      <c r="SE188" s="810"/>
      <c r="SF188" s="810"/>
      <c r="SG188" s="810"/>
      <c r="SH188" s="810"/>
      <c r="SI188" s="810"/>
      <c r="SJ188" s="810"/>
      <c r="SK188" s="810"/>
      <c r="SL188" s="810"/>
      <c r="SM188" s="810"/>
      <c r="SN188" s="810"/>
      <c r="SO188" s="810"/>
      <c r="SP188" s="810"/>
      <c r="SQ188" s="810"/>
      <c r="SR188" s="810"/>
      <c r="SS188" s="810"/>
      <c r="ST188" s="810"/>
      <c r="SU188" s="810"/>
      <c r="SV188" s="810"/>
      <c r="SW188" s="810"/>
      <c r="SX188" s="810"/>
      <c r="SY188" s="810"/>
      <c r="SZ188" s="810"/>
      <c r="TA188" s="810"/>
      <c r="TB188" s="810"/>
      <c r="TC188" s="810"/>
      <c r="TD188" s="810"/>
      <c r="TE188" s="810"/>
      <c r="TF188" s="810"/>
      <c r="TG188" s="810"/>
      <c r="TH188" s="810"/>
      <c r="TI188" s="810"/>
      <c r="TJ188" s="810"/>
      <c r="TK188" s="810"/>
      <c r="TL188" s="810"/>
      <c r="TM188" s="810"/>
      <c r="TN188" s="810"/>
      <c r="TO188" s="810"/>
      <c r="TP188" s="810"/>
      <c r="TQ188" s="810"/>
      <c r="TR188" s="810"/>
      <c r="TS188" s="810"/>
      <c r="TT188" s="810"/>
      <c r="TU188" s="810"/>
      <c r="TV188" s="810"/>
      <c r="TW188" s="810"/>
      <c r="TX188" s="810"/>
      <c r="TY188" s="810"/>
      <c r="TZ188" s="810"/>
      <c r="UA188" s="810"/>
      <c r="UB188" s="810"/>
      <c r="UC188" s="810"/>
      <c r="UD188" s="810"/>
      <c r="UE188" s="810"/>
      <c r="UF188" s="810"/>
      <c r="UG188" s="810"/>
      <c r="UH188" s="810"/>
      <c r="UI188" s="810"/>
      <c r="UJ188" s="810"/>
      <c r="UK188" s="810"/>
      <c r="UL188" s="810"/>
      <c r="UM188" s="810"/>
      <c r="UN188" s="810"/>
      <c r="UO188" s="810"/>
      <c r="UP188" s="810"/>
      <c r="UQ188" s="810"/>
      <c r="UR188" s="810"/>
      <c r="US188" s="810"/>
      <c r="UT188" s="810"/>
      <c r="UU188" s="810"/>
      <c r="UV188" s="810"/>
      <c r="UW188" s="810"/>
      <c r="UX188" s="810"/>
      <c r="UY188" s="810"/>
      <c r="UZ188" s="810"/>
      <c r="VA188" s="810"/>
      <c r="VB188" s="810"/>
      <c r="VC188" s="810"/>
      <c r="VD188" s="810"/>
      <c r="VE188" s="810"/>
      <c r="VF188" s="810"/>
      <c r="VG188" s="810"/>
      <c r="VH188" s="810"/>
      <c r="VI188" s="810"/>
      <c r="VJ188" s="810"/>
      <c r="VK188" s="810"/>
      <c r="VL188" s="810"/>
      <c r="VM188" s="810"/>
      <c r="VN188" s="810"/>
      <c r="VO188" s="810"/>
      <c r="VP188" s="810"/>
      <c r="VQ188" s="810"/>
      <c r="VR188" s="810"/>
      <c r="VS188" s="810"/>
      <c r="VT188" s="810"/>
      <c r="VU188" s="810"/>
      <c r="VV188" s="810"/>
      <c r="VW188" s="810"/>
      <c r="VX188" s="810"/>
      <c r="VY188" s="810"/>
      <c r="VZ188" s="810"/>
      <c r="WA188" s="810"/>
      <c r="WB188" s="810"/>
      <c r="WC188" s="810"/>
      <c r="WD188" s="810"/>
      <c r="WE188" s="810"/>
      <c r="WF188" s="810"/>
      <c r="WG188" s="810"/>
      <c r="WH188" s="810"/>
      <c r="WI188" s="810"/>
      <c r="WJ188" s="810"/>
      <c r="WK188" s="810"/>
      <c r="WL188" s="810"/>
      <c r="WM188" s="810"/>
      <c r="WN188" s="810"/>
      <c r="WO188" s="810"/>
      <c r="WP188" s="810"/>
      <c r="WQ188" s="810"/>
      <c r="WR188" s="810"/>
      <c r="WS188" s="810"/>
      <c r="WT188" s="810"/>
      <c r="WU188" s="810"/>
      <c r="WV188" s="810"/>
      <c r="WW188" s="810"/>
      <c r="WX188" s="810"/>
      <c r="WY188" s="810"/>
      <c r="WZ188" s="810"/>
      <c r="XA188" s="810"/>
      <c r="XB188" s="810"/>
      <c r="XC188" s="810"/>
      <c r="XD188" s="810"/>
      <c r="XE188" s="810"/>
      <c r="XF188" s="810"/>
      <c r="XG188" s="810"/>
      <c r="XH188" s="810"/>
      <c r="XI188" s="810"/>
      <c r="XJ188" s="810"/>
      <c r="XK188" s="810"/>
      <c r="XL188" s="810"/>
      <c r="XM188" s="810"/>
      <c r="XN188" s="810"/>
      <c r="XO188" s="810"/>
      <c r="XP188" s="810"/>
      <c r="XQ188" s="810"/>
      <c r="XR188" s="810"/>
      <c r="XS188" s="810"/>
      <c r="XT188" s="810"/>
      <c r="XU188" s="810"/>
      <c r="XV188" s="810"/>
      <c r="XW188" s="810"/>
      <c r="XX188" s="810"/>
      <c r="XY188" s="810"/>
      <c r="XZ188" s="810"/>
      <c r="YA188" s="810"/>
      <c r="YB188" s="810"/>
      <c r="YC188" s="810"/>
      <c r="YD188" s="810"/>
      <c r="YE188" s="810"/>
      <c r="YF188" s="810"/>
      <c r="YG188" s="810"/>
      <c r="YH188" s="810"/>
      <c r="YI188" s="810"/>
      <c r="YJ188" s="810"/>
      <c r="YK188" s="810"/>
      <c r="YL188" s="810"/>
      <c r="YM188" s="810"/>
      <c r="YN188" s="810"/>
      <c r="YO188" s="810"/>
      <c r="YP188" s="810"/>
      <c r="YQ188" s="810"/>
      <c r="YR188" s="810"/>
      <c r="YS188" s="810"/>
      <c r="YT188" s="810"/>
      <c r="YU188" s="810"/>
      <c r="YV188" s="810"/>
      <c r="YW188" s="810"/>
      <c r="YX188" s="810"/>
      <c r="YY188" s="810"/>
      <c r="YZ188" s="810"/>
      <c r="ZA188" s="810"/>
      <c r="ZB188" s="810"/>
      <c r="ZC188" s="810"/>
      <c r="ZD188" s="810"/>
      <c r="ZE188" s="810"/>
      <c r="ZF188" s="810"/>
      <c r="ZG188" s="810"/>
      <c r="ZH188" s="810"/>
      <c r="ZI188" s="810"/>
      <c r="ZJ188" s="810"/>
      <c r="ZK188" s="810"/>
      <c r="ZL188" s="810"/>
      <c r="ZM188" s="810"/>
      <c r="ZN188" s="810"/>
      <c r="ZO188" s="810"/>
      <c r="ZP188" s="810"/>
      <c r="ZQ188" s="810"/>
      <c r="ZR188" s="810"/>
      <c r="ZS188" s="810"/>
      <c r="ZT188" s="810"/>
      <c r="ZU188" s="810"/>
      <c r="ZV188" s="810"/>
      <c r="ZW188" s="810"/>
      <c r="ZX188" s="810"/>
      <c r="ZY188" s="810"/>
      <c r="ZZ188" s="810"/>
      <c r="AAA188" s="810"/>
      <c r="AAB188" s="810"/>
      <c r="AAC188" s="810"/>
      <c r="AAD188" s="810"/>
      <c r="AAE188" s="810"/>
      <c r="AAF188" s="810"/>
      <c r="AAG188" s="810"/>
      <c r="AAH188" s="810"/>
      <c r="AAI188" s="810"/>
      <c r="AAJ188" s="810"/>
      <c r="AAK188" s="810"/>
      <c r="AAL188" s="810"/>
      <c r="AAM188" s="810"/>
      <c r="AAN188" s="810"/>
      <c r="AAO188" s="810"/>
      <c r="AAP188" s="810"/>
      <c r="AAQ188" s="810"/>
      <c r="AAR188" s="810"/>
      <c r="AAS188" s="810"/>
      <c r="AAT188" s="810"/>
      <c r="AAU188" s="810"/>
      <c r="AAV188" s="810"/>
      <c r="AAW188" s="810"/>
      <c r="AAX188" s="810"/>
      <c r="AAY188" s="810"/>
      <c r="AAZ188" s="810"/>
      <c r="ABA188" s="810"/>
      <c r="ABB188" s="810"/>
      <c r="ABC188" s="810"/>
      <c r="ABD188" s="810"/>
      <c r="ABE188" s="810"/>
      <c r="ABF188" s="810"/>
      <c r="ABG188" s="810"/>
      <c r="ABH188" s="810"/>
      <c r="ABI188" s="810"/>
      <c r="ABJ188" s="810"/>
      <c r="ABK188" s="810"/>
      <c r="ABL188" s="810"/>
      <c r="ABM188" s="810"/>
      <c r="ABN188" s="810"/>
      <c r="ABO188" s="810"/>
      <c r="ABP188" s="810"/>
      <c r="ABQ188" s="810"/>
      <c r="ABR188" s="810"/>
      <c r="ABS188" s="810"/>
      <c r="ABT188" s="810"/>
      <c r="ABU188" s="810"/>
      <c r="ABV188" s="810"/>
      <c r="ABW188" s="810"/>
      <c r="ABX188" s="810"/>
      <c r="ABY188" s="810"/>
      <c r="ABZ188" s="810"/>
      <c r="ACA188" s="810"/>
      <c r="ACB188" s="810"/>
      <c r="ACC188" s="810"/>
      <c r="ACD188" s="810"/>
      <c r="ACE188" s="810"/>
      <c r="ACF188" s="810"/>
      <c r="ACG188" s="810"/>
      <c r="ACH188" s="810"/>
      <c r="ACI188" s="810"/>
      <c r="ACJ188" s="810"/>
      <c r="ACK188" s="810"/>
      <c r="ACL188" s="810"/>
      <c r="ACM188" s="810"/>
      <c r="ACN188" s="810"/>
      <c r="ACO188" s="810"/>
      <c r="ACP188" s="810"/>
      <c r="ACQ188" s="810"/>
      <c r="ACR188" s="810"/>
      <c r="ACS188" s="810"/>
      <c r="ACT188" s="810"/>
      <c r="ACU188" s="810"/>
      <c r="ACV188" s="810"/>
      <c r="ACW188" s="810"/>
      <c r="ACX188" s="810"/>
      <c r="ACY188" s="810"/>
      <c r="ACZ188" s="810"/>
      <c r="ADA188" s="810"/>
      <c r="ADB188" s="810"/>
      <c r="ADC188" s="810"/>
      <c r="ADD188" s="810"/>
      <c r="ADE188" s="810"/>
      <c r="ADF188" s="810"/>
      <c r="ADG188" s="810"/>
      <c r="ADH188" s="810"/>
      <c r="ADI188" s="810"/>
      <c r="ADJ188" s="810"/>
      <c r="ADK188" s="810"/>
      <c r="ADL188" s="810"/>
      <c r="ADM188" s="810"/>
      <c r="ADN188" s="810"/>
      <c r="ADO188" s="810"/>
      <c r="ADP188" s="810"/>
      <c r="ADQ188" s="810"/>
      <c r="ADR188" s="810"/>
      <c r="ADS188" s="810"/>
      <c r="ADT188" s="810"/>
      <c r="ADU188" s="810"/>
      <c r="ADV188" s="810"/>
      <c r="ADW188" s="810"/>
      <c r="ADX188" s="810"/>
      <c r="ADY188" s="810"/>
      <c r="ADZ188" s="810"/>
      <c r="AEA188" s="810"/>
      <c r="AEB188" s="810"/>
      <c r="AEC188" s="810"/>
      <c r="AED188" s="810"/>
      <c r="AEE188" s="810"/>
      <c r="AEF188" s="810"/>
      <c r="AEG188" s="810"/>
      <c r="AEH188" s="810"/>
      <c r="AEI188" s="810"/>
      <c r="AEJ188" s="810"/>
      <c r="AEK188" s="810"/>
      <c r="AEL188" s="810"/>
      <c r="AEM188" s="810"/>
      <c r="AEN188" s="810"/>
      <c r="AEO188" s="810"/>
      <c r="AEP188" s="810"/>
      <c r="AEQ188" s="810"/>
      <c r="AER188" s="810"/>
      <c r="AES188" s="810"/>
      <c r="AET188" s="810"/>
      <c r="AEU188" s="810"/>
      <c r="AEV188" s="810"/>
      <c r="AEW188" s="810"/>
      <c r="AEX188" s="810"/>
      <c r="AEY188" s="810"/>
      <c r="AEZ188" s="810"/>
      <c r="AFA188" s="810"/>
      <c r="AFB188" s="810"/>
      <c r="AFC188" s="810"/>
      <c r="AFD188" s="810"/>
      <c r="AFE188" s="810"/>
      <c r="AFF188" s="810"/>
      <c r="AFG188" s="810"/>
      <c r="AFH188" s="810"/>
      <c r="AFI188" s="810"/>
      <c r="AFJ188" s="810"/>
      <c r="AFK188" s="810"/>
      <c r="AFL188" s="810"/>
      <c r="AFM188" s="810"/>
      <c r="AFN188" s="810"/>
      <c r="AFO188" s="810"/>
      <c r="AFP188" s="810"/>
      <c r="AFQ188" s="810"/>
      <c r="AFR188" s="810"/>
      <c r="AFS188" s="810"/>
      <c r="AFT188" s="810"/>
      <c r="AFU188" s="810"/>
      <c r="AFV188" s="810"/>
      <c r="AFW188" s="810"/>
      <c r="AFX188" s="810"/>
      <c r="AFY188" s="810"/>
      <c r="AFZ188" s="810"/>
      <c r="AGA188" s="810"/>
      <c r="AGB188" s="810"/>
      <c r="AGC188" s="810"/>
      <c r="AGD188" s="810"/>
      <c r="AGE188" s="810"/>
      <c r="AGF188" s="810"/>
      <c r="AGG188" s="810"/>
      <c r="AGH188" s="810"/>
      <c r="AGI188" s="810"/>
      <c r="AGJ188" s="810"/>
      <c r="AGK188" s="810"/>
      <c r="AGL188" s="810"/>
      <c r="AGM188" s="810"/>
      <c r="AGN188" s="810"/>
      <c r="AGO188" s="810"/>
      <c r="AGP188" s="810"/>
      <c r="AGQ188" s="810"/>
      <c r="AGR188" s="810"/>
      <c r="AGS188" s="810"/>
      <c r="AGT188" s="810"/>
      <c r="AGU188" s="810"/>
      <c r="AGV188" s="810"/>
      <c r="AGW188" s="810"/>
      <c r="AGX188" s="810"/>
      <c r="AGY188" s="810"/>
      <c r="AGZ188" s="810"/>
      <c r="AHA188" s="810"/>
      <c r="AHB188" s="810"/>
      <c r="AHC188" s="810"/>
      <c r="AHD188" s="810"/>
      <c r="AHE188" s="810"/>
      <c r="AHF188" s="810"/>
      <c r="AHG188" s="810"/>
      <c r="AHH188" s="810"/>
      <c r="AHI188" s="810"/>
      <c r="AHJ188" s="810"/>
      <c r="AHK188" s="810"/>
      <c r="AHL188" s="810"/>
      <c r="AHM188" s="810"/>
      <c r="AHN188" s="810"/>
      <c r="AHO188" s="810"/>
      <c r="AHP188" s="810"/>
      <c r="AHQ188" s="810"/>
      <c r="AHR188" s="810"/>
      <c r="AHS188" s="810"/>
      <c r="AHT188" s="810"/>
      <c r="AHU188" s="810"/>
      <c r="AHV188" s="810"/>
      <c r="AHW188" s="810"/>
      <c r="AHX188" s="810"/>
      <c r="AHY188" s="810"/>
      <c r="AHZ188" s="810"/>
      <c r="AIA188" s="810"/>
      <c r="AIB188" s="810"/>
      <c r="AIC188" s="810"/>
      <c r="AID188" s="810"/>
      <c r="AIE188" s="810"/>
      <c r="AIF188" s="810"/>
      <c r="AIG188" s="810"/>
      <c r="AIH188" s="810"/>
      <c r="AII188" s="810"/>
      <c r="AIJ188" s="810"/>
      <c r="AIK188" s="810"/>
      <c r="AIL188" s="810"/>
      <c r="AIM188" s="810"/>
      <c r="AIN188" s="810"/>
      <c r="AIO188" s="810"/>
      <c r="AIP188" s="810"/>
      <c r="AIQ188" s="810"/>
      <c r="AIR188" s="810"/>
      <c r="AIS188" s="810"/>
      <c r="AIT188" s="810"/>
      <c r="AIU188" s="810"/>
      <c r="AIV188" s="810"/>
      <c r="AIW188" s="810"/>
      <c r="AIX188" s="810"/>
      <c r="AIY188" s="810"/>
      <c r="AIZ188" s="810"/>
      <c r="AJA188" s="810"/>
      <c r="AJB188" s="810"/>
      <c r="AJC188" s="810"/>
      <c r="AJD188" s="810"/>
      <c r="AJE188" s="810"/>
      <c r="AJF188" s="810"/>
      <c r="AJG188" s="810"/>
      <c r="AJH188" s="810"/>
      <c r="AJI188" s="810"/>
      <c r="AJJ188" s="810"/>
      <c r="AJK188" s="810"/>
      <c r="AJL188" s="810"/>
      <c r="AJM188" s="810"/>
      <c r="AJN188" s="810"/>
      <c r="AJO188" s="810"/>
      <c r="AJP188" s="810"/>
      <c r="AJQ188" s="810"/>
      <c r="AJR188" s="810"/>
      <c r="AJS188" s="810"/>
      <c r="AJT188" s="810"/>
      <c r="AJU188" s="810"/>
      <c r="AJV188" s="810"/>
      <c r="AJW188" s="810"/>
      <c r="AJX188" s="810"/>
      <c r="AJY188" s="810"/>
      <c r="AJZ188" s="810"/>
      <c r="AKA188" s="810"/>
      <c r="AKB188" s="810"/>
      <c r="AKC188" s="810"/>
      <c r="AKD188" s="810"/>
      <c r="AKE188" s="810"/>
      <c r="AKF188" s="810"/>
      <c r="AKG188" s="810"/>
      <c r="AKH188" s="810"/>
      <c r="AKI188" s="810"/>
      <c r="AKJ188" s="810"/>
      <c r="AKK188" s="810"/>
      <c r="AKL188" s="810"/>
      <c r="AKM188" s="810"/>
      <c r="AKN188" s="810"/>
      <c r="AKO188" s="810"/>
      <c r="AKP188" s="810"/>
      <c r="AKQ188" s="810"/>
      <c r="AKR188" s="810"/>
      <c r="AKS188" s="810"/>
      <c r="AKT188" s="810"/>
      <c r="AKU188" s="810"/>
      <c r="AKV188" s="810"/>
      <c r="AKW188" s="810"/>
      <c r="AKX188" s="810"/>
      <c r="AKY188" s="810"/>
      <c r="AKZ188" s="810"/>
      <c r="ALA188" s="810"/>
      <c r="ALB188" s="810"/>
      <c r="ALC188" s="810"/>
      <c r="ALD188" s="810"/>
      <c r="ALE188" s="810"/>
      <c r="ALF188" s="810"/>
      <c r="ALG188" s="810"/>
      <c r="ALH188" s="810"/>
      <c r="ALI188" s="810"/>
      <c r="ALJ188" s="810"/>
      <c r="ALK188" s="810"/>
      <c r="ALL188" s="810"/>
      <c r="ALM188" s="810"/>
      <c r="ALN188" s="810"/>
      <c r="ALO188" s="810"/>
      <c r="ALP188" s="810"/>
      <c r="ALQ188" s="810"/>
      <c r="ALR188" s="810"/>
      <c r="ALS188" s="810"/>
      <c r="ALT188" s="810"/>
      <c r="ALU188" s="810"/>
      <c r="ALV188" s="810"/>
      <c r="ALW188" s="810"/>
      <c r="ALX188" s="810"/>
      <c r="ALY188" s="810"/>
      <c r="ALZ188" s="810"/>
      <c r="AMA188" s="810"/>
      <c r="AMB188" s="810"/>
      <c r="AMC188" s="810"/>
      <c r="AMD188" s="810"/>
      <c r="AME188" s="810"/>
      <c r="AMF188" s="810"/>
      <c r="AMG188" s="810"/>
      <c r="AMH188" s="810"/>
      <c r="AMI188" s="810"/>
      <c r="AMJ188" s="810"/>
      <c r="AMK188" s="810"/>
      <c r="AML188" s="810"/>
      <c r="AMM188" s="810"/>
      <c r="AMN188" s="810"/>
      <c r="AMO188" s="810"/>
      <c r="AMP188" s="810"/>
      <c r="AMQ188" s="810"/>
      <c r="AMR188" s="810"/>
      <c r="AMS188" s="810"/>
      <c r="AMT188" s="810"/>
      <c r="AMU188" s="810"/>
      <c r="AMV188" s="810"/>
      <c r="AMW188" s="810"/>
      <c r="AMX188" s="810"/>
      <c r="AMY188" s="810"/>
      <c r="AMZ188" s="810"/>
      <c r="ANA188" s="810"/>
      <c r="ANB188" s="810"/>
      <c r="ANC188" s="810"/>
      <c r="AND188" s="810"/>
      <c r="ANE188" s="810"/>
      <c r="ANF188" s="810"/>
      <c r="ANG188" s="810"/>
      <c r="ANH188" s="810"/>
      <c r="ANI188" s="810"/>
      <c r="ANJ188" s="810"/>
      <c r="ANK188" s="810"/>
      <c r="ANL188" s="810"/>
      <c r="ANM188" s="810"/>
      <c r="ANN188" s="810"/>
      <c r="ANO188" s="810"/>
      <c r="ANP188" s="810"/>
      <c r="ANQ188" s="810"/>
      <c r="ANR188" s="810"/>
      <c r="ANS188" s="810"/>
      <c r="ANT188" s="810"/>
      <c r="ANU188" s="810"/>
      <c r="ANV188" s="810"/>
      <c r="ANW188" s="810"/>
      <c r="ANX188" s="810"/>
      <c r="ANY188" s="810"/>
      <c r="ANZ188" s="810"/>
      <c r="AOA188" s="810"/>
      <c r="AOB188" s="810"/>
      <c r="AOC188" s="810"/>
      <c r="AOD188" s="810"/>
      <c r="AOE188" s="810"/>
      <c r="AOF188" s="810"/>
      <c r="AOG188" s="810"/>
      <c r="AOH188" s="810"/>
      <c r="AOI188" s="810"/>
      <c r="AOJ188" s="810"/>
      <c r="AOK188" s="810"/>
      <c r="AOL188" s="810"/>
      <c r="AOM188" s="810"/>
      <c r="AON188" s="810"/>
      <c r="AOO188" s="810"/>
      <c r="AOP188" s="810"/>
      <c r="AOQ188" s="810"/>
      <c r="AOR188" s="810"/>
      <c r="AOS188" s="810"/>
      <c r="AOT188" s="810"/>
      <c r="AOU188" s="810"/>
      <c r="AOV188" s="810"/>
      <c r="AOW188" s="810"/>
      <c r="AOX188" s="810"/>
      <c r="AOY188" s="810"/>
      <c r="AOZ188" s="810"/>
      <c r="APA188" s="810"/>
      <c r="APB188" s="810"/>
      <c r="APC188" s="810"/>
      <c r="APD188" s="810"/>
      <c r="APE188" s="810"/>
      <c r="APF188" s="810"/>
      <c r="APG188" s="810"/>
      <c r="APH188" s="810"/>
      <c r="API188" s="810"/>
      <c r="APJ188" s="810"/>
      <c r="APK188" s="810"/>
      <c r="APL188" s="810"/>
      <c r="APM188" s="810"/>
      <c r="APN188" s="810"/>
      <c r="APO188" s="810"/>
      <c r="APP188" s="810"/>
      <c r="APQ188" s="810"/>
      <c r="APR188" s="810"/>
      <c r="APS188" s="810"/>
      <c r="APT188" s="810"/>
      <c r="APU188" s="810"/>
      <c r="APV188" s="810"/>
      <c r="APW188" s="810"/>
      <c r="APX188" s="810"/>
      <c r="APY188" s="810"/>
      <c r="APZ188" s="810"/>
      <c r="AQA188" s="810"/>
      <c r="AQB188" s="810"/>
      <c r="AQC188" s="810"/>
      <c r="AQD188" s="810"/>
      <c r="AQE188" s="810"/>
      <c r="AQF188" s="810"/>
      <c r="AQG188" s="810"/>
      <c r="AQH188" s="810"/>
      <c r="AQI188" s="810"/>
      <c r="AQJ188" s="810"/>
      <c r="AQK188" s="810"/>
      <c r="AQL188" s="810"/>
      <c r="AQM188" s="810"/>
      <c r="AQN188" s="810"/>
      <c r="AQO188" s="810"/>
      <c r="AQP188" s="810"/>
      <c r="AQQ188" s="810"/>
      <c r="AQR188" s="810"/>
      <c r="AQS188" s="810"/>
      <c r="AQT188" s="810"/>
      <c r="AQU188" s="810"/>
      <c r="AQV188" s="810"/>
      <c r="AQW188" s="810"/>
      <c r="AQX188" s="810"/>
      <c r="AQY188" s="810"/>
      <c r="AQZ188" s="810"/>
      <c r="ARA188" s="810"/>
      <c r="ARB188" s="810"/>
      <c r="ARC188" s="810"/>
      <c r="ARD188" s="810"/>
      <c r="ARE188" s="810"/>
      <c r="ARF188" s="810"/>
      <c r="ARG188" s="810"/>
      <c r="ARH188" s="810"/>
      <c r="ARI188" s="810"/>
      <c r="ARJ188" s="810"/>
      <c r="ARK188" s="810"/>
      <c r="ARL188" s="810"/>
      <c r="ARM188" s="810"/>
      <c r="ARN188" s="810"/>
      <c r="ARO188" s="810"/>
      <c r="ARP188" s="810"/>
      <c r="ARQ188" s="810"/>
      <c r="ARR188" s="810"/>
      <c r="ARS188" s="810"/>
      <c r="ART188" s="810"/>
      <c r="ARU188" s="810"/>
      <c r="ARV188" s="810"/>
      <c r="ARW188" s="810"/>
      <c r="ARX188" s="810"/>
      <c r="ARY188" s="810"/>
      <c r="ARZ188" s="810"/>
      <c r="ASA188" s="810"/>
      <c r="ASB188" s="810"/>
      <c r="ASC188" s="810"/>
    </row>
    <row r="189" spans="1:1173" s="685" customFormat="1" ht="22" hidden="1" customHeight="1" x14ac:dyDescent="0.15">
      <c r="A189" s="653"/>
      <c r="B189" s="759" t="s">
        <v>91</v>
      </c>
      <c r="C189" s="716" t="s">
        <v>79</v>
      </c>
      <c r="D189" s="760">
        <f>$C170*$I$19</f>
        <v>2012400.0000000002</v>
      </c>
      <c r="E189" s="725">
        <f t="shared" ref="E189:AR189" si="59">IF(E188="","",$C170*D201)</f>
        <v>1938498.6348000001</v>
      </c>
      <c r="F189" s="724">
        <f t="shared" si="59"/>
        <v>1867311.1494342396</v>
      </c>
      <c r="G189" s="724">
        <f t="shared" si="59"/>
        <v>1798737.882093566</v>
      </c>
      <c r="H189" s="724">
        <f t="shared" si="59"/>
        <v>1732682.830849444</v>
      </c>
      <c r="I189" s="724">
        <f t="shared" si="59"/>
        <v>1669053.5192521599</v>
      </c>
      <c r="J189" s="725">
        <f t="shared" si="59"/>
        <v>1607760.8668646626</v>
      </c>
      <c r="K189" s="724">
        <f t="shared" si="59"/>
        <v>1548719.0645507916</v>
      </c>
      <c r="L189" s="724">
        <f t="shared" si="59"/>
        <v>1491845.4543432926</v>
      </c>
      <c r="M189" s="724">
        <f t="shared" si="59"/>
        <v>1437060.4137234441</v>
      </c>
      <c r="N189" s="724">
        <f t="shared" si="59"/>
        <v>1384287.2441502779</v>
      </c>
      <c r="O189" s="724">
        <f t="shared" si="59"/>
        <v>1333452.0636833471</v>
      </c>
      <c r="P189" s="724">
        <f t="shared" si="59"/>
        <v>1284483.7035487038</v>
      </c>
      <c r="Q189" s="724">
        <f t="shared" si="59"/>
        <v>1237313.6085032846</v>
      </c>
      <c r="R189" s="724">
        <f t="shared" si="59"/>
        <v>1191875.7408582184</v>
      </c>
      <c r="S189" s="724">
        <f t="shared" si="59"/>
        <v>1148106.4880266821</v>
      </c>
      <c r="T189" s="724">
        <f t="shared" si="59"/>
        <v>1105944.5734668782</v>
      </c>
      <c r="U189" s="724">
        <f t="shared" si="59"/>
        <v>1065330.9708954541</v>
      </c>
      <c r="V189" s="724">
        <f t="shared" si="59"/>
        <v>1026208.8216512603</v>
      </c>
      <c r="W189" s="724">
        <f t="shared" si="59"/>
        <v>988523.355093761</v>
      </c>
      <c r="X189" s="724">
        <f t="shared" si="59"/>
        <v>952221.81192465278</v>
      </c>
      <c r="Y189" s="724">
        <f t="shared" si="59"/>
        <v>917253.3703253438</v>
      </c>
      <c r="Z189" s="724">
        <f t="shared" si="59"/>
        <v>883569.07480688614</v>
      </c>
      <c r="AA189" s="724">
        <f t="shared" si="59"/>
        <v>851121.76767275285</v>
      </c>
      <c r="AB189" s="724">
        <f t="shared" si="59"/>
        <v>819866.02299850632</v>
      </c>
      <c r="AC189" s="724">
        <f t="shared" si="59"/>
        <v>789758.08303593216</v>
      </c>
      <c r="AD189" s="724">
        <f t="shared" si="59"/>
        <v>760755.79695260362</v>
      </c>
      <c r="AE189" s="724">
        <f t="shared" si="59"/>
        <v>732818.56182111311</v>
      </c>
      <c r="AF189" s="724">
        <f t="shared" si="59"/>
        <v>705907.26577535644</v>
      </c>
      <c r="AG189" s="724">
        <f t="shared" si="59"/>
        <v>679984.23325428797</v>
      </c>
      <c r="AH189" s="724">
        <f t="shared" si="59"/>
        <v>655013.1722564908</v>
      </c>
      <c r="AI189" s="724">
        <f t="shared" si="59"/>
        <v>630959.12353171571</v>
      </c>
      <c r="AJ189" s="724">
        <f t="shared" si="59"/>
        <v>607788.41163826059</v>
      </c>
      <c r="AK189" s="724" t="str">
        <f t="shared" si="59"/>
        <v/>
      </c>
      <c r="AL189" s="724" t="str">
        <f t="shared" si="59"/>
        <v/>
      </c>
      <c r="AM189" s="724" t="str">
        <f t="shared" si="59"/>
        <v/>
      </c>
      <c r="AN189" s="724" t="str">
        <f t="shared" si="59"/>
        <v/>
      </c>
      <c r="AO189" s="724" t="str">
        <f t="shared" si="59"/>
        <v/>
      </c>
      <c r="AP189" s="724" t="str">
        <f t="shared" si="59"/>
        <v/>
      </c>
      <c r="AQ189" s="724" t="str">
        <f t="shared" si="59"/>
        <v/>
      </c>
      <c r="AR189" s="724" t="str">
        <f t="shared" si="59"/>
        <v/>
      </c>
    </row>
    <row r="190" spans="1:1173" s="699" customFormat="1" ht="22" customHeight="1" x14ac:dyDescent="0.15">
      <c r="A190" s="653"/>
      <c r="B190" s="736" t="s">
        <v>100</v>
      </c>
      <c r="C190" s="762" t="s">
        <v>79</v>
      </c>
      <c r="D190" s="763">
        <f>D189</f>
        <v>2012400.0000000002</v>
      </c>
      <c r="E190" s="814">
        <f t="shared" ref="E190:AR190" si="60">IF(E188="","",D190+E189)</f>
        <v>3950898.6348000001</v>
      </c>
      <c r="F190" s="815">
        <f t="shared" si="60"/>
        <v>5818209.7842342397</v>
      </c>
      <c r="G190" s="815">
        <f t="shared" si="60"/>
        <v>7616947.6663278062</v>
      </c>
      <c r="H190" s="815">
        <f t="shared" si="60"/>
        <v>9349630.4971772507</v>
      </c>
      <c r="I190" s="815">
        <f t="shared" si="60"/>
        <v>11018684.016429411</v>
      </c>
      <c r="J190" s="814">
        <f t="shared" si="60"/>
        <v>12626444.883294074</v>
      </c>
      <c r="K190" s="815">
        <f t="shared" si="60"/>
        <v>14175163.947844865</v>
      </c>
      <c r="L190" s="815">
        <f t="shared" si="60"/>
        <v>15667009.402188158</v>
      </c>
      <c r="M190" s="815">
        <f t="shared" si="60"/>
        <v>17104069.815911602</v>
      </c>
      <c r="N190" s="815">
        <f t="shared" si="60"/>
        <v>18488357.060061879</v>
      </c>
      <c r="O190" s="815">
        <f t="shared" si="60"/>
        <v>19821809.123745225</v>
      </c>
      <c r="P190" s="815">
        <f t="shared" si="60"/>
        <v>21106292.827293929</v>
      </c>
      <c r="Q190" s="815">
        <f t="shared" si="60"/>
        <v>22343606.435797215</v>
      </c>
      <c r="R190" s="815">
        <f t="shared" si="60"/>
        <v>23535482.176655434</v>
      </c>
      <c r="S190" s="815">
        <f t="shared" si="60"/>
        <v>24683588.664682116</v>
      </c>
      <c r="T190" s="815">
        <f t="shared" si="60"/>
        <v>25789533.238148995</v>
      </c>
      <c r="U190" s="815">
        <f t="shared" si="60"/>
        <v>26854864.209044449</v>
      </c>
      <c r="V190" s="815">
        <f t="shared" si="60"/>
        <v>27881073.03069571</v>
      </c>
      <c r="W190" s="815">
        <f t="shared" si="60"/>
        <v>28869596.385789473</v>
      </c>
      <c r="X190" s="815">
        <f t="shared" si="60"/>
        <v>29821818.197714124</v>
      </c>
      <c r="Y190" s="815">
        <f t="shared" si="60"/>
        <v>30739071.568039469</v>
      </c>
      <c r="Z190" s="815">
        <f t="shared" si="60"/>
        <v>31622640.642846357</v>
      </c>
      <c r="AA190" s="815">
        <f t="shared" si="60"/>
        <v>32473762.410519108</v>
      </c>
      <c r="AB190" s="815">
        <f t="shared" si="60"/>
        <v>33293628.433517616</v>
      </c>
      <c r="AC190" s="815">
        <f t="shared" si="60"/>
        <v>34083386.516553551</v>
      </c>
      <c r="AD190" s="815">
        <f t="shared" si="60"/>
        <v>34844142.313506156</v>
      </c>
      <c r="AE190" s="815">
        <f t="shared" si="60"/>
        <v>35576960.875327267</v>
      </c>
      <c r="AF190" s="815">
        <f t="shared" si="60"/>
        <v>36282868.141102627</v>
      </c>
      <c r="AG190" s="815">
        <f t="shared" si="60"/>
        <v>36962852.374356918</v>
      </c>
      <c r="AH190" s="815">
        <f t="shared" si="60"/>
        <v>37617865.54661341</v>
      </c>
      <c r="AI190" s="815">
        <f t="shared" si="60"/>
        <v>38248824.670145124</v>
      </c>
      <c r="AJ190" s="815">
        <f t="shared" si="60"/>
        <v>38856613.081783384</v>
      </c>
      <c r="AK190" s="815" t="str">
        <f t="shared" si="60"/>
        <v/>
      </c>
      <c r="AL190" s="815" t="str">
        <f t="shared" si="60"/>
        <v/>
      </c>
      <c r="AM190" s="815" t="str">
        <f t="shared" si="60"/>
        <v/>
      </c>
      <c r="AN190" s="815" t="str">
        <f t="shared" si="60"/>
        <v/>
      </c>
      <c r="AO190" s="815" t="str">
        <f t="shared" si="60"/>
        <v/>
      </c>
      <c r="AP190" s="815" t="str">
        <f t="shared" si="60"/>
        <v/>
      </c>
      <c r="AQ190" s="815" t="str">
        <f t="shared" si="60"/>
        <v/>
      </c>
      <c r="AR190" s="815" t="str">
        <f t="shared" si="60"/>
        <v/>
      </c>
    </row>
    <row r="191" spans="1:1173" s="699" customFormat="1" ht="22" customHeight="1" x14ac:dyDescent="0.15">
      <c r="A191" s="653"/>
      <c r="B191" s="772"/>
      <c r="C191" s="766" t="s">
        <v>17</v>
      </c>
      <c r="D191" s="743">
        <f t="shared" ref="D191:AR191" si="61">IF(D188="","",D190/D205)</f>
        <v>3.5669097779895909E-2</v>
      </c>
      <c r="E191" s="744">
        <f t="shared" si="61"/>
        <v>6.9382372701603939E-2</v>
      </c>
      <c r="F191" s="743">
        <f t="shared" si="61"/>
        <v>0.10122890497311023</v>
      </c>
      <c r="G191" s="743">
        <f t="shared" si="61"/>
        <v>0.13129406800605792</v>
      </c>
      <c r="H191" s="743">
        <f t="shared" si="61"/>
        <v>0.15965966056460121</v>
      </c>
      <c r="I191" s="743">
        <f t="shared" si="61"/>
        <v>0.18640403619648893</v>
      </c>
      <c r="J191" s="744">
        <f t="shared" si="61"/>
        <v>0.21160222979266183</v>
      </c>
      <c r="K191" s="743">
        <f t="shared" si="61"/>
        <v>0.23532608115030496</v>
      </c>
      <c r="L191" s="743">
        <f t="shared" si="61"/>
        <v>0.25764435544015196</v>
      </c>
      <c r="M191" s="743">
        <f t="shared" si="61"/>
        <v>0.27862286050209822</v>
      </c>
      <c r="N191" s="743">
        <f t="shared" si="61"/>
        <v>0.29832456091404158</v>
      </c>
      <c r="O191" s="743">
        <f t="shared" si="61"/>
        <v>0.31680968879751414</v>
      </c>
      <c r="P191" s="743">
        <f t="shared" si="61"/>
        <v>0.33413585134027735</v>
      </c>
      <c r="Q191" s="743">
        <f t="shared" si="61"/>
        <v>0.35035813503078717</v>
      </c>
      <c r="R191" s="743">
        <f t="shared" si="61"/>
        <v>0.36552920661245364</v>
      </c>
      <c r="S191" s="743">
        <f t="shared" si="61"/>
        <v>0.37969941077706587</v>
      </c>
      <c r="T191" s="743">
        <f t="shared" si="61"/>
        <v>0.39291686462676589</v>
      </c>
      <c r="U191" s="743">
        <f t="shared" si="61"/>
        <v>0.40522754894265911</v>
      </c>
      <c r="V191" s="743">
        <f t="shared" si="61"/>
        <v>0.41667539630566625</v>
      </c>
      <c r="W191" s="743">
        <f t="shared" si="61"/>
        <v>0.42730237612165956</v>
      </c>
      <c r="X191" s="743">
        <f t="shared" si="61"/>
        <v>0.43714857660838607</v>
      </c>
      <c r="Y191" s="743">
        <f t="shared" si="61"/>
        <v>0.44625228380626292</v>
      </c>
      <c r="Z191" s="743">
        <f t="shared" si="61"/>
        <v>0.45465005767890943</v>
      </c>
      <c r="AA191" s="743">
        <f t="shared" si="61"/>
        <v>0.46237680537235287</v>
      </c>
      <c r="AB191" s="743">
        <f t="shared" si="61"/>
        <v>0.46946585170427202</v>
      </c>
      <c r="AC191" s="743">
        <f t="shared" si="61"/>
        <v>0.47594900695649422</v>
      </c>
      <c r="AD191" s="743">
        <f t="shared" si="61"/>
        <v>0.48185663204530788</v>
      </c>
      <c r="AE191" s="743">
        <f t="shared" si="61"/>
        <v>0.48721770114503665</v>
      </c>
      <c r="AF191" s="743">
        <f t="shared" si="61"/>
        <v>0.49205986184080891</v>
      </c>
      <c r="AG191" s="743">
        <f t="shared" si="61"/>
        <v>0.49640949288658148</v>
      </c>
      <c r="AH191" s="743">
        <f t="shared" si="61"/>
        <v>0.50029175964429917</v>
      </c>
      <c r="AI191" s="743">
        <f t="shared" si="61"/>
        <v>0.50373066727960636</v>
      </c>
      <c r="AJ191" s="743">
        <f t="shared" si="61"/>
        <v>0.50674911178883841</v>
      </c>
      <c r="AK191" s="743" t="str">
        <f t="shared" si="61"/>
        <v/>
      </c>
      <c r="AL191" s="743" t="str">
        <f t="shared" si="61"/>
        <v/>
      </c>
      <c r="AM191" s="743" t="str">
        <f t="shared" si="61"/>
        <v/>
      </c>
      <c r="AN191" s="743" t="str">
        <f t="shared" si="61"/>
        <v/>
      </c>
      <c r="AO191" s="743" t="str">
        <f t="shared" si="61"/>
        <v/>
      </c>
      <c r="AP191" s="743" t="str">
        <f t="shared" si="61"/>
        <v/>
      </c>
      <c r="AQ191" s="743" t="str">
        <f t="shared" si="61"/>
        <v/>
      </c>
      <c r="AR191" s="743" t="str">
        <f t="shared" si="61"/>
        <v/>
      </c>
    </row>
    <row r="192" spans="1:1173" s="755" customFormat="1" ht="22" customHeight="1" x14ac:dyDescent="0.15">
      <c r="A192" s="653"/>
      <c r="B192" s="767" t="s">
        <v>96</v>
      </c>
      <c r="C192" s="737" t="s">
        <v>49</v>
      </c>
      <c r="D192" s="746">
        <f>IF(D188="","",IF(D190*$H$28&gt;0,D190*$H$28,0))</f>
        <v>231426000.00000003</v>
      </c>
      <c r="E192" s="747">
        <f t="shared" ref="E192:AR192" si="62">IF(E188="","",IF(E190*$H$28&gt;0,E190*$H$28,0))</f>
        <v>454353343.00200003</v>
      </c>
      <c r="F192" s="746">
        <f t="shared" si="62"/>
        <v>669094125.18693757</v>
      </c>
      <c r="G192" s="746">
        <f t="shared" si="62"/>
        <v>875948981.62769771</v>
      </c>
      <c r="H192" s="746">
        <f t="shared" si="62"/>
        <v>1075207507.1753838</v>
      </c>
      <c r="I192" s="746">
        <f t="shared" si="62"/>
        <v>1267148661.8893824</v>
      </c>
      <c r="J192" s="747">
        <f t="shared" si="62"/>
        <v>1452041161.5788186</v>
      </c>
      <c r="K192" s="746">
        <f t="shared" si="62"/>
        <v>1630143854.0021594</v>
      </c>
      <c r="L192" s="746">
        <f t="shared" si="62"/>
        <v>1801706081.2516382</v>
      </c>
      <c r="M192" s="746">
        <f t="shared" si="62"/>
        <v>1966968028.8298342</v>
      </c>
      <c r="N192" s="746">
        <f t="shared" si="62"/>
        <v>2126161061.9071162</v>
      </c>
      <c r="O192" s="746">
        <f t="shared" si="62"/>
        <v>2279508049.230701</v>
      </c>
      <c r="P192" s="746">
        <f t="shared" si="62"/>
        <v>2427223675.1388016</v>
      </c>
      <c r="Q192" s="746">
        <f t="shared" si="62"/>
        <v>2569514740.1166797</v>
      </c>
      <c r="R192" s="746">
        <f t="shared" si="62"/>
        <v>2706580450.3153749</v>
      </c>
      <c r="S192" s="746">
        <f t="shared" si="62"/>
        <v>2838612696.4384432</v>
      </c>
      <c r="T192" s="746">
        <f t="shared" si="62"/>
        <v>2965796322.3871346</v>
      </c>
      <c r="U192" s="746">
        <f t="shared" si="62"/>
        <v>3088309384.0401115</v>
      </c>
      <c r="V192" s="746">
        <f t="shared" si="62"/>
        <v>3206323398.5300069</v>
      </c>
      <c r="W192" s="746">
        <f t="shared" si="62"/>
        <v>3320003584.3657894</v>
      </c>
      <c r="X192" s="746">
        <f t="shared" si="62"/>
        <v>3429509092.7371244</v>
      </c>
      <c r="Y192" s="746">
        <f t="shared" si="62"/>
        <v>3534993230.3245392</v>
      </c>
      <c r="Z192" s="746">
        <f t="shared" si="62"/>
        <v>3636603673.927331</v>
      </c>
      <c r="AA192" s="746">
        <f t="shared" si="62"/>
        <v>3734482677.2096972</v>
      </c>
      <c r="AB192" s="746">
        <f t="shared" si="62"/>
        <v>3828767269.854526</v>
      </c>
      <c r="AC192" s="746">
        <f t="shared" si="62"/>
        <v>3919589449.4036584</v>
      </c>
      <c r="AD192" s="746">
        <f t="shared" si="62"/>
        <v>4007076366.0532079</v>
      </c>
      <c r="AE192" s="746">
        <f t="shared" si="62"/>
        <v>4091350500.6626358</v>
      </c>
      <c r="AF192" s="746">
        <f t="shared" si="62"/>
        <v>4172529836.2268019</v>
      </c>
      <c r="AG192" s="746">
        <f t="shared" si="62"/>
        <v>4250728023.0510454</v>
      </c>
      <c r="AH192" s="746">
        <f t="shared" si="62"/>
        <v>4326054537.8605423</v>
      </c>
      <c r="AI192" s="746">
        <f t="shared" si="62"/>
        <v>4398614837.0666895</v>
      </c>
      <c r="AJ192" s="746">
        <f t="shared" si="62"/>
        <v>4468510504.4050894</v>
      </c>
      <c r="AK192" s="746" t="str">
        <f t="shared" si="62"/>
        <v/>
      </c>
      <c r="AL192" s="746" t="str">
        <f t="shared" si="62"/>
        <v/>
      </c>
      <c r="AM192" s="746" t="str">
        <f t="shared" si="62"/>
        <v/>
      </c>
      <c r="AN192" s="746" t="str">
        <f t="shared" si="62"/>
        <v/>
      </c>
      <c r="AO192" s="746" t="str">
        <f t="shared" si="62"/>
        <v/>
      </c>
      <c r="AP192" s="746" t="str">
        <f t="shared" si="62"/>
        <v/>
      </c>
      <c r="AQ192" s="746" t="str">
        <f t="shared" si="62"/>
        <v/>
      </c>
      <c r="AR192" s="746" t="str">
        <f t="shared" si="62"/>
        <v/>
      </c>
    </row>
    <row r="193" spans="1:44" s="812" customFormat="1" ht="10" customHeight="1" x14ac:dyDescent="0.15">
      <c r="A193" s="653"/>
      <c r="B193" s="802"/>
      <c r="C193" s="802"/>
      <c r="E193" s="813"/>
      <c r="J193" s="813"/>
    </row>
    <row r="194" spans="1:44" s="685" customFormat="1" ht="22" hidden="1" customHeight="1" x14ac:dyDescent="0.15">
      <c r="A194" s="653"/>
      <c r="B194" s="390" t="s">
        <v>92</v>
      </c>
      <c r="C194" s="716" t="s">
        <v>79</v>
      </c>
      <c r="D194" s="768">
        <f>($I$19-D189)*$C169</f>
        <v>40415.700000000004</v>
      </c>
      <c r="E194" s="725">
        <f>IF(E188="","",(D201-E189)*($C169))</f>
        <v>38931.514248899999</v>
      </c>
      <c r="F194" s="724">
        <f t="shared" ref="F194:AR194" si="63">IF(F188="","",(E201-F189)*($C169))</f>
        <v>37501.832251137646</v>
      </c>
      <c r="G194" s="724">
        <f>IF(G188="","",(F201-G189)*($C169))</f>
        <v>36124.652465379113</v>
      </c>
      <c r="H194" s="724">
        <f t="shared" si="63"/>
        <v>34798.046852892992</v>
      </c>
      <c r="I194" s="724">
        <f t="shared" si="63"/>
        <v>33520.158178314203</v>
      </c>
      <c r="J194" s="725">
        <f t="shared" si="63"/>
        <v>32289.197409531971</v>
      </c>
      <c r="K194" s="724">
        <f t="shared" si="63"/>
        <v>31103.441213061724</v>
      </c>
      <c r="L194" s="724">
        <f t="shared" si="63"/>
        <v>29961.229541394459</v>
      </c>
      <c r="M194" s="724">
        <f t="shared" si="63"/>
        <v>28860.963308945833</v>
      </c>
      <c r="N194" s="724">
        <f t="shared" si="63"/>
        <v>27801.10215335141</v>
      </c>
      <c r="O194" s="724">
        <f t="shared" si="63"/>
        <v>26780.162278973887</v>
      </c>
      <c r="P194" s="724">
        <f t="shared" si="63"/>
        <v>25796.714379603127</v>
      </c>
      <c r="Q194" s="724">
        <f t="shared" si="63"/>
        <v>24849.381637440962</v>
      </c>
      <c r="R194" s="724">
        <f t="shared" si="63"/>
        <v>23936.837795569219</v>
      </c>
      <c r="S194" s="724">
        <f t="shared" si="63"/>
        <v>23057.80530120253</v>
      </c>
      <c r="T194" s="724">
        <f t="shared" si="63"/>
        <v>22211.053517126467</v>
      </c>
      <c r="U194" s="724">
        <f t="shared" si="63"/>
        <v>21395.396998817032</v>
      </c>
      <c r="V194" s="724">
        <f t="shared" si="63"/>
        <v>20609.693834829475</v>
      </c>
      <c r="W194" s="724">
        <f t="shared" si="63"/>
        <v>19852.844048133029</v>
      </c>
      <c r="X194" s="724">
        <f t="shared" si="63"/>
        <v>19123.788056153444</v>
      </c>
      <c r="Y194" s="724">
        <f t="shared" si="63"/>
        <v>18421.505187367318</v>
      </c>
      <c r="Z194" s="724">
        <f t="shared" si="63"/>
        <v>17745.012252371627</v>
      </c>
      <c r="AA194" s="724">
        <f t="shared" si="63"/>
        <v>17093.362167427786</v>
      </c>
      <c r="AB194" s="724">
        <f t="shared" si="63"/>
        <v>16465.642628553334</v>
      </c>
      <c r="AC194" s="724">
        <f t="shared" si="63"/>
        <v>15860.974834304969</v>
      </c>
      <c r="AD194" s="724">
        <f t="shared" si="63"/>
        <v>15278.512255464788</v>
      </c>
      <c r="AE194" s="724">
        <f t="shared" si="63"/>
        <v>14717.439449907353</v>
      </c>
      <c r="AF194" s="724">
        <f t="shared" si="63"/>
        <v>14176.970920988406</v>
      </c>
      <c r="AG194" s="724">
        <f t="shared" si="63"/>
        <v>13656.35001785695</v>
      </c>
      <c r="AH194" s="724">
        <f t="shared" si="63"/>
        <v>13154.847876151189</v>
      </c>
      <c r="AI194" s="724">
        <f t="shared" si="63"/>
        <v>12671.76239759529</v>
      </c>
      <c r="AJ194" s="724">
        <f t="shared" si="63"/>
        <v>12206.4172670684</v>
      </c>
      <c r="AK194" s="724" t="str">
        <f t="shared" si="63"/>
        <v/>
      </c>
      <c r="AL194" s="724" t="str">
        <f t="shared" si="63"/>
        <v/>
      </c>
      <c r="AM194" s="724" t="str">
        <f t="shared" si="63"/>
        <v/>
      </c>
      <c r="AN194" s="724" t="str">
        <f t="shared" si="63"/>
        <v/>
      </c>
      <c r="AO194" s="724" t="str">
        <f t="shared" si="63"/>
        <v/>
      </c>
      <c r="AP194" s="724" t="str">
        <f t="shared" si="63"/>
        <v/>
      </c>
      <c r="AQ194" s="724" t="str">
        <f t="shared" si="63"/>
        <v/>
      </c>
      <c r="AR194" s="724" t="str">
        <f t="shared" si="63"/>
        <v/>
      </c>
    </row>
    <row r="195" spans="1:44" s="817" customFormat="1" ht="10" hidden="1" customHeight="1" x14ac:dyDescent="0.15">
      <c r="A195" s="653"/>
      <c r="B195" s="816"/>
      <c r="C195" s="816"/>
      <c r="E195" s="818"/>
      <c r="J195" s="818"/>
    </row>
    <row r="196" spans="1:44" s="685" customFormat="1" ht="22" hidden="1" customHeight="1" x14ac:dyDescent="0.15">
      <c r="A196" s="653"/>
      <c r="B196" s="390" t="s">
        <v>93</v>
      </c>
      <c r="C196" s="716" t="s">
        <v>79</v>
      </c>
      <c r="D196" s="768">
        <f>$I$19*$C168</f>
        <v>559000</v>
      </c>
      <c r="E196" s="725">
        <f>IF(E188="","",D205*$C168)</f>
        <v>564185.84299999999</v>
      </c>
      <c r="F196" s="724">
        <f t="shared" ref="F196:AR196" si="64">IF(F188="","",E205*$C168)</f>
        <v>569438.38628751098</v>
      </c>
      <c r="G196" s="724">
        <f>IF(G188="","",F205*$C168)</f>
        <v>574757.75182787469</v>
      </c>
      <c r="H196" s="724">
        <f t="shared" si="64"/>
        <v>580144.08282149967</v>
      </c>
      <c r="I196" s="724">
        <f t="shared" si="64"/>
        <v>585597.54318118573</v>
      </c>
      <c r="J196" s="725">
        <f t="shared" si="64"/>
        <v>591118.31703121448</v>
      </c>
      <c r="K196" s="724">
        <f t="shared" si="64"/>
        <v>596706.60822743131</v>
      </c>
      <c r="L196" s="724">
        <f t="shared" si="64"/>
        <v>602362.6398975749</v>
      </c>
      <c r="M196" s="724">
        <f t="shared" si="64"/>
        <v>608086.65400113678</v>
      </c>
      <c r="N196" s="724">
        <f t="shared" si="64"/>
        <v>613878.91090805875</v>
      </c>
      <c r="O196" s="724">
        <f t="shared" si="64"/>
        <v>619739.6889956058</v>
      </c>
      <c r="P196" s="724">
        <f t="shared" si="64"/>
        <v>625669.28426277218</v>
      </c>
      <c r="Q196" s="724">
        <f t="shared" si="64"/>
        <v>631668.00996160379</v>
      </c>
      <c r="R196" s="724">
        <f t="shared" si="64"/>
        <v>637736.19624484552</v>
      </c>
      <c r="S196" s="724">
        <f t="shared" si="64"/>
        <v>643874.18982933823</v>
      </c>
      <c r="T196" s="724">
        <f t="shared" si="64"/>
        <v>650082.35367461946</v>
      </c>
      <c r="U196" s="724">
        <f t="shared" si="64"/>
        <v>656361.06667619443</v>
      </c>
      <c r="V196" s="724">
        <f t="shared" si="64"/>
        <v>662710.72337296826</v>
      </c>
      <c r="W196" s="724">
        <f t="shared" si="64"/>
        <v>669131.73366834957</v>
      </c>
      <c r="X196" s="724">
        <f t="shared" si="64"/>
        <v>675624.52256455168</v>
      </c>
      <c r="Y196" s="724">
        <f t="shared" si="64"/>
        <v>682189.52990963566</v>
      </c>
      <c r="Z196" s="724">
        <f t="shared" si="64"/>
        <v>688827.21015685843</v>
      </c>
      <c r="AA196" s="724">
        <f t="shared" si="64"/>
        <v>695538.03213590325</v>
      </c>
      <c r="AB196" s="724">
        <f t="shared" si="64"/>
        <v>702322.47883558797</v>
      </c>
      <c r="AC196" s="724">
        <f t="shared" si="64"/>
        <v>709181.04719765834</v>
      </c>
      <c r="AD196" s="724">
        <f t="shared" si="64"/>
        <v>716114.24792129174</v>
      </c>
      <c r="AE196" s="724">
        <f t="shared" si="64"/>
        <v>723122.60527795006</v>
      </c>
      <c r="AF196" s="724">
        <f t="shared" si="64"/>
        <v>730206.65693623049</v>
      </c>
      <c r="AG196" s="724">
        <f t="shared" si="64"/>
        <v>737366.95379638288</v>
      </c>
      <c r="AH196" s="724">
        <f t="shared" si="64"/>
        <v>744604.05983416818</v>
      </c>
      <c r="AI196" s="724">
        <f t="shared" si="64"/>
        <v>751918.55195374833</v>
      </c>
      <c r="AJ196" s="724">
        <f t="shared" si="64"/>
        <v>759311.01984930981</v>
      </c>
      <c r="AK196" s="724" t="str">
        <f t="shared" si="64"/>
        <v/>
      </c>
      <c r="AL196" s="724" t="str">
        <f t="shared" si="64"/>
        <v/>
      </c>
      <c r="AM196" s="724" t="str">
        <f t="shared" si="64"/>
        <v/>
      </c>
      <c r="AN196" s="724" t="str">
        <f t="shared" si="64"/>
        <v/>
      </c>
      <c r="AO196" s="724" t="str">
        <f t="shared" si="64"/>
        <v/>
      </c>
      <c r="AP196" s="724" t="str">
        <f t="shared" si="64"/>
        <v/>
      </c>
      <c r="AQ196" s="724" t="str">
        <f t="shared" si="64"/>
        <v/>
      </c>
      <c r="AR196" s="724" t="str">
        <f t="shared" si="64"/>
        <v/>
      </c>
    </row>
    <row r="197" spans="1:44" s="741" customFormat="1" ht="22" customHeight="1" x14ac:dyDescent="0.15">
      <c r="A197" s="653"/>
      <c r="B197" s="736" t="s">
        <v>101</v>
      </c>
      <c r="C197" s="769" t="s">
        <v>79</v>
      </c>
      <c r="D197" s="763">
        <f>D196</f>
        <v>559000</v>
      </c>
      <c r="E197" s="770">
        <f t="shared" ref="E197:AR197" si="65">IF(E188="","",D197+E196)</f>
        <v>1123185.8429999999</v>
      </c>
      <c r="F197" s="771">
        <f t="shared" si="65"/>
        <v>1692624.2292875107</v>
      </c>
      <c r="G197" s="771">
        <f t="shared" si="65"/>
        <v>2267381.9811153854</v>
      </c>
      <c r="H197" s="771">
        <f t="shared" si="65"/>
        <v>2847526.063936885</v>
      </c>
      <c r="I197" s="771">
        <f t="shared" si="65"/>
        <v>3433123.6071180706</v>
      </c>
      <c r="J197" s="770">
        <f t="shared" si="65"/>
        <v>4024241.9241492851</v>
      </c>
      <c r="K197" s="771">
        <f t="shared" si="65"/>
        <v>4620948.5323767159</v>
      </c>
      <c r="L197" s="771">
        <f t="shared" si="65"/>
        <v>5223311.1722742906</v>
      </c>
      <c r="M197" s="771">
        <f t="shared" si="65"/>
        <v>5831397.8262754269</v>
      </c>
      <c r="N197" s="771">
        <f t="shared" si="65"/>
        <v>6445276.7371834852</v>
      </c>
      <c r="O197" s="771">
        <f t="shared" si="65"/>
        <v>7065016.4261790905</v>
      </c>
      <c r="P197" s="771">
        <f t="shared" si="65"/>
        <v>7690685.7104418632</v>
      </c>
      <c r="Q197" s="771">
        <f t="shared" si="65"/>
        <v>8322353.7204034673</v>
      </c>
      <c r="R197" s="771">
        <f t="shared" si="65"/>
        <v>8960089.9166483134</v>
      </c>
      <c r="S197" s="771">
        <f t="shared" si="65"/>
        <v>9603964.1064776517</v>
      </c>
      <c r="T197" s="771">
        <f t="shared" si="65"/>
        <v>10254046.460152272</v>
      </c>
      <c r="U197" s="771">
        <f t="shared" si="65"/>
        <v>10910407.526828466</v>
      </c>
      <c r="V197" s="771">
        <f t="shared" si="65"/>
        <v>11573118.250201434</v>
      </c>
      <c r="W197" s="771">
        <f t="shared" si="65"/>
        <v>12242249.983869784</v>
      </c>
      <c r="X197" s="771">
        <f t="shared" si="65"/>
        <v>12917874.506434334</v>
      </c>
      <c r="Y197" s="771">
        <f t="shared" si="65"/>
        <v>13600064.036343969</v>
      </c>
      <c r="Z197" s="771">
        <f t="shared" si="65"/>
        <v>14288891.246500827</v>
      </c>
      <c r="AA197" s="771">
        <f t="shared" si="65"/>
        <v>14984429.278636731</v>
      </c>
      <c r="AB197" s="771">
        <f t="shared" si="65"/>
        <v>15686751.75747232</v>
      </c>
      <c r="AC197" s="771">
        <f t="shared" si="65"/>
        <v>16395932.804669978</v>
      </c>
      <c r="AD197" s="771">
        <f t="shared" si="65"/>
        <v>17112047.052591272</v>
      </c>
      <c r="AE197" s="771">
        <f t="shared" si="65"/>
        <v>17835169.657869224</v>
      </c>
      <c r="AF197" s="771">
        <f t="shared" si="65"/>
        <v>18565376.314805456</v>
      </c>
      <c r="AG197" s="771">
        <f t="shared" si="65"/>
        <v>19302743.268601838</v>
      </c>
      <c r="AH197" s="771">
        <f t="shared" si="65"/>
        <v>20047347.328436006</v>
      </c>
      <c r="AI197" s="771">
        <f t="shared" si="65"/>
        <v>20799265.880389754</v>
      </c>
      <c r="AJ197" s="771">
        <f t="shared" si="65"/>
        <v>21558576.900239065</v>
      </c>
      <c r="AK197" s="771" t="str">
        <f t="shared" si="65"/>
        <v/>
      </c>
      <c r="AL197" s="771" t="str">
        <f t="shared" si="65"/>
        <v/>
      </c>
      <c r="AM197" s="771" t="str">
        <f t="shared" si="65"/>
        <v/>
      </c>
      <c r="AN197" s="771" t="str">
        <f t="shared" si="65"/>
        <v/>
      </c>
      <c r="AO197" s="771" t="str">
        <f t="shared" si="65"/>
        <v/>
      </c>
      <c r="AP197" s="771" t="str">
        <f t="shared" si="65"/>
        <v/>
      </c>
      <c r="AQ197" s="771" t="str">
        <f t="shared" si="65"/>
        <v/>
      </c>
      <c r="AR197" s="771" t="str">
        <f t="shared" si="65"/>
        <v/>
      </c>
    </row>
    <row r="198" spans="1:44" s="699" customFormat="1" ht="22" customHeight="1" x14ac:dyDescent="0.15">
      <c r="A198" s="653"/>
      <c r="B198" s="772"/>
      <c r="C198" s="737" t="s">
        <v>17</v>
      </c>
      <c r="D198" s="743">
        <f t="shared" ref="D198:AR198" si="66">IF(D188="","",D197/D205)</f>
        <v>9.908082716637753E-3</v>
      </c>
      <c r="E198" s="744">
        <f t="shared" si="66"/>
        <v>1.9724449036930578E-2</v>
      </c>
      <c r="F198" s="743">
        <f t="shared" si="66"/>
        <v>2.9449350163691372E-2</v>
      </c>
      <c r="G198" s="743">
        <f t="shared" si="66"/>
        <v>3.9083083810630193E-2</v>
      </c>
      <c r="H198" s="743">
        <f t="shared" si="66"/>
        <v>4.8625990615808502E-2</v>
      </c>
      <c r="I198" s="743">
        <f t="shared" si="66"/>
        <v>5.8078450763635901E-2</v>
      </c>
      <c r="J198" s="744">
        <f t="shared" si="66"/>
        <v>6.7440880805789041E-2</v>
      </c>
      <c r="K198" s="743">
        <f t="shared" si="66"/>
        <v>7.6713730671650826E-2</v>
      </c>
      <c r="L198" s="743">
        <f t="shared" si="66"/>
        <v>8.5897480859110018E-2</v>
      </c>
      <c r="M198" s="743">
        <f t="shared" si="66"/>
        <v>9.4992639796821446E-2</v>
      </c>
      <c r="N198" s="743">
        <f t="shared" si="66"/>
        <v>0.10399974136930232</v>
      </c>
      <c r="O198" s="743">
        <f t="shared" si="66"/>
        <v>0.11291934259652556</v>
      </c>
      <c r="P198" s="743">
        <f t="shared" si="66"/>
        <v>0.1217520214599651</v>
      </c>
      <c r="Q198" s="743">
        <f t="shared" si="66"/>
        <v>0.1304983748673452</v>
      </c>
      <c r="R198" s="743">
        <f t="shared" si="66"/>
        <v>0.13915901674864814</v>
      </c>
      <c r="S198" s="743">
        <f t="shared" si="66"/>
        <v>0.14773457627623357</v>
      </c>
      <c r="T198" s="743">
        <f t="shared" si="66"/>
        <v>0.15622569620222382</v>
      </c>
      <c r="U198" s="743">
        <f t="shared" si="66"/>
        <v>0.16463303130660489</v>
      </c>
      <c r="V198" s="743">
        <f t="shared" si="66"/>
        <v>0.17295724694978473</v>
      </c>
      <c r="W198" s="743">
        <f t="shared" si="66"/>
        <v>0.18119901772363678</v>
      </c>
      <c r="X198" s="743">
        <f t="shared" si="66"/>
        <v>0.18935902619533704</v>
      </c>
      <c r="Y198" s="743">
        <f t="shared" si="66"/>
        <v>0.19743796173857575</v>
      </c>
      <c r="Z198" s="743">
        <f t="shared" si="66"/>
        <v>0.20543651944698949</v>
      </c>
      <c r="AA198" s="743">
        <f t="shared" si="66"/>
        <v>0.21335539912491611</v>
      </c>
      <c r="AB198" s="743">
        <f t="shared" si="66"/>
        <v>0.22119530435082554</v>
      </c>
      <c r="AC198" s="743">
        <f t="shared" si="66"/>
        <v>0.22895694160901625</v>
      </c>
      <c r="AD198" s="743">
        <f t="shared" si="66"/>
        <v>0.23664101948540017</v>
      </c>
      <c r="AE198" s="743">
        <f t="shared" si="66"/>
        <v>0.24424824792342015</v>
      </c>
      <c r="AF198" s="743">
        <f t="shared" si="66"/>
        <v>0.25177933753635662</v>
      </c>
      <c r="AG198" s="743">
        <f t="shared" si="66"/>
        <v>0.25923499897248453</v>
      </c>
      <c r="AH198" s="743">
        <f t="shared" si="66"/>
        <v>0.26661594232973718</v>
      </c>
      <c r="AI198" s="743">
        <f t="shared" si="66"/>
        <v>0.27392287661671899</v>
      </c>
      <c r="AJ198" s="743">
        <f t="shared" si="66"/>
        <v>0.28115650925708796</v>
      </c>
      <c r="AK198" s="743" t="str">
        <f t="shared" si="66"/>
        <v/>
      </c>
      <c r="AL198" s="743" t="str">
        <f t="shared" si="66"/>
        <v/>
      </c>
      <c r="AM198" s="743" t="str">
        <f t="shared" si="66"/>
        <v/>
      </c>
      <c r="AN198" s="743" t="str">
        <f t="shared" si="66"/>
        <v/>
      </c>
      <c r="AO198" s="743" t="str">
        <f t="shared" si="66"/>
        <v/>
      </c>
      <c r="AP198" s="743" t="str">
        <f t="shared" si="66"/>
        <v/>
      </c>
      <c r="AQ198" s="743" t="str">
        <f t="shared" si="66"/>
        <v/>
      </c>
      <c r="AR198" s="743" t="str">
        <f t="shared" si="66"/>
        <v/>
      </c>
    </row>
    <row r="199" spans="1:44" s="755" customFormat="1" ht="22" customHeight="1" x14ac:dyDescent="0.15">
      <c r="A199" s="653"/>
      <c r="B199" s="754" t="s">
        <v>97</v>
      </c>
      <c r="C199" s="737" t="s">
        <v>49</v>
      </c>
      <c r="D199" s="746">
        <f>IF(D188="","",IF(D197*$K$28&gt;0,D197*$K$28,0))</f>
        <v>50310000</v>
      </c>
      <c r="E199" s="747">
        <f t="shared" ref="E199:AR199" si="67">IF(E188="","",IF(E197*$K$28&gt;0,E197*$K$28,0))</f>
        <v>101086725.86999999</v>
      </c>
      <c r="F199" s="746">
        <f t="shared" si="67"/>
        <v>152336180.63587597</v>
      </c>
      <c r="G199" s="746">
        <f t="shared" si="67"/>
        <v>204064378.3003847</v>
      </c>
      <c r="H199" s="746">
        <f t="shared" si="67"/>
        <v>256277345.75431964</v>
      </c>
      <c r="I199" s="746">
        <f t="shared" si="67"/>
        <v>308981124.64062637</v>
      </c>
      <c r="J199" s="747">
        <f t="shared" si="67"/>
        <v>362181773.17343563</v>
      </c>
      <c r="K199" s="746">
        <f t="shared" si="67"/>
        <v>415885367.91390443</v>
      </c>
      <c r="L199" s="746">
        <f t="shared" si="67"/>
        <v>470098005.50468618</v>
      </c>
      <c r="M199" s="746">
        <f t="shared" si="67"/>
        <v>524825804.36478841</v>
      </c>
      <c r="N199" s="746">
        <f t="shared" si="67"/>
        <v>580074906.34651363</v>
      </c>
      <c r="O199" s="746">
        <f t="shared" si="67"/>
        <v>635851478.3561182</v>
      </c>
      <c r="P199" s="746">
        <f t="shared" si="67"/>
        <v>692161713.93976772</v>
      </c>
      <c r="Q199" s="746">
        <f t="shared" si="67"/>
        <v>749011834.83631206</v>
      </c>
      <c r="R199" s="746">
        <f t="shared" si="67"/>
        <v>806408092.49834824</v>
      </c>
      <c r="S199" s="746">
        <f t="shared" si="67"/>
        <v>864356769.58298862</v>
      </c>
      <c r="T199" s="746">
        <f t="shared" si="67"/>
        <v>922864181.41370451</v>
      </c>
      <c r="U199" s="746">
        <f t="shared" si="67"/>
        <v>981936677.41456199</v>
      </c>
      <c r="V199" s="746">
        <f t="shared" si="67"/>
        <v>1041580642.5181291</v>
      </c>
      <c r="W199" s="746">
        <f t="shared" si="67"/>
        <v>1101802498.5482805</v>
      </c>
      <c r="X199" s="746">
        <f t="shared" si="67"/>
        <v>1162608705.5790901</v>
      </c>
      <c r="Y199" s="746">
        <f t="shared" si="67"/>
        <v>1224005763.2709572</v>
      </c>
      <c r="Z199" s="746">
        <f t="shared" si="67"/>
        <v>1286000212.1850746</v>
      </c>
      <c r="AA199" s="746">
        <f t="shared" si="67"/>
        <v>1348598635.0773058</v>
      </c>
      <c r="AB199" s="746">
        <f t="shared" si="67"/>
        <v>1411807658.1725087</v>
      </c>
      <c r="AC199" s="746">
        <f t="shared" si="67"/>
        <v>1475633952.4202981</v>
      </c>
      <c r="AD199" s="746">
        <f t="shared" si="67"/>
        <v>1540084234.7332144</v>
      </c>
      <c r="AE199" s="746">
        <f t="shared" si="67"/>
        <v>1605165269.20823</v>
      </c>
      <c r="AF199" s="746">
        <f t="shared" si="67"/>
        <v>1670883868.3324909</v>
      </c>
      <c r="AG199" s="746">
        <f t="shared" si="67"/>
        <v>1737246894.1741655</v>
      </c>
      <c r="AH199" s="746">
        <f t="shared" si="67"/>
        <v>1804261259.5592406</v>
      </c>
      <c r="AI199" s="746">
        <f t="shared" si="67"/>
        <v>1871933929.2350779</v>
      </c>
      <c r="AJ199" s="746">
        <f t="shared" si="67"/>
        <v>1940271921.0215158</v>
      </c>
      <c r="AK199" s="746" t="str">
        <f t="shared" si="67"/>
        <v/>
      </c>
      <c r="AL199" s="746" t="str">
        <f t="shared" si="67"/>
        <v/>
      </c>
      <c r="AM199" s="746" t="str">
        <f t="shared" si="67"/>
        <v/>
      </c>
      <c r="AN199" s="746" t="str">
        <f t="shared" si="67"/>
        <v/>
      </c>
      <c r="AO199" s="746" t="str">
        <f t="shared" si="67"/>
        <v/>
      </c>
      <c r="AP199" s="746" t="str">
        <f t="shared" si="67"/>
        <v/>
      </c>
      <c r="AQ199" s="746" t="str">
        <f t="shared" si="67"/>
        <v/>
      </c>
      <c r="AR199" s="746" t="str">
        <f t="shared" si="67"/>
        <v/>
      </c>
    </row>
    <row r="200" spans="1:44" s="812" customFormat="1" ht="10" customHeight="1" x14ac:dyDescent="0.15">
      <c r="A200" s="653"/>
      <c r="B200" s="802"/>
      <c r="C200" s="802"/>
      <c r="E200" s="813"/>
      <c r="J200" s="813"/>
    </row>
    <row r="201" spans="1:44" s="741" customFormat="1" ht="22" customHeight="1" x14ac:dyDescent="0.15">
      <c r="A201" s="653"/>
      <c r="B201" s="736" t="s">
        <v>102</v>
      </c>
      <c r="C201" s="769" t="s">
        <v>79</v>
      </c>
      <c r="D201" s="773">
        <f>$I$19-D190-D194</f>
        <v>53847184.299999997</v>
      </c>
      <c r="E201" s="770">
        <f>IF(E188="","",D201-E189-E194)</f>
        <v>51869754.150951095</v>
      </c>
      <c r="F201" s="771">
        <f t="shared" ref="F201:AR201" si="68">IF(F188="","",E201-F189-F194)</f>
        <v>49964941.169265717</v>
      </c>
      <c r="G201" s="771">
        <f t="shared" si="68"/>
        <v>48130078.634706773</v>
      </c>
      <c r="H201" s="771">
        <f t="shared" si="68"/>
        <v>46362597.757004432</v>
      </c>
      <c r="I201" s="771">
        <f t="shared" si="68"/>
        <v>44660024.079573959</v>
      </c>
      <c r="J201" s="770">
        <f>IF(J188="","",I201-J189-J194)</f>
        <v>43019974.01529976</v>
      </c>
      <c r="K201" s="771">
        <f t="shared" si="68"/>
        <v>41440151.509535901</v>
      </c>
      <c r="L201" s="771">
        <f t="shared" si="68"/>
        <v>39918344.825651221</v>
      </c>
      <c r="M201" s="771">
        <f t="shared" si="68"/>
        <v>38452423.448618829</v>
      </c>
      <c r="N201" s="771">
        <f t="shared" si="68"/>
        <v>37040335.102315195</v>
      </c>
      <c r="O201" s="771">
        <f t="shared" si="68"/>
        <v>35680102.876352876</v>
      </c>
      <c r="P201" s="771">
        <f t="shared" si="68"/>
        <v>34369822.458424568</v>
      </c>
      <c r="Q201" s="771">
        <f t="shared" si="68"/>
        <v>33107659.468283843</v>
      </c>
      <c r="R201" s="771">
        <f t="shared" si="68"/>
        <v>31891846.889630053</v>
      </c>
      <c r="S201" s="771">
        <f t="shared" si="68"/>
        <v>30720682.596302167</v>
      </c>
      <c r="T201" s="771">
        <f t="shared" si="68"/>
        <v>29592526.969318163</v>
      </c>
      <c r="U201" s="771">
        <f t="shared" si="68"/>
        <v>28505800.601423893</v>
      </c>
      <c r="V201" s="771">
        <f t="shared" si="68"/>
        <v>27458982.085937802</v>
      </c>
      <c r="W201" s="771">
        <f t="shared" si="68"/>
        <v>26450605.886795908</v>
      </c>
      <c r="X201" s="771">
        <f t="shared" si="68"/>
        <v>25479260.286815103</v>
      </c>
      <c r="Y201" s="771">
        <f t="shared" si="68"/>
        <v>24543585.411302391</v>
      </c>
      <c r="Z201" s="771">
        <f t="shared" si="68"/>
        <v>23642271.324243132</v>
      </c>
      <c r="AA201" s="771">
        <f t="shared" si="68"/>
        <v>22774056.194402952</v>
      </c>
      <c r="AB201" s="771">
        <f t="shared" si="68"/>
        <v>21937724.528775889</v>
      </c>
      <c r="AC201" s="771">
        <f t="shared" si="68"/>
        <v>21132105.470905654</v>
      </c>
      <c r="AD201" s="771">
        <f t="shared" si="68"/>
        <v>20356071.161697585</v>
      </c>
      <c r="AE201" s="771">
        <f t="shared" si="68"/>
        <v>19608535.160426565</v>
      </c>
      <c r="AF201" s="771">
        <f t="shared" si="68"/>
        <v>18888450.923730221</v>
      </c>
      <c r="AG201" s="771">
        <f t="shared" si="68"/>
        <v>18194810.340458076</v>
      </c>
      <c r="AH201" s="771">
        <f t="shared" si="68"/>
        <v>17526642.320325434</v>
      </c>
      <c r="AI201" s="771">
        <f t="shared" si="68"/>
        <v>16883011.434396125</v>
      </c>
      <c r="AJ201" s="771">
        <f t="shared" si="68"/>
        <v>16263016.605490796</v>
      </c>
      <c r="AK201" s="771" t="str">
        <f t="shared" si="68"/>
        <v/>
      </c>
      <c r="AL201" s="771" t="str">
        <f t="shared" si="68"/>
        <v/>
      </c>
      <c r="AM201" s="771" t="str">
        <f t="shared" si="68"/>
        <v/>
      </c>
      <c r="AN201" s="771" t="str">
        <f t="shared" si="68"/>
        <v/>
      </c>
      <c r="AO201" s="771" t="str">
        <f t="shared" si="68"/>
        <v/>
      </c>
      <c r="AP201" s="771" t="str">
        <f t="shared" si="68"/>
        <v/>
      </c>
      <c r="AQ201" s="771" t="str">
        <f t="shared" si="68"/>
        <v/>
      </c>
      <c r="AR201" s="771" t="str">
        <f t="shared" si="68"/>
        <v/>
      </c>
    </row>
    <row r="202" spans="1:44" s="699" customFormat="1" ht="22" customHeight="1" x14ac:dyDescent="0.15">
      <c r="A202" s="653"/>
      <c r="B202" s="772"/>
      <c r="C202" s="737" t="s">
        <v>17</v>
      </c>
      <c r="D202" s="743">
        <f t="shared" ref="D202:AR202" si="69">IF(D188="","",D201/D205)</f>
        <v>0.9544228195034663</v>
      </c>
      <c r="E202" s="744">
        <f t="shared" si="69"/>
        <v>0.91089317826146543</v>
      </c>
      <c r="F202" s="743">
        <f t="shared" si="69"/>
        <v>0.86932174486319835</v>
      </c>
      <c r="G202" s="743">
        <f t="shared" si="69"/>
        <v>0.82962284818331189</v>
      </c>
      <c r="H202" s="743">
        <f t="shared" si="69"/>
        <v>0.79171434881959024</v>
      </c>
      <c r="I202" s="743">
        <f t="shared" si="69"/>
        <v>0.75551751303987513</v>
      </c>
      <c r="J202" s="744">
        <f t="shared" si="69"/>
        <v>0.72095688940154901</v>
      </c>
      <c r="K202" s="743">
        <f t="shared" si="69"/>
        <v>0.68796018817804405</v>
      </c>
      <c r="L202" s="743">
        <f t="shared" si="69"/>
        <v>0.65645816370073784</v>
      </c>
      <c r="M202" s="743">
        <f t="shared" si="69"/>
        <v>0.62638449970108012</v>
      </c>
      <c r="N202" s="743">
        <f t="shared" si="69"/>
        <v>0.59767569771665574</v>
      </c>
      <c r="O202" s="743">
        <f t="shared" si="69"/>
        <v>0.57027096860595994</v>
      </c>
      <c r="P202" s="743">
        <f t="shared" si="69"/>
        <v>0.54411212719975721</v>
      </c>
      <c r="Q202" s="743">
        <f t="shared" si="69"/>
        <v>0.51914349010186733</v>
      </c>
      <c r="R202" s="743">
        <f t="shared" si="69"/>
        <v>0.49531177663889792</v>
      </c>
      <c r="S202" s="743">
        <f t="shared" si="69"/>
        <v>0.47256601294670036</v>
      </c>
      <c r="T202" s="743">
        <f t="shared" si="69"/>
        <v>0.45085743917101007</v>
      </c>
      <c r="U202" s="743">
        <f t="shared" si="69"/>
        <v>0.43013941975073577</v>
      </c>
      <c r="V202" s="743">
        <f t="shared" si="69"/>
        <v>0.41036735674454877</v>
      </c>
      <c r="W202" s="743">
        <f t="shared" si="69"/>
        <v>0.39149860615470361</v>
      </c>
      <c r="X202" s="743">
        <f t="shared" si="69"/>
        <v>0.37349239719627686</v>
      </c>
      <c r="Y202" s="743">
        <f t="shared" si="69"/>
        <v>0.35630975445516117</v>
      </c>
      <c r="Z202" s="743">
        <f t="shared" si="69"/>
        <v>0.33991342287410098</v>
      </c>
      <c r="AA202" s="743">
        <f t="shared" si="69"/>
        <v>0.32426779550273094</v>
      </c>
      <c r="AB202" s="743">
        <f t="shared" si="69"/>
        <v>0.30933884394490241</v>
      </c>
      <c r="AC202" s="743">
        <f t="shared" si="69"/>
        <v>0.29509405143448963</v>
      </c>
      <c r="AD202" s="743">
        <f t="shared" si="69"/>
        <v>0.28150234846929212</v>
      </c>
      <c r="AE202" s="743">
        <f t="shared" si="69"/>
        <v>0.26853405093154326</v>
      </c>
      <c r="AF202" s="743">
        <f t="shared" si="69"/>
        <v>0.25616080062283469</v>
      </c>
      <c r="AG202" s="743">
        <f t="shared" si="69"/>
        <v>0.24435550814093426</v>
      </c>
      <c r="AH202" s="743">
        <f t="shared" si="69"/>
        <v>0.23309229802596393</v>
      </c>
      <c r="AI202" s="743">
        <f t="shared" si="69"/>
        <v>0.22234645610367501</v>
      </c>
      <c r="AJ202" s="743">
        <f t="shared" si="69"/>
        <v>0.2120943789540739</v>
      </c>
      <c r="AK202" s="743" t="str">
        <f t="shared" si="69"/>
        <v/>
      </c>
      <c r="AL202" s="743" t="str">
        <f t="shared" si="69"/>
        <v/>
      </c>
      <c r="AM202" s="743" t="str">
        <f t="shared" si="69"/>
        <v/>
      </c>
      <c r="AN202" s="743" t="str">
        <f t="shared" si="69"/>
        <v/>
      </c>
      <c r="AO202" s="743" t="str">
        <f t="shared" si="69"/>
        <v/>
      </c>
      <c r="AP202" s="743" t="str">
        <f t="shared" si="69"/>
        <v/>
      </c>
      <c r="AQ202" s="743" t="str">
        <f t="shared" si="69"/>
        <v/>
      </c>
      <c r="AR202" s="743" t="str">
        <f t="shared" si="69"/>
        <v/>
      </c>
    </row>
    <row r="203" spans="1:44" s="755" customFormat="1" ht="22" customHeight="1" x14ac:dyDescent="0.15">
      <c r="A203" s="653"/>
      <c r="B203" s="754" t="s">
        <v>98</v>
      </c>
      <c r="C203" s="737" t="s">
        <v>49</v>
      </c>
      <c r="D203" s="746">
        <f>IF(D188="","",IF(D201*$N$27&gt;0,D201*$N$27,0))</f>
        <v>10870131094.640999</v>
      </c>
      <c r="E203" s="747">
        <f t="shared" ref="E203:AR203" si="70">IF(E188="","",IF(E201*$N$27&gt;0,E201*$N$27,0))</f>
        <v>10470947270.452497</v>
      </c>
      <c r="F203" s="746">
        <f t="shared" si="70"/>
        <v>10086422673.83967</v>
      </c>
      <c r="G203" s="746">
        <f t="shared" si="70"/>
        <v>9716018973.9882565</v>
      </c>
      <c r="H203" s="746">
        <f t="shared" si="70"/>
        <v>9359217609.2064857</v>
      </c>
      <c r="I203" s="746">
        <f t="shared" si="70"/>
        <v>9015519060.9435959</v>
      </c>
      <c r="J203" s="747">
        <f t="shared" si="70"/>
        <v>8684442154.4685631</v>
      </c>
      <c r="K203" s="746">
        <f t="shared" si="70"/>
        <v>8365523385.2300129</v>
      </c>
      <c r="L203" s="746">
        <f t="shared" si="70"/>
        <v>8058316269.9542122</v>
      </c>
      <c r="M203" s="746">
        <f t="shared" si="70"/>
        <v>7762390721.5726833</v>
      </c>
      <c r="N203" s="746">
        <f t="shared" si="70"/>
        <v>7477332447.1043682</v>
      </c>
      <c r="O203" s="746">
        <f t="shared" si="70"/>
        <v>7202742367.6493549</v>
      </c>
      <c r="P203" s="746">
        <f t="shared" si="70"/>
        <v>6938236059.682168</v>
      </c>
      <c r="Q203" s="746">
        <f t="shared" si="70"/>
        <v>6683443216.8624592</v>
      </c>
      <c r="R203" s="746">
        <f t="shared" si="70"/>
        <v>6438007131.6096191</v>
      </c>
      <c r="S203" s="746">
        <f t="shared" si="70"/>
        <v>6201584195.715519</v>
      </c>
      <c r="T203" s="746">
        <f t="shared" si="70"/>
        <v>5973843419.296258</v>
      </c>
      <c r="U203" s="746">
        <f t="shared" si="70"/>
        <v>5754465967.409441</v>
      </c>
      <c r="V203" s="746">
        <f t="shared" si="70"/>
        <v>5543144713.6882639</v>
      </c>
      <c r="W203" s="746">
        <f t="shared" si="70"/>
        <v>5339583810.3674898</v>
      </c>
      <c r="X203" s="746">
        <f t="shared" si="70"/>
        <v>5143498274.0993652</v>
      </c>
      <c r="Y203" s="746">
        <f t="shared" si="70"/>
        <v>4954613586.9796143</v>
      </c>
      <c r="Z203" s="746">
        <f t="shared" si="70"/>
        <v>4772665312.2249613</v>
      </c>
      <c r="AA203" s="746">
        <f t="shared" si="70"/>
        <v>4597398723.9641237</v>
      </c>
      <c r="AB203" s="746">
        <f t="shared" si="70"/>
        <v>4428568450.6239891</v>
      </c>
      <c r="AC203" s="746">
        <f t="shared" si="70"/>
        <v>4265938131.4117246</v>
      </c>
      <c r="AD203" s="746">
        <f t="shared" si="70"/>
        <v>4109280085.4118915</v>
      </c>
      <c r="AE203" s="746">
        <f t="shared" si="70"/>
        <v>3958374992.8353105</v>
      </c>
      <c r="AF203" s="746">
        <f t="shared" si="70"/>
        <v>3813011587.9734197</v>
      </c>
      <c r="AG203" s="746">
        <f t="shared" si="70"/>
        <v>3672986363.4282718</v>
      </c>
      <c r="AH203" s="746">
        <f t="shared" si="70"/>
        <v>3538103285.2040954</v>
      </c>
      <c r="AI203" s="746">
        <f t="shared" si="70"/>
        <v>3408173518.2615461</v>
      </c>
      <c r="AJ203" s="746">
        <f t="shared" si="70"/>
        <v>3283015162.1504273</v>
      </c>
      <c r="AK203" s="746" t="str">
        <f t="shared" si="70"/>
        <v/>
      </c>
      <c r="AL203" s="746" t="str">
        <f t="shared" si="70"/>
        <v/>
      </c>
      <c r="AM203" s="746" t="str">
        <f t="shared" si="70"/>
        <v/>
      </c>
      <c r="AN203" s="746" t="str">
        <f t="shared" si="70"/>
        <v/>
      </c>
      <c r="AO203" s="746" t="str">
        <f t="shared" si="70"/>
        <v/>
      </c>
      <c r="AP203" s="746" t="str">
        <f t="shared" si="70"/>
        <v/>
      </c>
      <c r="AQ203" s="746" t="str">
        <f t="shared" si="70"/>
        <v/>
      </c>
      <c r="AR203" s="746" t="str">
        <f t="shared" si="70"/>
        <v/>
      </c>
    </row>
    <row r="204" spans="1:44" s="812" customFormat="1" ht="10" customHeight="1" x14ac:dyDescent="0.15">
      <c r="A204" s="653"/>
      <c r="B204" s="802"/>
      <c r="C204" s="802"/>
      <c r="E204" s="813"/>
      <c r="J204" s="813"/>
    </row>
    <row r="205" spans="1:44" s="699" customFormat="1" ht="22" customHeight="1" x14ac:dyDescent="0.15">
      <c r="A205" s="653"/>
      <c r="B205" s="745" t="s">
        <v>94</v>
      </c>
      <c r="C205" s="737" t="s">
        <v>79</v>
      </c>
      <c r="D205" s="774">
        <f>$I$19+D196-D194</f>
        <v>56418584.299999997</v>
      </c>
      <c r="E205" s="747">
        <f>IF(E188="","",D205-E194+E196)</f>
        <v>56943838.628751099</v>
      </c>
      <c r="F205" s="746">
        <f t="shared" ref="F205:AR205" si="71">IF(F188="","",E205-F194+F196)</f>
        <v>57475775.182787471</v>
      </c>
      <c r="G205" s="746">
        <f>IF(G188="","",F205-G194+G196)</f>
        <v>58014408.282149963</v>
      </c>
      <c r="H205" s="746">
        <f t="shared" si="71"/>
        <v>58559754.318118572</v>
      </c>
      <c r="I205" s="746">
        <f t="shared" si="71"/>
        <v>59111831.703121446</v>
      </c>
      <c r="J205" s="747">
        <f t="shared" si="71"/>
        <v>59670660.822743125</v>
      </c>
      <c r="K205" s="746">
        <f t="shared" si="71"/>
        <v>60236263.989757493</v>
      </c>
      <c r="L205" s="746">
        <f t="shared" si="71"/>
        <v>60808665.400113679</v>
      </c>
      <c r="M205" s="746">
        <f t="shared" si="71"/>
        <v>61387891.090805873</v>
      </c>
      <c r="N205" s="746">
        <f t="shared" si="71"/>
        <v>61973968.899560578</v>
      </c>
      <c r="O205" s="746">
        <f t="shared" si="71"/>
        <v>62566928.426277213</v>
      </c>
      <c r="P205" s="746">
        <f t="shared" si="71"/>
        <v>63166800.996160381</v>
      </c>
      <c r="Q205" s="746">
        <f t="shared" si="71"/>
        <v>63773619.624484546</v>
      </c>
      <c r="R205" s="746">
        <f t="shared" si="71"/>
        <v>64387418.982933819</v>
      </c>
      <c r="S205" s="746">
        <f t="shared" si="71"/>
        <v>65008235.36746195</v>
      </c>
      <c r="T205" s="746">
        <f t="shared" si="71"/>
        <v>65636106.667619444</v>
      </c>
      <c r="U205" s="746">
        <f t="shared" si="71"/>
        <v>66271072.337296821</v>
      </c>
      <c r="V205" s="746">
        <f t="shared" si="71"/>
        <v>66913173.366834961</v>
      </c>
      <c r="W205" s="746">
        <f t="shared" si="71"/>
        <v>67562452.256455168</v>
      </c>
      <c r="X205" s="746">
        <f t="shared" si="71"/>
        <v>68218952.990963563</v>
      </c>
      <c r="Y205" s="746">
        <f t="shared" si="71"/>
        <v>68882721.015685841</v>
      </c>
      <c r="Z205" s="746">
        <f t="shared" si="71"/>
        <v>69553803.213590324</v>
      </c>
      <c r="AA205" s="746">
        <f t="shared" si="71"/>
        <v>70232247.883558795</v>
      </c>
      <c r="AB205" s="746">
        <f t="shared" si="71"/>
        <v>70918104.719765827</v>
      </c>
      <c r="AC205" s="746">
        <f t="shared" si="71"/>
        <v>71611424.792129174</v>
      </c>
      <c r="AD205" s="746">
        <f t="shared" si="71"/>
        <v>72312260.527795002</v>
      </c>
      <c r="AE205" s="746">
        <f t="shared" si="71"/>
        <v>73020665.693623051</v>
      </c>
      <c r="AF205" s="746">
        <f t="shared" si="71"/>
        <v>73736695.379638284</v>
      </c>
      <c r="AG205" s="746">
        <f t="shared" si="71"/>
        <v>74460405.983416811</v>
      </c>
      <c r="AH205" s="746">
        <f t="shared" si="71"/>
        <v>75191855.195374832</v>
      </c>
      <c r="AI205" s="746">
        <f t="shared" si="71"/>
        <v>75931101.984930977</v>
      </c>
      <c r="AJ205" s="746">
        <f t="shared" si="71"/>
        <v>76678206.587513223</v>
      </c>
      <c r="AK205" s="746" t="str">
        <f t="shared" si="71"/>
        <v/>
      </c>
      <c r="AL205" s="746" t="str">
        <f t="shared" si="71"/>
        <v/>
      </c>
      <c r="AM205" s="746" t="str">
        <f t="shared" si="71"/>
        <v/>
      </c>
      <c r="AN205" s="746" t="str">
        <f t="shared" si="71"/>
        <v/>
      </c>
      <c r="AO205" s="746" t="str">
        <f t="shared" si="71"/>
        <v/>
      </c>
      <c r="AP205" s="746" t="str">
        <f t="shared" si="71"/>
        <v/>
      </c>
      <c r="AQ205" s="746" t="str">
        <f t="shared" si="71"/>
        <v/>
      </c>
      <c r="AR205" s="746" t="str">
        <f t="shared" si="71"/>
        <v/>
      </c>
    </row>
    <row r="206" spans="1:44" s="761" customFormat="1" ht="22" hidden="1" customHeight="1" x14ac:dyDescent="0.15">
      <c r="A206" s="653"/>
      <c r="B206" s="775" t="s">
        <v>106</v>
      </c>
      <c r="C206" s="716" t="s">
        <v>11</v>
      </c>
      <c r="D206" s="776" t="str">
        <f>IF(D188="","",IF(D191+D198+D202=1,"","FAUX"))</f>
        <v/>
      </c>
      <c r="E206" s="777" t="str">
        <f t="shared" ref="E206:AR206" si="72">IF(E188="","",IF(E191+E198+E202=1,"","FAUX"))</f>
        <v/>
      </c>
      <c r="F206" s="776" t="str">
        <f t="shared" si="72"/>
        <v/>
      </c>
      <c r="G206" s="776" t="str">
        <f t="shared" si="72"/>
        <v/>
      </c>
      <c r="H206" s="776" t="str">
        <f t="shared" si="72"/>
        <v/>
      </c>
      <c r="I206" s="776" t="str">
        <f t="shared" si="72"/>
        <v/>
      </c>
      <c r="J206" s="777" t="str">
        <f t="shared" si="72"/>
        <v/>
      </c>
      <c r="K206" s="776" t="str">
        <f t="shared" si="72"/>
        <v/>
      </c>
      <c r="L206" s="776" t="str">
        <f t="shared" si="72"/>
        <v/>
      </c>
      <c r="M206" s="776" t="str">
        <f t="shared" si="72"/>
        <v/>
      </c>
      <c r="N206" s="776" t="str">
        <f t="shared" si="72"/>
        <v/>
      </c>
      <c r="O206" s="776" t="str">
        <f t="shared" si="72"/>
        <v/>
      </c>
      <c r="P206" s="776" t="str">
        <f t="shared" si="72"/>
        <v/>
      </c>
      <c r="Q206" s="776" t="str">
        <f t="shared" si="72"/>
        <v/>
      </c>
      <c r="R206" s="776" t="str">
        <f t="shared" si="72"/>
        <v/>
      </c>
      <c r="S206" s="776" t="str">
        <f t="shared" si="72"/>
        <v/>
      </c>
      <c r="T206" s="776" t="str">
        <f t="shared" si="72"/>
        <v/>
      </c>
      <c r="U206" s="776" t="str">
        <f t="shared" si="72"/>
        <v/>
      </c>
      <c r="V206" s="776" t="str">
        <f t="shared" si="72"/>
        <v/>
      </c>
      <c r="W206" s="776" t="str">
        <f t="shared" si="72"/>
        <v/>
      </c>
      <c r="X206" s="776" t="str">
        <f t="shared" si="72"/>
        <v/>
      </c>
      <c r="Y206" s="776" t="str">
        <f t="shared" si="72"/>
        <v/>
      </c>
      <c r="Z206" s="776" t="str">
        <f t="shared" si="72"/>
        <v/>
      </c>
      <c r="AA206" s="776" t="str">
        <f t="shared" si="72"/>
        <v/>
      </c>
      <c r="AB206" s="776" t="str">
        <f t="shared" si="72"/>
        <v/>
      </c>
      <c r="AC206" s="776" t="str">
        <f t="shared" si="72"/>
        <v/>
      </c>
      <c r="AD206" s="776" t="str">
        <f t="shared" si="72"/>
        <v/>
      </c>
      <c r="AE206" s="776" t="str">
        <f t="shared" si="72"/>
        <v/>
      </c>
      <c r="AF206" s="776" t="str">
        <f t="shared" si="72"/>
        <v/>
      </c>
      <c r="AG206" s="776" t="str">
        <f t="shared" si="72"/>
        <v/>
      </c>
      <c r="AH206" s="776" t="str">
        <f t="shared" si="72"/>
        <v/>
      </c>
      <c r="AI206" s="776" t="str">
        <f t="shared" si="72"/>
        <v/>
      </c>
      <c r="AJ206" s="776" t="str">
        <f t="shared" si="72"/>
        <v/>
      </c>
      <c r="AK206" s="776" t="str">
        <f t="shared" si="72"/>
        <v/>
      </c>
      <c r="AL206" s="776" t="str">
        <f t="shared" si="72"/>
        <v/>
      </c>
      <c r="AM206" s="776" t="str">
        <f t="shared" si="72"/>
        <v/>
      </c>
      <c r="AN206" s="776" t="str">
        <f t="shared" si="72"/>
        <v/>
      </c>
      <c r="AO206" s="776" t="str">
        <f t="shared" si="72"/>
        <v/>
      </c>
      <c r="AP206" s="776" t="str">
        <f t="shared" si="72"/>
        <v/>
      </c>
      <c r="AQ206" s="776" t="str">
        <f t="shared" si="72"/>
        <v/>
      </c>
      <c r="AR206" s="776" t="str">
        <f t="shared" si="72"/>
        <v/>
      </c>
    </row>
    <row r="207" spans="1:44" s="751" customFormat="1" ht="10" customHeight="1" x14ac:dyDescent="0.15">
      <c r="A207" s="653"/>
      <c r="B207" s="819"/>
      <c r="C207" s="820"/>
      <c r="D207" s="780"/>
      <c r="E207" s="781"/>
      <c r="F207" s="782"/>
      <c r="G207" s="782"/>
      <c r="H207" s="782"/>
      <c r="I207" s="782"/>
      <c r="J207" s="781"/>
      <c r="K207" s="782"/>
      <c r="L207" s="782"/>
      <c r="M207" s="782"/>
      <c r="N207" s="782"/>
      <c r="O207" s="782"/>
      <c r="P207" s="782"/>
      <c r="Q207" s="782"/>
      <c r="R207" s="782"/>
      <c r="S207" s="782"/>
      <c r="T207" s="782"/>
      <c r="U207" s="782"/>
      <c r="V207" s="782"/>
      <c r="W207" s="782"/>
      <c r="X207" s="782"/>
      <c r="Y207" s="782"/>
      <c r="Z207" s="782"/>
      <c r="AA207" s="782"/>
      <c r="AB207" s="782"/>
      <c r="AC207" s="782"/>
      <c r="AD207" s="782"/>
      <c r="AE207" s="782"/>
      <c r="AF207" s="782"/>
      <c r="AG207" s="782"/>
      <c r="AH207" s="782"/>
      <c r="AI207" s="782"/>
      <c r="AJ207" s="782"/>
      <c r="AK207" s="782"/>
      <c r="AL207" s="782"/>
      <c r="AM207" s="782"/>
      <c r="AN207" s="782"/>
      <c r="AO207" s="782"/>
      <c r="AP207" s="782"/>
      <c r="AQ207" s="782"/>
      <c r="AR207" s="782"/>
    </row>
    <row r="208" spans="1:44" s="741" customFormat="1" ht="22" customHeight="1" x14ac:dyDescent="0.15">
      <c r="A208" s="653"/>
      <c r="B208" s="666"/>
      <c r="C208" s="806" t="s">
        <v>77</v>
      </c>
      <c r="E208" s="669"/>
      <c r="J208" s="669"/>
    </row>
    <row r="209" spans="1:1173" s="811" customFormat="1" ht="22" customHeight="1" x14ac:dyDescent="0.15">
      <c r="A209" s="653"/>
      <c r="B209" s="807" t="s">
        <v>69</v>
      </c>
      <c r="C209" s="671" t="s">
        <v>11</v>
      </c>
      <c r="D209" s="808">
        <f>D$84</f>
        <v>2018</v>
      </c>
      <c r="E209" s="809">
        <f t="shared" ref="E209:AR209" si="73">E$84</f>
        <v>2019</v>
      </c>
      <c r="F209" s="808">
        <f t="shared" si="73"/>
        <v>2020</v>
      </c>
      <c r="G209" s="808">
        <f t="shared" si="73"/>
        <v>2021</v>
      </c>
      <c r="H209" s="808">
        <f t="shared" si="73"/>
        <v>2022</v>
      </c>
      <c r="I209" s="808">
        <f t="shared" si="73"/>
        <v>2023</v>
      </c>
      <c r="J209" s="809">
        <f t="shared" si="73"/>
        <v>2024</v>
      </c>
      <c r="K209" s="808">
        <f t="shared" si="73"/>
        <v>2025</v>
      </c>
      <c r="L209" s="808">
        <f t="shared" si="73"/>
        <v>2026</v>
      </c>
      <c r="M209" s="808">
        <f t="shared" si="73"/>
        <v>2027</v>
      </c>
      <c r="N209" s="808">
        <f t="shared" si="73"/>
        <v>2028</v>
      </c>
      <c r="O209" s="808">
        <f t="shared" si="73"/>
        <v>2029</v>
      </c>
      <c r="P209" s="808">
        <f t="shared" si="73"/>
        <v>2030</v>
      </c>
      <c r="Q209" s="808">
        <f t="shared" si="73"/>
        <v>2031</v>
      </c>
      <c r="R209" s="808">
        <f t="shared" si="73"/>
        <v>2032</v>
      </c>
      <c r="S209" s="808">
        <f t="shared" si="73"/>
        <v>2033</v>
      </c>
      <c r="T209" s="808">
        <f t="shared" si="73"/>
        <v>2034</v>
      </c>
      <c r="U209" s="808">
        <f t="shared" si="73"/>
        <v>2035</v>
      </c>
      <c r="V209" s="808">
        <f t="shared" si="73"/>
        <v>2036</v>
      </c>
      <c r="W209" s="808">
        <f t="shared" si="73"/>
        <v>2037</v>
      </c>
      <c r="X209" s="808">
        <f t="shared" si="73"/>
        <v>2038</v>
      </c>
      <c r="Y209" s="808">
        <f t="shared" si="73"/>
        <v>2039</v>
      </c>
      <c r="Z209" s="808">
        <f t="shared" si="73"/>
        <v>2040</v>
      </c>
      <c r="AA209" s="808">
        <f t="shared" si="73"/>
        <v>2041</v>
      </c>
      <c r="AB209" s="808">
        <f t="shared" si="73"/>
        <v>2042</v>
      </c>
      <c r="AC209" s="808">
        <f t="shared" si="73"/>
        <v>2043</v>
      </c>
      <c r="AD209" s="808">
        <f t="shared" si="73"/>
        <v>2044</v>
      </c>
      <c r="AE209" s="808">
        <f t="shared" si="73"/>
        <v>2045</v>
      </c>
      <c r="AF209" s="808">
        <f t="shared" si="73"/>
        <v>2046</v>
      </c>
      <c r="AG209" s="808">
        <f t="shared" si="73"/>
        <v>2047</v>
      </c>
      <c r="AH209" s="808">
        <f t="shared" si="73"/>
        <v>2048</v>
      </c>
      <c r="AI209" s="808">
        <f t="shared" si="73"/>
        <v>2049</v>
      </c>
      <c r="AJ209" s="808">
        <f t="shared" si="73"/>
        <v>2050</v>
      </c>
      <c r="AK209" s="808" t="str">
        <f t="shared" si="73"/>
        <v/>
      </c>
      <c r="AL209" s="808" t="str">
        <f t="shared" si="73"/>
        <v/>
      </c>
      <c r="AM209" s="808" t="str">
        <f t="shared" si="73"/>
        <v/>
      </c>
      <c r="AN209" s="808" t="str">
        <f t="shared" si="73"/>
        <v/>
      </c>
      <c r="AO209" s="808" t="str">
        <f t="shared" si="73"/>
        <v/>
      </c>
      <c r="AP209" s="808" t="str">
        <f t="shared" si="73"/>
        <v/>
      </c>
      <c r="AQ209" s="808" t="str">
        <f t="shared" si="73"/>
        <v/>
      </c>
      <c r="AR209" s="808" t="str">
        <f t="shared" si="73"/>
        <v/>
      </c>
      <c r="AS209" s="810"/>
      <c r="AT209" s="810"/>
      <c r="AU209" s="810"/>
      <c r="AV209" s="810"/>
      <c r="AW209" s="810"/>
      <c r="AX209" s="810"/>
      <c r="AY209" s="810"/>
      <c r="AZ209" s="810"/>
      <c r="BA209" s="810"/>
      <c r="BB209" s="810"/>
      <c r="BC209" s="810"/>
      <c r="BD209" s="810"/>
      <c r="BE209" s="810"/>
      <c r="BF209" s="810"/>
      <c r="BG209" s="810"/>
      <c r="BH209" s="810"/>
      <c r="BI209" s="810"/>
      <c r="BJ209" s="810"/>
      <c r="BK209" s="810"/>
      <c r="BL209" s="810"/>
      <c r="BM209" s="810"/>
      <c r="BN209" s="810"/>
      <c r="BO209" s="810"/>
      <c r="BP209" s="810"/>
      <c r="BQ209" s="810"/>
      <c r="BR209" s="810"/>
      <c r="BS209" s="810"/>
      <c r="BT209" s="810"/>
      <c r="BU209" s="810"/>
      <c r="BV209" s="810"/>
      <c r="BW209" s="810"/>
      <c r="BX209" s="810"/>
      <c r="BY209" s="810"/>
      <c r="BZ209" s="810"/>
      <c r="CA209" s="810"/>
      <c r="CB209" s="810"/>
      <c r="CC209" s="810"/>
      <c r="CD209" s="810"/>
      <c r="CE209" s="810"/>
      <c r="CF209" s="810"/>
      <c r="CG209" s="810"/>
      <c r="CH209" s="810"/>
      <c r="CI209" s="810"/>
      <c r="CJ209" s="810"/>
      <c r="CK209" s="810"/>
      <c r="CL209" s="810"/>
      <c r="CM209" s="810"/>
      <c r="CN209" s="810"/>
      <c r="CO209" s="810"/>
      <c r="CP209" s="810"/>
      <c r="CQ209" s="810"/>
      <c r="CR209" s="810"/>
      <c r="CS209" s="810"/>
      <c r="CT209" s="810"/>
      <c r="CU209" s="810"/>
      <c r="CV209" s="810"/>
      <c r="CW209" s="810"/>
      <c r="CX209" s="810"/>
      <c r="CY209" s="810"/>
      <c r="CZ209" s="810"/>
      <c r="DA209" s="810"/>
      <c r="DB209" s="810"/>
      <c r="DC209" s="810"/>
      <c r="DD209" s="810"/>
      <c r="DE209" s="810"/>
      <c r="DF209" s="810"/>
      <c r="DG209" s="810"/>
      <c r="DH209" s="810"/>
      <c r="DI209" s="810"/>
      <c r="DJ209" s="810"/>
      <c r="DK209" s="810"/>
      <c r="DL209" s="810"/>
      <c r="DM209" s="810"/>
      <c r="DN209" s="810"/>
      <c r="DO209" s="810"/>
      <c r="DP209" s="810"/>
      <c r="DQ209" s="810"/>
      <c r="DR209" s="810"/>
      <c r="DS209" s="810"/>
      <c r="DT209" s="810"/>
      <c r="DU209" s="810"/>
      <c r="DV209" s="810"/>
      <c r="DW209" s="810"/>
      <c r="DX209" s="810"/>
      <c r="DY209" s="810"/>
      <c r="DZ209" s="810"/>
      <c r="EA209" s="810"/>
      <c r="EB209" s="810"/>
      <c r="EC209" s="810"/>
      <c r="ED209" s="810"/>
      <c r="EE209" s="810"/>
      <c r="EF209" s="810"/>
      <c r="EG209" s="810"/>
      <c r="EH209" s="810"/>
      <c r="EI209" s="810"/>
      <c r="EJ209" s="810"/>
      <c r="EK209" s="810"/>
      <c r="EL209" s="810"/>
      <c r="EM209" s="810"/>
      <c r="EN209" s="810"/>
      <c r="EO209" s="810"/>
      <c r="EP209" s="810"/>
      <c r="EQ209" s="810"/>
      <c r="ER209" s="810"/>
      <c r="ES209" s="810"/>
      <c r="ET209" s="810"/>
      <c r="EU209" s="810"/>
      <c r="EV209" s="810"/>
      <c r="EW209" s="810"/>
      <c r="EX209" s="810"/>
      <c r="EY209" s="810"/>
      <c r="EZ209" s="810"/>
      <c r="FA209" s="810"/>
      <c r="FB209" s="810"/>
      <c r="FC209" s="810"/>
      <c r="FD209" s="810"/>
      <c r="FE209" s="810"/>
      <c r="FF209" s="810"/>
      <c r="FG209" s="810"/>
      <c r="FH209" s="810"/>
      <c r="FI209" s="810"/>
      <c r="FJ209" s="810"/>
      <c r="FK209" s="810"/>
      <c r="FL209" s="810"/>
      <c r="FM209" s="810"/>
      <c r="FN209" s="810"/>
      <c r="FO209" s="810"/>
      <c r="FP209" s="810"/>
      <c r="FQ209" s="810"/>
      <c r="FR209" s="810"/>
      <c r="FS209" s="810"/>
      <c r="FT209" s="810"/>
      <c r="FU209" s="810"/>
      <c r="FV209" s="810"/>
      <c r="FW209" s="810"/>
      <c r="FX209" s="810"/>
      <c r="FY209" s="810"/>
      <c r="FZ209" s="810"/>
      <c r="GA209" s="810"/>
      <c r="GB209" s="810"/>
      <c r="GC209" s="810"/>
      <c r="GD209" s="810"/>
      <c r="GE209" s="810"/>
      <c r="GF209" s="810"/>
      <c r="GG209" s="810"/>
      <c r="GH209" s="810"/>
      <c r="GI209" s="810"/>
      <c r="GJ209" s="810"/>
      <c r="GK209" s="810"/>
      <c r="GL209" s="810"/>
      <c r="GM209" s="810"/>
      <c r="GN209" s="810"/>
      <c r="GO209" s="810"/>
      <c r="GP209" s="810"/>
      <c r="GQ209" s="810"/>
      <c r="GR209" s="810"/>
      <c r="GS209" s="810"/>
      <c r="GT209" s="810"/>
      <c r="GU209" s="810"/>
      <c r="GV209" s="810"/>
      <c r="GW209" s="810"/>
      <c r="GX209" s="810"/>
      <c r="GY209" s="810"/>
      <c r="GZ209" s="810"/>
      <c r="HA209" s="810"/>
      <c r="HB209" s="810"/>
      <c r="HC209" s="810"/>
      <c r="HD209" s="810"/>
      <c r="HE209" s="810"/>
      <c r="HF209" s="810"/>
      <c r="HG209" s="810"/>
      <c r="HH209" s="810"/>
      <c r="HI209" s="810"/>
      <c r="HJ209" s="810"/>
      <c r="HK209" s="810"/>
      <c r="HL209" s="810"/>
      <c r="HM209" s="810"/>
      <c r="HN209" s="810"/>
      <c r="HO209" s="810"/>
      <c r="HP209" s="810"/>
      <c r="HQ209" s="810"/>
      <c r="HR209" s="810"/>
      <c r="HS209" s="810"/>
      <c r="HT209" s="810"/>
      <c r="HU209" s="810"/>
      <c r="HV209" s="810"/>
      <c r="HW209" s="810"/>
      <c r="HX209" s="810"/>
      <c r="HY209" s="810"/>
      <c r="HZ209" s="810"/>
      <c r="IA209" s="810"/>
      <c r="IB209" s="810"/>
      <c r="IC209" s="810"/>
      <c r="ID209" s="810"/>
      <c r="IE209" s="810"/>
      <c r="IF209" s="810"/>
      <c r="IG209" s="810"/>
      <c r="IH209" s="810"/>
      <c r="II209" s="810"/>
      <c r="IJ209" s="810"/>
      <c r="IK209" s="810"/>
      <c r="IL209" s="810"/>
      <c r="IM209" s="810"/>
      <c r="IN209" s="810"/>
      <c r="IO209" s="810"/>
      <c r="IP209" s="810"/>
      <c r="IQ209" s="810"/>
      <c r="IR209" s="810"/>
      <c r="IS209" s="810"/>
      <c r="IT209" s="810"/>
      <c r="IU209" s="810"/>
      <c r="IV209" s="810"/>
      <c r="IW209" s="810"/>
      <c r="IX209" s="810"/>
      <c r="IY209" s="810"/>
      <c r="IZ209" s="810"/>
      <c r="JA209" s="810"/>
      <c r="JB209" s="810"/>
      <c r="JC209" s="810"/>
      <c r="JD209" s="810"/>
      <c r="JE209" s="810"/>
      <c r="JF209" s="810"/>
      <c r="JG209" s="810"/>
      <c r="JH209" s="810"/>
      <c r="JI209" s="810"/>
      <c r="JJ209" s="810"/>
      <c r="JK209" s="810"/>
      <c r="JL209" s="810"/>
      <c r="JM209" s="810"/>
      <c r="JN209" s="810"/>
      <c r="JO209" s="810"/>
      <c r="JP209" s="810"/>
      <c r="JQ209" s="810"/>
      <c r="JR209" s="810"/>
      <c r="JS209" s="810"/>
      <c r="JT209" s="810"/>
      <c r="JU209" s="810"/>
      <c r="JV209" s="810"/>
      <c r="JW209" s="810"/>
      <c r="JX209" s="810"/>
      <c r="JY209" s="810"/>
      <c r="JZ209" s="810"/>
      <c r="KA209" s="810"/>
      <c r="KB209" s="810"/>
      <c r="KC209" s="810"/>
      <c r="KD209" s="810"/>
      <c r="KE209" s="810"/>
      <c r="KF209" s="810"/>
      <c r="KG209" s="810"/>
      <c r="KH209" s="810"/>
      <c r="KI209" s="810"/>
      <c r="KJ209" s="810"/>
      <c r="KK209" s="810"/>
      <c r="KL209" s="810"/>
      <c r="KM209" s="810"/>
      <c r="KN209" s="810"/>
      <c r="KO209" s="810"/>
      <c r="KP209" s="810"/>
      <c r="KQ209" s="810"/>
      <c r="KR209" s="810"/>
      <c r="KS209" s="810"/>
      <c r="KT209" s="810"/>
      <c r="KU209" s="810"/>
      <c r="KV209" s="810"/>
      <c r="KW209" s="810"/>
      <c r="KX209" s="810"/>
      <c r="KY209" s="810"/>
      <c r="KZ209" s="810"/>
      <c r="LA209" s="810"/>
      <c r="LB209" s="810"/>
      <c r="LC209" s="810"/>
      <c r="LD209" s="810"/>
      <c r="LE209" s="810"/>
      <c r="LF209" s="810"/>
      <c r="LG209" s="810"/>
      <c r="LH209" s="810"/>
      <c r="LI209" s="810"/>
      <c r="LJ209" s="810"/>
      <c r="LK209" s="810"/>
      <c r="LL209" s="810"/>
      <c r="LM209" s="810"/>
      <c r="LN209" s="810"/>
      <c r="LO209" s="810"/>
      <c r="LP209" s="810"/>
      <c r="LQ209" s="810"/>
      <c r="LR209" s="810"/>
      <c r="LS209" s="810"/>
      <c r="LT209" s="810"/>
      <c r="LU209" s="810"/>
      <c r="LV209" s="810"/>
      <c r="LW209" s="810"/>
      <c r="LX209" s="810"/>
      <c r="LY209" s="810"/>
      <c r="LZ209" s="810"/>
      <c r="MA209" s="810"/>
      <c r="MB209" s="810"/>
      <c r="MC209" s="810"/>
      <c r="MD209" s="810"/>
      <c r="ME209" s="810"/>
      <c r="MF209" s="810"/>
      <c r="MG209" s="810"/>
      <c r="MH209" s="810"/>
      <c r="MI209" s="810"/>
      <c r="MJ209" s="810"/>
      <c r="MK209" s="810"/>
      <c r="ML209" s="810"/>
      <c r="MM209" s="810"/>
      <c r="MN209" s="810"/>
      <c r="MO209" s="810"/>
      <c r="MP209" s="810"/>
      <c r="MQ209" s="810"/>
      <c r="MR209" s="810"/>
      <c r="MS209" s="810"/>
      <c r="MT209" s="810"/>
      <c r="MU209" s="810"/>
      <c r="MV209" s="810"/>
      <c r="MW209" s="810"/>
      <c r="MX209" s="810"/>
      <c r="MY209" s="810"/>
      <c r="MZ209" s="810"/>
      <c r="NA209" s="810"/>
      <c r="NB209" s="810"/>
      <c r="NC209" s="810"/>
      <c r="ND209" s="810"/>
      <c r="NE209" s="810"/>
      <c r="NF209" s="810"/>
      <c r="NG209" s="810"/>
      <c r="NH209" s="810"/>
      <c r="NI209" s="810"/>
      <c r="NJ209" s="810"/>
      <c r="NK209" s="810"/>
      <c r="NL209" s="810"/>
      <c r="NM209" s="810"/>
      <c r="NN209" s="810"/>
      <c r="NO209" s="810"/>
      <c r="NP209" s="810"/>
      <c r="NQ209" s="810"/>
      <c r="NR209" s="810"/>
      <c r="NS209" s="810"/>
      <c r="NT209" s="810"/>
      <c r="NU209" s="810"/>
      <c r="NV209" s="810"/>
      <c r="NW209" s="810"/>
      <c r="NX209" s="810"/>
      <c r="NY209" s="810"/>
      <c r="NZ209" s="810"/>
      <c r="OA209" s="810"/>
      <c r="OB209" s="810"/>
      <c r="OC209" s="810"/>
      <c r="OD209" s="810"/>
      <c r="OE209" s="810"/>
      <c r="OF209" s="810"/>
      <c r="OG209" s="810"/>
      <c r="OH209" s="810"/>
      <c r="OI209" s="810"/>
      <c r="OJ209" s="810"/>
      <c r="OK209" s="810"/>
      <c r="OL209" s="810"/>
      <c r="OM209" s="810"/>
      <c r="ON209" s="810"/>
      <c r="OO209" s="810"/>
      <c r="OP209" s="810"/>
      <c r="OQ209" s="810"/>
      <c r="OR209" s="810"/>
      <c r="OS209" s="810"/>
      <c r="OT209" s="810"/>
      <c r="OU209" s="810"/>
      <c r="OV209" s="810"/>
      <c r="OW209" s="810"/>
      <c r="OX209" s="810"/>
      <c r="OY209" s="810"/>
      <c r="OZ209" s="810"/>
      <c r="PA209" s="810"/>
      <c r="PB209" s="810"/>
      <c r="PC209" s="810"/>
      <c r="PD209" s="810"/>
      <c r="PE209" s="810"/>
      <c r="PF209" s="810"/>
      <c r="PG209" s="810"/>
      <c r="PH209" s="810"/>
      <c r="PI209" s="810"/>
      <c r="PJ209" s="810"/>
      <c r="PK209" s="810"/>
      <c r="PL209" s="810"/>
      <c r="PM209" s="810"/>
      <c r="PN209" s="810"/>
      <c r="PO209" s="810"/>
      <c r="PP209" s="810"/>
      <c r="PQ209" s="810"/>
      <c r="PR209" s="810"/>
      <c r="PS209" s="810"/>
      <c r="PT209" s="810"/>
      <c r="PU209" s="810"/>
      <c r="PV209" s="810"/>
      <c r="PW209" s="810"/>
      <c r="PX209" s="810"/>
      <c r="PY209" s="810"/>
      <c r="PZ209" s="810"/>
      <c r="QA209" s="810"/>
      <c r="QB209" s="810"/>
      <c r="QC209" s="810"/>
      <c r="QD209" s="810"/>
      <c r="QE209" s="810"/>
      <c r="QF209" s="810"/>
      <c r="QG209" s="810"/>
      <c r="QH209" s="810"/>
      <c r="QI209" s="810"/>
      <c r="QJ209" s="810"/>
      <c r="QK209" s="810"/>
      <c r="QL209" s="810"/>
      <c r="QM209" s="810"/>
      <c r="QN209" s="810"/>
      <c r="QO209" s="810"/>
      <c r="QP209" s="810"/>
      <c r="QQ209" s="810"/>
      <c r="QR209" s="810"/>
      <c r="QS209" s="810"/>
      <c r="QT209" s="810"/>
      <c r="QU209" s="810"/>
      <c r="QV209" s="810"/>
      <c r="QW209" s="810"/>
      <c r="QX209" s="810"/>
      <c r="QY209" s="810"/>
      <c r="QZ209" s="810"/>
      <c r="RA209" s="810"/>
      <c r="RB209" s="810"/>
      <c r="RC209" s="810"/>
      <c r="RD209" s="810"/>
      <c r="RE209" s="810"/>
      <c r="RF209" s="810"/>
      <c r="RG209" s="810"/>
      <c r="RH209" s="810"/>
      <c r="RI209" s="810"/>
      <c r="RJ209" s="810"/>
      <c r="RK209" s="810"/>
      <c r="RL209" s="810"/>
      <c r="RM209" s="810"/>
      <c r="RN209" s="810"/>
      <c r="RO209" s="810"/>
      <c r="RP209" s="810"/>
      <c r="RQ209" s="810"/>
      <c r="RR209" s="810"/>
      <c r="RS209" s="810"/>
      <c r="RT209" s="810"/>
      <c r="RU209" s="810"/>
      <c r="RV209" s="810"/>
      <c r="RW209" s="810"/>
      <c r="RX209" s="810"/>
      <c r="RY209" s="810"/>
      <c r="RZ209" s="810"/>
      <c r="SA209" s="810"/>
      <c r="SB209" s="810"/>
      <c r="SC209" s="810"/>
      <c r="SD209" s="810"/>
      <c r="SE209" s="810"/>
      <c r="SF209" s="810"/>
      <c r="SG209" s="810"/>
      <c r="SH209" s="810"/>
      <c r="SI209" s="810"/>
      <c r="SJ209" s="810"/>
      <c r="SK209" s="810"/>
      <c r="SL209" s="810"/>
      <c r="SM209" s="810"/>
      <c r="SN209" s="810"/>
      <c r="SO209" s="810"/>
      <c r="SP209" s="810"/>
      <c r="SQ209" s="810"/>
      <c r="SR209" s="810"/>
      <c r="SS209" s="810"/>
      <c r="ST209" s="810"/>
      <c r="SU209" s="810"/>
      <c r="SV209" s="810"/>
      <c r="SW209" s="810"/>
      <c r="SX209" s="810"/>
      <c r="SY209" s="810"/>
      <c r="SZ209" s="810"/>
      <c r="TA209" s="810"/>
      <c r="TB209" s="810"/>
      <c r="TC209" s="810"/>
      <c r="TD209" s="810"/>
      <c r="TE209" s="810"/>
      <c r="TF209" s="810"/>
      <c r="TG209" s="810"/>
      <c r="TH209" s="810"/>
      <c r="TI209" s="810"/>
      <c r="TJ209" s="810"/>
      <c r="TK209" s="810"/>
      <c r="TL209" s="810"/>
      <c r="TM209" s="810"/>
      <c r="TN209" s="810"/>
      <c r="TO209" s="810"/>
      <c r="TP209" s="810"/>
      <c r="TQ209" s="810"/>
      <c r="TR209" s="810"/>
      <c r="TS209" s="810"/>
      <c r="TT209" s="810"/>
      <c r="TU209" s="810"/>
      <c r="TV209" s="810"/>
      <c r="TW209" s="810"/>
      <c r="TX209" s="810"/>
      <c r="TY209" s="810"/>
      <c r="TZ209" s="810"/>
      <c r="UA209" s="810"/>
      <c r="UB209" s="810"/>
      <c r="UC209" s="810"/>
      <c r="UD209" s="810"/>
      <c r="UE209" s="810"/>
      <c r="UF209" s="810"/>
      <c r="UG209" s="810"/>
      <c r="UH209" s="810"/>
      <c r="UI209" s="810"/>
      <c r="UJ209" s="810"/>
      <c r="UK209" s="810"/>
      <c r="UL209" s="810"/>
      <c r="UM209" s="810"/>
      <c r="UN209" s="810"/>
      <c r="UO209" s="810"/>
      <c r="UP209" s="810"/>
      <c r="UQ209" s="810"/>
      <c r="UR209" s="810"/>
      <c r="US209" s="810"/>
      <c r="UT209" s="810"/>
      <c r="UU209" s="810"/>
      <c r="UV209" s="810"/>
      <c r="UW209" s="810"/>
      <c r="UX209" s="810"/>
      <c r="UY209" s="810"/>
      <c r="UZ209" s="810"/>
      <c r="VA209" s="810"/>
      <c r="VB209" s="810"/>
      <c r="VC209" s="810"/>
      <c r="VD209" s="810"/>
      <c r="VE209" s="810"/>
      <c r="VF209" s="810"/>
      <c r="VG209" s="810"/>
      <c r="VH209" s="810"/>
      <c r="VI209" s="810"/>
      <c r="VJ209" s="810"/>
      <c r="VK209" s="810"/>
      <c r="VL209" s="810"/>
      <c r="VM209" s="810"/>
      <c r="VN209" s="810"/>
      <c r="VO209" s="810"/>
      <c r="VP209" s="810"/>
      <c r="VQ209" s="810"/>
      <c r="VR209" s="810"/>
      <c r="VS209" s="810"/>
      <c r="VT209" s="810"/>
      <c r="VU209" s="810"/>
      <c r="VV209" s="810"/>
      <c r="VW209" s="810"/>
      <c r="VX209" s="810"/>
      <c r="VY209" s="810"/>
      <c r="VZ209" s="810"/>
      <c r="WA209" s="810"/>
      <c r="WB209" s="810"/>
      <c r="WC209" s="810"/>
      <c r="WD209" s="810"/>
      <c r="WE209" s="810"/>
      <c r="WF209" s="810"/>
      <c r="WG209" s="810"/>
      <c r="WH209" s="810"/>
      <c r="WI209" s="810"/>
      <c r="WJ209" s="810"/>
      <c r="WK209" s="810"/>
      <c r="WL209" s="810"/>
      <c r="WM209" s="810"/>
      <c r="WN209" s="810"/>
      <c r="WO209" s="810"/>
      <c r="WP209" s="810"/>
      <c r="WQ209" s="810"/>
      <c r="WR209" s="810"/>
      <c r="WS209" s="810"/>
      <c r="WT209" s="810"/>
      <c r="WU209" s="810"/>
      <c r="WV209" s="810"/>
      <c r="WW209" s="810"/>
      <c r="WX209" s="810"/>
      <c r="WY209" s="810"/>
      <c r="WZ209" s="810"/>
      <c r="XA209" s="810"/>
      <c r="XB209" s="810"/>
      <c r="XC209" s="810"/>
      <c r="XD209" s="810"/>
      <c r="XE209" s="810"/>
      <c r="XF209" s="810"/>
      <c r="XG209" s="810"/>
      <c r="XH209" s="810"/>
      <c r="XI209" s="810"/>
      <c r="XJ209" s="810"/>
      <c r="XK209" s="810"/>
      <c r="XL209" s="810"/>
      <c r="XM209" s="810"/>
      <c r="XN209" s="810"/>
      <c r="XO209" s="810"/>
      <c r="XP209" s="810"/>
      <c r="XQ209" s="810"/>
      <c r="XR209" s="810"/>
      <c r="XS209" s="810"/>
      <c r="XT209" s="810"/>
      <c r="XU209" s="810"/>
      <c r="XV209" s="810"/>
      <c r="XW209" s="810"/>
      <c r="XX209" s="810"/>
      <c r="XY209" s="810"/>
      <c r="XZ209" s="810"/>
      <c r="YA209" s="810"/>
      <c r="YB209" s="810"/>
      <c r="YC209" s="810"/>
      <c r="YD209" s="810"/>
      <c r="YE209" s="810"/>
      <c r="YF209" s="810"/>
      <c r="YG209" s="810"/>
      <c r="YH209" s="810"/>
      <c r="YI209" s="810"/>
      <c r="YJ209" s="810"/>
      <c r="YK209" s="810"/>
      <c r="YL209" s="810"/>
      <c r="YM209" s="810"/>
      <c r="YN209" s="810"/>
      <c r="YO209" s="810"/>
      <c r="YP209" s="810"/>
      <c r="YQ209" s="810"/>
      <c r="YR209" s="810"/>
      <c r="YS209" s="810"/>
      <c r="YT209" s="810"/>
      <c r="YU209" s="810"/>
      <c r="YV209" s="810"/>
      <c r="YW209" s="810"/>
      <c r="YX209" s="810"/>
      <c r="YY209" s="810"/>
      <c r="YZ209" s="810"/>
      <c r="ZA209" s="810"/>
      <c r="ZB209" s="810"/>
      <c r="ZC209" s="810"/>
      <c r="ZD209" s="810"/>
      <c r="ZE209" s="810"/>
      <c r="ZF209" s="810"/>
      <c r="ZG209" s="810"/>
      <c r="ZH209" s="810"/>
      <c r="ZI209" s="810"/>
      <c r="ZJ209" s="810"/>
      <c r="ZK209" s="810"/>
      <c r="ZL209" s="810"/>
      <c r="ZM209" s="810"/>
      <c r="ZN209" s="810"/>
      <c r="ZO209" s="810"/>
      <c r="ZP209" s="810"/>
      <c r="ZQ209" s="810"/>
      <c r="ZR209" s="810"/>
      <c r="ZS209" s="810"/>
      <c r="ZT209" s="810"/>
      <c r="ZU209" s="810"/>
      <c r="ZV209" s="810"/>
      <c r="ZW209" s="810"/>
      <c r="ZX209" s="810"/>
      <c r="ZY209" s="810"/>
      <c r="ZZ209" s="810"/>
      <c r="AAA209" s="810"/>
      <c r="AAB209" s="810"/>
      <c r="AAC209" s="810"/>
      <c r="AAD209" s="810"/>
      <c r="AAE209" s="810"/>
      <c r="AAF209" s="810"/>
      <c r="AAG209" s="810"/>
      <c r="AAH209" s="810"/>
      <c r="AAI209" s="810"/>
      <c r="AAJ209" s="810"/>
      <c r="AAK209" s="810"/>
      <c r="AAL209" s="810"/>
      <c r="AAM209" s="810"/>
      <c r="AAN209" s="810"/>
      <c r="AAO209" s="810"/>
      <c r="AAP209" s="810"/>
      <c r="AAQ209" s="810"/>
      <c r="AAR209" s="810"/>
      <c r="AAS209" s="810"/>
      <c r="AAT209" s="810"/>
      <c r="AAU209" s="810"/>
      <c r="AAV209" s="810"/>
      <c r="AAW209" s="810"/>
      <c r="AAX209" s="810"/>
      <c r="AAY209" s="810"/>
      <c r="AAZ209" s="810"/>
      <c r="ABA209" s="810"/>
      <c r="ABB209" s="810"/>
      <c r="ABC209" s="810"/>
      <c r="ABD209" s="810"/>
      <c r="ABE209" s="810"/>
      <c r="ABF209" s="810"/>
      <c r="ABG209" s="810"/>
      <c r="ABH209" s="810"/>
      <c r="ABI209" s="810"/>
      <c r="ABJ209" s="810"/>
      <c r="ABK209" s="810"/>
      <c r="ABL209" s="810"/>
      <c r="ABM209" s="810"/>
      <c r="ABN209" s="810"/>
      <c r="ABO209" s="810"/>
      <c r="ABP209" s="810"/>
      <c r="ABQ209" s="810"/>
      <c r="ABR209" s="810"/>
      <c r="ABS209" s="810"/>
      <c r="ABT209" s="810"/>
      <c r="ABU209" s="810"/>
      <c r="ABV209" s="810"/>
      <c r="ABW209" s="810"/>
      <c r="ABX209" s="810"/>
      <c r="ABY209" s="810"/>
      <c r="ABZ209" s="810"/>
      <c r="ACA209" s="810"/>
      <c r="ACB209" s="810"/>
      <c r="ACC209" s="810"/>
      <c r="ACD209" s="810"/>
      <c r="ACE209" s="810"/>
      <c r="ACF209" s="810"/>
      <c r="ACG209" s="810"/>
      <c r="ACH209" s="810"/>
      <c r="ACI209" s="810"/>
      <c r="ACJ209" s="810"/>
      <c r="ACK209" s="810"/>
      <c r="ACL209" s="810"/>
      <c r="ACM209" s="810"/>
      <c r="ACN209" s="810"/>
      <c r="ACO209" s="810"/>
      <c r="ACP209" s="810"/>
      <c r="ACQ209" s="810"/>
      <c r="ACR209" s="810"/>
      <c r="ACS209" s="810"/>
      <c r="ACT209" s="810"/>
      <c r="ACU209" s="810"/>
      <c r="ACV209" s="810"/>
      <c r="ACW209" s="810"/>
      <c r="ACX209" s="810"/>
      <c r="ACY209" s="810"/>
      <c r="ACZ209" s="810"/>
      <c r="ADA209" s="810"/>
      <c r="ADB209" s="810"/>
      <c r="ADC209" s="810"/>
      <c r="ADD209" s="810"/>
      <c r="ADE209" s="810"/>
      <c r="ADF209" s="810"/>
      <c r="ADG209" s="810"/>
      <c r="ADH209" s="810"/>
      <c r="ADI209" s="810"/>
      <c r="ADJ209" s="810"/>
      <c r="ADK209" s="810"/>
      <c r="ADL209" s="810"/>
      <c r="ADM209" s="810"/>
      <c r="ADN209" s="810"/>
      <c r="ADO209" s="810"/>
      <c r="ADP209" s="810"/>
      <c r="ADQ209" s="810"/>
      <c r="ADR209" s="810"/>
      <c r="ADS209" s="810"/>
      <c r="ADT209" s="810"/>
      <c r="ADU209" s="810"/>
      <c r="ADV209" s="810"/>
      <c r="ADW209" s="810"/>
      <c r="ADX209" s="810"/>
      <c r="ADY209" s="810"/>
      <c r="ADZ209" s="810"/>
      <c r="AEA209" s="810"/>
      <c r="AEB209" s="810"/>
      <c r="AEC209" s="810"/>
      <c r="AED209" s="810"/>
      <c r="AEE209" s="810"/>
      <c r="AEF209" s="810"/>
      <c r="AEG209" s="810"/>
      <c r="AEH209" s="810"/>
      <c r="AEI209" s="810"/>
      <c r="AEJ209" s="810"/>
      <c r="AEK209" s="810"/>
      <c r="AEL209" s="810"/>
      <c r="AEM209" s="810"/>
      <c r="AEN209" s="810"/>
      <c r="AEO209" s="810"/>
      <c r="AEP209" s="810"/>
      <c r="AEQ209" s="810"/>
      <c r="AER209" s="810"/>
      <c r="AES209" s="810"/>
      <c r="AET209" s="810"/>
      <c r="AEU209" s="810"/>
      <c r="AEV209" s="810"/>
      <c r="AEW209" s="810"/>
      <c r="AEX209" s="810"/>
      <c r="AEY209" s="810"/>
      <c r="AEZ209" s="810"/>
      <c r="AFA209" s="810"/>
      <c r="AFB209" s="810"/>
      <c r="AFC209" s="810"/>
      <c r="AFD209" s="810"/>
      <c r="AFE209" s="810"/>
      <c r="AFF209" s="810"/>
      <c r="AFG209" s="810"/>
      <c r="AFH209" s="810"/>
      <c r="AFI209" s="810"/>
      <c r="AFJ209" s="810"/>
      <c r="AFK209" s="810"/>
      <c r="AFL209" s="810"/>
      <c r="AFM209" s="810"/>
      <c r="AFN209" s="810"/>
      <c r="AFO209" s="810"/>
      <c r="AFP209" s="810"/>
      <c r="AFQ209" s="810"/>
      <c r="AFR209" s="810"/>
      <c r="AFS209" s="810"/>
      <c r="AFT209" s="810"/>
      <c r="AFU209" s="810"/>
      <c r="AFV209" s="810"/>
      <c r="AFW209" s="810"/>
      <c r="AFX209" s="810"/>
      <c r="AFY209" s="810"/>
      <c r="AFZ209" s="810"/>
      <c r="AGA209" s="810"/>
      <c r="AGB209" s="810"/>
      <c r="AGC209" s="810"/>
      <c r="AGD209" s="810"/>
      <c r="AGE209" s="810"/>
      <c r="AGF209" s="810"/>
      <c r="AGG209" s="810"/>
      <c r="AGH209" s="810"/>
      <c r="AGI209" s="810"/>
      <c r="AGJ209" s="810"/>
      <c r="AGK209" s="810"/>
      <c r="AGL209" s="810"/>
      <c r="AGM209" s="810"/>
      <c r="AGN209" s="810"/>
      <c r="AGO209" s="810"/>
      <c r="AGP209" s="810"/>
      <c r="AGQ209" s="810"/>
      <c r="AGR209" s="810"/>
      <c r="AGS209" s="810"/>
      <c r="AGT209" s="810"/>
      <c r="AGU209" s="810"/>
      <c r="AGV209" s="810"/>
      <c r="AGW209" s="810"/>
      <c r="AGX209" s="810"/>
      <c r="AGY209" s="810"/>
      <c r="AGZ209" s="810"/>
      <c r="AHA209" s="810"/>
      <c r="AHB209" s="810"/>
      <c r="AHC209" s="810"/>
      <c r="AHD209" s="810"/>
      <c r="AHE209" s="810"/>
      <c r="AHF209" s="810"/>
      <c r="AHG209" s="810"/>
      <c r="AHH209" s="810"/>
      <c r="AHI209" s="810"/>
      <c r="AHJ209" s="810"/>
      <c r="AHK209" s="810"/>
      <c r="AHL209" s="810"/>
      <c r="AHM209" s="810"/>
      <c r="AHN209" s="810"/>
      <c r="AHO209" s="810"/>
      <c r="AHP209" s="810"/>
      <c r="AHQ209" s="810"/>
      <c r="AHR209" s="810"/>
      <c r="AHS209" s="810"/>
      <c r="AHT209" s="810"/>
      <c r="AHU209" s="810"/>
      <c r="AHV209" s="810"/>
      <c r="AHW209" s="810"/>
      <c r="AHX209" s="810"/>
      <c r="AHY209" s="810"/>
      <c r="AHZ209" s="810"/>
      <c r="AIA209" s="810"/>
      <c r="AIB209" s="810"/>
      <c r="AIC209" s="810"/>
      <c r="AID209" s="810"/>
      <c r="AIE209" s="810"/>
      <c r="AIF209" s="810"/>
      <c r="AIG209" s="810"/>
      <c r="AIH209" s="810"/>
      <c r="AII209" s="810"/>
      <c r="AIJ209" s="810"/>
      <c r="AIK209" s="810"/>
      <c r="AIL209" s="810"/>
      <c r="AIM209" s="810"/>
      <c r="AIN209" s="810"/>
      <c r="AIO209" s="810"/>
      <c r="AIP209" s="810"/>
      <c r="AIQ209" s="810"/>
      <c r="AIR209" s="810"/>
      <c r="AIS209" s="810"/>
      <c r="AIT209" s="810"/>
      <c r="AIU209" s="810"/>
      <c r="AIV209" s="810"/>
      <c r="AIW209" s="810"/>
      <c r="AIX209" s="810"/>
      <c r="AIY209" s="810"/>
      <c r="AIZ209" s="810"/>
      <c r="AJA209" s="810"/>
      <c r="AJB209" s="810"/>
      <c r="AJC209" s="810"/>
      <c r="AJD209" s="810"/>
      <c r="AJE209" s="810"/>
      <c r="AJF209" s="810"/>
      <c r="AJG209" s="810"/>
      <c r="AJH209" s="810"/>
      <c r="AJI209" s="810"/>
      <c r="AJJ209" s="810"/>
      <c r="AJK209" s="810"/>
      <c r="AJL209" s="810"/>
      <c r="AJM209" s="810"/>
      <c r="AJN209" s="810"/>
      <c r="AJO209" s="810"/>
      <c r="AJP209" s="810"/>
      <c r="AJQ209" s="810"/>
      <c r="AJR209" s="810"/>
      <c r="AJS209" s="810"/>
      <c r="AJT209" s="810"/>
      <c r="AJU209" s="810"/>
      <c r="AJV209" s="810"/>
      <c r="AJW209" s="810"/>
      <c r="AJX209" s="810"/>
      <c r="AJY209" s="810"/>
      <c r="AJZ209" s="810"/>
      <c r="AKA209" s="810"/>
      <c r="AKB209" s="810"/>
      <c r="AKC209" s="810"/>
      <c r="AKD209" s="810"/>
      <c r="AKE209" s="810"/>
      <c r="AKF209" s="810"/>
      <c r="AKG209" s="810"/>
      <c r="AKH209" s="810"/>
      <c r="AKI209" s="810"/>
      <c r="AKJ209" s="810"/>
      <c r="AKK209" s="810"/>
      <c r="AKL209" s="810"/>
      <c r="AKM209" s="810"/>
      <c r="AKN209" s="810"/>
      <c r="AKO209" s="810"/>
      <c r="AKP209" s="810"/>
      <c r="AKQ209" s="810"/>
      <c r="AKR209" s="810"/>
      <c r="AKS209" s="810"/>
      <c r="AKT209" s="810"/>
      <c r="AKU209" s="810"/>
      <c r="AKV209" s="810"/>
      <c r="AKW209" s="810"/>
      <c r="AKX209" s="810"/>
      <c r="AKY209" s="810"/>
      <c r="AKZ209" s="810"/>
      <c r="ALA209" s="810"/>
      <c r="ALB209" s="810"/>
      <c r="ALC209" s="810"/>
      <c r="ALD209" s="810"/>
      <c r="ALE209" s="810"/>
      <c r="ALF209" s="810"/>
      <c r="ALG209" s="810"/>
      <c r="ALH209" s="810"/>
      <c r="ALI209" s="810"/>
      <c r="ALJ209" s="810"/>
      <c r="ALK209" s="810"/>
      <c r="ALL209" s="810"/>
      <c r="ALM209" s="810"/>
      <c r="ALN209" s="810"/>
      <c r="ALO209" s="810"/>
      <c r="ALP209" s="810"/>
      <c r="ALQ209" s="810"/>
      <c r="ALR209" s="810"/>
      <c r="ALS209" s="810"/>
      <c r="ALT209" s="810"/>
      <c r="ALU209" s="810"/>
      <c r="ALV209" s="810"/>
      <c r="ALW209" s="810"/>
      <c r="ALX209" s="810"/>
      <c r="ALY209" s="810"/>
      <c r="ALZ209" s="810"/>
      <c r="AMA209" s="810"/>
      <c r="AMB209" s="810"/>
      <c r="AMC209" s="810"/>
      <c r="AMD209" s="810"/>
      <c r="AME209" s="810"/>
      <c r="AMF209" s="810"/>
      <c r="AMG209" s="810"/>
      <c r="AMH209" s="810"/>
      <c r="AMI209" s="810"/>
      <c r="AMJ209" s="810"/>
      <c r="AMK209" s="810"/>
      <c r="AML209" s="810"/>
      <c r="AMM209" s="810"/>
      <c r="AMN209" s="810"/>
      <c r="AMO209" s="810"/>
      <c r="AMP209" s="810"/>
      <c r="AMQ209" s="810"/>
      <c r="AMR209" s="810"/>
      <c r="AMS209" s="810"/>
      <c r="AMT209" s="810"/>
      <c r="AMU209" s="810"/>
      <c r="AMV209" s="810"/>
      <c r="AMW209" s="810"/>
      <c r="AMX209" s="810"/>
      <c r="AMY209" s="810"/>
      <c r="AMZ209" s="810"/>
      <c r="ANA209" s="810"/>
      <c r="ANB209" s="810"/>
      <c r="ANC209" s="810"/>
      <c r="AND209" s="810"/>
      <c r="ANE209" s="810"/>
      <c r="ANF209" s="810"/>
      <c r="ANG209" s="810"/>
      <c r="ANH209" s="810"/>
      <c r="ANI209" s="810"/>
      <c r="ANJ209" s="810"/>
      <c r="ANK209" s="810"/>
      <c r="ANL209" s="810"/>
      <c r="ANM209" s="810"/>
      <c r="ANN209" s="810"/>
      <c r="ANO209" s="810"/>
      <c r="ANP209" s="810"/>
      <c r="ANQ209" s="810"/>
      <c r="ANR209" s="810"/>
      <c r="ANS209" s="810"/>
      <c r="ANT209" s="810"/>
      <c r="ANU209" s="810"/>
      <c r="ANV209" s="810"/>
      <c r="ANW209" s="810"/>
      <c r="ANX209" s="810"/>
      <c r="ANY209" s="810"/>
      <c r="ANZ209" s="810"/>
      <c r="AOA209" s="810"/>
      <c r="AOB209" s="810"/>
      <c r="AOC209" s="810"/>
      <c r="AOD209" s="810"/>
      <c r="AOE209" s="810"/>
      <c r="AOF209" s="810"/>
      <c r="AOG209" s="810"/>
      <c r="AOH209" s="810"/>
      <c r="AOI209" s="810"/>
      <c r="AOJ209" s="810"/>
      <c r="AOK209" s="810"/>
      <c r="AOL209" s="810"/>
      <c r="AOM209" s="810"/>
      <c r="AON209" s="810"/>
      <c r="AOO209" s="810"/>
      <c r="AOP209" s="810"/>
      <c r="AOQ209" s="810"/>
      <c r="AOR209" s="810"/>
      <c r="AOS209" s="810"/>
      <c r="AOT209" s="810"/>
      <c r="AOU209" s="810"/>
      <c r="AOV209" s="810"/>
      <c r="AOW209" s="810"/>
      <c r="AOX209" s="810"/>
      <c r="AOY209" s="810"/>
      <c r="AOZ209" s="810"/>
      <c r="APA209" s="810"/>
      <c r="APB209" s="810"/>
      <c r="APC209" s="810"/>
      <c r="APD209" s="810"/>
      <c r="APE209" s="810"/>
      <c r="APF209" s="810"/>
      <c r="APG209" s="810"/>
      <c r="APH209" s="810"/>
      <c r="API209" s="810"/>
      <c r="APJ209" s="810"/>
      <c r="APK209" s="810"/>
      <c r="APL209" s="810"/>
      <c r="APM209" s="810"/>
      <c r="APN209" s="810"/>
      <c r="APO209" s="810"/>
      <c r="APP209" s="810"/>
      <c r="APQ209" s="810"/>
      <c r="APR209" s="810"/>
      <c r="APS209" s="810"/>
      <c r="APT209" s="810"/>
      <c r="APU209" s="810"/>
      <c r="APV209" s="810"/>
      <c r="APW209" s="810"/>
      <c r="APX209" s="810"/>
      <c r="APY209" s="810"/>
      <c r="APZ209" s="810"/>
      <c r="AQA209" s="810"/>
      <c r="AQB209" s="810"/>
      <c r="AQC209" s="810"/>
      <c r="AQD209" s="810"/>
      <c r="AQE209" s="810"/>
      <c r="AQF209" s="810"/>
      <c r="AQG209" s="810"/>
      <c r="AQH209" s="810"/>
      <c r="AQI209" s="810"/>
      <c r="AQJ209" s="810"/>
      <c r="AQK209" s="810"/>
      <c r="AQL209" s="810"/>
      <c r="AQM209" s="810"/>
      <c r="AQN209" s="810"/>
      <c r="AQO209" s="810"/>
      <c r="AQP209" s="810"/>
      <c r="AQQ209" s="810"/>
      <c r="AQR209" s="810"/>
      <c r="AQS209" s="810"/>
      <c r="AQT209" s="810"/>
      <c r="AQU209" s="810"/>
      <c r="AQV209" s="810"/>
      <c r="AQW209" s="810"/>
      <c r="AQX209" s="810"/>
      <c r="AQY209" s="810"/>
      <c r="AQZ209" s="810"/>
      <c r="ARA209" s="810"/>
      <c r="ARB209" s="810"/>
      <c r="ARC209" s="810"/>
      <c r="ARD209" s="810"/>
      <c r="ARE209" s="810"/>
      <c r="ARF209" s="810"/>
      <c r="ARG209" s="810"/>
      <c r="ARH209" s="810"/>
      <c r="ARI209" s="810"/>
      <c r="ARJ209" s="810"/>
      <c r="ARK209" s="810"/>
      <c r="ARL209" s="810"/>
      <c r="ARM209" s="810"/>
      <c r="ARN209" s="810"/>
      <c r="ARO209" s="810"/>
      <c r="ARP209" s="810"/>
      <c r="ARQ209" s="810"/>
      <c r="ARR209" s="810"/>
      <c r="ARS209" s="810"/>
      <c r="ART209" s="810"/>
      <c r="ARU209" s="810"/>
      <c r="ARV209" s="810"/>
      <c r="ARW209" s="810"/>
      <c r="ARX209" s="810"/>
      <c r="ARY209" s="810"/>
      <c r="ARZ209" s="810"/>
      <c r="ASA209" s="810"/>
      <c r="ASB209" s="810"/>
      <c r="ASC209" s="810"/>
    </row>
    <row r="210" spans="1:1173" s="699" customFormat="1" ht="22" customHeight="1" x14ac:dyDescent="0.15">
      <c r="A210" s="653"/>
      <c r="B210" s="745" t="s">
        <v>85</v>
      </c>
      <c r="C210" s="737" t="s">
        <v>49</v>
      </c>
      <c r="D210" s="746">
        <f t="shared" ref="D210:AR210" si="74">IF(D209="","",D176+D180+D184)</f>
        <v>32214784466.960003</v>
      </c>
      <c r="E210" s="747">
        <f t="shared" si="74"/>
        <v>31700169701.880001</v>
      </c>
      <c r="F210" s="746">
        <f t="shared" si="74"/>
        <v>31206014830.720001</v>
      </c>
      <c r="G210" s="746">
        <f t="shared" si="74"/>
        <v>30733248412.32</v>
      </c>
      <c r="H210" s="746">
        <f t="shared" si="74"/>
        <v>30279503382.400002</v>
      </c>
      <c r="I210" s="746">
        <f t="shared" si="74"/>
        <v>29844086360.639999</v>
      </c>
      <c r="J210" s="747">
        <f t="shared" si="74"/>
        <v>29426335013.600002</v>
      </c>
      <c r="K210" s="746">
        <f t="shared" si="74"/>
        <v>29025628403.680004</v>
      </c>
      <c r="L210" s="746">
        <f t="shared" si="74"/>
        <v>28641335244.32</v>
      </c>
      <c r="M210" s="746">
        <f t="shared" si="74"/>
        <v>28272875993.760002</v>
      </c>
      <c r="N210" s="746">
        <f t="shared" si="74"/>
        <v>27919681459.200001</v>
      </c>
      <c r="O210" s="746">
        <f t="shared" si="74"/>
        <v>27581192796.800003</v>
      </c>
      <c r="P210" s="746">
        <f t="shared" si="74"/>
        <v>27256882209.600002</v>
      </c>
      <c r="Q210" s="746">
        <f t="shared" si="74"/>
        <v>26938757591.060001</v>
      </c>
      <c r="R210" s="746">
        <f t="shared" si="74"/>
        <v>26633817547.560001</v>
      </c>
      <c r="S210" s="746">
        <f t="shared" si="74"/>
        <v>26341586026.940002</v>
      </c>
      <c r="T210" s="746">
        <f t="shared" si="74"/>
        <v>26061597326</v>
      </c>
      <c r="U210" s="746">
        <f t="shared" si="74"/>
        <v>25793416788.420002</v>
      </c>
      <c r="V210" s="746">
        <f t="shared" si="74"/>
        <v>25536609757.880001</v>
      </c>
      <c r="W210" s="746">
        <f t="shared" si="74"/>
        <v>25290782973.900002</v>
      </c>
      <c r="X210" s="746">
        <f t="shared" si="74"/>
        <v>25055532827.040001</v>
      </c>
      <c r="Y210" s="746">
        <f t="shared" si="74"/>
        <v>24830476405.780003</v>
      </c>
      <c r="Z210" s="746">
        <f t="shared" si="74"/>
        <v>24615241147.560001</v>
      </c>
      <c r="AA210" s="746">
        <f t="shared" si="74"/>
        <v>24395790745.200001</v>
      </c>
      <c r="AB210" s="746">
        <f t="shared" si="74"/>
        <v>24185478474.520004</v>
      </c>
      <c r="AC210" s="746">
        <f t="shared" si="74"/>
        <v>23983962819.840004</v>
      </c>
      <c r="AD210" s="746">
        <f t="shared" si="74"/>
        <v>23790943661.32</v>
      </c>
      <c r="AE210" s="746">
        <f t="shared" si="74"/>
        <v>23606100181.200001</v>
      </c>
      <c r="AF210" s="746">
        <f t="shared" si="74"/>
        <v>23429142608.599998</v>
      </c>
      <c r="AG210" s="746">
        <f t="shared" si="74"/>
        <v>23259791521.599998</v>
      </c>
      <c r="AH210" s="746">
        <f t="shared" si="74"/>
        <v>23097767498.279999</v>
      </c>
      <c r="AI210" s="746">
        <f t="shared" si="74"/>
        <v>22942811814.639999</v>
      </c>
      <c r="AJ210" s="746">
        <f t="shared" si="74"/>
        <v>22794665746.68</v>
      </c>
      <c r="AK210" s="746" t="str">
        <f t="shared" si="74"/>
        <v/>
      </c>
      <c r="AL210" s="746" t="str">
        <f t="shared" si="74"/>
        <v/>
      </c>
      <c r="AM210" s="746" t="str">
        <f t="shared" si="74"/>
        <v/>
      </c>
      <c r="AN210" s="746" t="str">
        <f t="shared" si="74"/>
        <v/>
      </c>
      <c r="AO210" s="746" t="str">
        <f t="shared" si="74"/>
        <v/>
      </c>
      <c r="AP210" s="746" t="str">
        <f t="shared" si="74"/>
        <v/>
      </c>
      <c r="AQ210" s="746" t="str">
        <f t="shared" si="74"/>
        <v/>
      </c>
      <c r="AR210" s="746" t="str">
        <f t="shared" si="74"/>
        <v/>
      </c>
      <c r="AS210" s="741"/>
      <c r="AT210" s="741"/>
      <c r="AU210" s="741"/>
      <c r="AV210" s="741"/>
      <c r="AW210" s="741"/>
      <c r="AX210" s="741"/>
      <c r="AY210" s="741"/>
      <c r="AZ210" s="741"/>
      <c r="BA210" s="741"/>
      <c r="BB210" s="741"/>
      <c r="BC210" s="741"/>
      <c r="BD210" s="741"/>
      <c r="BE210" s="741"/>
      <c r="BF210" s="741"/>
      <c r="BG210" s="741"/>
      <c r="BH210" s="741"/>
      <c r="BI210" s="741"/>
      <c r="BJ210" s="741"/>
      <c r="BK210" s="741"/>
      <c r="BL210" s="741"/>
      <c r="BM210" s="741"/>
      <c r="BN210" s="741"/>
      <c r="BO210" s="741"/>
      <c r="BP210" s="741"/>
      <c r="BQ210" s="741"/>
      <c r="BR210" s="741"/>
      <c r="BS210" s="741"/>
      <c r="BT210" s="741"/>
      <c r="BU210" s="741"/>
      <c r="BV210" s="741"/>
      <c r="BW210" s="741"/>
      <c r="BX210" s="741"/>
      <c r="BY210" s="741"/>
      <c r="BZ210" s="741"/>
      <c r="CA210" s="741"/>
      <c r="CB210" s="741"/>
      <c r="CC210" s="741"/>
      <c r="CD210" s="741"/>
      <c r="CE210" s="741"/>
      <c r="CF210" s="741"/>
      <c r="CG210" s="741"/>
      <c r="CH210" s="741"/>
      <c r="CI210" s="741"/>
      <c r="CJ210" s="741"/>
      <c r="CK210" s="741"/>
      <c r="CL210" s="741"/>
      <c r="CM210" s="741"/>
      <c r="CN210" s="741"/>
      <c r="CO210" s="741"/>
      <c r="CP210" s="741"/>
      <c r="CQ210" s="741"/>
      <c r="CR210" s="741"/>
      <c r="CS210" s="741"/>
      <c r="CT210" s="741"/>
      <c r="CU210" s="741"/>
      <c r="CV210" s="741"/>
      <c r="CW210" s="741"/>
      <c r="CX210" s="741"/>
      <c r="CY210" s="741"/>
      <c r="CZ210" s="741"/>
      <c r="DA210" s="741"/>
      <c r="DB210" s="741"/>
      <c r="DC210" s="741"/>
      <c r="DD210" s="741"/>
      <c r="DE210" s="741"/>
      <c r="DF210" s="741"/>
      <c r="DG210" s="741"/>
      <c r="DH210" s="741"/>
      <c r="DI210" s="741"/>
      <c r="DJ210" s="741"/>
      <c r="DK210" s="741"/>
      <c r="DL210" s="741"/>
      <c r="DM210" s="741"/>
      <c r="DN210" s="741"/>
      <c r="DO210" s="741"/>
      <c r="DP210" s="741"/>
      <c r="DQ210" s="741"/>
      <c r="DR210" s="741"/>
      <c r="DS210" s="741"/>
      <c r="DT210" s="741"/>
      <c r="DU210" s="741"/>
      <c r="DV210" s="741"/>
      <c r="DW210" s="741"/>
      <c r="DX210" s="741"/>
      <c r="DY210" s="741"/>
      <c r="DZ210" s="741"/>
      <c r="EA210" s="741"/>
      <c r="EB210" s="741"/>
      <c r="EC210" s="741"/>
      <c r="ED210" s="741"/>
      <c r="EE210" s="741"/>
      <c r="EF210" s="741"/>
      <c r="EG210" s="741"/>
      <c r="EH210" s="741"/>
      <c r="EI210" s="741"/>
      <c r="EJ210" s="741"/>
      <c r="EK210" s="741"/>
      <c r="EL210" s="741"/>
      <c r="EM210" s="741"/>
      <c r="EN210" s="741"/>
      <c r="EO210" s="741"/>
      <c r="EP210" s="741"/>
      <c r="EQ210" s="741"/>
      <c r="ER210" s="741"/>
      <c r="ES210" s="741"/>
      <c r="ET210" s="741"/>
      <c r="EU210" s="741"/>
      <c r="EV210" s="741"/>
      <c r="EW210" s="741"/>
      <c r="EX210" s="741"/>
      <c r="EY210" s="741"/>
      <c r="EZ210" s="741"/>
      <c r="FA210" s="741"/>
      <c r="FB210" s="741"/>
      <c r="FC210" s="741"/>
      <c r="FD210" s="741"/>
      <c r="FE210" s="741"/>
      <c r="FF210" s="741"/>
      <c r="FG210" s="741"/>
      <c r="FH210" s="741"/>
      <c r="FI210" s="741"/>
      <c r="FJ210" s="741"/>
      <c r="FK210" s="741"/>
      <c r="FL210" s="741"/>
      <c r="FM210" s="741"/>
      <c r="FN210" s="741"/>
      <c r="FO210" s="741"/>
      <c r="FP210" s="741"/>
      <c r="FQ210" s="741"/>
      <c r="FR210" s="741"/>
      <c r="FS210" s="741"/>
      <c r="FT210" s="741"/>
      <c r="FU210" s="741"/>
      <c r="FV210" s="741"/>
      <c r="FW210" s="741"/>
      <c r="FX210" s="741"/>
      <c r="FY210" s="741"/>
      <c r="FZ210" s="741"/>
      <c r="GA210" s="741"/>
      <c r="GB210" s="741"/>
      <c r="GC210" s="741"/>
      <c r="GD210" s="741"/>
      <c r="GE210" s="741"/>
      <c r="GF210" s="741"/>
      <c r="GG210" s="741"/>
      <c r="GH210" s="741"/>
      <c r="GI210" s="741"/>
      <c r="GJ210" s="741"/>
      <c r="GK210" s="741"/>
      <c r="GL210" s="741"/>
      <c r="GM210" s="741"/>
      <c r="GN210" s="741"/>
      <c r="GO210" s="741"/>
      <c r="GP210" s="741"/>
      <c r="GQ210" s="741"/>
      <c r="GR210" s="741"/>
      <c r="GS210" s="741"/>
      <c r="GT210" s="741"/>
      <c r="GU210" s="741"/>
      <c r="GV210" s="741"/>
      <c r="GW210" s="741"/>
      <c r="GX210" s="741"/>
      <c r="GY210" s="741"/>
      <c r="GZ210" s="741"/>
      <c r="HA210" s="741"/>
      <c r="HB210" s="741"/>
      <c r="HC210" s="741"/>
      <c r="HD210" s="741"/>
      <c r="HE210" s="741"/>
      <c r="HF210" s="741"/>
      <c r="HG210" s="741"/>
      <c r="HH210" s="741"/>
      <c r="HI210" s="741"/>
      <c r="HJ210" s="741"/>
      <c r="HK210" s="741"/>
      <c r="HL210" s="741"/>
      <c r="HM210" s="741"/>
      <c r="HN210" s="741"/>
      <c r="HO210" s="741"/>
      <c r="HP210" s="741"/>
      <c r="HQ210" s="741"/>
      <c r="HR210" s="741"/>
      <c r="HS210" s="741"/>
      <c r="HT210" s="741"/>
      <c r="HU210" s="741"/>
      <c r="HV210" s="741"/>
      <c r="HW210" s="741"/>
      <c r="HX210" s="741"/>
      <c r="HY210" s="741"/>
      <c r="HZ210" s="741"/>
      <c r="IA210" s="741"/>
      <c r="IB210" s="741"/>
      <c r="IC210" s="741"/>
      <c r="ID210" s="741"/>
      <c r="IE210" s="741"/>
      <c r="IF210" s="741"/>
      <c r="IG210" s="741"/>
      <c r="IH210" s="741"/>
      <c r="II210" s="741"/>
      <c r="IJ210" s="741"/>
      <c r="IK210" s="741"/>
      <c r="IL210" s="741"/>
      <c r="IM210" s="741"/>
      <c r="IN210" s="741"/>
      <c r="IO210" s="741"/>
      <c r="IP210" s="741"/>
      <c r="IQ210" s="741"/>
      <c r="IR210" s="741"/>
      <c r="IS210" s="741"/>
      <c r="IT210" s="741"/>
      <c r="IU210" s="741"/>
      <c r="IV210" s="741"/>
      <c r="IW210" s="741"/>
      <c r="IX210" s="741"/>
      <c r="IY210" s="741"/>
      <c r="IZ210" s="741"/>
      <c r="JA210" s="741"/>
      <c r="JB210" s="741"/>
      <c r="JC210" s="741"/>
      <c r="JD210" s="741"/>
      <c r="JE210" s="741"/>
      <c r="JF210" s="741"/>
      <c r="JG210" s="741"/>
      <c r="JH210" s="741"/>
      <c r="JI210" s="741"/>
      <c r="JJ210" s="741"/>
      <c r="JK210" s="741"/>
      <c r="JL210" s="741"/>
      <c r="JM210" s="741"/>
      <c r="JN210" s="741"/>
      <c r="JO210" s="741"/>
      <c r="JP210" s="741"/>
      <c r="JQ210" s="741"/>
      <c r="JR210" s="741"/>
      <c r="JS210" s="741"/>
      <c r="JT210" s="741"/>
      <c r="JU210" s="741"/>
      <c r="JV210" s="741"/>
      <c r="JW210" s="741"/>
      <c r="JX210" s="741"/>
      <c r="JY210" s="741"/>
      <c r="JZ210" s="741"/>
      <c r="KA210" s="741"/>
      <c r="KB210" s="741"/>
      <c r="KC210" s="741"/>
      <c r="KD210" s="741"/>
      <c r="KE210" s="741"/>
      <c r="KF210" s="741"/>
      <c r="KG210" s="741"/>
      <c r="KH210" s="741"/>
      <c r="KI210" s="741"/>
      <c r="KJ210" s="741"/>
      <c r="KK210" s="741"/>
      <c r="KL210" s="741"/>
      <c r="KM210" s="741"/>
      <c r="KN210" s="741"/>
      <c r="KO210" s="741"/>
      <c r="KP210" s="741"/>
      <c r="KQ210" s="741"/>
      <c r="KR210" s="741"/>
      <c r="KS210" s="741"/>
      <c r="KT210" s="741"/>
      <c r="KU210" s="741"/>
      <c r="KV210" s="741"/>
      <c r="KW210" s="741"/>
      <c r="KX210" s="741"/>
      <c r="KY210" s="741"/>
      <c r="KZ210" s="741"/>
      <c r="LA210" s="741"/>
      <c r="LB210" s="741"/>
      <c r="LC210" s="741"/>
      <c r="LD210" s="741"/>
      <c r="LE210" s="741"/>
      <c r="LF210" s="741"/>
      <c r="LG210" s="741"/>
      <c r="LH210" s="741"/>
      <c r="LI210" s="741"/>
      <c r="LJ210" s="741"/>
      <c r="LK210" s="741"/>
      <c r="LL210" s="741"/>
      <c r="LM210" s="741"/>
      <c r="LN210" s="741"/>
      <c r="LO210" s="741"/>
      <c r="LP210" s="741"/>
      <c r="LQ210" s="741"/>
      <c r="LR210" s="741"/>
      <c r="LS210" s="741"/>
      <c r="LT210" s="741"/>
      <c r="LU210" s="741"/>
      <c r="LV210" s="741"/>
      <c r="LW210" s="741"/>
      <c r="LX210" s="741"/>
      <c r="LY210" s="741"/>
      <c r="LZ210" s="741"/>
      <c r="MA210" s="741"/>
      <c r="MB210" s="741"/>
      <c r="MC210" s="741"/>
      <c r="MD210" s="741"/>
      <c r="ME210" s="741"/>
      <c r="MF210" s="741"/>
      <c r="MG210" s="741"/>
      <c r="MH210" s="741"/>
      <c r="MI210" s="741"/>
      <c r="MJ210" s="741"/>
      <c r="MK210" s="741"/>
      <c r="ML210" s="741"/>
      <c r="MM210" s="741"/>
      <c r="MN210" s="741"/>
      <c r="MO210" s="741"/>
      <c r="MP210" s="741"/>
      <c r="MQ210" s="741"/>
      <c r="MR210" s="741"/>
      <c r="MS210" s="741"/>
      <c r="MT210" s="741"/>
      <c r="MU210" s="741"/>
      <c r="MV210" s="741"/>
      <c r="MW210" s="741"/>
      <c r="MX210" s="741"/>
      <c r="MY210" s="741"/>
      <c r="MZ210" s="741"/>
      <c r="NA210" s="741"/>
      <c r="NB210" s="741"/>
      <c r="NC210" s="741"/>
      <c r="ND210" s="741"/>
      <c r="NE210" s="741"/>
      <c r="NF210" s="741"/>
      <c r="NG210" s="741"/>
      <c r="NH210" s="741"/>
      <c r="NI210" s="741"/>
      <c r="NJ210" s="741"/>
      <c r="NK210" s="741"/>
      <c r="NL210" s="741"/>
      <c r="NM210" s="741"/>
      <c r="NN210" s="741"/>
      <c r="NO210" s="741"/>
      <c r="NP210" s="741"/>
      <c r="NQ210" s="741"/>
      <c r="NR210" s="741"/>
      <c r="NS210" s="741"/>
      <c r="NT210" s="741"/>
      <c r="NU210" s="741"/>
      <c r="NV210" s="741"/>
      <c r="NW210" s="741"/>
      <c r="NX210" s="741"/>
      <c r="NY210" s="741"/>
      <c r="NZ210" s="741"/>
      <c r="OA210" s="741"/>
      <c r="OB210" s="741"/>
      <c r="OC210" s="741"/>
      <c r="OD210" s="741"/>
      <c r="OE210" s="741"/>
      <c r="OF210" s="741"/>
      <c r="OG210" s="741"/>
      <c r="OH210" s="741"/>
      <c r="OI210" s="741"/>
      <c r="OJ210" s="741"/>
      <c r="OK210" s="741"/>
      <c r="OL210" s="741"/>
      <c r="OM210" s="741"/>
      <c r="ON210" s="741"/>
      <c r="OO210" s="741"/>
      <c r="OP210" s="741"/>
      <c r="OQ210" s="741"/>
      <c r="OR210" s="741"/>
      <c r="OS210" s="741"/>
      <c r="OT210" s="741"/>
      <c r="OU210" s="741"/>
      <c r="OV210" s="741"/>
      <c r="OW210" s="741"/>
      <c r="OX210" s="741"/>
      <c r="OY210" s="741"/>
      <c r="OZ210" s="741"/>
      <c r="PA210" s="741"/>
      <c r="PB210" s="741"/>
      <c r="PC210" s="741"/>
      <c r="PD210" s="741"/>
      <c r="PE210" s="741"/>
      <c r="PF210" s="741"/>
      <c r="PG210" s="741"/>
      <c r="PH210" s="741"/>
      <c r="PI210" s="741"/>
      <c r="PJ210" s="741"/>
      <c r="PK210" s="741"/>
      <c r="PL210" s="741"/>
      <c r="PM210" s="741"/>
      <c r="PN210" s="741"/>
      <c r="PO210" s="741"/>
      <c r="PP210" s="741"/>
      <c r="PQ210" s="741"/>
      <c r="PR210" s="741"/>
      <c r="PS210" s="741"/>
      <c r="PT210" s="741"/>
      <c r="PU210" s="741"/>
      <c r="PV210" s="741"/>
      <c r="PW210" s="741"/>
      <c r="PX210" s="741"/>
      <c r="PY210" s="741"/>
      <c r="PZ210" s="741"/>
      <c r="QA210" s="741"/>
      <c r="QB210" s="741"/>
      <c r="QC210" s="741"/>
      <c r="QD210" s="741"/>
      <c r="QE210" s="741"/>
      <c r="QF210" s="741"/>
      <c r="QG210" s="741"/>
      <c r="QH210" s="741"/>
      <c r="QI210" s="741"/>
      <c r="QJ210" s="741"/>
      <c r="QK210" s="741"/>
      <c r="QL210" s="741"/>
      <c r="QM210" s="741"/>
      <c r="QN210" s="741"/>
      <c r="QO210" s="741"/>
      <c r="QP210" s="741"/>
      <c r="QQ210" s="741"/>
      <c r="QR210" s="741"/>
      <c r="QS210" s="741"/>
      <c r="QT210" s="741"/>
      <c r="QU210" s="741"/>
      <c r="QV210" s="741"/>
      <c r="QW210" s="741"/>
      <c r="QX210" s="741"/>
      <c r="QY210" s="741"/>
      <c r="QZ210" s="741"/>
      <c r="RA210" s="741"/>
      <c r="RB210" s="741"/>
      <c r="RC210" s="741"/>
      <c r="RD210" s="741"/>
      <c r="RE210" s="741"/>
      <c r="RF210" s="741"/>
      <c r="RG210" s="741"/>
      <c r="RH210" s="741"/>
      <c r="RI210" s="741"/>
      <c r="RJ210" s="741"/>
      <c r="RK210" s="741"/>
      <c r="RL210" s="741"/>
      <c r="RM210" s="741"/>
      <c r="RN210" s="741"/>
      <c r="RO210" s="741"/>
      <c r="RP210" s="741"/>
      <c r="RQ210" s="741"/>
      <c r="RR210" s="741"/>
      <c r="RS210" s="741"/>
      <c r="RT210" s="741"/>
      <c r="RU210" s="741"/>
      <c r="RV210" s="741"/>
      <c r="RW210" s="741"/>
      <c r="RX210" s="741"/>
      <c r="RY210" s="741"/>
      <c r="RZ210" s="741"/>
      <c r="SA210" s="741"/>
      <c r="SB210" s="741"/>
      <c r="SC210" s="741"/>
      <c r="SD210" s="741"/>
      <c r="SE210" s="741"/>
      <c r="SF210" s="741"/>
      <c r="SG210" s="741"/>
      <c r="SH210" s="741"/>
      <c r="SI210" s="741"/>
      <c r="SJ210" s="741"/>
      <c r="SK210" s="741"/>
      <c r="SL210" s="741"/>
      <c r="SM210" s="741"/>
      <c r="SN210" s="741"/>
      <c r="SO210" s="741"/>
      <c r="SP210" s="741"/>
      <c r="SQ210" s="741"/>
      <c r="SR210" s="741"/>
      <c r="SS210" s="741"/>
      <c r="ST210" s="741"/>
      <c r="SU210" s="741"/>
      <c r="SV210" s="741"/>
      <c r="SW210" s="741"/>
      <c r="SX210" s="741"/>
      <c r="SY210" s="741"/>
      <c r="SZ210" s="741"/>
      <c r="TA210" s="741"/>
      <c r="TB210" s="741"/>
      <c r="TC210" s="741"/>
      <c r="TD210" s="741"/>
      <c r="TE210" s="741"/>
      <c r="TF210" s="741"/>
      <c r="TG210" s="741"/>
      <c r="TH210" s="741"/>
      <c r="TI210" s="741"/>
      <c r="TJ210" s="741"/>
      <c r="TK210" s="741"/>
      <c r="TL210" s="741"/>
      <c r="TM210" s="741"/>
      <c r="TN210" s="741"/>
      <c r="TO210" s="741"/>
      <c r="TP210" s="741"/>
      <c r="TQ210" s="741"/>
      <c r="TR210" s="741"/>
      <c r="TS210" s="741"/>
      <c r="TT210" s="741"/>
      <c r="TU210" s="741"/>
      <c r="TV210" s="741"/>
      <c r="TW210" s="741"/>
      <c r="TX210" s="741"/>
      <c r="TY210" s="741"/>
      <c r="TZ210" s="741"/>
      <c r="UA210" s="741"/>
      <c r="UB210" s="741"/>
      <c r="UC210" s="741"/>
      <c r="UD210" s="741"/>
      <c r="UE210" s="741"/>
      <c r="UF210" s="741"/>
      <c r="UG210" s="741"/>
      <c r="UH210" s="741"/>
      <c r="UI210" s="741"/>
      <c r="UJ210" s="741"/>
      <c r="UK210" s="741"/>
      <c r="UL210" s="741"/>
      <c r="UM210" s="741"/>
      <c r="UN210" s="741"/>
      <c r="UO210" s="741"/>
      <c r="UP210" s="741"/>
      <c r="UQ210" s="741"/>
      <c r="UR210" s="741"/>
      <c r="US210" s="741"/>
      <c r="UT210" s="741"/>
      <c r="UU210" s="741"/>
      <c r="UV210" s="741"/>
      <c r="UW210" s="741"/>
      <c r="UX210" s="741"/>
      <c r="UY210" s="741"/>
      <c r="UZ210" s="741"/>
      <c r="VA210" s="741"/>
      <c r="VB210" s="741"/>
      <c r="VC210" s="741"/>
      <c r="VD210" s="741"/>
      <c r="VE210" s="741"/>
      <c r="VF210" s="741"/>
      <c r="VG210" s="741"/>
      <c r="VH210" s="741"/>
      <c r="VI210" s="741"/>
      <c r="VJ210" s="741"/>
      <c r="VK210" s="741"/>
      <c r="VL210" s="741"/>
      <c r="VM210" s="741"/>
      <c r="VN210" s="741"/>
      <c r="VO210" s="741"/>
      <c r="VP210" s="741"/>
      <c r="VQ210" s="741"/>
      <c r="VR210" s="741"/>
      <c r="VS210" s="741"/>
      <c r="VT210" s="741"/>
      <c r="VU210" s="741"/>
      <c r="VV210" s="741"/>
      <c r="VW210" s="741"/>
      <c r="VX210" s="741"/>
      <c r="VY210" s="741"/>
      <c r="VZ210" s="741"/>
      <c r="WA210" s="741"/>
      <c r="WB210" s="741"/>
      <c r="WC210" s="741"/>
      <c r="WD210" s="741"/>
      <c r="WE210" s="741"/>
      <c r="WF210" s="741"/>
      <c r="WG210" s="741"/>
      <c r="WH210" s="741"/>
      <c r="WI210" s="741"/>
      <c r="WJ210" s="741"/>
      <c r="WK210" s="741"/>
      <c r="WL210" s="741"/>
      <c r="WM210" s="741"/>
      <c r="WN210" s="741"/>
      <c r="WO210" s="741"/>
      <c r="WP210" s="741"/>
      <c r="WQ210" s="741"/>
      <c r="WR210" s="741"/>
      <c r="WS210" s="741"/>
      <c r="WT210" s="741"/>
      <c r="WU210" s="741"/>
      <c r="WV210" s="741"/>
      <c r="WW210" s="741"/>
      <c r="WX210" s="741"/>
      <c r="WY210" s="741"/>
      <c r="WZ210" s="741"/>
      <c r="XA210" s="741"/>
      <c r="XB210" s="741"/>
      <c r="XC210" s="741"/>
      <c r="XD210" s="741"/>
      <c r="XE210" s="741"/>
      <c r="XF210" s="741"/>
      <c r="XG210" s="741"/>
      <c r="XH210" s="741"/>
      <c r="XI210" s="741"/>
      <c r="XJ210" s="741"/>
      <c r="XK210" s="741"/>
      <c r="XL210" s="741"/>
      <c r="XM210" s="741"/>
      <c r="XN210" s="741"/>
      <c r="XO210" s="741"/>
      <c r="XP210" s="741"/>
      <c r="XQ210" s="741"/>
      <c r="XR210" s="741"/>
      <c r="XS210" s="741"/>
      <c r="XT210" s="741"/>
      <c r="XU210" s="741"/>
      <c r="XV210" s="741"/>
      <c r="XW210" s="741"/>
      <c r="XX210" s="741"/>
      <c r="XY210" s="741"/>
      <c r="XZ210" s="741"/>
      <c r="YA210" s="741"/>
      <c r="YB210" s="741"/>
      <c r="YC210" s="741"/>
      <c r="YD210" s="741"/>
      <c r="YE210" s="741"/>
      <c r="YF210" s="741"/>
      <c r="YG210" s="741"/>
      <c r="YH210" s="741"/>
      <c r="YI210" s="741"/>
      <c r="YJ210" s="741"/>
      <c r="YK210" s="741"/>
      <c r="YL210" s="741"/>
      <c r="YM210" s="741"/>
      <c r="YN210" s="741"/>
      <c r="YO210" s="741"/>
      <c r="YP210" s="741"/>
      <c r="YQ210" s="741"/>
      <c r="YR210" s="741"/>
      <c r="YS210" s="741"/>
      <c r="YT210" s="741"/>
      <c r="YU210" s="741"/>
      <c r="YV210" s="741"/>
      <c r="YW210" s="741"/>
      <c r="YX210" s="741"/>
      <c r="YY210" s="741"/>
      <c r="YZ210" s="741"/>
      <c r="ZA210" s="741"/>
      <c r="ZB210" s="741"/>
      <c r="ZC210" s="741"/>
      <c r="ZD210" s="741"/>
      <c r="ZE210" s="741"/>
      <c r="ZF210" s="741"/>
      <c r="ZG210" s="741"/>
      <c r="ZH210" s="741"/>
      <c r="ZI210" s="741"/>
      <c r="ZJ210" s="741"/>
      <c r="ZK210" s="741"/>
      <c r="ZL210" s="741"/>
      <c r="ZM210" s="741"/>
      <c r="ZN210" s="741"/>
      <c r="ZO210" s="741"/>
      <c r="ZP210" s="741"/>
      <c r="ZQ210" s="741"/>
      <c r="ZR210" s="741"/>
      <c r="ZS210" s="741"/>
      <c r="ZT210" s="741"/>
      <c r="ZU210" s="741"/>
      <c r="ZV210" s="741"/>
      <c r="ZW210" s="741"/>
      <c r="ZX210" s="741"/>
      <c r="ZY210" s="741"/>
      <c r="ZZ210" s="741"/>
      <c r="AAA210" s="741"/>
      <c r="AAB210" s="741"/>
      <c r="AAC210" s="741"/>
      <c r="AAD210" s="741"/>
      <c r="AAE210" s="741"/>
      <c r="AAF210" s="741"/>
      <c r="AAG210" s="741"/>
      <c r="AAH210" s="741"/>
      <c r="AAI210" s="741"/>
      <c r="AAJ210" s="741"/>
      <c r="AAK210" s="741"/>
      <c r="AAL210" s="741"/>
      <c r="AAM210" s="741"/>
      <c r="AAN210" s="741"/>
      <c r="AAO210" s="741"/>
      <c r="AAP210" s="741"/>
      <c r="AAQ210" s="741"/>
      <c r="AAR210" s="741"/>
      <c r="AAS210" s="741"/>
      <c r="AAT210" s="741"/>
      <c r="AAU210" s="741"/>
      <c r="AAV210" s="741"/>
      <c r="AAW210" s="741"/>
      <c r="AAX210" s="741"/>
      <c r="AAY210" s="741"/>
      <c r="AAZ210" s="741"/>
      <c r="ABA210" s="741"/>
      <c r="ABB210" s="741"/>
      <c r="ABC210" s="741"/>
      <c r="ABD210" s="741"/>
      <c r="ABE210" s="741"/>
      <c r="ABF210" s="741"/>
      <c r="ABG210" s="741"/>
      <c r="ABH210" s="741"/>
      <c r="ABI210" s="741"/>
      <c r="ABJ210" s="741"/>
      <c r="ABK210" s="741"/>
      <c r="ABL210" s="741"/>
      <c r="ABM210" s="741"/>
      <c r="ABN210" s="741"/>
      <c r="ABO210" s="741"/>
      <c r="ABP210" s="741"/>
      <c r="ABQ210" s="741"/>
      <c r="ABR210" s="741"/>
      <c r="ABS210" s="741"/>
      <c r="ABT210" s="741"/>
      <c r="ABU210" s="741"/>
      <c r="ABV210" s="741"/>
      <c r="ABW210" s="741"/>
      <c r="ABX210" s="741"/>
      <c r="ABY210" s="741"/>
      <c r="ABZ210" s="741"/>
      <c r="ACA210" s="741"/>
      <c r="ACB210" s="741"/>
      <c r="ACC210" s="741"/>
      <c r="ACD210" s="741"/>
      <c r="ACE210" s="741"/>
      <c r="ACF210" s="741"/>
      <c r="ACG210" s="741"/>
      <c r="ACH210" s="741"/>
      <c r="ACI210" s="741"/>
      <c r="ACJ210" s="741"/>
      <c r="ACK210" s="741"/>
      <c r="ACL210" s="741"/>
      <c r="ACM210" s="741"/>
      <c r="ACN210" s="741"/>
      <c r="ACO210" s="741"/>
      <c r="ACP210" s="741"/>
      <c r="ACQ210" s="741"/>
      <c r="ACR210" s="741"/>
      <c r="ACS210" s="741"/>
      <c r="ACT210" s="741"/>
      <c r="ACU210" s="741"/>
      <c r="ACV210" s="741"/>
      <c r="ACW210" s="741"/>
      <c r="ACX210" s="741"/>
      <c r="ACY210" s="741"/>
      <c r="ACZ210" s="741"/>
      <c r="ADA210" s="741"/>
      <c r="ADB210" s="741"/>
      <c r="ADC210" s="741"/>
      <c r="ADD210" s="741"/>
      <c r="ADE210" s="741"/>
      <c r="ADF210" s="741"/>
      <c r="ADG210" s="741"/>
      <c r="ADH210" s="741"/>
      <c r="ADI210" s="741"/>
      <c r="ADJ210" s="741"/>
      <c r="ADK210" s="741"/>
      <c r="ADL210" s="741"/>
      <c r="ADM210" s="741"/>
      <c r="ADN210" s="741"/>
      <c r="ADO210" s="741"/>
      <c r="ADP210" s="741"/>
      <c r="ADQ210" s="741"/>
      <c r="ADR210" s="741"/>
      <c r="ADS210" s="741"/>
      <c r="ADT210" s="741"/>
      <c r="ADU210" s="741"/>
      <c r="ADV210" s="741"/>
      <c r="ADW210" s="741"/>
      <c r="ADX210" s="741"/>
      <c r="ADY210" s="741"/>
      <c r="ADZ210" s="741"/>
      <c r="AEA210" s="741"/>
      <c r="AEB210" s="741"/>
      <c r="AEC210" s="741"/>
      <c r="AED210" s="741"/>
      <c r="AEE210" s="741"/>
      <c r="AEF210" s="741"/>
      <c r="AEG210" s="741"/>
      <c r="AEH210" s="741"/>
      <c r="AEI210" s="741"/>
      <c r="AEJ210" s="741"/>
      <c r="AEK210" s="741"/>
      <c r="AEL210" s="741"/>
      <c r="AEM210" s="741"/>
      <c r="AEN210" s="741"/>
      <c r="AEO210" s="741"/>
      <c r="AEP210" s="741"/>
      <c r="AEQ210" s="741"/>
      <c r="AER210" s="741"/>
      <c r="AES210" s="741"/>
      <c r="AET210" s="741"/>
      <c r="AEU210" s="741"/>
      <c r="AEV210" s="741"/>
      <c r="AEW210" s="741"/>
      <c r="AEX210" s="741"/>
      <c r="AEY210" s="741"/>
      <c r="AEZ210" s="741"/>
      <c r="AFA210" s="741"/>
      <c r="AFB210" s="741"/>
      <c r="AFC210" s="741"/>
      <c r="AFD210" s="741"/>
      <c r="AFE210" s="741"/>
      <c r="AFF210" s="741"/>
      <c r="AFG210" s="741"/>
      <c r="AFH210" s="741"/>
      <c r="AFI210" s="741"/>
      <c r="AFJ210" s="741"/>
      <c r="AFK210" s="741"/>
      <c r="AFL210" s="741"/>
      <c r="AFM210" s="741"/>
      <c r="AFN210" s="741"/>
      <c r="AFO210" s="741"/>
      <c r="AFP210" s="741"/>
      <c r="AFQ210" s="741"/>
      <c r="AFR210" s="741"/>
      <c r="AFS210" s="741"/>
      <c r="AFT210" s="741"/>
      <c r="AFU210" s="741"/>
      <c r="AFV210" s="741"/>
      <c r="AFW210" s="741"/>
      <c r="AFX210" s="741"/>
      <c r="AFY210" s="741"/>
      <c r="AFZ210" s="741"/>
      <c r="AGA210" s="741"/>
      <c r="AGB210" s="741"/>
      <c r="AGC210" s="741"/>
      <c r="AGD210" s="741"/>
      <c r="AGE210" s="741"/>
      <c r="AGF210" s="741"/>
      <c r="AGG210" s="741"/>
      <c r="AGH210" s="741"/>
      <c r="AGI210" s="741"/>
      <c r="AGJ210" s="741"/>
      <c r="AGK210" s="741"/>
      <c r="AGL210" s="741"/>
      <c r="AGM210" s="741"/>
      <c r="AGN210" s="741"/>
      <c r="AGO210" s="741"/>
      <c r="AGP210" s="741"/>
      <c r="AGQ210" s="741"/>
      <c r="AGR210" s="741"/>
      <c r="AGS210" s="741"/>
      <c r="AGT210" s="741"/>
      <c r="AGU210" s="741"/>
      <c r="AGV210" s="741"/>
      <c r="AGW210" s="741"/>
      <c r="AGX210" s="741"/>
      <c r="AGY210" s="741"/>
      <c r="AGZ210" s="741"/>
      <c r="AHA210" s="741"/>
      <c r="AHB210" s="741"/>
      <c r="AHC210" s="741"/>
      <c r="AHD210" s="741"/>
      <c r="AHE210" s="741"/>
      <c r="AHF210" s="741"/>
      <c r="AHG210" s="741"/>
      <c r="AHH210" s="741"/>
      <c r="AHI210" s="741"/>
      <c r="AHJ210" s="741"/>
      <c r="AHK210" s="741"/>
      <c r="AHL210" s="741"/>
      <c r="AHM210" s="741"/>
      <c r="AHN210" s="741"/>
      <c r="AHO210" s="741"/>
      <c r="AHP210" s="741"/>
      <c r="AHQ210" s="741"/>
      <c r="AHR210" s="741"/>
      <c r="AHS210" s="741"/>
      <c r="AHT210" s="741"/>
      <c r="AHU210" s="741"/>
      <c r="AHV210" s="741"/>
      <c r="AHW210" s="741"/>
      <c r="AHX210" s="741"/>
      <c r="AHY210" s="741"/>
      <c r="AHZ210" s="741"/>
      <c r="AIA210" s="741"/>
      <c r="AIB210" s="741"/>
      <c r="AIC210" s="741"/>
      <c r="AID210" s="741"/>
      <c r="AIE210" s="741"/>
      <c r="AIF210" s="741"/>
      <c r="AIG210" s="741"/>
      <c r="AIH210" s="741"/>
      <c r="AII210" s="741"/>
      <c r="AIJ210" s="741"/>
      <c r="AIK210" s="741"/>
      <c r="AIL210" s="741"/>
      <c r="AIM210" s="741"/>
      <c r="AIN210" s="741"/>
      <c r="AIO210" s="741"/>
      <c r="AIP210" s="741"/>
      <c r="AIQ210" s="741"/>
      <c r="AIR210" s="741"/>
      <c r="AIS210" s="741"/>
      <c r="AIT210" s="741"/>
      <c r="AIU210" s="741"/>
      <c r="AIV210" s="741"/>
      <c r="AIW210" s="741"/>
      <c r="AIX210" s="741"/>
      <c r="AIY210" s="741"/>
      <c r="AIZ210" s="741"/>
      <c r="AJA210" s="741"/>
      <c r="AJB210" s="741"/>
      <c r="AJC210" s="741"/>
      <c r="AJD210" s="741"/>
      <c r="AJE210" s="741"/>
      <c r="AJF210" s="741"/>
      <c r="AJG210" s="741"/>
      <c r="AJH210" s="741"/>
      <c r="AJI210" s="741"/>
      <c r="AJJ210" s="741"/>
      <c r="AJK210" s="741"/>
      <c r="AJL210" s="741"/>
      <c r="AJM210" s="741"/>
      <c r="AJN210" s="741"/>
      <c r="AJO210" s="741"/>
      <c r="AJP210" s="741"/>
      <c r="AJQ210" s="741"/>
      <c r="AJR210" s="741"/>
      <c r="AJS210" s="741"/>
      <c r="AJT210" s="741"/>
      <c r="AJU210" s="741"/>
      <c r="AJV210" s="741"/>
      <c r="AJW210" s="741"/>
      <c r="AJX210" s="741"/>
      <c r="AJY210" s="741"/>
      <c r="AJZ210" s="741"/>
      <c r="AKA210" s="741"/>
      <c r="AKB210" s="741"/>
      <c r="AKC210" s="741"/>
      <c r="AKD210" s="741"/>
      <c r="AKE210" s="741"/>
      <c r="AKF210" s="741"/>
      <c r="AKG210" s="741"/>
      <c r="AKH210" s="741"/>
      <c r="AKI210" s="741"/>
      <c r="AKJ210" s="741"/>
      <c r="AKK210" s="741"/>
      <c r="AKL210" s="741"/>
      <c r="AKM210" s="741"/>
      <c r="AKN210" s="741"/>
      <c r="AKO210" s="741"/>
      <c r="AKP210" s="741"/>
      <c r="AKQ210" s="741"/>
      <c r="AKR210" s="741"/>
      <c r="AKS210" s="741"/>
      <c r="AKT210" s="741"/>
      <c r="AKU210" s="741"/>
      <c r="AKV210" s="741"/>
      <c r="AKW210" s="741"/>
      <c r="AKX210" s="741"/>
      <c r="AKY210" s="741"/>
      <c r="AKZ210" s="741"/>
      <c r="ALA210" s="741"/>
      <c r="ALB210" s="741"/>
      <c r="ALC210" s="741"/>
      <c r="ALD210" s="741"/>
      <c r="ALE210" s="741"/>
      <c r="ALF210" s="741"/>
      <c r="ALG210" s="741"/>
      <c r="ALH210" s="741"/>
      <c r="ALI210" s="741"/>
      <c r="ALJ210" s="741"/>
      <c r="ALK210" s="741"/>
      <c r="ALL210" s="741"/>
      <c r="ALM210" s="741"/>
      <c r="ALN210" s="741"/>
      <c r="ALO210" s="741"/>
      <c r="ALP210" s="741"/>
      <c r="ALQ210" s="741"/>
      <c r="ALR210" s="741"/>
      <c r="ALS210" s="741"/>
      <c r="ALT210" s="741"/>
      <c r="ALU210" s="741"/>
      <c r="ALV210" s="741"/>
      <c r="ALW210" s="741"/>
      <c r="ALX210" s="741"/>
      <c r="ALY210" s="741"/>
      <c r="ALZ210" s="741"/>
      <c r="AMA210" s="741"/>
      <c r="AMB210" s="741"/>
      <c r="AMC210" s="741"/>
      <c r="AMD210" s="741"/>
      <c r="AME210" s="741"/>
      <c r="AMF210" s="741"/>
      <c r="AMG210" s="741"/>
      <c r="AMH210" s="741"/>
      <c r="AMI210" s="741"/>
      <c r="AMJ210" s="741"/>
      <c r="AMK210" s="741"/>
      <c r="AML210" s="741"/>
      <c r="AMM210" s="741"/>
      <c r="AMN210" s="741"/>
      <c r="AMO210" s="741"/>
      <c r="AMP210" s="741"/>
      <c r="AMQ210" s="741"/>
      <c r="AMR210" s="741"/>
      <c r="AMS210" s="741"/>
      <c r="AMT210" s="741"/>
      <c r="AMU210" s="741"/>
      <c r="AMV210" s="741"/>
      <c r="AMW210" s="741"/>
      <c r="AMX210" s="741"/>
      <c r="AMY210" s="741"/>
      <c r="AMZ210" s="741"/>
      <c r="ANA210" s="741"/>
      <c r="ANB210" s="741"/>
      <c r="ANC210" s="741"/>
      <c r="AND210" s="741"/>
      <c r="ANE210" s="741"/>
      <c r="ANF210" s="741"/>
      <c r="ANG210" s="741"/>
      <c r="ANH210" s="741"/>
      <c r="ANI210" s="741"/>
      <c r="ANJ210" s="741"/>
      <c r="ANK210" s="741"/>
      <c r="ANL210" s="741"/>
      <c r="ANM210" s="741"/>
      <c r="ANN210" s="741"/>
      <c r="ANO210" s="741"/>
      <c r="ANP210" s="741"/>
      <c r="ANQ210" s="741"/>
      <c r="ANR210" s="741"/>
      <c r="ANS210" s="741"/>
      <c r="ANT210" s="741"/>
      <c r="ANU210" s="741"/>
      <c r="ANV210" s="741"/>
      <c r="ANW210" s="741"/>
      <c r="ANX210" s="741"/>
      <c r="ANY210" s="741"/>
      <c r="ANZ210" s="741"/>
      <c r="AOA210" s="741"/>
      <c r="AOB210" s="741"/>
      <c r="AOC210" s="741"/>
      <c r="AOD210" s="741"/>
      <c r="AOE210" s="741"/>
      <c r="AOF210" s="741"/>
      <c r="AOG210" s="741"/>
      <c r="AOH210" s="741"/>
      <c r="AOI210" s="741"/>
      <c r="AOJ210" s="741"/>
      <c r="AOK210" s="741"/>
      <c r="AOL210" s="741"/>
      <c r="AOM210" s="741"/>
      <c r="AON210" s="741"/>
      <c r="AOO210" s="741"/>
      <c r="AOP210" s="741"/>
      <c r="AOQ210" s="741"/>
      <c r="AOR210" s="741"/>
      <c r="AOS210" s="741"/>
      <c r="AOT210" s="741"/>
      <c r="AOU210" s="741"/>
      <c r="AOV210" s="741"/>
      <c r="AOW210" s="741"/>
      <c r="AOX210" s="741"/>
      <c r="AOY210" s="741"/>
      <c r="AOZ210" s="741"/>
      <c r="APA210" s="741"/>
      <c r="APB210" s="741"/>
      <c r="APC210" s="741"/>
      <c r="APD210" s="741"/>
      <c r="APE210" s="741"/>
      <c r="APF210" s="741"/>
      <c r="APG210" s="741"/>
      <c r="APH210" s="741"/>
      <c r="API210" s="741"/>
      <c r="APJ210" s="741"/>
      <c r="APK210" s="741"/>
      <c r="APL210" s="741"/>
      <c r="APM210" s="741"/>
      <c r="APN210" s="741"/>
      <c r="APO210" s="741"/>
      <c r="APP210" s="741"/>
      <c r="APQ210" s="741"/>
      <c r="APR210" s="741"/>
      <c r="APS210" s="741"/>
      <c r="APT210" s="741"/>
      <c r="APU210" s="741"/>
      <c r="APV210" s="741"/>
      <c r="APW210" s="741"/>
      <c r="APX210" s="741"/>
      <c r="APY210" s="741"/>
      <c r="APZ210" s="741"/>
      <c r="AQA210" s="741"/>
      <c r="AQB210" s="741"/>
      <c r="AQC210" s="741"/>
      <c r="AQD210" s="741"/>
      <c r="AQE210" s="741"/>
      <c r="AQF210" s="741"/>
      <c r="AQG210" s="741"/>
      <c r="AQH210" s="741"/>
      <c r="AQI210" s="741"/>
      <c r="AQJ210" s="741"/>
      <c r="AQK210" s="741"/>
      <c r="AQL210" s="741"/>
      <c r="AQM210" s="741"/>
      <c r="AQN210" s="741"/>
      <c r="AQO210" s="741"/>
      <c r="AQP210" s="741"/>
      <c r="AQQ210" s="741"/>
      <c r="AQR210" s="741"/>
      <c r="AQS210" s="741"/>
      <c r="AQT210" s="741"/>
      <c r="AQU210" s="741"/>
      <c r="AQV210" s="741"/>
      <c r="AQW210" s="741"/>
      <c r="AQX210" s="741"/>
      <c r="AQY210" s="741"/>
      <c r="AQZ210" s="741"/>
      <c r="ARA210" s="741"/>
      <c r="ARB210" s="741"/>
      <c r="ARC210" s="741"/>
      <c r="ARD210" s="741"/>
      <c r="ARE210" s="741"/>
      <c r="ARF210" s="741"/>
      <c r="ARG210" s="741"/>
      <c r="ARH210" s="741"/>
      <c r="ARI210" s="741"/>
      <c r="ARJ210" s="741"/>
      <c r="ARK210" s="741"/>
      <c r="ARL210" s="741"/>
      <c r="ARM210" s="741"/>
      <c r="ARN210" s="741"/>
      <c r="ARO210" s="741"/>
      <c r="ARP210" s="741"/>
      <c r="ARQ210" s="741"/>
      <c r="ARR210" s="741"/>
      <c r="ARS210" s="741"/>
      <c r="ART210" s="741"/>
      <c r="ARU210" s="741"/>
      <c r="ARV210" s="741"/>
      <c r="ARW210" s="741"/>
      <c r="ARX210" s="741"/>
      <c r="ARY210" s="741"/>
      <c r="ARZ210" s="741"/>
      <c r="ASA210" s="741"/>
      <c r="ASB210" s="741"/>
      <c r="ASC210" s="741"/>
    </row>
    <row r="211" spans="1:1173" s="699" customFormat="1" ht="22" customHeight="1" thickBot="1" x14ac:dyDescent="0.2">
      <c r="A211" s="653"/>
      <c r="B211" s="745" t="s">
        <v>86</v>
      </c>
      <c r="C211" s="737" t="s">
        <v>49</v>
      </c>
      <c r="D211" s="746">
        <f t="shared" ref="D211:AR211" si="75">IF(D209="","",D192+D199+D203)</f>
        <v>11151867094.640999</v>
      </c>
      <c r="E211" s="747">
        <f t="shared" si="75"/>
        <v>11026387339.324497</v>
      </c>
      <c r="F211" s="746">
        <f t="shared" si="75"/>
        <v>10907852979.662483</v>
      </c>
      <c r="G211" s="746">
        <f t="shared" si="75"/>
        <v>10796032333.91634</v>
      </c>
      <c r="H211" s="746">
        <f t="shared" si="75"/>
        <v>10690702462.136189</v>
      </c>
      <c r="I211" s="746">
        <f t="shared" si="75"/>
        <v>10591648847.473604</v>
      </c>
      <c r="J211" s="747">
        <f t="shared" si="75"/>
        <v>10498665089.220818</v>
      </c>
      <c r="K211" s="746">
        <f t="shared" si="75"/>
        <v>10411552607.146076</v>
      </c>
      <c r="L211" s="746">
        <f t="shared" si="75"/>
        <v>10330120356.710537</v>
      </c>
      <c r="M211" s="746">
        <f t="shared" si="75"/>
        <v>10254184554.767305</v>
      </c>
      <c r="N211" s="746">
        <f t="shared" si="75"/>
        <v>10183568415.357998</v>
      </c>
      <c r="O211" s="746">
        <f t="shared" si="75"/>
        <v>10118101895.236174</v>
      </c>
      <c r="P211" s="746">
        <f t="shared" si="75"/>
        <v>10057621448.760738</v>
      </c>
      <c r="Q211" s="746">
        <f t="shared" si="75"/>
        <v>10001969791.815451</v>
      </c>
      <c r="R211" s="746">
        <f t="shared" si="75"/>
        <v>9950995674.4233418</v>
      </c>
      <c r="S211" s="746">
        <f t="shared" si="75"/>
        <v>9904553661.7369499</v>
      </c>
      <c r="T211" s="746">
        <f t="shared" si="75"/>
        <v>9862503923.0970974</v>
      </c>
      <c r="U211" s="746">
        <f t="shared" si="75"/>
        <v>9824712028.8641148</v>
      </c>
      <c r="V211" s="746">
        <f t="shared" si="75"/>
        <v>9791048754.7364006</v>
      </c>
      <c r="W211" s="746">
        <f t="shared" si="75"/>
        <v>9761389893.281559</v>
      </c>
      <c r="X211" s="746">
        <f t="shared" si="75"/>
        <v>9735616072.4155807</v>
      </c>
      <c r="Y211" s="746">
        <f t="shared" si="75"/>
        <v>9713612580.5751114</v>
      </c>
      <c r="Z211" s="746">
        <f t="shared" si="75"/>
        <v>9695269198.337368</v>
      </c>
      <c r="AA211" s="746">
        <f t="shared" si="75"/>
        <v>9680480036.2511253</v>
      </c>
      <c r="AB211" s="746">
        <f t="shared" si="75"/>
        <v>9669143378.6510239</v>
      </c>
      <c r="AC211" s="746">
        <f t="shared" si="75"/>
        <v>9661161533.2356815</v>
      </c>
      <c r="AD211" s="746">
        <f t="shared" si="75"/>
        <v>9656440686.1983147</v>
      </c>
      <c r="AE211" s="746">
        <f t="shared" si="75"/>
        <v>9654890762.7061768</v>
      </c>
      <c r="AF211" s="746">
        <f t="shared" si="75"/>
        <v>9656425292.5327129</v>
      </c>
      <c r="AG211" s="746">
        <f t="shared" si="75"/>
        <v>9660961280.6534824</v>
      </c>
      <c r="AH211" s="746">
        <f t="shared" si="75"/>
        <v>9668419082.6238785</v>
      </c>
      <c r="AI211" s="746">
        <f t="shared" si="75"/>
        <v>9678722284.5633125</v>
      </c>
      <c r="AJ211" s="746">
        <f t="shared" si="75"/>
        <v>9691797587.5770321</v>
      </c>
      <c r="AK211" s="746" t="str">
        <f t="shared" si="75"/>
        <v/>
      </c>
      <c r="AL211" s="746" t="str">
        <f t="shared" si="75"/>
        <v/>
      </c>
      <c r="AM211" s="746" t="str">
        <f t="shared" si="75"/>
        <v/>
      </c>
      <c r="AN211" s="746" t="str">
        <f t="shared" si="75"/>
        <v/>
      </c>
      <c r="AO211" s="746" t="str">
        <f t="shared" si="75"/>
        <v/>
      </c>
      <c r="AP211" s="746" t="str">
        <f t="shared" si="75"/>
        <v/>
      </c>
      <c r="AQ211" s="746" t="str">
        <f t="shared" si="75"/>
        <v/>
      </c>
      <c r="AR211" s="746" t="str">
        <f t="shared" si="75"/>
        <v/>
      </c>
      <c r="AS211" s="741"/>
      <c r="AT211" s="741"/>
      <c r="AU211" s="741"/>
      <c r="AV211" s="741"/>
      <c r="AW211" s="741"/>
      <c r="AX211" s="741"/>
      <c r="AY211" s="741"/>
      <c r="AZ211" s="741"/>
      <c r="BA211" s="741"/>
      <c r="BB211" s="741"/>
      <c r="BC211" s="741"/>
      <c r="BD211" s="741"/>
      <c r="BE211" s="741"/>
      <c r="BF211" s="741"/>
      <c r="BG211" s="741"/>
      <c r="BH211" s="741"/>
      <c r="BI211" s="741"/>
      <c r="BJ211" s="741"/>
      <c r="BK211" s="741"/>
      <c r="BL211" s="741"/>
      <c r="BM211" s="741"/>
      <c r="BN211" s="741"/>
      <c r="BO211" s="741"/>
      <c r="BP211" s="741"/>
      <c r="BQ211" s="741"/>
      <c r="BR211" s="741"/>
      <c r="BS211" s="741"/>
      <c r="BT211" s="741"/>
      <c r="BU211" s="741"/>
      <c r="BV211" s="741"/>
      <c r="BW211" s="741"/>
      <c r="BX211" s="741"/>
      <c r="BY211" s="741"/>
      <c r="BZ211" s="741"/>
      <c r="CA211" s="741"/>
      <c r="CB211" s="741"/>
      <c r="CC211" s="741"/>
      <c r="CD211" s="741"/>
      <c r="CE211" s="741"/>
      <c r="CF211" s="741"/>
      <c r="CG211" s="741"/>
      <c r="CH211" s="741"/>
      <c r="CI211" s="741"/>
      <c r="CJ211" s="741"/>
      <c r="CK211" s="741"/>
      <c r="CL211" s="741"/>
      <c r="CM211" s="741"/>
      <c r="CN211" s="741"/>
      <c r="CO211" s="741"/>
      <c r="CP211" s="741"/>
      <c r="CQ211" s="741"/>
      <c r="CR211" s="741"/>
      <c r="CS211" s="741"/>
      <c r="CT211" s="741"/>
      <c r="CU211" s="741"/>
      <c r="CV211" s="741"/>
      <c r="CW211" s="741"/>
      <c r="CX211" s="741"/>
      <c r="CY211" s="741"/>
      <c r="CZ211" s="741"/>
      <c r="DA211" s="741"/>
      <c r="DB211" s="741"/>
      <c r="DC211" s="741"/>
      <c r="DD211" s="741"/>
      <c r="DE211" s="741"/>
      <c r="DF211" s="741"/>
      <c r="DG211" s="741"/>
      <c r="DH211" s="741"/>
      <c r="DI211" s="741"/>
      <c r="DJ211" s="741"/>
      <c r="DK211" s="741"/>
      <c r="DL211" s="741"/>
      <c r="DM211" s="741"/>
      <c r="DN211" s="741"/>
      <c r="DO211" s="741"/>
      <c r="DP211" s="741"/>
      <c r="DQ211" s="741"/>
      <c r="DR211" s="741"/>
      <c r="DS211" s="741"/>
      <c r="DT211" s="741"/>
      <c r="DU211" s="741"/>
      <c r="DV211" s="741"/>
      <c r="DW211" s="741"/>
      <c r="DX211" s="741"/>
      <c r="DY211" s="741"/>
      <c r="DZ211" s="741"/>
      <c r="EA211" s="741"/>
      <c r="EB211" s="741"/>
      <c r="EC211" s="741"/>
      <c r="ED211" s="741"/>
      <c r="EE211" s="741"/>
      <c r="EF211" s="741"/>
      <c r="EG211" s="741"/>
      <c r="EH211" s="741"/>
      <c r="EI211" s="741"/>
      <c r="EJ211" s="741"/>
      <c r="EK211" s="741"/>
      <c r="EL211" s="741"/>
      <c r="EM211" s="741"/>
      <c r="EN211" s="741"/>
      <c r="EO211" s="741"/>
      <c r="EP211" s="741"/>
      <c r="EQ211" s="741"/>
      <c r="ER211" s="741"/>
      <c r="ES211" s="741"/>
      <c r="ET211" s="741"/>
      <c r="EU211" s="741"/>
      <c r="EV211" s="741"/>
      <c r="EW211" s="741"/>
      <c r="EX211" s="741"/>
      <c r="EY211" s="741"/>
      <c r="EZ211" s="741"/>
      <c r="FA211" s="741"/>
      <c r="FB211" s="741"/>
      <c r="FC211" s="741"/>
      <c r="FD211" s="741"/>
      <c r="FE211" s="741"/>
      <c r="FF211" s="741"/>
      <c r="FG211" s="741"/>
      <c r="FH211" s="741"/>
      <c r="FI211" s="741"/>
      <c r="FJ211" s="741"/>
      <c r="FK211" s="741"/>
      <c r="FL211" s="741"/>
      <c r="FM211" s="741"/>
      <c r="FN211" s="741"/>
      <c r="FO211" s="741"/>
      <c r="FP211" s="741"/>
      <c r="FQ211" s="741"/>
      <c r="FR211" s="741"/>
      <c r="FS211" s="741"/>
      <c r="FT211" s="741"/>
      <c r="FU211" s="741"/>
      <c r="FV211" s="741"/>
      <c r="FW211" s="741"/>
      <c r="FX211" s="741"/>
      <c r="FY211" s="741"/>
      <c r="FZ211" s="741"/>
      <c r="GA211" s="741"/>
      <c r="GB211" s="741"/>
      <c r="GC211" s="741"/>
      <c r="GD211" s="741"/>
      <c r="GE211" s="741"/>
      <c r="GF211" s="741"/>
      <c r="GG211" s="741"/>
      <c r="GH211" s="741"/>
      <c r="GI211" s="741"/>
      <c r="GJ211" s="741"/>
      <c r="GK211" s="741"/>
      <c r="GL211" s="741"/>
      <c r="GM211" s="741"/>
      <c r="GN211" s="741"/>
      <c r="GO211" s="741"/>
      <c r="GP211" s="741"/>
      <c r="GQ211" s="741"/>
      <c r="GR211" s="741"/>
      <c r="GS211" s="741"/>
      <c r="GT211" s="741"/>
      <c r="GU211" s="741"/>
      <c r="GV211" s="741"/>
      <c r="GW211" s="741"/>
      <c r="GX211" s="741"/>
      <c r="GY211" s="741"/>
      <c r="GZ211" s="741"/>
      <c r="HA211" s="741"/>
      <c r="HB211" s="741"/>
      <c r="HC211" s="741"/>
      <c r="HD211" s="741"/>
      <c r="HE211" s="741"/>
      <c r="HF211" s="741"/>
      <c r="HG211" s="741"/>
      <c r="HH211" s="741"/>
      <c r="HI211" s="741"/>
      <c r="HJ211" s="741"/>
      <c r="HK211" s="741"/>
      <c r="HL211" s="741"/>
      <c r="HM211" s="741"/>
      <c r="HN211" s="741"/>
      <c r="HO211" s="741"/>
      <c r="HP211" s="741"/>
      <c r="HQ211" s="741"/>
      <c r="HR211" s="741"/>
      <c r="HS211" s="741"/>
      <c r="HT211" s="741"/>
      <c r="HU211" s="741"/>
      <c r="HV211" s="741"/>
      <c r="HW211" s="741"/>
      <c r="HX211" s="741"/>
      <c r="HY211" s="741"/>
      <c r="HZ211" s="741"/>
      <c r="IA211" s="741"/>
      <c r="IB211" s="741"/>
      <c r="IC211" s="741"/>
      <c r="ID211" s="741"/>
      <c r="IE211" s="741"/>
      <c r="IF211" s="741"/>
      <c r="IG211" s="741"/>
      <c r="IH211" s="741"/>
      <c r="II211" s="741"/>
      <c r="IJ211" s="741"/>
      <c r="IK211" s="741"/>
      <c r="IL211" s="741"/>
      <c r="IM211" s="741"/>
      <c r="IN211" s="741"/>
      <c r="IO211" s="741"/>
      <c r="IP211" s="741"/>
      <c r="IQ211" s="741"/>
      <c r="IR211" s="741"/>
      <c r="IS211" s="741"/>
      <c r="IT211" s="741"/>
      <c r="IU211" s="741"/>
      <c r="IV211" s="741"/>
      <c r="IW211" s="741"/>
      <c r="IX211" s="741"/>
      <c r="IY211" s="741"/>
      <c r="IZ211" s="741"/>
      <c r="JA211" s="741"/>
      <c r="JB211" s="741"/>
      <c r="JC211" s="741"/>
      <c r="JD211" s="741"/>
      <c r="JE211" s="741"/>
      <c r="JF211" s="741"/>
      <c r="JG211" s="741"/>
      <c r="JH211" s="741"/>
      <c r="JI211" s="741"/>
      <c r="JJ211" s="741"/>
      <c r="JK211" s="741"/>
      <c r="JL211" s="741"/>
      <c r="JM211" s="741"/>
      <c r="JN211" s="741"/>
      <c r="JO211" s="741"/>
      <c r="JP211" s="741"/>
      <c r="JQ211" s="741"/>
      <c r="JR211" s="741"/>
      <c r="JS211" s="741"/>
      <c r="JT211" s="741"/>
      <c r="JU211" s="741"/>
      <c r="JV211" s="741"/>
      <c r="JW211" s="741"/>
      <c r="JX211" s="741"/>
      <c r="JY211" s="741"/>
      <c r="JZ211" s="741"/>
      <c r="KA211" s="741"/>
      <c r="KB211" s="741"/>
      <c r="KC211" s="741"/>
      <c r="KD211" s="741"/>
      <c r="KE211" s="741"/>
      <c r="KF211" s="741"/>
      <c r="KG211" s="741"/>
      <c r="KH211" s="741"/>
      <c r="KI211" s="741"/>
      <c r="KJ211" s="741"/>
      <c r="KK211" s="741"/>
      <c r="KL211" s="741"/>
      <c r="KM211" s="741"/>
      <c r="KN211" s="741"/>
      <c r="KO211" s="741"/>
      <c r="KP211" s="741"/>
      <c r="KQ211" s="741"/>
      <c r="KR211" s="741"/>
      <c r="KS211" s="741"/>
      <c r="KT211" s="741"/>
      <c r="KU211" s="741"/>
      <c r="KV211" s="741"/>
      <c r="KW211" s="741"/>
      <c r="KX211" s="741"/>
      <c r="KY211" s="741"/>
      <c r="KZ211" s="741"/>
      <c r="LA211" s="741"/>
      <c r="LB211" s="741"/>
      <c r="LC211" s="741"/>
      <c r="LD211" s="741"/>
      <c r="LE211" s="741"/>
      <c r="LF211" s="741"/>
      <c r="LG211" s="741"/>
      <c r="LH211" s="741"/>
      <c r="LI211" s="741"/>
      <c r="LJ211" s="741"/>
      <c r="LK211" s="741"/>
      <c r="LL211" s="741"/>
      <c r="LM211" s="741"/>
      <c r="LN211" s="741"/>
      <c r="LO211" s="741"/>
      <c r="LP211" s="741"/>
      <c r="LQ211" s="741"/>
      <c r="LR211" s="741"/>
      <c r="LS211" s="741"/>
      <c r="LT211" s="741"/>
      <c r="LU211" s="741"/>
      <c r="LV211" s="741"/>
      <c r="LW211" s="741"/>
      <c r="LX211" s="741"/>
      <c r="LY211" s="741"/>
      <c r="LZ211" s="741"/>
      <c r="MA211" s="741"/>
      <c r="MB211" s="741"/>
      <c r="MC211" s="741"/>
      <c r="MD211" s="741"/>
      <c r="ME211" s="741"/>
      <c r="MF211" s="741"/>
      <c r="MG211" s="741"/>
      <c r="MH211" s="741"/>
      <c r="MI211" s="741"/>
      <c r="MJ211" s="741"/>
      <c r="MK211" s="741"/>
      <c r="ML211" s="741"/>
      <c r="MM211" s="741"/>
      <c r="MN211" s="741"/>
      <c r="MO211" s="741"/>
      <c r="MP211" s="741"/>
      <c r="MQ211" s="741"/>
      <c r="MR211" s="741"/>
      <c r="MS211" s="741"/>
      <c r="MT211" s="741"/>
      <c r="MU211" s="741"/>
      <c r="MV211" s="741"/>
      <c r="MW211" s="741"/>
      <c r="MX211" s="741"/>
      <c r="MY211" s="741"/>
      <c r="MZ211" s="741"/>
      <c r="NA211" s="741"/>
      <c r="NB211" s="741"/>
      <c r="NC211" s="741"/>
      <c r="ND211" s="741"/>
      <c r="NE211" s="741"/>
      <c r="NF211" s="741"/>
      <c r="NG211" s="741"/>
      <c r="NH211" s="741"/>
      <c r="NI211" s="741"/>
      <c r="NJ211" s="741"/>
      <c r="NK211" s="741"/>
      <c r="NL211" s="741"/>
      <c r="NM211" s="741"/>
      <c r="NN211" s="741"/>
      <c r="NO211" s="741"/>
      <c r="NP211" s="741"/>
      <c r="NQ211" s="741"/>
      <c r="NR211" s="741"/>
      <c r="NS211" s="741"/>
      <c r="NT211" s="741"/>
      <c r="NU211" s="741"/>
      <c r="NV211" s="741"/>
      <c r="NW211" s="741"/>
      <c r="NX211" s="741"/>
      <c r="NY211" s="741"/>
      <c r="NZ211" s="741"/>
      <c r="OA211" s="741"/>
      <c r="OB211" s="741"/>
      <c r="OC211" s="741"/>
      <c r="OD211" s="741"/>
      <c r="OE211" s="741"/>
      <c r="OF211" s="741"/>
      <c r="OG211" s="741"/>
      <c r="OH211" s="741"/>
      <c r="OI211" s="741"/>
      <c r="OJ211" s="741"/>
      <c r="OK211" s="741"/>
      <c r="OL211" s="741"/>
      <c r="OM211" s="741"/>
      <c r="ON211" s="741"/>
      <c r="OO211" s="741"/>
      <c r="OP211" s="741"/>
      <c r="OQ211" s="741"/>
      <c r="OR211" s="741"/>
      <c r="OS211" s="741"/>
      <c r="OT211" s="741"/>
      <c r="OU211" s="741"/>
      <c r="OV211" s="741"/>
      <c r="OW211" s="741"/>
      <c r="OX211" s="741"/>
      <c r="OY211" s="741"/>
      <c r="OZ211" s="741"/>
      <c r="PA211" s="741"/>
      <c r="PB211" s="741"/>
      <c r="PC211" s="741"/>
      <c r="PD211" s="741"/>
      <c r="PE211" s="741"/>
      <c r="PF211" s="741"/>
      <c r="PG211" s="741"/>
      <c r="PH211" s="741"/>
      <c r="PI211" s="741"/>
      <c r="PJ211" s="741"/>
      <c r="PK211" s="741"/>
      <c r="PL211" s="741"/>
      <c r="PM211" s="741"/>
      <c r="PN211" s="741"/>
      <c r="PO211" s="741"/>
      <c r="PP211" s="741"/>
      <c r="PQ211" s="741"/>
      <c r="PR211" s="741"/>
      <c r="PS211" s="741"/>
      <c r="PT211" s="741"/>
      <c r="PU211" s="741"/>
      <c r="PV211" s="741"/>
      <c r="PW211" s="741"/>
      <c r="PX211" s="741"/>
      <c r="PY211" s="741"/>
      <c r="PZ211" s="741"/>
      <c r="QA211" s="741"/>
      <c r="QB211" s="741"/>
      <c r="QC211" s="741"/>
      <c r="QD211" s="741"/>
      <c r="QE211" s="741"/>
      <c r="QF211" s="741"/>
      <c r="QG211" s="741"/>
      <c r="QH211" s="741"/>
      <c r="QI211" s="741"/>
      <c r="QJ211" s="741"/>
      <c r="QK211" s="741"/>
      <c r="QL211" s="741"/>
      <c r="QM211" s="741"/>
      <c r="QN211" s="741"/>
      <c r="QO211" s="741"/>
      <c r="QP211" s="741"/>
      <c r="QQ211" s="741"/>
      <c r="QR211" s="741"/>
      <c r="QS211" s="741"/>
      <c r="QT211" s="741"/>
      <c r="QU211" s="741"/>
      <c r="QV211" s="741"/>
      <c r="QW211" s="741"/>
      <c r="QX211" s="741"/>
      <c r="QY211" s="741"/>
      <c r="QZ211" s="741"/>
      <c r="RA211" s="741"/>
      <c r="RB211" s="741"/>
      <c r="RC211" s="741"/>
      <c r="RD211" s="741"/>
      <c r="RE211" s="741"/>
      <c r="RF211" s="741"/>
      <c r="RG211" s="741"/>
      <c r="RH211" s="741"/>
      <c r="RI211" s="741"/>
      <c r="RJ211" s="741"/>
      <c r="RK211" s="741"/>
      <c r="RL211" s="741"/>
      <c r="RM211" s="741"/>
      <c r="RN211" s="741"/>
      <c r="RO211" s="741"/>
      <c r="RP211" s="741"/>
      <c r="RQ211" s="741"/>
      <c r="RR211" s="741"/>
      <c r="RS211" s="741"/>
      <c r="RT211" s="741"/>
      <c r="RU211" s="741"/>
      <c r="RV211" s="741"/>
      <c r="RW211" s="741"/>
      <c r="RX211" s="741"/>
      <c r="RY211" s="741"/>
      <c r="RZ211" s="741"/>
      <c r="SA211" s="741"/>
      <c r="SB211" s="741"/>
      <c r="SC211" s="741"/>
      <c r="SD211" s="741"/>
      <c r="SE211" s="741"/>
      <c r="SF211" s="741"/>
      <c r="SG211" s="741"/>
      <c r="SH211" s="741"/>
      <c r="SI211" s="741"/>
      <c r="SJ211" s="741"/>
      <c r="SK211" s="741"/>
      <c r="SL211" s="741"/>
      <c r="SM211" s="741"/>
      <c r="SN211" s="741"/>
      <c r="SO211" s="741"/>
      <c r="SP211" s="741"/>
      <c r="SQ211" s="741"/>
      <c r="SR211" s="741"/>
      <c r="SS211" s="741"/>
      <c r="ST211" s="741"/>
      <c r="SU211" s="741"/>
      <c r="SV211" s="741"/>
      <c r="SW211" s="741"/>
      <c r="SX211" s="741"/>
      <c r="SY211" s="741"/>
      <c r="SZ211" s="741"/>
      <c r="TA211" s="741"/>
      <c r="TB211" s="741"/>
      <c r="TC211" s="741"/>
      <c r="TD211" s="741"/>
      <c r="TE211" s="741"/>
      <c r="TF211" s="741"/>
      <c r="TG211" s="741"/>
      <c r="TH211" s="741"/>
      <c r="TI211" s="741"/>
      <c r="TJ211" s="741"/>
      <c r="TK211" s="741"/>
      <c r="TL211" s="741"/>
      <c r="TM211" s="741"/>
      <c r="TN211" s="741"/>
      <c r="TO211" s="741"/>
      <c r="TP211" s="741"/>
      <c r="TQ211" s="741"/>
      <c r="TR211" s="741"/>
      <c r="TS211" s="741"/>
      <c r="TT211" s="741"/>
      <c r="TU211" s="741"/>
      <c r="TV211" s="741"/>
      <c r="TW211" s="741"/>
      <c r="TX211" s="741"/>
      <c r="TY211" s="741"/>
      <c r="TZ211" s="741"/>
      <c r="UA211" s="741"/>
      <c r="UB211" s="741"/>
      <c r="UC211" s="741"/>
      <c r="UD211" s="741"/>
      <c r="UE211" s="741"/>
      <c r="UF211" s="741"/>
      <c r="UG211" s="741"/>
      <c r="UH211" s="741"/>
      <c r="UI211" s="741"/>
      <c r="UJ211" s="741"/>
      <c r="UK211" s="741"/>
      <c r="UL211" s="741"/>
      <c r="UM211" s="741"/>
      <c r="UN211" s="741"/>
      <c r="UO211" s="741"/>
      <c r="UP211" s="741"/>
      <c r="UQ211" s="741"/>
      <c r="UR211" s="741"/>
      <c r="US211" s="741"/>
      <c r="UT211" s="741"/>
      <c r="UU211" s="741"/>
      <c r="UV211" s="741"/>
      <c r="UW211" s="741"/>
      <c r="UX211" s="741"/>
      <c r="UY211" s="741"/>
      <c r="UZ211" s="741"/>
      <c r="VA211" s="741"/>
      <c r="VB211" s="741"/>
      <c r="VC211" s="741"/>
      <c r="VD211" s="741"/>
      <c r="VE211" s="741"/>
      <c r="VF211" s="741"/>
      <c r="VG211" s="741"/>
      <c r="VH211" s="741"/>
      <c r="VI211" s="741"/>
      <c r="VJ211" s="741"/>
      <c r="VK211" s="741"/>
      <c r="VL211" s="741"/>
      <c r="VM211" s="741"/>
      <c r="VN211" s="741"/>
      <c r="VO211" s="741"/>
      <c r="VP211" s="741"/>
      <c r="VQ211" s="741"/>
      <c r="VR211" s="741"/>
      <c r="VS211" s="741"/>
      <c r="VT211" s="741"/>
      <c r="VU211" s="741"/>
      <c r="VV211" s="741"/>
      <c r="VW211" s="741"/>
      <c r="VX211" s="741"/>
      <c r="VY211" s="741"/>
      <c r="VZ211" s="741"/>
      <c r="WA211" s="741"/>
      <c r="WB211" s="741"/>
      <c r="WC211" s="741"/>
      <c r="WD211" s="741"/>
      <c r="WE211" s="741"/>
      <c r="WF211" s="741"/>
      <c r="WG211" s="741"/>
      <c r="WH211" s="741"/>
      <c r="WI211" s="741"/>
      <c r="WJ211" s="741"/>
      <c r="WK211" s="741"/>
      <c r="WL211" s="741"/>
      <c r="WM211" s="741"/>
      <c r="WN211" s="741"/>
      <c r="WO211" s="741"/>
      <c r="WP211" s="741"/>
      <c r="WQ211" s="741"/>
      <c r="WR211" s="741"/>
      <c r="WS211" s="741"/>
      <c r="WT211" s="741"/>
      <c r="WU211" s="741"/>
      <c r="WV211" s="741"/>
      <c r="WW211" s="741"/>
      <c r="WX211" s="741"/>
      <c r="WY211" s="741"/>
      <c r="WZ211" s="741"/>
      <c r="XA211" s="741"/>
      <c r="XB211" s="741"/>
      <c r="XC211" s="741"/>
      <c r="XD211" s="741"/>
      <c r="XE211" s="741"/>
      <c r="XF211" s="741"/>
      <c r="XG211" s="741"/>
      <c r="XH211" s="741"/>
      <c r="XI211" s="741"/>
      <c r="XJ211" s="741"/>
      <c r="XK211" s="741"/>
      <c r="XL211" s="741"/>
      <c r="XM211" s="741"/>
      <c r="XN211" s="741"/>
      <c r="XO211" s="741"/>
      <c r="XP211" s="741"/>
      <c r="XQ211" s="741"/>
      <c r="XR211" s="741"/>
      <c r="XS211" s="741"/>
      <c r="XT211" s="741"/>
      <c r="XU211" s="741"/>
      <c r="XV211" s="741"/>
      <c r="XW211" s="741"/>
      <c r="XX211" s="741"/>
      <c r="XY211" s="741"/>
      <c r="XZ211" s="741"/>
      <c r="YA211" s="741"/>
      <c r="YB211" s="741"/>
      <c r="YC211" s="741"/>
      <c r="YD211" s="741"/>
      <c r="YE211" s="741"/>
      <c r="YF211" s="741"/>
      <c r="YG211" s="741"/>
      <c r="YH211" s="741"/>
      <c r="YI211" s="741"/>
      <c r="YJ211" s="741"/>
      <c r="YK211" s="741"/>
      <c r="YL211" s="741"/>
      <c r="YM211" s="741"/>
      <c r="YN211" s="741"/>
      <c r="YO211" s="741"/>
      <c r="YP211" s="741"/>
      <c r="YQ211" s="741"/>
      <c r="YR211" s="741"/>
      <c r="YS211" s="741"/>
      <c r="YT211" s="741"/>
      <c r="YU211" s="741"/>
      <c r="YV211" s="741"/>
      <c r="YW211" s="741"/>
      <c r="YX211" s="741"/>
      <c r="YY211" s="741"/>
      <c r="YZ211" s="741"/>
      <c r="ZA211" s="741"/>
      <c r="ZB211" s="741"/>
      <c r="ZC211" s="741"/>
      <c r="ZD211" s="741"/>
      <c r="ZE211" s="741"/>
      <c r="ZF211" s="741"/>
      <c r="ZG211" s="741"/>
      <c r="ZH211" s="741"/>
      <c r="ZI211" s="741"/>
      <c r="ZJ211" s="741"/>
      <c r="ZK211" s="741"/>
      <c r="ZL211" s="741"/>
      <c r="ZM211" s="741"/>
      <c r="ZN211" s="741"/>
      <c r="ZO211" s="741"/>
      <c r="ZP211" s="741"/>
      <c r="ZQ211" s="741"/>
      <c r="ZR211" s="741"/>
      <c r="ZS211" s="741"/>
      <c r="ZT211" s="741"/>
      <c r="ZU211" s="741"/>
      <c r="ZV211" s="741"/>
      <c r="ZW211" s="741"/>
      <c r="ZX211" s="741"/>
      <c r="ZY211" s="741"/>
      <c r="ZZ211" s="741"/>
      <c r="AAA211" s="741"/>
      <c r="AAB211" s="741"/>
      <c r="AAC211" s="741"/>
      <c r="AAD211" s="741"/>
      <c r="AAE211" s="741"/>
      <c r="AAF211" s="741"/>
      <c r="AAG211" s="741"/>
      <c r="AAH211" s="741"/>
      <c r="AAI211" s="741"/>
      <c r="AAJ211" s="741"/>
      <c r="AAK211" s="741"/>
      <c r="AAL211" s="741"/>
      <c r="AAM211" s="741"/>
      <c r="AAN211" s="741"/>
      <c r="AAO211" s="741"/>
      <c r="AAP211" s="741"/>
      <c r="AAQ211" s="741"/>
      <c r="AAR211" s="741"/>
      <c r="AAS211" s="741"/>
      <c r="AAT211" s="741"/>
      <c r="AAU211" s="741"/>
      <c r="AAV211" s="741"/>
      <c r="AAW211" s="741"/>
      <c r="AAX211" s="741"/>
      <c r="AAY211" s="741"/>
      <c r="AAZ211" s="741"/>
      <c r="ABA211" s="741"/>
      <c r="ABB211" s="741"/>
      <c r="ABC211" s="741"/>
      <c r="ABD211" s="741"/>
      <c r="ABE211" s="741"/>
      <c r="ABF211" s="741"/>
      <c r="ABG211" s="741"/>
      <c r="ABH211" s="741"/>
      <c r="ABI211" s="741"/>
      <c r="ABJ211" s="741"/>
      <c r="ABK211" s="741"/>
      <c r="ABL211" s="741"/>
      <c r="ABM211" s="741"/>
      <c r="ABN211" s="741"/>
      <c r="ABO211" s="741"/>
      <c r="ABP211" s="741"/>
      <c r="ABQ211" s="741"/>
      <c r="ABR211" s="741"/>
      <c r="ABS211" s="741"/>
      <c r="ABT211" s="741"/>
      <c r="ABU211" s="741"/>
      <c r="ABV211" s="741"/>
      <c r="ABW211" s="741"/>
      <c r="ABX211" s="741"/>
      <c r="ABY211" s="741"/>
      <c r="ABZ211" s="741"/>
      <c r="ACA211" s="741"/>
      <c r="ACB211" s="741"/>
      <c r="ACC211" s="741"/>
      <c r="ACD211" s="741"/>
      <c r="ACE211" s="741"/>
      <c r="ACF211" s="741"/>
      <c r="ACG211" s="741"/>
      <c r="ACH211" s="741"/>
      <c r="ACI211" s="741"/>
      <c r="ACJ211" s="741"/>
      <c r="ACK211" s="741"/>
      <c r="ACL211" s="741"/>
      <c r="ACM211" s="741"/>
      <c r="ACN211" s="741"/>
      <c r="ACO211" s="741"/>
      <c r="ACP211" s="741"/>
      <c r="ACQ211" s="741"/>
      <c r="ACR211" s="741"/>
      <c r="ACS211" s="741"/>
      <c r="ACT211" s="741"/>
      <c r="ACU211" s="741"/>
      <c r="ACV211" s="741"/>
      <c r="ACW211" s="741"/>
      <c r="ACX211" s="741"/>
      <c r="ACY211" s="741"/>
      <c r="ACZ211" s="741"/>
      <c r="ADA211" s="741"/>
      <c r="ADB211" s="741"/>
      <c r="ADC211" s="741"/>
      <c r="ADD211" s="741"/>
      <c r="ADE211" s="741"/>
      <c r="ADF211" s="741"/>
      <c r="ADG211" s="741"/>
      <c r="ADH211" s="741"/>
      <c r="ADI211" s="741"/>
      <c r="ADJ211" s="741"/>
      <c r="ADK211" s="741"/>
      <c r="ADL211" s="741"/>
      <c r="ADM211" s="741"/>
      <c r="ADN211" s="741"/>
      <c r="ADO211" s="741"/>
      <c r="ADP211" s="741"/>
      <c r="ADQ211" s="741"/>
      <c r="ADR211" s="741"/>
      <c r="ADS211" s="741"/>
      <c r="ADT211" s="741"/>
      <c r="ADU211" s="741"/>
      <c r="ADV211" s="741"/>
      <c r="ADW211" s="741"/>
      <c r="ADX211" s="741"/>
      <c r="ADY211" s="741"/>
      <c r="ADZ211" s="741"/>
      <c r="AEA211" s="741"/>
      <c r="AEB211" s="741"/>
      <c r="AEC211" s="741"/>
      <c r="AED211" s="741"/>
      <c r="AEE211" s="741"/>
      <c r="AEF211" s="741"/>
      <c r="AEG211" s="741"/>
      <c r="AEH211" s="741"/>
      <c r="AEI211" s="741"/>
      <c r="AEJ211" s="741"/>
      <c r="AEK211" s="741"/>
      <c r="AEL211" s="741"/>
      <c r="AEM211" s="741"/>
      <c r="AEN211" s="741"/>
      <c r="AEO211" s="741"/>
      <c r="AEP211" s="741"/>
      <c r="AEQ211" s="741"/>
      <c r="AER211" s="741"/>
      <c r="AES211" s="741"/>
      <c r="AET211" s="741"/>
      <c r="AEU211" s="741"/>
      <c r="AEV211" s="741"/>
      <c r="AEW211" s="741"/>
      <c r="AEX211" s="741"/>
      <c r="AEY211" s="741"/>
      <c r="AEZ211" s="741"/>
      <c r="AFA211" s="741"/>
      <c r="AFB211" s="741"/>
      <c r="AFC211" s="741"/>
      <c r="AFD211" s="741"/>
      <c r="AFE211" s="741"/>
      <c r="AFF211" s="741"/>
      <c r="AFG211" s="741"/>
      <c r="AFH211" s="741"/>
      <c r="AFI211" s="741"/>
      <c r="AFJ211" s="741"/>
      <c r="AFK211" s="741"/>
      <c r="AFL211" s="741"/>
      <c r="AFM211" s="741"/>
      <c r="AFN211" s="741"/>
      <c r="AFO211" s="741"/>
      <c r="AFP211" s="741"/>
      <c r="AFQ211" s="741"/>
      <c r="AFR211" s="741"/>
      <c r="AFS211" s="741"/>
      <c r="AFT211" s="741"/>
      <c r="AFU211" s="741"/>
      <c r="AFV211" s="741"/>
      <c r="AFW211" s="741"/>
      <c r="AFX211" s="741"/>
      <c r="AFY211" s="741"/>
      <c r="AFZ211" s="741"/>
      <c r="AGA211" s="741"/>
      <c r="AGB211" s="741"/>
      <c r="AGC211" s="741"/>
      <c r="AGD211" s="741"/>
      <c r="AGE211" s="741"/>
      <c r="AGF211" s="741"/>
      <c r="AGG211" s="741"/>
      <c r="AGH211" s="741"/>
      <c r="AGI211" s="741"/>
      <c r="AGJ211" s="741"/>
      <c r="AGK211" s="741"/>
      <c r="AGL211" s="741"/>
      <c r="AGM211" s="741"/>
      <c r="AGN211" s="741"/>
      <c r="AGO211" s="741"/>
      <c r="AGP211" s="741"/>
      <c r="AGQ211" s="741"/>
      <c r="AGR211" s="741"/>
      <c r="AGS211" s="741"/>
      <c r="AGT211" s="741"/>
      <c r="AGU211" s="741"/>
      <c r="AGV211" s="741"/>
      <c r="AGW211" s="741"/>
      <c r="AGX211" s="741"/>
      <c r="AGY211" s="741"/>
      <c r="AGZ211" s="741"/>
      <c r="AHA211" s="741"/>
      <c r="AHB211" s="741"/>
      <c r="AHC211" s="741"/>
      <c r="AHD211" s="741"/>
      <c r="AHE211" s="741"/>
      <c r="AHF211" s="741"/>
      <c r="AHG211" s="741"/>
      <c r="AHH211" s="741"/>
      <c r="AHI211" s="741"/>
      <c r="AHJ211" s="741"/>
      <c r="AHK211" s="741"/>
      <c r="AHL211" s="741"/>
      <c r="AHM211" s="741"/>
      <c r="AHN211" s="741"/>
      <c r="AHO211" s="741"/>
      <c r="AHP211" s="741"/>
      <c r="AHQ211" s="741"/>
      <c r="AHR211" s="741"/>
      <c r="AHS211" s="741"/>
      <c r="AHT211" s="741"/>
      <c r="AHU211" s="741"/>
      <c r="AHV211" s="741"/>
      <c r="AHW211" s="741"/>
      <c r="AHX211" s="741"/>
      <c r="AHY211" s="741"/>
      <c r="AHZ211" s="741"/>
      <c r="AIA211" s="741"/>
      <c r="AIB211" s="741"/>
      <c r="AIC211" s="741"/>
      <c r="AID211" s="741"/>
      <c r="AIE211" s="741"/>
      <c r="AIF211" s="741"/>
      <c r="AIG211" s="741"/>
      <c r="AIH211" s="741"/>
      <c r="AII211" s="741"/>
      <c r="AIJ211" s="741"/>
      <c r="AIK211" s="741"/>
      <c r="AIL211" s="741"/>
      <c r="AIM211" s="741"/>
      <c r="AIN211" s="741"/>
      <c r="AIO211" s="741"/>
      <c r="AIP211" s="741"/>
      <c r="AIQ211" s="741"/>
      <c r="AIR211" s="741"/>
      <c r="AIS211" s="741"/>
      <c r="AIT211" s="741"/>
      <c r="AIU211" s="741"/>
      <c r="AIV211" s="741"/>
      <c r="AIW211" s="741"/>
      <c r="AIX211" s="741"/>
      <c r="AIY211" s="741"/>
      <c r="AIZ211" s="741"/>
      <c r="AJA211" s="741"/>
      <c r="AJB211" s="741"/>
      <c r="AJC211" s="741"/>
      <c r="AJD211" s="741"/>
      <c r="AJE211" s="741"/>
      <c r="AJF211" s="741"/>
      <c r="AJG211" s="741"/>
      <c r="AJH211" s="741"/>
      <c r="AJI211" s="741"/>
      <c r="AJJ211" s="741"/>
      <c r="AJK211" s="741"/>
      <c r="AJL211" s="741"/>
      <c r="AJM211" s="741"/>
      <c r="AJN211" s="741"/>
      <c r="AJO211" s="741"/>
      <c r="AJP211" s="741"/>
      <c r="AJQ211" s="741"/>
      <c r="AJR211" s="741"/>
      <c r="AJS211" s="741"/>
      <c r="AJT211" s="741"/>
      <c r="AJU211" s="741"/>
      <c r="AJV211" s="741"/>
      <c r="AJW211" s="741"/>
      <c r="AJX211" s="741"/>
      <c r="AJY211" s="741"/>
      <c r="AJZ211" s="741"/>
      <c r="AKA211" s="741"/>
      <c r="AKB211" s="741"/>
      <c r="AKC211" s="741"/>
      <c r="AKD211" s="741"/>
      <c r="AKE211" s="741"/>
      <c r="AKF211" s="741"/>
      <c r="AKG211" s="741"/>
      <c r="AKH211" s="741"/>
      <c r="AKI211" s="741"/>
      <c r="AKJ211" s="741"/>
      <c r="AKK211" s="741"/>
      <c r="AKL211" s="741"/>
      <c r="AKM211" s="741"/>
      <c r="AKN211" s="741"/>
      <c r="AKO211" s="741"/>
      <c r="AKP211" s="741"/>
      <c r="AKQ211" s="741"/>
      <c r="AKR211" s="741"/>
      <c r="AKS211" s="741"/>
      <c r="AKT211" s="741"/>
      <c r="AKU211" s="741"/>
      <c r="AKV211" s="741"/>
      <c r="AKW211" s="741"/>
      <c r="AKX211" s="741"/>
      <c r="AKY211" s="741"/>
      <c r="AKZ211" s="741"/>
      <c r="ALA211" s="741"/>
      <c r="ALB211" s="741"/>
      <c r="ALC211" s="741"/>
      <c r="ALD211" s="741"/>
      <c r="ALE211" s="741"/>
      <c r="ALF211" s="741"/>
      <c r="ALG211" s="741"/>
      <c r="ALH211" s="741"/>
      <c r="ALI211" s="741"/>
      <c r="ALJ211" s="741"/>
      <c r="ALK211" s="741"/>
      <c r="ALL211" s="741"/>
      <c r="ALM211" s="741"/>
      <c r="ALN211" s="741"/>
      <c r="ALO211" s="741"/>
      <c r="ALP211" s="741"/>
      <c r="ALQ211" s="741"/>
      <c r="ALR211" s="741"/>
      <c r="ALS211" s="741"/>
      <c r="ALT211" s="741"/>
      <c r="ALU211" s="741"/>
      <c r="ALV211" s="741"/>
      <c r="ALW211" s="741"/>
      <c r="ALX211" s="741"/>
      <c r="ALY211" s="741"/>
      <c r="ALZ211" s="741"/>
      <c r="AMA211" s="741"/>
      <c r="AMB211" s="741"/>
      <c r="AMC211" s="741"/>
      <c r="AMD211" s="741"/>
      <c r="AME211" s="741"/>
      <c r="AMF211" s="741"/>
      <c r="AMG211" s="741"/>
      <c r="AMH211" s="741"/>
      <c r="AMI211" s="741"/>
      <c r="AMJ211" s="741"/>
      <c r="AMK211" s="741"/>
      <c r="AML211" s="741"/>
      <c r="AMM211" s="741"/>
      <c r="AMN211" s="741"/>
      <c r="AMO211" s="741"/>
      <c r="AMP211" s="741"/>
      <c r="AMQ211" s="741"/>
      <c r="AMR211" s="741"/>
      <c r="AMS211" s="741"/>
      <c r="AMT211" s="741"/>
      <c r="AMU211" s="741"/>
      <c r="AMV211" s="741"/>
      <c r="AMW211" s="741"/>
      <c r="AMX211" s="741"/>
      <c r="AMY211" s="741"/>
      <c r="AMZ211" s="741"/>
      <c r="ANA211" s="741"/>
      <c r="ANB211" s="741"/>
      <c r="ANC211" s="741"/>
      <c r="AND211" s="741"/>
      <c r="ANE211" s="741"/>
      <c r="ANF211" s="741"/>
      <c r="ANG211" s="741"/>
      <c r="ANH211" s="741"/>
      <c r="ANI211" s="741"/>
      <c r="ANJ211" s="741"/>
      <c r="ANK211" s="741"/>
      <c r="ANL211" s="741"/>
      <c r="ANM211" s="741"/>
      <c r="ANN211" s="741"/>
      <c r="ANO211" s="741"/>
      <c r="ANP211" s="741"/>
      <c r="ANQ211" s="741"/>
      <c r="ANR211" s="741"/>
      <c r="ANS211" s="741"/>
      <c r="ANT211" s="741"/>
      <c r="ANU211" s="741"/>
      <c r="ANV211" s="741"/>
      <c r="ANW211" s="741"/>
      <c r="ANX211" s="741"/>
      <c r="ANY211" s="741"/>
      <c r="ANZ211" s="741"/>
      <c r="AOA211" s="741"/>
      <c r="AOB211" s="741"/>
      <c r="AOC211" s="741"/>
      <c r="AOD211" s="741"/>
      <c r="AOE211" s="741"/>
      <c r="AOF211" s="741"/>
      <c r="AOG211" s="741"/>
      <c r="AOH211" s="741"/>
      <c r="AOI211" s="741"/>
      <c r="AOJ211" s="741"/>
      <c r="AOK211" s="741"/>
      <c r="AOL211" s="741"/>
      <c r="AOM211" s="741"/>
      <c r="AON211" s="741"/>
      <c r="AOO211" s="741"/>
      <c r="AOP211" s="741"/>
      <c r="AOQ211" s="741"/>
      <c r="AOR211" s="741"/>
      <c r="AOS211" s="741"/>
      <c r="AOT211" s="741"/>
      <c r="AOU211" s="741"/>
      <c r="AOV211" s="741"/>
      <c r="AOW211" s="741"/>
      <c r="AOX211" s="741"/>
      <c r="AOY211" s="741"/>
      <c r="AOZ211" s="741"/>
      <c r="APA211" s="741"/>
      <c r="APB211" s="741"/>
      <c r="APC211" s="741"/>
      <c r="APD211" s="741"/>
      <c r="APE211" s="741"/>
      <c r="APF211" s="741"/>
      <c r="APG211" s="741"/>
      <c r="APH211" s="741"/>
      <c r="API211" s="741"/>
      <c r="APJ211" s="741"/>
      <c r="APK211" s="741"/>
      <c r="APL211" s="741"/>
      <c r="APM211" s="741"/>
      <c r="APN211" s="741"/>
      <c r="APO211" s="741"/>
      <c r="APP211" s="741"/>
      <c r="APQ211" s="741"/>
      <c r="APR211" s="741"/>
      <c r="APS211" s="741"/>
      <c r="APT211" s="741"/>
      <c r="APU211" s="741"/>
      <c r="APV211" s="741"/>
      <c r="APW211" s="741"/>
      <c r="APX211" s="741"/>
      <c r="APY211" s="741"/>
      <c r="APZ211" s="741"/>
      <c r="AQA211" s="741"/>
      <c r="AQB211" s="741"/>
      <c r="AQC211" s="741"/>
      <c r="AQD211" s="741"/>
      <c r="AQE211" s="741"/>
      <c r="AQF211" s="741"/>
      <c r="AQG211" s="741"/>
      <c r="AQH211" s="741"/>
      <c r="AQI211" s="741"/>
      <c r="AQJ211" s="741"/>
      <c r="AQK211" s="741"/>
      <c r="AQL211" s="741"/>
      <c r="AQM211" s="741"/>
      <c r="AQN211" s="741"/>
      <c r="AQO211" s="741"/>
      <c r="AQP211" s="741"/>
      <c r="AQQ211" s="741"/>
      <c r="AQR211" s="741"/>
      <c r="AQS211" s="741"/>
      <c r="AQT211" s="741"/>
      <c r="AQU211" s="741"/>
      <c r="AQV211" s="741"/>
      <c r="AQW211" s="741"/>
      <c r="AQX211" s="741"/>
      <c r="AQY211" s="741"/>
      <c r="AQZ211" s="741"/>
      <c r="ARA211" s="741"/>
      <c r="ARB211" s="741"/>
      <c r="ARC211" s="741"/>
      <c r="ARD211" s="741"/>
      <c r="ARE211" s="741"/>
      <c r="ARF211" s="741"/>
      <c r="ARG211" s="741"/>
      <c r="ARH211" s="741"/>
      <c r="ARI211" s="741"/>
      <c r="ARJ211" s="741"/>
      <c r="ARK211" s="741"/>
      <c r="ARL211" s="741"/>
      <c r="ARM211" s="741"/>
      <c r="ARN211" s="741"/>
      <c r="ARO211" s="741"/>
      <c r="ARP211" s="741"/>
      <c r="ARQ211" s="741"/>
      <c r="ARR211" s="741"/>
      <c r="ARS211" s="741"/>
      <c r="ART211" s="741"/>
      <c r="ARU211" s="741"/>
      <c r="ARV211" s="741"/>
      <c r="ARW211" s="741"/>
      <c r="ARX211" s="741"/>
      <c r="ARY211" s="741"/>
      <c r="ARZ211" s="741"/>
      <c r="ASA211" s="741"/>
      <c r="ASB211" s="741"/>
      <c r="ASC211" s="741"/>
    </row>
    <row r="212" spans="1:1173" s="824" customFormat="1" ht="22" customHeight="1" thickTop="1" x14ac:dyDescent="0.15">
      <c r="A212" s="653"/>
      <c r="B212" s="821" t="s">
        <v>87</v>
      </c>
      <c r="C212" s="786" t="s">
        <v>49</v>
      </c>
      <c r="D212" s="822">
        <f t="shared" ref="D212:AR212" si="76">IF(D209="","",D210+D211)</f>
        <v>43366651561.600998</v>
      </c>
      <c r="E212" s="823">
        <f t="shared" si="76"/>
        <v>42726557041.204498</v>
      </c>
      <c r="F212" s="822">
        <f t="shared" si="76"/>
        <v>42113867810.382484</v>
      </c>
      <c r="G212" s="822">
        <f t="shared" si="76"/>
        <v>41529280746.236343</v>
      </c>
      <c r="H212" s="822">
        <f t="shared" si="76"/>
        <v>40970205844.536194</v>
      </c>
      <c r="I212" s="822">
        <f t="shared" si="76"/>
        <v>40435735208.113602</v>
      </c>
      <c r="J212" s="823">
        <f t="shared" si="76"/>
        <v>39925000102.820816</v>
      </c>
      <c r="K212" s="822">
        <f t="shared" si="76"/>
        <v>39437181010.82608</v>
      </c>
      <c r="L212" s="822">
        <f t="shared" si="76"/>
        <v>38971455601.030533</v>
      </c>
      <c r="M212" s="822">
        <f t="shared" si="76"/>
        <v>38527060548.527306</v>
      </c>
      <c r="N212" s="822">
        <f t="shared" si="76"/>
        <v>38103249874.557999</v>
      </c>
      <c r="O212" s="822">
        <f t="shared" si="76"/>
        <v>37699294692.036179</v>
      </c>
      <c r="P212" s="822">
        <f t="shared" si="76"/>
        <v>37314503658.360741</v>
      </c>
      <c r="Q212" s="822">
        <f t="shared" si="76"/>
        <v>36940727382.87545</v>
      </c>
      <c r="R212" s="822">
        <f t="shared" si="76"/>
        <v>36584813221.983345</v>
      </c>
      <c r="S212" s="822">
        <f t="shared" si="76"/>
        <v>36246139688.676956</v>
      </c>
      <c r="T212" s="822">
        <f t="shared" si="76"/>
        <v>35924101249.097099</v>
      </c>
      <c r="U212" s="822">
        <f t="shared" si="76"/>
        <v>35618128817.284119</v>
      </c>
      <c r="V212" s="822">
        <f t="shared" si="76"/>
        <v>35327658512.616402</v>
      </c>
      <c r="W212" s="822">
        <f t="shared" si="76"/>
        <v>35052172867.181564</v>
      </c>
      <c r="X212" s="822">
        <f t="shared" si="76"/>
        <v>34791148899.455582</v>
      </c>
      <c r="Y212" s="822">
        <f t="shared" si="76"/>
        <v>34544088986.355118</v>
      </c>
      <c r="Z212" s="822">
        <f t="shared" si="76"/>
        <v>34310510345.897369</v>
      </c>
      <c r="AA212" s="822">
        <f t="shared" si="76"/>
        <v>34076270781.451126</v>
      </c>
      <c r="AB212" s="822">
        <f t="shared" si="76"/>
        <v>33854621853.171028</v>
      </c>
      <c r="AC212" s="822">
        <f t="shared" si="76"/>
        <v>33645124353.075684</v>
      </c>
      <c r="AD212" s="822">
        <f t="shared" si="76"/>
        <v>33447384347.518314</v>
      </c>
      <c r="AE212" s="822">
        <f t="shared" si="76"/>
        <v>33260990943.906178</v>
      </c>
      <c r="AF212" s="822">
        <f t="shared" si="76"/>
        <v>33085567901.132713</v>
      </c>
      <c r="AG212" s="822">
        <f t="shared" si="76"/>
        <v>32920752802.253479</v>
      </c>
      <c r="AH212" s="822">
        <f t="shared" si="76"/>
        <v>32766186580.903877</v>
      </c>
      <c r="AI212" s="822">
        <f t="shared" si="76"/>
        <v>32621534099.203312</v>
      </c>
      <c r="AJ212" s="822">
        <f t="shared" si="76"/>
        <v>32486463334.257034</v>
      </c>
      <c r="AK212" s="822" t="str">
        <f t="shared" si="76"/>
        <v/>
      </c>
      <c r="AL212" s="822" t="str">
        <f t="shared" si="76"/>
        <v/>
      </c>
      <c r="AM212" s="822" t="str">
        <f t="shared" si="76"/>
        <v/>
      </c>
      <c r="AN212" s="822" t="str">
        <f t="shared" si="76"/>
        <v/>
      </c>
      <c r="AO212" s="822" t="str">
        <f t="shared" si="76"/>
        <v/>
      </c>
      <c r="AP212" s="822" t="str">
        <f t="shared" si="76"/>
        <v/>
      </c>
      <c r="AQ212" s="822" t="str">
        <f t="shared" si="76"/>
        <v/>
      </c>
      <c r="AR212" s="822" t="str">
        <f t="shared" si="76"/>
        <v/>
      </c>
      <c r="AS212" s="741"/>
      <c r="AT212" s="741"/>
      <c r="AU212" s="741"/>
      <c r="AV212" s="741"/>
      <c r="AW212" s="741"/>
      <c r="AX212" s="741"/>
      <c r="AY212" s="741"/>
      <c r="AZ212" s="741"/>
      <c r="BA212" s="741"/>
      <c r="BB212" s="741"/>
      <c r="BC212" s="741"/>
      <c r="BD212" s="741"/>
      <c r="BE212" s="741"/>
      <c r="BF212" s="741"/>
      <c r="BG212" s="741"/>
      <c r="BH212" s="741"/>
      <c r="BI212" s="741"/>
      <c r="BJ212" s="741"/>
      <c r="BK212" s="741"/>
      <c r="BL212" s="741"/>
      <c r="BM212" s="741"/>
      <c r="BN212" s="741"/>
      <c r="BO212" s="741"/>
      <c r="BP212" s="741"/>
      <c r="BQ212" s="741"/>
      <c r="BR212" s="741"/>
      <c r="BS212" s="741"/>
      <c r="BT212" s="741"/>
      <c r="BU212" s="741"/>
      <c r="BV212" s="741"/>
      <c r="BW212" s="741"/>
      <c r="BX212" s="741"/>
      <c r="BY212" s="741"/>
      <c r="BZ212" s="741"/>
      <c r="CA212" s="741"/>
      <c r="CB212" s="741"/>
      <c r="CC212" s="741"/>
      <c r="CD212" s="741"/>
      <c r="CE212" s="741"/>
      <c r="CF212" s="741"/>
      <c r="CG212" s="741"/>
      <c r="CH212" s="741"/>
      <c r="CI212" s="741"/>
      <c r="CJ212" s="741"/>
      <c r="CK212" s="741"/>
      <c r="CL212" s="741"/>
      <c r="CM212" s="741"/>
      <c r="CN212" s="741"/>
      <c r="CO212" s="741"/>
      <c r="CP212" s="741"/>
      <c r="CQ212" s="741"/>
      <c r="CR212" s="741"/>
      <c r="CS212" s="741"/>
      <c r="CT212" s="741"/>
      <c r="CU212" s="741"/>
      <c r="CV212" s="741"/>
      <c r="CW212" s="741"/>
      <c r="CX212" s="741"/>
      <c r="CY212" s="741"/>
      <c r="CZ212" s="741"/>
      <c r="DA212" s="741"/>
      <c r="DB212" s="741"/>
      <c r="DC212" s="741"/>
      <c r="DD212" s="741"/>
      <c r="DE212" s="741"/>
      <c r="DF212" s="741"/>
      <c r="DG212" s="741"/>
      <c r="DH212" s="741"/>
      <c r="DI212" s="741"/>
      <c r="DJ212" s="741"/>
      <c r="DK212" s="741"/>
      <c r="DL212" s="741"/>
      <c r="DM212" s="741"/>
      <c r="DN212" s="741"/>
      <c r="DO212" s="741"/>
      <c r="DP212" s="741"/>
      <c r="DQ212" s="741"/>
      <c r="DR212" s="741"/>
      <c r="DS212" s="741"/>
      <c r="DT212" s="741"/>
      <c r="DU212" s="741"/>
      <c r="DV212" s="741"/>
      <c r="DW212" s="741"/>
      <c r="DX212" s="741"/>
      <c r="DY212" s="741"/>
      <c r="DZ212" s="741"/>
      <c r="EA212" s="741"/>
      <c r="EB212" s="741"/>
      <c r="EC212" s="741"/>
      <c r="ED212" s="741"/>
      <c r="EE212" s="741"/>
      <c r="EF212" s="741"/>
      <c r="EG212" s="741"/>
      <c r="EH212" s="741"/>
      <c r="EI212" s="741"/>
      <c r="EJ212" s="741"/>
      <c r="EK212" s="741"/>
      <c r="EL212" s="741"/>
      <c r="EM212" s="741"/>
      <c r="EN212" s="741"/>
      <c r="EO212" s="741"/>
      <c r="EP212" s="741"/>
      <c r="EQ212" s="741"/>
      <c r="ER212" s="741"/>
      <c r="ES212" s="741"/>
      <c r="ET212" s="741"/>
      <c r="EU212" s="741"/>
      <c r="EV212" s="741"/>
      <c r="EW212" s="741"/>
      <c r="EX212" s="741"/>
      <c r="EY212" s="741"/>
      <c r="EZ212" s="741"/>
      <c r="FA212" s="741"/>
      <c r="FB212" s="741"/>
      <c r="FC212" s="741"/>
      <c r="FD212" s="741"/>
      <c r="FE212" s="741"/>
      <c r="FF212" s="741"/>
      <c r="FG212" s="741"/>
      <c r="FH212" s="741"/>
      <c r="FI212" s="741"/>
      <c r="FJ212" s="741"/>
      <c r="FK212" s="741"/>
      <c r="FL212" s="741"/>
      <c r="FM212" s="741"/>
      <c r="FN212" s="741"/>
      <c r="FO212" s="741"/>
      <c r="FP212" s="741"/>
      <c r="FQ212" s="741"/>
      <c r="FR212" s="741"/>
      <c r="FS212" s="741"/>
      <c r="FT212" s="741"/>
      <c r="FU212" s="741"/>
      <c r="FV212" s="741"/>
      <c r="FW212" s="741"/>
      <c r="FX212" s="741"/>
      <c r="FY212" s="741"/>
      <c r="FZ212" s="741"/>
      <c r="GA212" s="741"/>
      <c r="GB212" s="741"/>
      <c r="GC212" s="741"/>
      <c r="GD212" s="741"/>
      <c r="GE212" s="741"/>
      <c r="GF212" s="741"/>
      <c r="GG212" s="741"/>
      <c r="GH212" s="741"/>
      <c r="GI212" s="741"/>
      <c r="GJ212" s="741"/>
      <c r="GK212" s="741"/>
      <c r="GL212" s="741"/>
      <c r="GM212" s="741"/>
      <c r="GN212" s="741"/>
      <c r="GO212" s="741"/>
      <c r="GP212" s="741"/>
      <c r="GQ212" s="741"/>
      <c r="GR212" s="741"/>
      <c r="GS212" s="741"/>
      <c r="GT212" s="741"/>
      <c r="GU212" s="741"/>
      <c r="GV212" s="741"/>
      <c r="GW212" s="741"/>
      <c r="GX212" s="741"/>
      <c r="GY212" s="741"/>
      <c r="GZ212" s="741"/>
      <c r="HA212" s="741"/>
      <c r="HB212" s="741"/>
      <c r="HC212" s="741"/>
      <c r="HD212" s="741"/>
      <c r="HE212" s="741"/>
      <c r="HF212" s="741"/>
      <c r="HG212" s="741"/>
      <c r="HH212" s="741"/>
      <c r="HI212" s="741"/>
      <c r="HJ212" s="741"/>
      <c r="HK212" s="741"/>
      <c r="HL212" s="741"/>
      <c r="HM212" s="741"/>
      <c r="HN212" s="741"/>
      <c r="HO212" s="741"/>
      <c r="HP212" s="741"/>
      <c r="HQ212" s="741"/>
      <c r="HR212" s="741"/>
      <c r="HS212" s="741"/>
      <c r="HT212" s="741"/>
      <c r="HU212" s="741"/>
      <c r="HV212" s="741"/>
      <c r="HW212" s="741"/>
      <c r="HX212" s="741"/>
      <c r="HY212" s="741"/>
      <c r="HZ212" s="741"/>
      <c r="IA212" s="741"/>
      <c r="IB212" s="741"/>
      <c r="IC212" s="741"/>
      <c r="ID212" s="741"/>
      <c r="IE212" s="741"/>
      <c r="IF212" s="741"/>
      <c r="IG212" s="741"/>
      <c r="IH212" s="741"/>
      <c r="II212" s="741"/>
      <c r="IJ212" s="741"/>
      <c r="IK212" s="741"/>
      <c r="IL212" s="741"/>
      <c r="IM212" s="741"/>
      <c r="IN212" s="741"/>
      <c r="IO212" s="741"/>
      <c r="IP212" s="741"/>
      <c r="IQ212" s="741"/>
      <c r="IR212" s="741"/>
      <c r="IS212" s="741"/>
      <c r="IT212" s="741"/>
      <c r="IU212" s="741"/>
      <c r="IV212" s="741"/>
      <c r="IW212" s="741"/>
      <c r="IX212" s="741"/>
      <c r="IY212" s="741"/>
      <c r="IZ212" s="741"/>
      <c r="JA212" s="741"/>
      <c r="JB212" s="741"/>
      <c r="JC212" s="741"/>
      <c r="JD212" s="741"/>
      <c r="JE212" s="741"/>
      <c r="JF212" s="741"/>
      <c r="JG212" s="741"/>
      <c r="JH212" s="741"/>
      <c r="JI212" s="741"/>
      <c r="JJ212" s="741"/>
      <c r="JK212" s="741"/>
      <c r="JL212" s="741"/>
      <c r="JM212" s="741"/>
      <c r="JN212" s="741"/>
      <c r="JO212" s="741"/>
      <c r="JP212" s="741"/>
      <c r="JQ212" s="741"/>
      <c r="JR212" s="741"/>
      <c r="JS212" s="741"/>
      <c r="JT212" s="741"/>
      <c r="JU212" s="741"/>
      <c r="JV212" s="741"/>
      <c r="JW212" s="741"/>
      <c r="JX212" s="741"/>
      <c r="JY212" s="741"/>
      <c r="JZ212" s="741"/>
      <c r="KA212" s="741"/>
      <c r="KB212" s="741"/>
      <c r="KC212" s="741"/>
      <c r="KD212" s="741"/>
      <c r="KE212" s="741"/>
      <c r="KF212" s="741"/>
      <c r="KG212" s="741"/>
      <c r="KH212" s="741"/>
      <c r="KI212" s="741"/>
      <c r="KJ212" s="741"/>
      <c r="KK212" s="741"/>
      <c r="KL212" s="741"/>
      <c r="KM212" s="741"/>
      <c r="KN212" s="741"/>
      <c r="KO212" s="741"/>
      <c r="KP212" s="741"/>
      <c r="KQ212" s="741"/>
      <c r="KR212" s="741"/>
      <c r="KS212" s="741"/>
      <c r="KT212" s="741"/>
      <c r="KU212" s="741"/>
      <c r="KV212" s="741"/>
      <c r="KW212" s="741"/>
      <c r="KX212" s="741"/>
      <c r="KY212" s="741"/>
      <c r="KZ212" s="741"/>
      <c r="LA212" s="741"/>
      <c r="LB212" s="741"/>
      <c r="LC212" s="741"/>
      <c r="LD212" s="741"/>
      <c r="LE212" s="741"/>
      <c r="LF212" s="741"/>
      <c r="LG212" s="741"/>
      <c r="LH212" s="741"/>
      <c r="LI212" s="741"/>
      <c r="LJ212" s="741"/>
      <c r="LK212" s="741"/>
      <c r="LL212" s="741"/>
      <c r="LM212" s="741"/>
      <c r="LN212" s="741"/>
      <c r="LO212" s="741"/>
      <c r="LP212" s="741"/>
      <c r="LQ212" s="741"/>
      <c r="LR212" s="741"/>
      <c r="LS212" s="741"/>
      <c r="LT212" s="741"/>
      <c r="LU212" s="741"/>
      <c r="LV212" s="741"/>
      <c r="LW212" s="741"/>
      <c r="LX212" s="741"/>
      <c r="LY212" s="741"/>
      <c r="LZ212" s="741"/>
      <c r="MA212" s="741"/>
      <c r="MB212" s="741"/>
      <c r="MC212" s="741"/>
      <c r="MD212" s="741"/>
      <c r="ME212" s="741"/>
      <c r="MF212" s="741"/>
      <c r="MG212" s="741"/>
      <c r="MH212" s="741"/>
      <c r="MI212" s="741"/>
      <c r="MJ212" s="741"/>
      <c r="MK212" s="741"/>
      <c r="ML212" s="741"/>
      <c r="MM212" s="741"/>
      <c r="MN212" s="741"/>
      <c r="MO212" s="741"/>
      <c r="MP212" s="741"/>
      <c r="MQ212" s="741"/>
      <c r="MR212" s="741"/>
      <c r="MS212" s="741"/>
      <c r="MT212" s="741"/>
      <c r="MU212" s="741"/>
      <c r="MV212" s="741"/>
      <c r="MW212" s="741"/>
      <c r="MX212" s="741"/>
      <c r="MY212" s="741"/>
      <c r="MZ212" s="741"/>
      <c r="NA212" s="741"/>
      <c r="NB212" s="741"/>
      <c r="NC212" s="741"/>
      <c r="ND212" s="741"/>
      <c r="NE212" s="741"/>
      <c r="NF212" s="741"/>
      <c r="NG212" s="741"/>
      <c r="NH212" s="741"/>
      <c r="NI212" s="741"/>
      <c r="NJ212" s="741"/>
      <c r="NK212" s="741"/>
      <c r="NL212" s="741"/>
      <c r="NM212" s="741"/>
      <c r="NN212" s="741"/>
      <c r="NO212" s="741"/>
      <c r="NP212" s="741"/>
      <c r="NQ212" s="741"/>
      <c r="NR212" s="741"/>
      <c r="NS212" s="741"/>
      <c r="NT212" s="741"/>
      <c r="NU212" s="741"/>
      <c r="NV212" s="741"/>
      <c r="NW212" s="741"/>
      <c r="NX212" s="741"/>
      <c r="NY212" s="741"/>
      <c r="NZ212" s="741"/>
      <c r="OA212" s="741"/>
      <c r="OB212" s="741"/>
      <c r="OC212" s="741"/>
      <c r="OD212" s="741"/>
      <c r="OE212" s="741"/>
      <c r="OF212" s="741"/>
      <c r="OG212" s="741"/>
      <c r="OH212" s="741"/>
      <c r="OI212" s="741"/>
      <c r="OJ212" s="741"/>
      <c r="OK212" s="741"/>
      <c r="OL212" s="741"/>
      <c r="OM212" s="741"/>
      <c r="ON212" s="741"/>
      <c r="OO212" s="741"/>
      <c r="OP212" s="741"/>
      <c r="OQ212" s="741"/>
      <c r="OR212" s="741"/>
      <c r="OS212" s="741"/>
      <c r="OT212" s="741"/>
      <c r="OU212" s="741"/>
      <c r="OV212" s="741"/>
      <c r="OW212" s="741"/>
      <c r="OX212" s="741"/>
      <c r="OY212" s="741"/>
      <c r="OZ212" s="741"/>
      <c r="PA212" s="741"/>
      <c r="PB212" s="741"/>
      <c r="PC212" s="741"/>
      <c r="PD212" s="741"/>
      <c r="PE212" s="741"/>
      <c r="PF212" s="741"/>
      <c r="PG212" s="741"/>
      <c r="PH212" s="741"/>
      <c r="PI212" s="741"/>
      <c r="PJ212" s="741"/>
      <c r="PK212" s="741"/>
      <c r="PL212" s="741"/>
      <c r="PM212" s="741"/>
      <c r="PN212" s="741"/>
      <c r="PO212" s="741"/>
      <c r="PP212" s="741"/>
      <c r="PQ212" s="741"/>
      <c r="PR212" s="741"/>
      <c r="PS212" s="741"/>
      <c r="PT212" s="741"/>
      <c r="PU212" s="741"/>
      <c r="PV212" s="741"/>
      <c r="PW212" s="741"/>
      <c r="PX212" s="741"/>
      <c r="PY212" s="741"/>
      <c r="PZ212" s="741"/>
      <c r="QA212" s="741"/>
      <c r="QB212" s="741"/>
      <c r="QC212" s="741"/>
      <c r="QD212" s="741"/>
      <c r="QE212" s="741"/>
      <c r="QF212" s="741"/>
      <c r="QG212" s="741"/>
      <c r="QH212" s="741"/>
      <c r="QI212" s="741"/>
      <c r="QJ212" s="741"/>
      <c r="QK212" s="741"/>
      <c r="QL212" s="741"/>
      <c r="QM212" s="741"/>
      <c r="QN212" s="741"/>
      <c r="QO212" s="741"/>
      <c r="QP212" s="741"/>
      <c r="QQ212" s="741"/>
      <c r="QR212" s="741"/>
      <c r="QS212" s="741"/>
      <c r="QT212" s="741"/>
      <c r="QU212" s="741"/>
      <c r="QV212" s="741"/>
      <c r="QW212" s="741"/>
      <c r="QX212" s="741"/>
      <c r="QY212" s="741"/>
      <c r="QZ212" s="741"/>
      <c r="RA212" s="741"/>
      <c r="RB212" s="741"/>
      <c r="RC212" s="741"/>
      <c r="RD212" s="741"/>
      <c r="RE212" s="741"/>
      <c r="RF212" s="741"/>
      <c r="RG212" s="741"/>
      <c r="RH212" s="741"/>
      <c r="RI212" s="741"/>
      <c r="RJ212" s="741"/>
      <c r="RK212" s="741"/>
      <c r="RL212" s="741"/>
      <c r="RM212" s="741"/>
      <c r="RN212" s="741"/>
      <c r="RO212" s="741"/>
      <c r="RP212" s="741"/>
      <c r="RQ212" s="741"/>
      <c r="RR212" s="741"/>
      <c r="RS212" s="741"/>
      <c r="RT212" s="741"/>
      <c r="RU212" s="741"/>
      <c r="RV212" s="741"/>
      <c r="RW212" s="741"/>
      <c r="RX212" s="741"/>
      <c r="RY212" s="741"/>
      <c r="RZ212" s="741"/>
      <c r="SA212" s="741"/>
      <c r="SB212" s="741"/>
      <c r="SC212" s="741"/>
      <c r="SD212" s="741"/>
      <c r="SE212" s="741"/>
      <c r="SF212" s="741"/>
      <c r="SG212" s="741"/>
      <c r="SH212" s="741"/>
      <c r="SI212" s="741"/>
      <c r="SJ212" s="741"/>
      <c r="SK212" s="741"/>
      <c r="SL212" s="741"/>
      <c r="SM212" s="741"/>
      <c r="SN212" s="741"/>
      <c r="SO212" s="741"/>
      <c r="SP212" s="741"/>
      <c r="SQ212" s="741"/>
      <c r="SR212" s="741"/>
      <c r="SS212" s="741"/>
      <c r="ST212" s="741"/>
      <c r="SU212" s="741"/>
      <c r="SV212" s="741"/>
      <c r="SW212" s="741"/>
      <c r="SX212" s="741"/>
      <c r="SY212" s="741"/>
      <c r="SZ212" s="741"/>
      <c r="TA212" s="741"/>
      <c r="TB212" s="741"/>
      <c r="TC212" s="741"/>
      <c r="TD212" s="741"/>
      <c r="TE212" s="741"/>
      <c r="TF212" s="741"/>
      <c r="TG212" s="741"/>
      <c r="TH212" s="741"/>
      <c r="TI212" s="741"/>
      <c r="TJ212" s="741"/>
      <c r="TK212" s="741"/>
      <c r="TL212" s="741"/>
      <c r="TM212" s="741"/>
      <c r="TN212" s="741"/>
      <c r="TO212" s="741"/>
      <c r="TP212" s="741"/>
      <c r="TQ212" s="741"/>
      <c r="TR212" s="741"/>
      <c r="TS212" s="741"/>
      <c r="TT212" s="741"/>
      <c r="TU212" s="741"/>
      <c r="TV212" s="741"/>
      <c r="TW212" s="741"/>
      <c r="TX212" s="741"/>
      <c r="TY212" s="741"/>
      <c r="TZ212" s="741"/>
      <c r="UA212" s="741"/>
      <c r="UB212" s="741"/>
      <c r="UC212" s="741"/>
      <c r="UD212" s="741"/>
      <c r="UE212" s="741"/>
      <c r="UF212" s="741"/>
      <c r="UG212" s="741"/>
      <c r="UH212" s="741"/>
      <c r="UI212" s="741"/>
      <c r="UJ212" s="741"/>
      <c r="UK212" s="741"/>
      <c r="UL212" s="741"/>
      <c r="UM212" s="741"/>
      <c r="UN212" s="741"/>
      <c r="UO212" s="741"/>
      <c r="UP212" s="741"/>
      <c r="UQ212" s="741"/>
      <c r="UR212" s="741"/>
      <c r="US212" s="741"/>
      <c r="UT212" s="741"/>
      <c r="UU212" s="741"/>
      <c r="UV212" s="741"/>
      <c r="UW212" s="741"/>
      <c r="UX212" s="741"/>
      <c r="UY212" s="741"/>
      <c r="UZ212" s="741"/>
      <c r="VA212" s="741"/>
      <c r="VB212" s="741"/>
      <c r="VC212" s="741"/>
      <c r="VD212" s="741"/>
      <c r="VE212" s="741"/>
      <c r="VF212" s="741"/>
      <c r="VG212" s="741"/>
      <c r="VH212" s="741"/>
      <c r="VI212" s="741"/>
      <c r="VJ212" s="741"/>
      <c r="VK212" s="741"/>
      <c r="VL212" s="741"/>
      <c r="VM212" s="741"/>
      <c r="VN212" s="741"/>
      <c r="VO212" s="741"/>
      <c r="VP212" s="741"/>
      <c r="VQ212" s="741"/>
      <c r="VR212" s="741"/>
      <c r="VS212" s="741"/>
      <c r="VT212" s="741"/>
      <c r="VU212" s="741"/>
      <c r="VV212" s="741"/>
      <c r="VW212" s="741"/>
      <c r="VX212" s="741"/>
      <c r="VY212" s="741"/>
      <c r="VZ212" s="741"/>
      <c r="WA212" s="741"/>
      <c r="WB212" s="741"/>
      <c r="WC212" s="741"/>
      <c r="WD212" s="741"/>
      <c r="WE212" s="741"/>
      <c r="WF212" s="741"/>
      <c r="WG212" s="741"/>
      <c r="WH212" s="741"/>
      <c r="WI212" s="741"/>
      <c r="WJ212" s="741"/>
      <c r="WK212" s="741"/>
      <c r="WL212" s="741"/>
      <c r="WM212" s="741"/>
      <c r="WN212" s="741"/>
      <c r="WO212" s="741"/>
      <c r="WP212" s="741"/>
      <c r="WQ212" s="741"/>
      <c r="WR212" s="741"/>
      <c r="WS212" s="741"/>
      <c r="WT212" s="741"/>
      <c r="WU212" s="741"/>
      <c r="WV212" s="741"/>
      <c r="WW212" s="741"/>
      <c r="WX212" s="741"/>
      <c r="WY212" s="741"/>
      <c r="WZ212" s="741"/>
      <c r="XA212" s="741"/>
      <c r="XB212" s="741"/>
      <c r="XC212" s="741"/>
      <c r="XD212" s="741"/>
      <c r="XE212" s="741"/>
      <c r="XF212" s="741"/>
      <c r="XG212" s="741"/>
      <c r="XH212" s="741"/>
      <c r="XI212" s="741"/>
      <c r="XJ212" s="741"/>
      <c r="XK212" s="741"/>
      <c r="XL212" s="741"/>
      <c r="XM212" s="741"/>
      <c r="XN212" s="741"/>
      <c r="XO212" s="741"/>
      <c r="XP212" s="741"/>
      <c r="XQ212" s="741"/>
      <c r="XR212" s="741"/>
      <c r="XS212" s="741"/>
      <c r="XT212" s="741"/>
      <c r="XU212" s="741"/>
      <c r="XV212" s="741"/>
      <c r="XW212" s="741"/>
      <c r="XX212" s="741"/>
      <c r="XY212" s="741"/>
      <c r="XZ212" s="741"/>
      <c r="YA212" s="741"/>
      <c r="YB212" s="741"/>
      <c r="YC212" s="741"/>
      <c r="YD212" s="741"/>
      <c r="YE212" s="741"/>
      <c r="YF212" s="741"/>
      <c r="YG212" s="741"/>
      <c r="YH212" s="741"/>
      <c r="YI212" s="741"/>
      <c r="YJ212" s="741"/>
      <c r="YK212" s="741"/>
      <c r="YL212" s="741"/>
      <c r="YM212" s="741"/>
      <c r="YN212" s="741"/>
      <c r="YO212" s="741"/>
      <c r="YP212" s="741"/>
      <c r="YQ212" s="741"/>
      <c r="YR212" s="741"/>
      <c r="YS212" s="741"/>
      <c r="YT212" s="741"/>
      <c r="YU212" s="741"/>
      <c r="YV212" s="741"/>
      <c r="YW212" s="741"/>
      <c r="YX212" s="741"/>
      <c r="YY212" s="741"/>
      <c r="YZ212" s="741"/>
      <c r="ZA212" s="741"/>
      <c r="ZB212" s="741"/>
      <c r="ZC212" s="741"/>
      <c r="ZD212" s="741"/>
      <c r="ZE212" s="741"/>
      <c r="ZF212" s="741"/>
      <c r="ZG212" s="741"/>
      <c r="ZH212" s="741"/>
      <c r="ZI212" s="741"/>
      <c r="ZJ212" s="741"/>
      <c r="ZK212" s="741"/>
      <c r="ZL212" s="741"/>
      <c r="ZM212" s="741"/>
      <c r="ZN212" s="741"/>
      <c r="ZO212" s="741"/>
      <c r="ZP212" s="741"/>
      <c r="ZQ212" s="741"/>
      <c r="ZR212" s="741"/>
      <c r="ZS212" s="741"/>
      <c r="ZT212" s="741"/>
      <c r="ZU212" s="741"/>
      <c r="ZV212" s="741"/>
      <c r="ZW212" s="741"/>
      <c r="ZX212" s="741"/>
      <c r="ZY212" s="741"/>
      <c r="ZZ212" s="741"/>
      <c r="AAA212" s="741"/>
      <c r="AAB212" s="741"/>
      <c r="AAC212" s="741"/>
      <c r="AAD212" s="741"/>
      <c r="AAE212" s="741"/>
      <c r="AAF212" s="741"/>
      <c r="AAG212" s="741"/>
      <c r="AAH212" s="741"/>
      <c r="AAI212" s="741"/>
      <c r="AAJ212" s="741"/>
      <c r="AAK212" s="741"/>
      <c r="AAL212" s="741"/>
      <c r="AAM212" s="741"/>
      <c r="AAN212" s="741"/>
      <c r="AAO212" s="741"/>
      <c r="AAP212" s="741"/>
      <c r="AAQ212" s="741"/>
      <c r="AAR212" s="741"/>
      <c r="AAS212" s="741"/>
      <c r="AAT212" s="741"/>
      <c r="AAU212" s="741"/>
      <c r="AAV212" s="741"/>
      <c r="AAW212" s="741"/>
      <c r="AAX212" s="741"/>
      <c r="AAY212" s="741"/>
      <c r="AAZ212" s="741"/>
      <c r="ABA212" s="741"/>
      <c r="ABB212" s="741"/>
      <c r="ABC212" s="741"/>
      <c r="ABD212" s="741"/>
      <c r="ABE212" s="741"/>
      <c r="ABF212" s="741"/>
      <c r="ABG212" s="741"/>
      <c r="ABH212" s="741"/>
      <c r="ABI212" s="741"/>
      <c r="ABJ212" s="741"/>
      <c r="ABK212" s="741"/>
      <c r="ABL212" s="741"/>
      <c r="ABM212" s="741"/>
      <c r="ABN212" s="741"/>
      <c r="ABO212" s="741"/>
      <c r="ABP212" s="741"/>
      <c r="ABQ212" s="741"/>
      <c r="ABR212" s="741"/>
      <c r="ABS212" s="741"/>
      <c r="ABT212" s="741"/>
      <c r="ABU212" s="741"/>
      <c r="ABV212" s="741"/>
      <c r="ABW212" s="741"/>
      <c r="ABX212" s="741"/>
      <c r="ABY212" s="741"/>
      <c r="ABZ212" s="741"/>
      <c r="ACA212" s="741"/>
      <c r="ACB212" s="741"/>
      <c r="ACC212" s="741"/>
      <c r="ACD212" s="741"/>
      <c r="ACE212" s="741"/>
      <c r="ACF212" s="741"/>
      <c r="ACG212" s="741"/>
      <c r="ACH212" s="741"/>
      <c r="ACI212" s="741"/>
      <c r="ACJ212" s="741"/>
      <c r="ACK212" s="741"/>
      <c r="ACL212" s="741"/>
      <c r="ACM212" s="741"/>
      <c r="ACN212" s="741"/>
      <c r="ACO212" s="741"/>
      <c r="ACP212" s="741"/>
      <c r="ACQ212" s="741"/>
      <c r="ACR212" s="741"/>
      <c r="ACS212" s="741"/>
      <c r="ACT212" s="741"/>
      <c r="ACU212" s="741"/>
      <c r="ACV212" s="741"/>
      <c r="ACW212" s="741"/>
      <c r="ACX212" s="741"/>
      <c r="ACY212" s="741"/>
      <c r="ACZ212" s="741"/>
      <c r="ADA212" s="741"/>
      <c r="ADB212" s="741"/>
      <c r="ADC212" s="741"/>
      <c r="ADD212" s="741"/>
      <c r="ADE212" s="741"/>
      <c r="ADF212" s="741"/>
      <c r="ADG212" s="741"/>
      <c r="ADH212" s="741"/>
      <c r="ADI212" s="741"/>
      <c r="ADJ212" s="741"/>
      <c r="ADK212" s="741"/>
      <c r="ADL212" s="741"/>
      <c r="ADM212" s="741"/>
      <c r="ADN212" s="741"/>
      <c r="ADO212" s="741"/>
      <c r="ADP212" s="741"/>
      <c r="ADQ212" s="741"/>
      <c r="ADR212" s="741"/>
      <c r="ADS212" s="741"/>
      <c r="ADT212" s="741"/>
      <c r="ADU212" s="741"/>
      <c r="ADV212" s="741"/>
      <c r="ADW212" s="741"/>
      <c r="ADX212" s="741"/>
      <c r="ADY212" s="741"/>
      <c r="ADZ212" s="741"/>
      <c r="AEA212" s="741"/>
      <c r="AEB212" s="741"/>
      <c r="AEC212" s="741"/>
      <c r="AED212" s="741"/>
      <c r="AEE212" s="741"/>
      <c r="AEF212" s="741"/>
      <c r="AEG212" s="741"/>
      <c r="AEH212" s="741"/>
      <c r="AEI212" s="741"/>
      <c r="AEJ212" s="741"/>
      <c r="AEK212" s="741"/>
      <c r="AEL212" s="741"/>
      <c r="AEM212" s="741"/>
      <c r="AEN212" s="741"/>
      <c r="AEO212" s="741"/>
      <c r="AEP212" s="741"/>
      <c r="AEQ212" s="741"/>
      <c r="AER212" s="741"/>
      <c r="AES212" s="741"/>
      <c r="AET212" s="741"/>
      <c r="AEU212" s="741"/>
      <c r="AEV212" s="741"/>
      <c r="AEW212" s="741"/>
      <c r="AEX212" s="741"/>
      <c r="AEY212" s="741"/>
      <c r="AEZ212" s="741"/>
      <c r="AFA212" s="741"/>
      <c r="AFB212" s="741"/>
      <c r="AFC212" s="741"/>
      <c r="AFD212" s="741"/>
      <c r="AFE212" s="741"/>
      <c r="AFF212" s="741"/>
      <c r="AFG212" s="741"/>
      <c r="AFH212" s="741"/>
      <c r="AFI212" s="741"/>
      <c r="AFJ212" s="741"/>
      <c r="AFK212" s="741"/>
      <c r="AFL212" s="741"/>
      <c r="AFM212" s="741"/>
      <c r="AFN212" s="741"/>
      <c r="AFO212" s="741"/>
      <c r="AFP212" s="741"/>
      <c r="AFQ212" s="741"/>
      <c r="AFR212" s="741"/>
      <c r="AFS212" s="741"/>
      <c r="AFT212" s="741"/>
      <c r="AFU212" s="741"/>
      <c r="AFV212" s="741"/>
      <c r="AFW212" s="741"/>
      <c r="AFX212" s="741"/>
      <c r="AFY212" s="741"/>
      <c r="AFZ212" s="741"/>
      <c r="AGA212" s="741"/>
      <c r="AGB212" s="741"/>
      <c r="AGC212" s="741"/>
      <c r="AGD212" s="741"/>
      <c r="AGE212" s="741"/>
      <c r="AGF212" s="741"/>
      <c r="AGG212" s="741"/>
      <c r="AGH212" s="741"/>
      <c r="AGI212" s="741"/>
      <c r="AGJ212" s="741"/>
      <c r="AGK212" s="741"/>
      <c r="AGL212" s="741"/>
      <c r="AGM212" s="741"/>
      <c r="AGN212" s="741"/>
      <c r="AGO212" s="741"/>
      <c r="AGP212" s="741"/>
      <c r="AGQ212" s="741"/>
      <c r="AGR212" s="741"/>
      <c r="AGS212" s="741"/>
      <c r="AGT212" s="741"/>
      <c r="AGU212" s="741"/>
      <c r="AGV212" s="741"/>
      <c r="AGW212" s="741"/>
      <c r="AGX212" s="741"/>
      <c r="AGY212" s="741"/>
      <c r="AGZ212" s="741"/>
      <c r="AHA212" s="741"/>
      <c r="AHB212" s="741"/>
      <c r="AHC212" s="741"/>
      <c r="AHD212" s="741"/>
      <c r="AHE212" s="741"/>
      <c r="AHF212" s="741"/>
      <c r="AHG212" s="741"/>
      <c r="AHH212" s="741"/>
      <c r="AHI212" s="741"/>
      <c r="AHJ212" s="741"/>
      <c r="AHK212" s="741"/>
      <c r="AHL212" s="741"/>
      <c r="AHM212" s="741"/>
      <c r="AHN212" s="741"/>
      <c r="AHO212" s="741"/>
      <c r="AHP212" s="741"/>
      <c r="AHQ212" s="741"/>
      <c r="AHR212" s="741"/>
      <c r="AHS212" s="741"/>
      <c r="AHT212" s="741"/>
      <c r="AHU212" s="741"/>
      <c r="AHV212" s="741"/>
      <c r="AHW212" s="741"/>
      <c r="AHX212" s="741"/>
      <c r="AHY212" s="741"/>
      <c r="AHZ212" s="741"/>
      <c r="AIA212" s="741"/>
      <c r="AIB212" s="741"/>
      <c r="AIC212" s="741"/>
      <c r="AID212" s="741"/>
      <c r="AIE212" s="741"/>
      <c r="AIF212" s="741"/>
      <c r="AIG212" s="741"/>
      <c r="AIH212" s="741"/>
      <c r="AII212" s="741"/>
      <c r="AIJ212" s="741"/>
      <c r="AIK212" s="741"/>
      <c r="AIL212" s="741"/>
      <c r="AIM212" s="741"/>
      <c r="AIN212" s="741"/>
      <c r="AIO212" s="741"/>
      <c r="AIP212" s="741"/>
      <c r="AIQ212" s="741"/>
      <c r="AIR212" s="741"/>
      <c r="AIS212" s="741"/>
      <c r="AIT212" s="741"/>
      <c r="AIU212" s="741"/>
      <c r="AIV212" s="741"/>
      <c r="AIW212" s="741"/>
      <c r="AIX212" s="741"/>
      <c r="AIY212" s="741"/>
      <c r="AIZ212" s="741"/>
      <c r="AJA212" s="741"/>
      <c r="AJB212" s="741"/>
      <c r="AJC212" s="741"/>
      <c r="AJD212" s="741"/>
      <c r="AJE212" s="741"/>
      <c r="AJF212" s="741"/>
      <c r="AJG212" s="741"/>
      <c r="AJH212" s="741"/>
      <c r="AJI212" s="741"/>
      <c r="AJJ212" s="741"/>
      <c r="AJK212" s="741"/>
      <c r="AJL212" s="741"/>
      <c r="AJM212" s="741"/>
      <c r="AJN212" s="741"/>
      <c r="AJO212" s="741"/>
      <c r="AJP212" s="741"/>
      <c r="AJQ212" s="741"/>
      <c r="AJR212" s="741"/>
      <c r="AJS212" s="741"/>
      <c r="AJT212" s="741"/>
      <c r="AJU212" s="741"/>
      <c r="AJV212" s="741"/>
      <c r="AJW212" s="741"/>
      <c r="AJX212" s="741"/>
      <c r="AJY212" s="741"/>
      <c r="AJZ212" s="741"/>
      <c r="AKA212" s="741"/>
      <c r="AKB212" s="741"/>
      <c r="AKC212" s="741"/>
      <c r="AKD212" s="741"/>
      <c r="AKE212" s="741"/>
      <c r="AKF212" s="741"/>
      <c r="AKG212" s="741"/>
      <c r="AKH212" s="741"/>
      <c r="AKI212" s="741"/>
      <c r="AKJ212" s="741"/>
      <c r="AKK212" s="741"/>
      <c r="AKL212" s="741"/>
      <c r="AKM212" s="741"/>
      <c r="AKN212" s="741"/>
      <c r="AKO212" s="741"/>
      <c r="AKP212" s="741"/>
      <c r="AKQ212" s="741"/>
      <c r="AKR212" s="741"/>
      <c r="AKS212" s="741"/>
      <c r="AKT212" s="741"/>
      <c r="AKU212" s="741"/>
      <c r="AKV212" s="741"/>
      <c r="AKW212" s="741"/>
      <c r="AKX212" s="741"/>
      <c r="AKY212" s="741"/>
      <c r="AKZ212" s="741"/>
      <c r="ALA212" s="741"/>
      <c r="ALB212" s="741"/>
      <c r="ALC212" s="741"/>
      <c r="ALD212" s="741"/>
      <c r="ALE212" s="741"/>
      <c r="ALF212" s="741"/>
      <c r="ALG212" s="741"/>
      <c r="ALH212" s="741"/>
      <c r="ALI212" s="741"/>
      <c r="ALJ212" s="741"/>
      <c r="ALK212" s="741"/>
      <c r="ALL212" s="741"/>
      <c r="ALM212" s="741"/>
      <c r="ALN212" s="741"/>
      <c r="ALO212" s="741"/>
      <c r="ALP212" s="741"/>
      <c r="ALQ212" s="741"/>
      <c r="ALR212" s="741"/>
      <c r="ALS212" s="741"/>
      <c r="ALT212" s="741"/>
      <c r="ALU212" s="741"/>
      <c r="ALV212" s="741"/>
      <c r="ALW212" s="741"/>
      <c r="ALX212" s="741"/>
      <c r="ALY212" s="741"/>
      <c r="ALZ212" s="741"/>
      <c r="AMA212" s="741"/>
      <c r="AMB212" s="741"/>
      <c r="AMC212" s="741"/>
      <c r="AMD212" s="741"/>
      <c r="AME212" s="741"/>
      <c r="AMF212" s="741"/>
      <c r="AMG212" s="741"/>
      <c r="AMH212" s="741"/>
      <c r="AMI212" s="741"/>
      <c r="AMJ212" s="741"/>
      <c r="AMK212" s="741"/>
      <c r="AML212" s="741"/>
      <c r="AMM212" s="741"/>
      <c r="AMN212" s="741"/>
      <c r="AMO212" s="741"/>
      <c r="AMP212" s="741"/>
      <c r="AMQ212" s="741"/>
      <c r="AMR212" s="741"/>
      <c r="AMS212" s="741"/>
      <c r="AMT212" s="741"/>
      <c r="AMU212" s="741"/>
      <c r="AMV212" s="741"/>
      <c r="AMW212" s="741"/>
      <c r="AMX212" s="741"/>
      <c r="AMY212" s="741"/>
      <c r="AMZ212" s="741"/>
      <c r="ANA212" s="741"/>
      <c r="ANB212" s="741"/>
      <c r="ANC212" s="741"/>
      <c r="AND212" s="741"/>
      <c r="ANE212" s="741"/>
      <c r="ANF212" s="741"/>
      <c r="ANG212" s="741"/>
      <c r="ANH212" s="741"/>
      <c r="ANI212" s="741"/>
      <c r="ANJ212" s="741"/>
      <c r="ANK212" s="741"/>
      <c r="ANL212" s="741"/>
      <c r="ANM212" s="741"/>
      <c r="ANN212" s="741"/>
      <c r="ANO212" s="741"/>
      <c r="ANP212" s="741"/>
      <c r="ANQ212" s="741"/>
      <c r="ANR212" s="741"/>
      <c r="ANS212" s="741"/>
      <c r="ANT212" s="741"/>
      <c r="ANU212" s="741"/>
      <c r="ANV212" s="741"/>
      <c r="ANW212" s="741"/>
      <c r="ANX212" s="741"/>
      <c r="ANY212" s="741"/>
      <c r="ANZ212" s="741"/>
      <c r="AOA212" s="741"/>
      <c r="AOB212" s="741"/>
      <c r="AOC212" s="741"/>
      <c r="AOD212" s="741"/>
      <c r="AOE212" s="741"/>
      <c r="AOF212" s="741"/>
      <c r="AOG212" s="741"/>
      <c r="AOH212" s="741"/>
      <c r="AOI212" s="741"/>
      <c r="AOJ212" s="741"/>
      <c r="AOK212" s="741"/>
      <c r="AOL212" s="741"/>
      <c r="AOM212" s="741"/>
      <c r="AON212" s="741"/>
      <c r="AOO212" s="741"/>
      <c r="AOP212" s="741"/>
      <c r="AOQ212" s="741"/>
      <c r="AOR212" s="741"/>
      <c r="AOS212" s="741"/>
      <c r="AOT212" s="741"/>
      <c r="AOU212" s="741"/>
      <c r="AOV212" s="741"/>
      <c r="AOW212" s="741"/>
      <c r="AOX212" s="741"/>
      <c r="AOY212" s="741"/>
      <c r="AOZ212" s="741"/>
      <c r="APA212" s="741"/>
      <c r="APB212" s="741"/>
      <c r="APC212" s="741"/>
      <c r="APD212" s="741"/>
      <c r="APE212" s="741"/>
      <c r="APF212" s="741"/>
      <c r="APG212" s="741"/>
      <c r="APH212" s="741"/>
      <c r="API212" s="741"/>
      <c r="APJ212" s="741"/>
      <c r="APK212" s="741"/>
      <c r="APL212" s="741"/>
      <c r="APM212" s="741"/>
      <c r="APN212" s="741"/>
      <c r="APO212" s="741"/>
      <c r="APP212" s="741"/>
      <c r="APQ212" s="741"/>
      <c r="APR212" s="741"/>
      <c r="APS212" s="741"/>
      <c r="APT212" s="741"/>
      <c r="APU212" s="741"/>
      <c r="APV212" s="741"/>
      <c r="APW212" s="741"/>
      <c r="APX212" s="741"/>
      <c r="APY212" s="741"/>
      <c r="APZ212" s="741"/>
      <c r="AQA212" s="741"/>
      <c r="AQB212" s="741"/>
      <c r="AQC212" s="741"/>
      <c r="AQD212" s="741"/>
      <c r="AQE212" s="741"/>
      <c r="AQF212" s="741"/>
      <c r="AQG212" s="741"/>
      <c r="AQH212" s="741"/>
      <c r="AQI212" s="741"/>
      <c r="AQJ212" s="741"/>
      <c r="AQK212" s="741"/>
      <c r="AQL212" s="741"/>
      <c r="AQM212" s="741"/>
      <c r="AQN212" s="741"/>
      <c r="AQO212" s="741"/>
      <c r="AQP212" s="741"/>
      <c r="AQQ212" s="741"/>
      <c r="AQR212" s="741"/>
      <c r="AQS212" s="741"/>
      <c r="AQT212" s="741"/>
      <c r="AQU212" s="741"/>
      <c r="AQV212" s="741"/>
      <c r="AQW212" s="741"/>
      <c r="AQX212" s="741"/>
      <c r="AQY212" s="741"/>
      <c r="AQZ212" s="741"/>
      <c r="ARA212" s="741"/>
      <c r="ARB212" s="741"/>
      <c r="ARC212" s="741"/>
      <c r="ARD212" s="741"/>
      <c r="ARE212" s="741"/>
      <c r="ARF212" s="741"/>
      <c r="ARG212" s="741"/>
      <c r="ARH212" s="741"/>
      <c r="ARI212" s="741"/>
      <c r="ARJ212" s="741"/>
      <c r="ARK212" s="741"/>
      <c r="ARL212" s="741"/>
      <c r="ARM212" s="741"/>
      <c r="ARN212" s="741"/>
      <c r="ARO212" s="741"/>
      <c r="ARP212" s="741"/>
      <c r="ARQ212" s="741"/>
      <c r="ARR212" s="741"/>
      <c r="ARS212" s="741"/>
      <c r="ART212" s="741"/>
      <c r="ARU212" s="741"/>
      <c r="ARV212" s="741"/>
      <c r="ARW212" s="741"/>
      <c r="ARX212" s="741"/>
      <c r="ARY212" s="741"/>
      <c r="ARZ212" s="741"/>
      <c r="ASA212" s="741"/>
      <c r="ASB212" s="741"/>
      <c r="ASC212" s="741"/>
    </row>
    <row r="213" spans="1:1173" s="685" customFormat="1" ht="22" hidden="1" customHeight="1" x14ac:dyDescent="0.15">
      <c r="A213" s="653"/>
      <c r="B213" s="860" t="s">
        <v>113</v>
      </c>
      <c r="C213" s="716" t="s">
        <v>284</v>
      </c>
      <c r="D213" s="724" t="s">
        <v>108</v>
      </c>
      <c r="E213" s="825">
        <f t="shared" ref="E213:AR213" si="77">IF(E209="","",(D212-E212)/10^8)</f>
        <v>6.4009452039649961</v>
      </c>
      <c r="F213" s="826">
        <f t="shared" si="77"/>
        <v>6.126892308220139</v>
      </c>
      <c r="G213" s="826">
        <f t="shared" si="77"/>
        <v>5.8458706414614108</v>
      </c>
      <c r="H213" s="826">
        <f t="shared" si="77"/>
        <v>5.5907490170014951</v>
      </c>
      <c r="I213" s="826">
        <f t="shared" si="77"/>
        <v>5.3447063642259218</v>
      </c>
      <c r="J213" s="825">
        <f t="shared" si="77"/>
        <v>5.1073510529278563</v>
      </c>
      <c r="K213" s="826">
        <f t="shared" si="77"/>
        <v>4.8781909199473574</v>
      </c>
      <c r="L213" s="826">
        <f t="shared" si="77"/>
        <v>4.6572540979554748</v>
      </c>
      <c r="M213" s="826">
        <f t="shared" si="77"/>
        <v>4.4439505250322719</v>
      </c>
      <c r="N213" s="826">
        <f t="shared" si="77"/>
        <v>4.2381067396930696</v>
      </c>
      <c r="O213" s="826">
        <f t="shared" si="77"/>
        <v>4.0395518252182008</v>
      </c>
      <c r="P213" s="826">
        <f t="shared" si="77"/>
        <v>3.8479103367543792</v>
      </c>
      <c r="Q213" s="826">
        <f t="shared" si="77"/>
        <v>3.7377627548529051</v>
      </c>
      <c r="R213" s="826">
        <f t="shared" si="77"/>
        <v>3.5591416089210508</v>
      </c>
      <c r="S213" s="826">
        <f t="shared" si="77"/>
        <v>3.3867353330638887</v>
      </c>
      <c r="T213" s="826">
        <f t="shared" si="77"/>
        <v>3.2203843957985687</v>
      </c>
      <c r="U213" s="826">
        <f t="shared" si="77"/>
        <v>3.0597243181298066</v>
      </c>
      <c r="V213" s="826">
        <f t="shared" si="77"/>
        <v>2.9047030466771697</v>
      </c>
      <c r="W213" s="826">
        <f t="shared" si="77"/>
        <v>2.7548564543483733</v>
      </c>
      <c r="X213" s="826">
        <f t="shared" si="77"/>
        <v>2.6102396772598269</v>
      </c>
      <c r="Y213" s="826">
        <f t="shared" si="77"/>
        <v>2.4705991310046387</v>
      </c>
      <c r="Z213" s="826">
        <f t="shared" si="77"/>
        <v>2.3357864045774841</v>
      </c>
      <c r="AA213" s="826">
        <f t="shared" si="77"/>
        <v>2.342395644462433</v>
      </c>
      <c r="AB213" s="826">
        <f t="shared" si="77"/>
        <v>2.2164892828009797</v>
      </c>
      <c r="AC213" s="826">
        <f t="shared" si="77"/>
        <v>2.0949750009534456</v>
      </c>
      <c r="AD213" s="826">
        <f t="shared" si="77"/>
        <v>1.9774000555736924</v>
      </c>
      <c r="AE213" s="826">
        <f t="shared" si="77"/>
        <v>1.8639340361213683</v>
      </c>
      <c r="AF213" s="826">
        <f t="shared" si="77"/>
        <v>1.7542304277346421</v>
      </c>
      <c r="AG213" s="826">
        <f t="shared" si="77"/>
        <v>1.6481509887923431</v>
      </c>
      <c r="AH213" s="826">
        <f t="shared" si="77"/>
        <v>1.5456622134960174</v>
      </c>
      <c r="AI213" s="826">
        <f t="shared" si="77"/>
        <v>1.4465248170056533</v>
      </c>
      <c r="AJ213" s="826">
        <f t="shared" si="77"/>
        <v>1.3507076494627761</v>
      </c>
      <c r="AK213" s="826" t="str">
        <f t="shared" si="77"/>
        <v/>
      </c>
      <c r="AL213" s="826" t="str">
        <f t="shared" si="77"/>
        <v/>
      </c>
      <c r="AM213" s="826" t="str">
        <f t="shared" si="77"/>
        <v/>
      </c>
      <c r="AN213" s="826" t="str">
        <f t="shared" si="77"/>
        <v/>
      </c>
      <c r="AO213" s="826" t="str">
        <f t="shared" si="77"/>
        <v/>
      </c>
      <c r="AP213" s="826" t="str">
        <f t="shared" si="77"/>
        <v/>
      </c>
      <c r="AQ213" s="826" t="str">
        <f t="shared" si="77"/>
        <v/>
      </c>
      <c r="AR213" s="826" t="str">
        <f t="shared" si="77"/>
        <v/>
      </c>
    </row>
    <row r="214" spans="1:1173" s="685" customFormat="1" ht="22" hidden="1" customHeight="1" x14ac:dyDescent="0.15">
      <c r="A214" s="653"/>
      <c r="B214" s="861"/>
      <c r="C214" s="716" t="s">
        <v>11</v>
      </c>
      <c r="D214" s="724" t="s">
        <v>108</v>
      </c>
      <c r="E214" s="827">
        <f t="shared" ref="E214:AR214" si="78">IF(E209="","",IF(E213&gt;0,2,10))</f>
        <v>2</v>
      </c>
      <c r="F214" s="828">
        <f t="shared" si="78"/>
        <v>2</v>
      </c>
      <c r="G214" s="828">
        <f t="shared" si="78"/>
        <v>2</v>
      </c>
      <c r="H214" s="828">
        <f t="shared" si="78"/>
        <v>2</v>
      </c>
      <c r="I214" s="828">
        <f t="shared" si="78"/>
        <v>2</v>
      </c>
      <c r="J214" s="827">
        <f t="shared" si="78"/>
        <v>2</v>
      </c>
      <c r="K214" s="828">
        <f t="shared" si="78"/>
        <v>2</v>
      </c>
      <c r="L214" s="828">
        <f t="shared" si="78"/>
        <v>2</v>
      </c>
      <c r="M214" s="828">
        <f t="shared" si="78"/>
        <v>2</v>
      </c>
      <c r="N214" s="828">
        <f t="shared" si="78"/>
        <v>2</v>
      </c>
      <c r="O214" s="828">
        <f t="shared" si="78"/>
        <v>2</v>
      </c>
      <c r="P214" s="828">
        <f t="shared" si="78"/>
        <v>2</v>
      </c>
      <c r="Q214" s="828">
        <f t="shared" si="78"/>
        <v>2</v>
      </c>
      <c r="R214" s="828">
        <f t="shared" si="78"/>
        <v>2</v>
      </c>
      <c r="S214" s="828">
        <f t="shared" si="78"/>
        <v>2</v>
      </c>
      <c r="T214" s="828">
        <f t="shared" si="78"/>
        <v>2</v>
      </c>
      <c r="U214" s="828">
        <f t="shared" si="78"/>
        <v>2</v>
      </c>
      <c r="V214" s="828">
        <f t="shared" si="78"/>
        <v>2</v>
      </c>
      <c r="W214" s="828">
        <f t="shared" si="78"/>
        <v>2</v>
      </c>
      <c r="X214" s="828">
        <f t="shared" si="78"/>
        <v>2</v>
      </c>
      <c r="Y214" s="828">
        <f t="shared" si="78"/>
        <v>2</v>
      </c>
      <c r="Z214" s="828">
        <f t="shared" si="78"/>
        <v>2</v>
      </c>
      <c r="AA214" s="828">
        <f t="shared" si="78"/>
        <v>2</v>
      </c>
      <c r="AB214" s="828">
        <f t="shared" si="78"/>
        <v>2</v>
      </c>
      <c r="AC214" s="828">
        <f t="shared" si="78"/>
        <v>2</v>
      </c>
      <c r="AD214" s="828">
        <f t="shared" si="78"/>
        <v>2</v>
      </c>
      <c r="AE214" s="828">
        <f t="shared" si="78"/>
        <v>2</v>
      </c>
      <c r="AF214" s="828">
        <f t="shared" si="78"/>
        <v>2</v>
      </c>
      <c r="AG214" s="828">
        <f t="shared" si="78"/>
        <v>2</v>
      </c>
      <c r="AH214" s="828">
        <f t="shared" si="78"/>
        <v>2</v>
      </c>
      <c r="AI214" s="828">
        <f t="shared" si="78"/>
        <v>2</v>
      </c>
      <c r="AJ214" s="828">
        <f t="shared" si="78"/>
        <v>2</v>
      </c>
      <c r="AK214" s="828" t="str">
        <f t="shared" si="78"/>
        <v/>
      </c>
      <c r="AL214" s="828" t="str">
        <f t="shared" si="78"/>
        <v/>
      </c>
      <c r="AM214" s="828" t="str">
        <f t="shared" si="78"/>
        <v/>
      </c>
      <c r="AN214" s="828" t="str">
        <f t="shared" si="78"/>
        <v/>
      </c>
      <c r="AO214" s="828" t="str">
        <f t="shared" si="78"/>
        <v/>
      </c>
      <c r="AP214" s="828" t="str">
        <f t="shared" si="78"/>
        <v/>
      </c>
      <c r="AQ214" s="828" t="str">
        <f t="shared" si="78"/>
        <v/>
      </c>
      <c r="AR214" s="828" t="str">
        <f t="shared" si="78"/>
        <v/>
      </c>
    </row>
    <row r="215" spans="1:1173" s="685" customFormat="1" ht="22" hidden="1" customHeight="1" x14ac:dyDescent="0.15">
      <c r="A215" s="653"/>
      <c r="B215" s="862"/>
      <c r="C215" s="716" t="s">
        <v>285</v>
      </c>
      <c r="D215" s="724" t="s">
        <v>108</v>
      </c>
      <c r="E215" s="829">
        <f t="shared" ref="E215:AR215" si="79">IF(E209="","",E214^(ABS(E213)))</f>
        <v>84.503852162593645</v>
      </c>
      <c r="F215" s="830">
        <f t="shared" si="79"/>
        <v>69.884098146906055</v>
      </c>
      <c r="G215" s="830">
        <f t="shared" si="79"/>
        <v>57.515170802500933</v>
      </c>
      <c r="H215" s="830">
        <f t="shared" si="79"/>
        <v>48.192910171161763</v>
      </c>
      <c r="I215" s="830">
        <f t="shared" si="79"/>
        <v>40.636559726341439</v>
      </c>
      <c r="J215" s="829">
        <f t="shared" si="79"/>
        <v>34.471951124022326</v>
      </c>
      <c r="K215" s="830">
        <f t="shared" si="79"/>
        <v>29.409103885915481</v>
      </c>
      <c r="L215" s="830">
        <f t="shared" si="79"/>
        <v>25.23324944207155</v>
      </c>
      <c r="M215" s="830">
        <f t="shared" si="79"/>
        <v>21.765187222676783</v>
      </c>
      <c r="N215" s="830">
        <f t="shared" si="79"/>
        <v>18.871101627843693</v>
      </c>
      <c r="O215" s="830">
        <f t="shared" si="79"/>
        <v>16.44471186531732</v>
      </c>
      <c r="P215" s="830">
        <f t="shared" si="79"/>
        <v>14.399135945094434</v>
      </c>
      <c r="Q215" s="830">
        <f t="shared" si="79"/>
        <v>13.340702698215132</v>
      </c>
      <c r="R215" s="830">
        <f t="shared" si="79"/>
        <v>11.787138406038906</v>
      </c>
      <c r="S215" s="830">
        <f t="shared" si="79"/>
        <v>10.45945179299671</v>
      </c>
      <c r="T215" s="830">
        <f t="shared" si="79"/>
        <v>9.3203517021437339</v>
      </c>
      <c r="U215" s="830">
        <f t="shared" si="79"/>
        <v>8.3381326164757912</v>
      </c>
      <c r="V215" s="830">
        <f t="shared" si="79"/>
        <v>7.4886364171341517</v>
      </c>
      <c r="W215" s="830">
        <f t="shared" si="79"/>
        <v>6.7498547368009927</v>
      </c>
      <c r="X215" s="830">
        <f t="shared" si="79"/>
        <v>6.1060511597362694</v>
      </c>
      <c r="Y215" s="830">
        <f t="shared" si="79"/>
        <v>5.5427392163660718</v>
      </c>
      <c r="Z215" s="830">
        <f t="shared" si="79"/>
        <v>5.0482606626540196</v>
      </c>
      <c r="AA215" s="830">
        <f t="shared" si="79"/>
        <v>5.0714406885514185</v>
      </c>
      <c r="AB215" s="830">
        <f t="shared" si="79"/>
        <v>4.6476108744126607</v>
      </c>
      <c r="AC215" s="830">
        <f t="shared" si="79"/>
        <v>4.2721876030036174</v>
      </c>
      <c r="AD215" s="830">
        <f t="shared" si="79"/>
        <v>3.9378278861586371</v>
      </c>
      <c r="AE215" s="830">
        <f t="shared" si="79"/>
        <v>3.6399888624855294</v>
      </c>
      <c r="AF215" s="830">
        <f t="shared" si="79"/>
        <v>3.3734632086456422</v>
      </c>
      <c r="AG215" s="830">
        <f t="shared" si="79"/>
        <v>3.1343167602501021</v>
      </c>
      <c r="AH215" s="830">
        <f t="shared" si="79"/>
        <v>2.9193804099238538</v>
      </c>
      <c r="AI215" s="830">
        <f t="shared" si="79"/>
        <v>2.7255073615725252</v>
      </c>
      <c r="AJ215" s="830">
        <f t="shared" si="79"/>
        <v>2.55037191864924</v>
      </c>
      <c r="AK215" s="830" t="str">
        <f t="shared" si="79"/>
        <v/>
      </c>
      <c r="AL215" s="830" t="str">
        <f t="shared" si="79"/>
        <v/>
      </c>
      <c r="AM215" s="830" t="str">
        <f t="shared" si="79"/>
        <v/>
      </c>
      <c r="AN215" s="830" t="str">
        <f t="shared" si="79"/>
        <v/>
      </c>
      <c r="AO215" s="830" t="str">
        <f t="shared" si="79"/>
        <v/>
      </c>
      <c r="AP215" s="830" t="str">
        <f t="shared" si="79"/>
        <v/>
      </c>
      <c r="AQ215" s="830" t="str">
        <f t="shared" si="79"/>
        <v/>
      </c>
      <c r="AR215" s="830" t="str">
        <f t="shared" si="79"/>
        <v/>
      </c>
    </row>
    <row r="216" spans="1:1173" s="679" customFormat="1" ht="26" customHeight="1" x14ac:dyDescent="0.15">
      <c r="A216" s="653"/>
      <c r="B216" s="654"/>
      <c r="E216" s="655"/>
      <c r="J216" s="655"/>
    </row>
    <row r="217" spans="1:1173" s="798" customFormat="1" ht="22" customHeight="1" x14ac:dyDescent="0.15">
      <c r="A217" s="646"/>
      <c r="B217" s="796" t="s">
        <v>107</v>
      </c>
      <c r="C217" s="797" t="str">
        <f>C29</f>
        <v>*PEB+ZE*</v>
      </c>
      <c r="E217" s="799"/>
      <c r="J217" s="799"/>
    </row>
    <row r="218" spans="1:1173" s="666" customFormat="1" ht="10" customHeight="1" x14ac:dyDescent="0.15">
      <c r="A218" s="653"/>
      <c r="E218" s="669"/>
      <c r="J218" s="669"/>
    </row>
    <row r="219" spans="1:1173" s="802" customFormat="1" ht="22" customHeight="1" x14ac:dyDescent="0.15">
      <c r="A219" s="653"/>
      <c r="B219" s="800" t="s">
        <v>14</v>
      </c>
      <c r="C219" s="729">
        <f>Vérification!$I$66/100</f>
        <v>0.01</v>
      </c>
      <c r="D219" s="730"/>
      <c r="E219" s="801"/>
      <c r="J219" s="801"/>
    </row>
    <row r="220" spans="1:1173" s="802" customFormat="1" ht="22" customHeight="1" x14ac:dyDescent="0.15">
      <c r="A220" s="653"/>
      <c r="B220" s="800" t="s">
        <v>18</v>
      </c>
      <c r="C220" s="729">
        <f>Vérification!$I$67/100</f>
        <v>7.5000000000000002E-4</v>
      </c>
      <c r="D220" s="730"/>
      <c r="E220" s="801"/>
      <c r="J220" s="801"/>
    </row>
    <row r="221" spans="1:1173" s="802" customFormat="1" ht="22" customHeight="1" x14ac:dyDescent="0.15">
      <c r="A221" s="653"/>
      <c r="B221" s="800" t="s">
        <v>51</v>
      </c>
      <c r="C221" s="732">
        <f>$D$29/100</f>
        <v>4.4999999999999998E-2</v>
      </c>
      <c r="D221" s="730"/>
      <c r="E221" s="801"/>
      <c r="J221" s="801"/>
    </row>
    <row r="222" spans="1:1173" s="804" customFormat="1" ht="10" customHeight="1" x14ac:dyDescent="0.15">
      <c r="A222" s="653"/>
      <c r="B222" s="803"/>
      <c r="C222" s="699"/>
      <c r="E222" s="805"/>
      <c r="J222" s="805"/>
    </row>
    <row r="223" spans="1:1173" s="802" customFormat="1" ht="22" customHeight="1" x14ac:dyDescent="0.15">
      <c r="A223" s="653"/>
      <c r="B223" s="800"/>
      <c r="C223" s="806" t="s">
        <v>95</v>
      </c>
      <c r="E223" s="801"/>
      <c r="J223" s="801"/>
    </row>
    <row r="224" spans="1:1173" s="811" customFormat="1" ht="22" customHeight="1" x14ac:dyDescent="0.15">
      <c r="A224" s="653"/>
      <c r="B224" s="807" t="s">
        <v>69</v>
      </c>
      <c r="C224" s="671" t="s">
        <v>11</v>
      </c>
      <c r="D224" s="808">
        <f>D$84</f>
        <v>2018</v>
      </c>
      <c r="E224" s="809">
        <f t="shared" ref="E224:AR224" si="80">E$84</f>
        <v>2019</v>
      </c>
      <c r="F224" s="808">
        <f t="shared" si="80"/>
        <v>2020</v>
      </c>
      <c r="G224" s="808">
        <f t="shared" si="80"/>
        <v>2021</v>
      </c>
      <c r="H224" s="808">
        <f t="shared" si="80"/>
        <v>2022</v>
      </c>
      <c r="I224" s="808">
        <f t="shared" si="80"/>
        <v>2023</v>
      </c>
      <c r="J224" s="809">
        <f t="shared" si="80"/>
        <v>2024</v>
      </c>
      <c r="K224" s="808">
        <f t="shared" si="80"/>
        <v>2025</v>
      </c>
      <c r="L224" s="808">
        <f t="shared" si="80"/>
        <v>2026</v>
      </c>
      <c r="M224" s="808">
        <f t="shared" si="80"/>
        <v>2027</v>
      </c>
      <c r="N224" s="808">
        <f t="shared" si="80"/>
        <v>2028</v>
      </c>
      <c r="O224" s="808">
        <f t="shared" si="80"/>
        <v>2029</v>
      </c>
      <c r="P224" s="808">
        <f t="shared" si="80"/>
        <v>2030</v>
      </c>
      <c r="Q224" s="808">
        <f t="shared" si="80"/>
        <v>2031</v>
      </c>
      <c r="R224" s="808">
        <f t="shared" si="80"/>
        <v>2032</v>
      </c>
      <c r="S224" s="808">
        <f t="shared" si="80"/>
        <v>2033</v>
      </c>
      <c r="T224" s="808">
        <f t="shared" si="80"/>
        <v>2034</v>
      </c>
      <c r="U224" s="808">
        <f t="shared" si="80"/>
        <v>2035</v>
      </c>
      <c r="V224" s="808">
        <f t="shared" si="80"/>
        <v>2036</v>
      </c>
      <c r="W224" s="808">
        <f t="shared" si="80"/>
        <v>2037</v>
      </c>
      <c r="X224" s="808">
        <f t="shared" si="80"/>
        <v>2038</v>
      </c>
      <c r="Y224" s="808">
        <f t="shared" si="80"/>
        <v>2039</v>
      </c>
      <c r="Z224" s="808">
        <f t="shared" si="80"/>
        <v>2040</v>
      </c>
      <c r="AA224" s="808">
        <f t="shared" si="80"/>
        <v>2041</v>
      </c>
      <c r="AB224" s="808">
        <f t="shared" si="80"/>
        <v>2042</v>
      </c>
      <c r="AC224" s="808">
        <f t="shared" si="80"/>
        <v>2043</v>
      </c>
      <c r="AD224" s="808">
        <f t="shared" si="80"/>
        <v>2044</v>
      </c>
      <c r="AE224" s="808">
        <f t="shared" si="80"/>
        <v>2045</v>
      </c>
      <c r="AF224" s="808">
        <f t="shared" si="80"/>
        <v>2046</v>
      </c>
      <c r="AG224" s="808">
        <f t="shared" si="80"/>
        <v>2047</v>
      </c>
      <c r="AH224" s="808">
        <f t="shared" si="80"/>
        <v>2048</v>
      </c>
      <c r="AI224" s="808">
        <f t="shared" si="80"/>
        <v>2049</v>
      </c>
      <c r="AJ224" s="808">
        <f t="shared" si="80"/>
        <v>2050</v>
      </c>
      <c r="AK224" s="808" t="str">
        <f t="shared" si="80"/>
        <v/>
      </c>
      <c r="AL224" s="808" t="str">
        <f t="shared" si="80"/>
        <v/>
      </c>
      <c r="AM224" s="808" t="str">
        <f t="shared" si="80"/>
        <v/>
      </c>
      <c r="AN224" s="808" t="str">
        <f t="shared" si="80"/>
        <v/>
      </c>
      <c r="AO224" s="808" t="str">
        <f t="shared" si="80"/>
        <v/>
      </c>
      <c r="AP224" s="808" t="str">
        <f t="shared" si="80"/>
        <v/>
      </c>
      <c r="AQ224" s="808" t="str">
        <f t="shared" si="80"/>
        <v/>
      </c>
      <c r="AR224" s="808" t="str">
        <f t="shared" si="80"/>
        <v/>
      </c>
      <c r="AS224" s="810"/>
      <c r="AT224" s="810"/>
      <c r="AU224" s="810"/>
      <c r="AV224" s="810"/>
      <c r="AW224" s="810"/>
      <c r="AX224" s="810"/>
      <c r="AY224" s="810"/>
      <c r="AZ224" s="810"/>
      <c r="BA224" s="810"/>
      <c r="BB224" s="810"/>
      <c r="BC224" s="810"/>
      <c r="BD224" s="810"/>
      <c r="BE224" s="810"/>
      <c r="BF224" s="810"/>
      <c r="BG224" s="810"/>
      <c r="BH224" s="810"/>
      <c r="BI224" s="810"/>
      <c r="BJ224" s="810"/>
      <c r="BK224" s="810"/>
      <c r="BL224" s="810"/>
      <c r="BM224" s="810"/>
      <c r="BN224" s="810"/>
      <c r="BO224" s="810"/>
      <c r="BP224" s="810"/>
      <c r="BQ224" s="810"/>
      <c r="BR224" s="810"/>
      <c r="BS224" s="810"/>
      <c r="BT224" s="810"/>
      <c r="BU224" s="810"/>
      <c r="BV224" s="810"/>
      <c r="BW224" s="810"/>
      <c r="BX224" s="810"/>
      <c r="BY224" s="810"/>
      <c r="BZ224" s="810"/>
      <c r="CA224" s="810"/>
      <c r="CB224" s="810"/>
      <c r="CC224" s="810"/>
      <c r="CD224" s="810"/>
      <c r="CE224" s="810"/>
      <c r="CF224" s="810"/>
      <c r="CG224" s="810"/>
      <c r="CH224" s="810"/>
      <c r="CI224" s="810"/>
      <c r="CJ224" s="810"/>
      <c r="CK224" s="810"/>
      <c r="CL224" s="810"/>
      <c r="CM224" s="810"/>
      <c r="CN224" s="810"/>
      <c r="CO224" s="810"/>
      <c r="CP224" s="810"/>
      <c r="CQ224" s="810"/>
      <c r="CR224" s="810"/>
      <c r="CS224" s="810"/>
      <c r="CT224" s="810"/>
      <c r="CU224" s="810"/>
      <c r="CV224" s="810"/>
      <c r="CW224" s="810"/>
      <c r="CX224" s="810"/>
      <c r="CY224" s="810"/>
      <c r="CZ224" s="810"/>
      <c r="DA224" s="810"/>
      <c r="DB224" s="810"/>
      <c r="DC224" s="810"/>
      <c r="DD224" s="810"/>
      <c r="DE224" s="810"/>
      <c r="DF224" s="810"/>
      <c r="DG224" s="810"/>
      <c r="DH224" s="810"/>
      <c r="DI224" s="810"/>
      <c r="DJ224" s="810"/>
      <c r="DK224" s="810"/>
      <c r="DL224" s="810"/>
      <c r="DM224" s="810"/>
      <c r="DN224" s="810"/>
      <c r="DO224" s="810"/>
      <c r="DP224" s="810"/>
      <c r="DQ224" s="810"/>
      <c r="DR224" s="810"/>
      <c r="DS224" s="810"/>
      <c r="DT224" s="810"/>
      <c r="DU224" s="810"/>
      <c r="DV224" s="810"/>
      <c r="DW224" s="810"/>
      <c r="DX224" s="810"/>
      <c r="DY224" s="810"/>
      <c r="DZ224" s="810"/>
      <c r="EA224" s="810"/>
      <c r="EB224" s="810"/>
      <c r="EC224" s="810"/>
      <c r="ED224" s="810"/>
      <c r="EE224" s="810"/>
      <c r="EF224" s="810"/>
      <c r="EG224" s="810"/>
      <c r="EH224" s="810"/>
      <c r="EI224" s="810"/>
      <c r="EJ224" s="810"/>
      <c r="EK224" s="810"/>
      <c r="EL224" s="810"/>
      <c r="EM224" s="810"/>
      <c r="EN224" s="810"/>
      <c r="EO224" s="810"/>
      <c r="EP224" s="810"/>
      <c r="EQ224" s="810"/>
      <c r="ER224" s="810"/>
      <c r="ES224" s="810"/>
      <c r="ET224" s="810"/>
      <c r="EU224" s="810"/>
      <c r="EV224" s="810"/>
      <c r="EW224" s="810"/>
      <c r="EX224" s="810"/>
      <c r="EY224" s="810"/>
      <c r="EZ224" s="810"/>
      <c r="FA224" s="810"/>
      <c r="FB224" s="810"/>
      <c r="FC224" s="810"/>
      <c r="FD224" s="810"/>
      <c r="FE224" s="810"/>
      <c r="FF224" s="810"/>
      <c r="FG224" s="810"/>
      <c r="FH224" s="810"/>
      <c r="FI224" s="810"/>
      <c r="FJ224" s="810"/>
      <c r="FK224" s="810"/>
      <c r="FL224" s="810"/>
      <c r="FM224" s="810"/>
      <c r="FN224" s="810"/>
      <c r="FO224" s="810"/>
      <c r="FP224" s="810"/>
      <c r="FQ224" s="810"/>
      <c r="FR224" s="810"/>
      <c r="FS224" s="810"/>
      <c r="FT224" s="810"/>
      <c r="FU224" s="810"/>
      <c r="FV224" s="810"/>
      <c r="FW224" s="810"/>
      <c r="FX224" s="810"/>
      <c r="FY224" s="810"/>
      <c r="FZ224" s="810"/>
      <c r="GA224" s="810"/>
      <c r="GB224" s="810"/>
      <c r="GC224" s="810"/>
      <c r="GD224" s="810"/>
      <c r="GE224" s="810"/>
      <c r="GF224" s="810"/>
      <c r="GG224" s="810"/>
      <c r="GH224" s="810"/>
      <c r="GI224" s="810"/>
      <c r="GJ224" s="810"/>
      <c r="GK224" s="810"/>
      <c r="GL224" s="810"/>
      <c r="GM224" s="810"/>
      <c r="GN224" s="810"/>
      <c r="GO224" s="810"/>
      <c r="GP224" s="810"/>
      <c r="GQ224" s="810"/>
      <c r="GR224" s="810"/>
      <c r="GS224" s="810"/>
      <c r="GT224" s="810"/>
      <c r="GU224" s="810"/>
      <c r="GV224" s="810"/>
      <c r="GW224" s="810"/>
      <c r="GX224" s="810"/>
      <c r="GY224" s="810"/>
      <c r="GZ224" s="810"/>
      <c r="HA224" s="810"/>
      <c r="HB224" s="810"/>
      <c r="HC224" s="810"/>
      <c r="HD224" s="810"/>
      <c r="HE224" s="810"/>
      <c r="HF224" s="810"/>
      <c r="HG224" s="810"/>
      <c r="HH224" s="810"/>
      <c r="HI224" s="810"/>
      <c r="HJ224" s="810"/>
      <c r="HK224" s="810"/>
      <c r="HL224" s="810"/>
      <c r="HM224" s="810"/>
      <c r="HN224" s="810"/>
      <c r="HO224" s="810"/>
      <c r="HP224" s="810"/>
      <c r="HQ224" s="810"/>
      <c r="HR224" s="810"/>
      <c r="HS224" s="810"/>
      <c r="HT224" s="810"/>
      <c r="HU224" s="810"/>
      <c r="HV224" s="810"/>
      <c r="HW224" s="810"/>
      <c r="HX224" s="810"/>
      <c r="HY224" s="810"/>
      <c r="HZ224" s="810"/>
      <c r="IA224" s="810"/>
      <c r="IB224" s="810"/>
      <c r="IC224" s="810"/>
      <c r="ID224" s="810"/>
      <c r="IE224" s="810"/>
      <c r="IF224" s="810"/>
      <c r="IG224" s="810"/>
      <c r="IH224" s="810"/>
      <c r="II224" s="810"/>
      <c r="IJ224" s="810"/>
      <c r="IK224" s="810"/>
      <c r="IL224" s="810"/>
      <c r="IM224" s="810"/>
      <c r="IN224" s="810"/>
      <c r="IO224" s="810"/>
      <c r="IP224" s="810"/>
      <c r="IQ224" s="810"/>
      <c r="IR224" s="810"/>
      <c r="IS224" s="810"/>
      <c r="IT224" s="810"/>
      <c r="IU224" s="810"/>
      <c r="IV224" s="810"/>
      <c r="IW224" s="810"/>
      <c r="IX224" s="810"/>
      <c r="IY224" s="810"/>
      <c r="IZ224" s="810"/>
      <c r="JA224" s="810"/>
      <c r="JB224" s="810"/>
      <c r="JC224" s="810"/>
      <c r="JD224" s="810"/>
      <c r="JE224" s="810"/>
      <c r="JF224" s="810"/>
      <c r="JG224" s="810"/>
      <c r="JH224" s="810"/>
      <c r="JI224" s="810"/>
      <c r="JJ224" s="810"/>
      <c r="JK224" s="810"/>
      <c r="JL224" s="810"/>
      <c r="JM224" s="810"/>
      <c r="JN224" s="810"/>
      <c r="JO224" s="810"/>
      <c r="JP224" s="810"/>
      <c r="JQ224" s="810"/>
      <c r="JR224" s="810"/>
      <c r="JS224" s="810"/>
      <c r="JT224" s="810"/>
      <c r="JU224" s="810"/>
      <c r="JV224" s="810"/>
      <c r="JW224" s="810"/>
      <c r="JX224" s="810"/>
      <c r="JY224" s="810"/>
      <c r="JZ224" s="810"/>
      <c r="KA224" s="810"/>
      <c r="KB224" s="810"/>
      <c r="KC224" s="810"/>
      <c r="KD224" s="810"/>
      <c r="KE224" s="810"/>
      <c r="KF224" s="810"/>
      <c r="KG224" s="810"/>
      <c r="KH224" s="810"/>
      <c r="KI224" s="810"/>
      <c r="KJ224" s="810"/>
      <c r="KK224" s="810"/>
      <c r="KL224" s="810"/>
      <c r="KM224" s="810"/>
      <c r="KN224" s="810"/>
      <c r="KO224" s="810"/>
      <c r="KP224" s="810"/>
      <c r="KQ224" s="810"/>
      <c r="KR224" s="810"/>
      <c r="KS224" s="810"/>
      <c r="KT224" s="810"/>
      <c r="KU224" s="810"/>
      <c r="KV224" s="810"/>
      <c r="KW224" s="810"/>
      <c r="KX224" s="810"/>
      <c r="KY224" s="810"/>
      <c r="KZ224" s="810"/>
      <c r="LA224" s="810"/>
      <c r="LB224" s="810"/>
      <c r="LC224" s="810"/>
      <c r="LD224" s="810"/>
      <c r="LE224" s="810"/>
      <c r="LF224" s="810"/>
      <c r="LG224" s="810"/>
      <c r="LH224" s="810"/>
      <c r="LI224" s="810"/>
      <c r="LJ224" s="810"/>
      <c r="LK224" s="810"/>
      <c r="LL224" s="810"/>
      <c r="LM224" s="810"/>
      <c r="LN224" s="810"/>
      <c r="LO224" s="810"/>
      <c r="LP224" s="810"/>
      <c r="LQ224" s="810"/>
      <c r="LR224" s="810"/>
      <c r="LS224" s="810"/>
      <c r="LT224" s="810"/>
      <c r="LU224" s="810"/>
      <c r="LV224" s="810"/>
      <c r="LW224" s="810"/>
      <c r="LX224" s="810"/>
      <c r="LY224" s="810"/>
      <c r="LZ224" s="810"/>
      <c r="MA224" s="810"/>
      <c r="MB224" s="810"/>
      <c r="MC224" s="810"/>
      <c r="MD224" s="810"/>
      <c r="ME224" s="810"/>
      <c r="MF224" s="810"/>
      <c r="MG224" s="810"/>
      <c r="MH224" s="810"/>
      <c r="MI224" s="810"/>
      <c r="MJ224" s="810"/>
      <c r="MK224" s="810"/>
      <c r="ML224" s="810"/>
      <c r="MM224" s="810"/>
      <c r="MN224" s="810"/>
      <c r="MO224" s="810"/>
      <c r="MP224" s="810"/>
      <c r="MQ224" s="810"/>
      <c r="MR224" s="810"/>
      <c r="MS224" s="810"/>
      <c r="MT224" s="810"/>
      <c r="MU224" s="810"/>
      <c r="MV224" s="810"/>
      <c r="MW224" s="810"/>
      <c r="MX224" s="810"/>
      <c r="MY224" s="810"/>
      <c r="MZ224" s="810"/>
      <c r="NA224" s="810"/>
      <c r="NB224" s="810"/>
      <c r="NC224" s="810"/>
      <c r="ND224" s="810"/>
      <c r="NE224" s="810"/>
      <c r="NF224" s="810"/>
      <c r="NG224" s="810"/>
      <c r="NH224" s="810"/>
      <c r="NI224" s="810"/>
      <c r="NJ224" s="810"/>
      <c r="NK224" s="810"/>
      <c r="NL224" s="810"/>
      <c r="NM224" s="810"/>
      <c r="NN224" s="810"/>
      <c r="NO224" s="810"/>
      <c r="NP224" s="810"/>
      <c r="NQ224" s="810"/>
      <c r="NR224" s="810"/>
      <c r="NS224" s="810"/>
      <c r="NT224" s="810"/>
      <c r="NU224" s="810"/>
      <c r="NV224" s="810"/>
      <c r="NW224" s="810"/>
      <c r="NX224" s="810"/>
      <c r="NY224" s="810"/>
      <c r="NZ224" s="810"/>
      <c r="OA224" s="810"/>
      <c r="OB224" s="810"/>
      <c r="OC224" s="810"/>
      <c r="OD224" s="810"/>
      <c r="OE224" s="810"/>
      <c r="OF224" s="810"/>
      <c r="OG224" s="810"/>
      <c r="OH224" s="810"/>
      <c r="OI224" s="810"/>
      <c r="OJ224" s="810"/>
      <c r="OK224" s="810"/>
      <c r="OL224" s="810"/>
      <c r="OM224" s="810"/>
      <c r="ON224" s="810"/>
      <c r="OO224" s="810"/>
      <c r="OP224" s="810"/>
      <c r="OQ224" s="810"/>
      <c r="OR224" s="810"/>
      <c r="OS224" s="810"/>
      <c r="OT224" s="810"/>
      <c r="OU224" s="810"/>
      <c r="OV224" s="810"/>
      <c r="OW224" s="810"/>
      <c r="OX224" s="810"/>
      <c r="OY224" s="810"/>
      <c r="OZ224" s="810"/>
      <c r="PA224" s="810"/>
      <c r="PB224" s="810"/>
      <c r="PC224" s="810"/>
      <c r="PD224" s="810"/>
      <c r="PE224" s="810"/>
      <c r="PF224" s="810"/>
      <c r="PG224" s="810"/>
      <c r="PH224" s="810"/>
      <c r="PI224" s="810"/>
      <c r="PJ224" s="810"/>
      <c r="PK224" s="810"/>
      <c r="PL224" s="810"/>
      <c r="PM224" s="810"/>
      <c r="PN224" s="810"/>
      <c r="PO224" s="810"/>
      <c r="PP224" s="810"/>
      <c r="PQ224" s="810"/>
      <c r="PR224" s="810"/>
      <c r="PS224" s="810"/>
      <c r="PT224" s="810"/>
      <c r="PU224" s="810"/>
      <c r="PV224" s="810"/>
      <c r="PW224" s="810"/>
      <c r="PX224" s="810"/>
      <c r="PY224" s="810"/>
      <c r="PZ224" s="810"/>
      <c r="QA224" s="810"/>
      <c r="QB224" s="810"/>
      <c r="QC224" s="810"/>
      <c r="QD224" s="810"/>
      <c r="QE224" s="810"/>
      <c r="QF224" s="810"/>
      <c r="QG224" s="810"/>
      <c r="QH224" s="810"/>
      <c r="QI224" s="810"/>
      <c r="QJ224" s="810"/>
      <c r="QK224" s="810"/>
      <c r="QL224" s="810"/>
      <c r="QM224" s="810"/>
      <c r="QN224" s="810"/>
      <c r="QO224" s="810"/>
      <c r="QP224" s="810"/>
      <c r="QQ224" s="810"/>
      <c r="QR224" s="810"/>
      <c r="QS224" s="810"/>
      <c r="QT224" s="810"/>
      <c r="QU224" s="810"/>
      <c r="QV224" s="810"/>
      <c r="QW224" s="810"/>
      <c r="QX224" s="810"/>
      <c r="QY224" s="810"/>
      <c r="QZ224" s="810"/>
      <c r="RA224" s="810"/>
      <c r="RB224" s="810"/>
      <c r="RC224" s="810"/>
      <c r="RD224" s="810"/>
      <c r="RE224" s="810"/>
      <c r="RF224" s="810"/>
      <c r="RG224" s="810"/>
      <c r="RH224" s="810"/>
      <c r="RI224" s="810"/>
      <c r="RJ224" s="810"/>
      <c r="RK224" s="810"/>
      <c r="RL224" s="810"/>
      <c r="RM224" s="810"/>
      <c r="RN224" s="810"/>
      <c r="RO224" s="810"/>
      <c r="RP224" s="810"/>
      <c r="RQ224" s="810"/>
      <c r="RR224" s="810"/>
      <c r="RS224" s="810"/>
      <c r="RT224" s="810"/>
      <c r="RU224" s="810"/>
      <c r="RV224" s="810"/>
      <c r="RW224" s="810"/>
      <c r="RX224" s="810"/>
      <c r="RY224" s="810"/>
      <c r="RZ224" s="810"/>
      <c r="SA224" s="810"/>
      <c r="SB224" s="810"/>
      <c r="SC224" s="810"/>
      <c r="SD224" s="810"/>
      <c r="SE224" s="810"/>
      <c r="SF224" s="810"/>
      <c r="SG224" s="810"/>
      <c r="SH224" s="810"/>
      <c r="SI224" s="810"/>
      <c r="SJ224" s="810"/>
      <c r="SK224" s="810"/>
      <c r="SL224" s="810"/>
      <c r="SM224" s="810"/>
      <c r="SN224" s="810"/>
      <c r="SO224" s="810"/>
      <c r="SP224" s="810"/>
      <c r="SQ224" s="810"/>
      <c r="SR224" s="810"/>
      <c r="SS224" s="810"/>
      <c r="ST224" s="810"/>
      <c r="SU224" s="810"/>
      <c r="SV224" s="810"/>
      <c r="SW224" s="810"/>
      <c r="SX224" s="810"/>
      <c r="SY224" s="810"/>
      <c r="SZ224" s="810"/>
      <c r="TA224" s="810"/>
      <c r="TB224" s="810"/>
      <c r="TC224" s="810"/>
      <c r="TD224" s="810"/>
      <c r="TE224" s="810"/>
      <c r="TF224" s="810"/>
      <c r="TG224" s="810"/>
      <c r="TH224" s="810"/>
      <c r="TI224" s="810"/>
      <c r="TJ224" s="810"/>
      <c r="TK224" s="810"/>
      <c r="TL224" s="810"/>
      <c r="TM224" s="810"/>
      <c r="TN224" s="810"/>
      <c r="TO224" s="810"/>
      <c r="TP224" s="810"/>
      <c r="TQ224" s="810"/>
      <c r="TR224" s="810"/>
      <c r="TS224" s="810"/>
      <c r="TT224" s="810"/>
      <c r="TU224" s="810"/>
      <c r="TV224" s="810"/>
      <c r="TW224" s="810"/>
      <c r="TX224" s="810"/>
      <c r="TY224" s="810"/>
      <c r="TZ224" s="810"/>
      <c r="UA224" s="810"/>
      <c r="UB224" s="810"/>
      <c r="UC224" s="810"/>
      <c r="UD224" s="810"/>
      <c r="UE224" s="810"/>
      <c r="UF224" s="810"/>
      <c r="UG224" s="810"/>
      <c r="UH224" s="810"/>
      <c r="UI224" s="810"/>
      <c r="UJ224" s="810"/>
      <c r="UK224" s="810"/>
      <c r="UL224" s="810"/>
      <c r="UM224" s="810"/>
      <c r="UN224" s="810"/>
      <c r="UO224" s="810"/>
      <c r="UP224" s="810"/>
      <c r="UQ224" s="810"/>
      <c r="UR224" s="810"/>
      <c r="US224" s="810"/>
      <c r="UT224" s="810"/>
      <c r="UU224" s="810"/>
      <c r="UV224" s="810"/>
      <c r="UW224" s="810"/>
      <c r="UX224" s="810"/>
      <c r="UY224" s="810"/>
      <c r="UZ224" s="810"/>
      <c r="VA224" s="810"/>
      <c r="VB224" s="810"/>
      <c r="VC224" s="810"/>
      <c r="VD224" s="810"/>
      <c r="VE224" s="810"/>
      <c r="VF224" s="810"/>
      <c r="VG224" s="810"/>
      <c r="VH224" s="810"/>
      <c r="VI224" s="810"/>
      <c r="VJ224" s="810"/>
      <c r="VK224" s="810"/>
      <c r="VL224" s="810"/>
      <c r="VM224" s="810"/>
      <c r="VN224" s="810"/>
      <c r="VO224" s="810"/>
      <c r="VP224" s="810"/>
      <c r="VQ224" s="810"/>
      <c r="VR224" s="810"/>
      <c r="VS224" s="810"/>
      <c r="VT224" s="810"/>
      <c r="VU224" s="810"/>
      <c r="VV224" s="810"/>
      <c r="VW224" s="810"/>
      <c r="VX224" s="810"/>
      <c r="VY224" s="810"/>
      <c r="VZ224" s="810"/>
      <c r="WA224" s="810"/>
      <c r="WB224" s="810"/>
      <c r="WC224" s="810"/>
      <c r="WD224" s="810"/>
      <c r="WE224" s="810"/>
      <c r="WF224" s="810"/>
      <c r="WG224" s="810"/>
      <c r="WH224" s="810"/>
      <c r="WI224" s="810"/>
      <c r="WJ224" s="810"/>
      <c r="WK224" s="810"/>
      <c r="WL224" s="810"/>
      <c r="WM224" s="810"/>
      <c r="WN224" s="810"/>
      <c r="WO224" s="810"/>
      <c r="WP224" s="810"/>
      <c r="WQ224" s="810"/>
      <c r="WR224" s="810"/>
      <c r="WS224" s="810"/>
      <c r="WT224" s="810"/>
      <c r="WU224" s="810"/>
      <c r="WV224" s="810"/>
      <c r="WW224" s="810"/>
      <c r="WX224" s="810"/>
      <c r="WY224" s="810"/>
      <c r="WZ224" s="810"/>
      <c r="XA224" s="810"/>
      <c r="XB224" s="810"/>
      <c r="XC224" s="810"/>
      <c r="XD224" s="810"/>
      <c r="XE224" s="810"/>
      <c r="XF224" s="810"/>
      <c r="XG224" s="810"/>
      <c r="XH224" s="810"/>
      <c r="XI224" s="810"/>
      <c r="XJ224" s="810"/>
      <c r="XK224" s="810"/>
      <c r="XL224" s="810"/>
      <c r="XM224" s="810"/>
      <c r="XN224" s="810"/>
      <c r="XO224" s="810"/>
      <c r="XP224" s="810"/>
      <c r="XQ224" s="810"/>
      <c r="XR224" s="810"/>
      <c r="XS224" s="810"/>
      <c r="XT224" s="810"/>
      <c r="XU224" s="810"/>
      <c r="XV224" s="810"/>
      <c r="XW224" s="810"/>
      <c r="XX224" s="810"/>
      <c r="XY224" s="810"/>
      <c r="XZ224" s="810"/>
      <c r="YA224" s="810"/>
      <c r="YB224" s="810"/>
      <c r="YC224" s="810"/>
      <c r="YD224" s="810"/>
      <c r="YE224" s="810"/>
      <c r="YF224" s="810"/>
      <c r="YG224" s="810"/>
      <c r="YH224" s="810"/>
      <c r="YI224" s="810"/>
      <c r="YJ224" s="810"/>
      <c r="YK224" s="810"/>
      <c r="YL224" s="810"/>
      <c r="YM224" s="810"/>
      <c r="YN224" s="810"/>
      <c r="YO224" s="810"/>
      <c r="YP224" s="810"/>
      <c r="YQ224" s="810"/>
      <c r="YR224" s="810"/>
      <c r="YS224" s="810"/>
      <c r="YT224" s="810"/>
      <c r="YU224" s="810"/>
      <c r="YV224" s="810"/>
      <c r="YW224" s="810"/>
      <c r="YX224" s="810"/>
      <c r="YY224" s="810"/>
      <c r="YZ224" s="810"/>
      <c r="ZA224" s="810"/>
      <c r="ZB224" s="810"/>
      <c r="ZC224" s="810"/>
      <c r="ZD224" s="810"/>
      <c r="ZE224" s="810"/>
      <c r="ZF224" s="810"/>
      <c r="ZG224" s="810"/>
      <c r="ZH224" s="810"/>
      <c r="ZI224" s="810"/>
      <c r="ZJ224" s="810"/>
      <c r="ZK224" s="810"/>
      <c r="ZL224" s="810"/>
      <c r="ZM224" s="810"/>
      <c r="ZN224" s="810"/>
      <c r="ZO224" s="810"/>
      <c r="ZP224" s="810"/>
      <c r="ZQ224" s="810"/>
      <c r="ZR224" s="810"/>
      <c r="ZS224" s="810"/>
      <c r="ZT224" s="810"/>
      <c r="ZU224" s="810"/>
      <c r="ZV224" s="810"/>
      <c r="ZW224" s="810"/>
      <c r="ZX224" s="810"/>
      <c r="ZY224" s="810"/>
      <c r="ZZ224" s="810"/>
      <c r="AAA224" s="810"/>
      <c r="AAB224" s="810"/>
      <c r="AAC224" s="810"/>
      <c r="AAD224" s="810"/>
      <c r="AAE224" s="810"/>
      <c r="AAF224" s="810"/>
      <c r="AAG224" s="810"/>
      <c r="AAH224" s="810"/>
      <c r="AAI224" s="810"/>
      <c r="AAJ224" s="810"/>
      <c r="AAK224" s="810"/>
      <c r="AAL224" s="810"/>
      <c r="AAM224" s="810"/>
      <c r="AAN224" s="810"/>
      <c r="AAO224" s="810"/>
      <c r="AAP224" s="810"/>
      <c r="AAQ224" s="810"/>
      <c r="AAR224" s="810"/>
      <c r="AAS224" s="810"/>
      <c r="AAT224" s="810"/>
      <c r="AAU224" s="810"/>
      <c r="AAV224" s="810"/>
      <c r="AAW224" s="810"/>
      <c r="AAX224" s="810"/>
      <c r="AAY224" s="810"/>
      <c r="AAZ224" s="810"/>
      <c r="ABA224" s="810"/>
      <c r="ABB224" s="810"/>
      <c r="ABC224" s="810"/>
      <c r="ABD224" s="810"/>
      <c r="ABE224" s="810"/>
      <c r="ABF224" s="810"/>
      <c r="ABG224" s="810"/>
      <c r="ABH224" s="810"/>
      <c r="ABI224" s="810"/>
      <c r="ABJ224" s="810"/>
      <c r="ABK224" s="810"/>
      <c r="ABL224" s="810"/>
      <c r="ABM224" s="810"/>
      <c r="ABN224" s="810"/>
      <c r="ABO224" s="810"/>
      <c r="ABP224" s="810"/>
      <c r="ABQ224" s="810"/>
      <c r="ABR224" s="810"/>
      <c r="ABS224" s="810"/>
      <c r="ABT224" s="810"/>
      <c r="ABU224" s="810"/>
      <c r="ABV224" s="810"/>
      <c r="ABW224" s="810"/>
      <c r="ABX224" s="810"/>
      <c r="ABY224" s="810"/>
      <c r="ABZ224" s="810"/>
      <c r="ACA224" s="810"/>
      <c r="ACB224" s="810"/>
      <c r="ACC224" s="810"/>
      <c r="ACD224" s="810"/>
      <c r="ACE224" s="810"/>
      <c r="ACF224" s="810"/>
      <c r="ACG224" s="810"/>
      <c r="ACH224" s="810"/>
      <c r="ACI224" s="810"/>
      <c r="ACJ224" s="810"/>
      <c r="ACK224" s="810"/>
      <c r="ACL224" s="810"/>
      <c r="ACM224" s="810"/>
      <c r="ACN224" s="810"/>
      <c r="ACO224" s="810"/>
      <c r="ACP224" s="810"/>
      <c r="ACQ224" s="810"/>
      <c r="ACR224" s="810"/>
      <c r="ACS224" s="810"/>
      <c r="ACT224" s="810"/>
      <c r="ACU224" s="810"/>
      <c r="ACV224" s="810"/>
      <c r="ACW224" s="810"/>
      <c r="ACX224" s="810"/>
      <c r="ACY224" s="810"/>
      <c r="ACZ224" s="810"/>
      <c r="ADA224" s="810"/>
      <c r="ADB224" s="810"/>
      <c r="ADC224" s="810"/>
      <c r="ADD224" s="810"/>
      <c r="ADE224" s="810"/>
      <c r="ADF224" s="810"/>
      <c r="ADG224" s="810"/>
      <c r="ADH224" s="810"/>
      <c r="ADI224" s="810"/>
      <c r="ADJ224" s="810"/>
      <c r="ADK224" s="810"/>
      <c r="ADL224" s="810"/>
      <c r="ADM224" s="810"/>
      <c r="ADN224" s="810"/>
      <c r="ADO224" s="810"/>
      <c r="ADP224" s="810"/>
      <c r="ADQ224" s="810"/>
      <c r="ADR224" s="810"/>
      <c r="ADS224" s="810"/>
      <c r="ADT224" s="810"/>
      <c r="ADU224" s="810"/>
      <c r="ADV224" s="810"/>
      <c r="ADW224" s="810"/>
      <c r="ADX224" s="810"/>
      <c r="ADY224" s="810"/>
      <c r="ADZ224" s="810"/>
      <c r="AEA224" s="810"/>
      <c r="AEB224" s="810"/>
      <c r="AEC224" s="810"/>
      <c r="AED224" s="810"/>
      <c r="AEE224" s="810"/>
      <c r="AEF224" s="810"/>
      <c r="AEG224" s="810"/>
      <c r="AEH224" s="810"/>
      <c r="AEI224" s="810"/>
      <c r="AEJ224" s="810"/>
      <c r="AEK224" s="810"/>
      <c r="AEL224" s="810"/>
      <c r="AEM224" s="810"/>
      <c r="AEN224" s="810"/>
      <c r="AEO224" s="810"/>
      <c r="AEP224" s="810"/>
      <c r="AEQ224" s="810"/>
      <c r="AER224" s="810"/>
      <c r="AES224" s="810"/>
      <c r="AET224" s="810"/>
      <c r="AEU224" s="810"/>
      <c r="AEV224" s="810"/>
      <c r="AEW224" s="810"/>
      <c r="AEX224" s="810"/>
      <c r="AEY224" s="810"/>
      <c r="AEZ224" s="810"/>
      <c r="AFA224" s="810"/>
      <c r="AFB224" s="810"/>
      <c r="AFC224" s="810"/>
      <c r="AFD224" s="810"/>
      <c r="AFE224" s="810"/>
      <c r="AFF224" s="810"/>
      <c r="AFG224" s="810"/>
      <c r="AFH224" s="810"/>
      <c r="AFI224" s="810"/>
      <c r="AFJ224" s="810"/>
      <c r="AFK224" s="810"/>
      <c r="AFL224" s="810"/>
      <c r="AFM224" s="810"/>
      <c r="AFN224" s="810"/>
      <c r="AFO224" s="810"/>
      <c r="AFP224" s="810"/>
      <c r="AFQ224" s="810"/>
      <c r="AFR224" s="810"/>
      <c r="AFS224" s="810"/>
      <c r="AFT224" s="810"/>
      <c r="AFU224" s="810"/>
      <c r="AFV224" s="810"/>
      <c r="AFW224" s="810"/>
      <c r="AFX224" s="810"/>
      <c r="AFY224" s="810"/>
      <c r="AFZ224" s="810"/>
      <c r="AGA224" s="810"/>
      <c r="AGB224" s="810"/>
      <c r="AGC224" s="810"/>
      <c r="AGD224" s="810"/>
      <c r="AGE224" s="810"/>
      <c r="AGF224" s="810"/>
      <c r="AGG224" s="810"/>
      <c r="AGH224" s="810"/>
      <c r="AGI224" s="810"/>
      <c r="AGJ224" s="810"/>
      <c r="AGK224" s="810"/>
      <c r="AGL224" s="810"/>
      <c r="AGM224" s="810"/>
      <c r="AGN224" s="810"/>
      <c r="AGO224" s="810"/>
      <c r="AGP224" s="810"/>
      <c r="AGQ224" s="810"/>
      <c r="AGR224" s="810"/>
      <c r="AGS224" s="810"/>
      <c r="AGT224" s="810"/>
      <c r="AGU224" s="810"/>
      <c r="AGV224" s="810"/>
      <c r="AGW224" s="810"/>
      <c r="AGX224" s="810"/>
      <c r="AGY224" s="810"/>
      <c r="AGZ224" s="810"/>
      <c r="AHA224" s="810"/>
      <c r="AHB224" s="810"/>
      <c r="AHC224" s="810"/>
      <c r="AHD224" s="810"/>
      <c r="AHE224" s="810"/>
      <c r="AHF224" s="810"/>
      <c r="AHG224" s="810"/>
      <c r="AHH224" s="810"/>
      <c r="AHI224" s="810"/>
      <c r="AHJ224" s="810"/>
      <c r="AHK224" s="810"/>
      <c r="AHL224" s="810"/>
      <c r="AHM224" s="810"/>
      <c r="AHN224" s="810"/>
      <c r="AHO224" s="810"/>
      <c r="AHP224" s="810"/>
      <c r="AHQ224" s="810"/>
      <c r="AHR224" s="810"/>
      <c r="AHS224" s="810"/>
      <c r="AHT224" s="810"/>
      <c r="AHU224" s="810"/>
      <c r="AHV224" s="810"/>
      <c r="AHW224" s="810"/>
      <c r="AHX224" s="810"/>
      <c r="AHY224" s="810"/>
      <c r="AHZ224" s="810"/>
      <c r="AIA224" s="810"/>
      <c r="AIB224" s="810"/>
      <c r="AIC224" s="810"/>
      <c r="AID224" s="810"/>
      <c r="AIE224" s="810"/>
      <c r="AIF224" s="810"/>
      <c r="AIG224" s="810"/>
      <c r="AIH224" s="810"/>
      <c r="AII224" s="810"/>
      <c r="AIJ224" s="810"/>
      <c r="AIK224" s="810"/>
      <c r="AIL224" s="810"/>
      <c r="AIM224" s="810"/>
      <c r="AIN224" s="810"/>
      <c r="AIO224" s="810"/>
      <c r="AIP224" s="810"/>
      <c r="AIQ224" s="810"/>
      <c r="AIR224" s="810"/>
      <c r="AIS224" s="810"/>
      <c r="AIT224" s="810"/>
      <c r="AIU224" s="810"/>
      <c r="AIV224" s="810"/>
      <c r="AIW224" s="810"/>
      <c r="AIX224" s="810"/>
      <c r="AIY224" s="810"/>
      <c r="AIZ224" s="810"/>
      <c r="AJA224" s="810"/>
      <c r="AJB224" s="810"/>
      <c r="AJC224" s="810"/>
      <c r="AJD224" s="810"/>
      <c r="AJE224" s="810"/>
      <c r="AJF224" s="810"/>
      <c r="AJG224" s="810"/>
      <c r="AJH224" s="810"/>
      <c r="AJI224" s="810"/>
      <c r="AJJ224" s="810"/>
      <c r="AJK224" s="810"/>
      <c r="AJL224" s="810"/>
      <c r="AJM224" s="810"/>
      <c r="AJN224" s="810"/>
      <c r="AJO224" s="810"/>
      <c r="AJP224" s="810"/>
      <c r="AJQ224" s="810"/>
      <c r="AJR224" s="810"/>
      <c r="AJS224" s="810"/>
      <c r="AJT224" s="810"/>
      <c r="AJU224" s="810"/>
      <c r="AJV224" s="810"/>
      <c r="AJW224" s="810"/>
      <c r="AJX224" s="810"/>
      <c r="AJY224" s="810"/>
      <c r="AJZ224" s="810"/>
      <c r="AKA224" s="810"/>
      <c r="AKB224" s="810"/>
      <c r="AKC224" s="810"/>
      <c r="AKD224" s="810"/>
      <c r="AKE224" s="810"/>
      <c r="AKF224" s="810"/>
      <c r="AKG224" s="810"/>
      <c r="AKH224" s="810"/>
      <c r="AKI224" s="810"/>
      <c r="AKJ224" s="810"/>
      <c r="AKK224" s="810"/>
      <c r="AKL224" s="810"/>
      <c r="AKM224" s="810"/>
      <c r="AKN224" s="810"/>
      <c r="AKO224" s="810"/>
      <c r="AKP224" s="810"/>
      <c r="AKQ224" s="810"/>
      <c r="AKR224" s="810"/>
      <c r="AKS224" s="810"/>
      <c r="AKT224" s="810"/>
      <c r="AKU224" s="810"/>
      <c r="AKV224" s="810"/>
      <c r="AKW224" s="810"/>
      <c r="AKX224" s="810"/>
      <c r="AKY224" s="810"/>
      <c r="AKZ224" s="810"/>
      <c r="ALA224" s="810"/>
      <c r="ALB224" s="810"/>
      <c r="ALC224" s="810"/>
      <c r="ALD224" s="810"/>
      <c r="ALE224" s="810"/>
      <c r="ALF224" s="810"/>
      <c r="ALG224" s="810"/>
      <c r="ALH224" s="810"/>
      <c r="ALI224" s="810"/>
      <c r="ALJ224" s="810"/>
      <c r="ALK224" s="810"/>
      <c r="ALL224" s="810"/>
      <c r="ALM224" s="810"/>
      <c r="ALN224" s="810"/>
      <c r="ALO224" s="810"/>
      <c r="ALP224" s="810"/>
      <c r="ALQ224" s="810"/>
      <c r="ALR224" s="810"/>
      <c r="ALS224" s="810"/>
      <c r="ALT224" s="810"/>
      <c r="ALU224" s="810"/>
      <c r="ALV224" s="810"/>
      <c r="ALW224" s="810"/>
      <c r="ALX224" s="810"/>
      <c r="ALY224" s="810"/>
      <c r="ALZ224" s="810"/>
      <c r="AMA224" s="810"/>
      <c r="AMB224" s="810"/>
      <c r="AMC224" s="810"/>
      <c r="AMD224" s="810"/>
      <c r="AME224" s="810"/>
      <c r="AMF224" s="810"/>
      <c r="AMG224" s="810"/>
      <c r="AMH224" s="810"/>
      <c r="AMI224" s="810"/>
      <c r="AMJ224" s="810"/>
      <c r="AMK224" s="810"/>
      <c r="AML224" s="810"/>
      <c r="AMM224" s="810"/>
      <c r="AMN224" s="810"/>
      <c r="AMO224" s="810"/>
      <c r="AMP224" s="810"/>
      <c r="AMQ224" s="810"/>
      <c r="AMR224" s="810"/>
      <c r="AMS224" s="810"/>
      <c r="AMT224" s="810"/>
      <c r="AMU224" s="810"/>
      <c r="AMV224" s="810"/>
      <c r="AMW224" s="810"/>
      <c r="AMX224" s="810"/>
      <c r="AMY224" s="810"/>
      <c r="AMZ224" s="810"/>
      <c r="ANA224" s="810"/>
      <c r="ANB224" s="810"/>
      <c r="ANC224" s="810"/>
      <c r="AND224" s="810"/>
      <c r="ANE224" s="810"/>
      <c r="ANF224" s="810"/>
      <c r="ANG224" s="810"/>
      <c r="ANH224" s="810"/>
      <c r="ANI224" s="810"/>
      <c r="ANJ224" s="810"/>
      <c r="ANK224" s="810"/>
      <c r="ANL224" s="810"/>
      <c r="ANM224" s="810"/>
      <c r="ANN224" s="810"/>
      <c r="ANO224" s="810"/>
      <c r="ANP224" s="810"/>
      <c r="ANQ224" s="810"/>
      <c r="ANR224" s="810"/>
      <c r="ANS224" s="810"/>
      <c r="ANT224" s="810"/>
      <c r="ANU224" s="810"/>
      <c r="ANV224" s="810"/>
      <c r="ANW224" s="810"/>
      <c r="ANX224" s="810"/>
      <c r="ANY224" s="810"/>
      <c r="ANZ224" s="810"/>
      <c r="AOA224" s="810"/>
      <c r="AOB224" s="810"/>
      <c r="AOC224" s="810"/>
      <c r="AOD224" s="810"/>
      <c r="AOE224" s="810"/>
      <c r="AOF224" s="810"/>
      <c r="AOG224" s="810"/>
      <c r="AOH224" s="810"/>
      <c r="AOI224" s="810"/>
      <c r="AOJ224" s="810"/>
      <c r="AOK224" s="810"/>
      <c r="AOL224" s="810"/>
      <c r="AOM224" s="810"/>
      <c r="AON224" s="810"/>
      <c r="AOO224" s="810"/>
      <c r="AOP224" s="810"/>
      <c r="AOQ224" s="810"/>
      <c r="AOR224" s="810"/>
      <c r="AOS224" s="810"/>
      <c r="AOT224" s="810"/>
      <c r="AOU224" s="810"/>
      <c r="AOV224" s="810"/>
      <c r="AOW224" s="810"/>
      <c r="AOX224" s="810"/>
      <c r="AOY224" s="810"/>
      <c r="AOZ224" s="810"/>
      <c r="APA224" s="810"/>
      <c r="APB224" s="810"/>
      <c r="APC224" s="810"/>
      <c r="APD224" s="810"/>
      <c r="APE224" s="810"/>
      <c r="APF224" s="810"/>
      <c r="APG224" s="810"/>
      <c r="APH224" s="810"/>
      <c r="API224" s="810"/>
      <c r="APJ224" s="810"/>
      <c r="APK224" s="810"/>
      <c r="APL224" s="810"/>
      <c r="APM224" s="810"/>
      <c r="APN224" s="810"/>
      <c r="APO224" s="810"/>
      <c r="APP224" s="810"/>
      <c r="APQ224" s="810"/>
      <c r="APR224" s="810"/>
      <c r="APS224" s="810"/>
      <c r="APT224" s="810"/>
      <c r="APU224" s="810"/>
      <c r="APV224" s="810"/>
      <c r="APW224" s="810"/>
      <c r="APX224" s="810"/>
      <c r="APY224" s="810"/>
      <c r="APZ224" s="810"/>
      <c r="AQA224" s="810"/>
      <c r="AQB224" s="810"/>
      <c r="AQC224" s="810"/>
      <c r="AQD224" s="810"/>
      <c r="AQE224" s="810"/>
      <c r="AQF224" s="810"/>
      <c r="AQG224" s="810"/>
      <c r="AQH224" s="810"/>
      <c r="AQI224" s="810"/>
      <c r="AQJ224" s="810"/>
      <c r="AQK224" s="810"/>
      <c r="AQL224" s="810"/>
      <c r="AQM224" s="810"/>
      <c r="AQN224" s="810"/>
      <c r="AQO224" s="810"/>
      <c r="AQP224" s="810"/>
      <c r="AQQ224" s="810"/>
      <c r="AQR224" s="810"/>
      <c r="AQS224" s="810"/>
      <c r="AQT224" s="810"/>
      <c r="AQU224" s="810"/>
      <c r="AQV224" s="810"/>
      <c r="AQW224" s="810"/>
      <c r="AQX224" s="810"/>
      <c r="AQY224" s="810"/>
      <c r="AQZ224" s="810"/>
      <c r="ARA224" s="810"/>
      <c r="ARB224" s="810"/>
      <c r="ARC224" s="810"/>
      <c r="ARD224" s="810"/>
      <c r="ARE224" s="810"/>
      <c r="ARF224" s="810"/>
      <c r="ARG224" s="810"/>
      <c r="ARH224" s="810"/>
      <c r="ARI224" s="810"/>
      <c r="ARJ224" s="810"/>
      <c r="ARK224" s="810"/>
      <c r="ARL224" s="810"/>
      <c r="ARM224" s="810"/>
      <c r="ARN224" s="810"/>
      <c r="ARO224" s="810"/>
      <c r="ARP224" s="810"/>
      <c r="ARQ224" s="810"/>
      <c r="ARR224" s="810"/>
      <c r="ARS224" s="810"/>
      <c r="ART224" s="810"/>
      <c r="ARU224" s="810"/>
      <c r="ARV224" s="810"/>
      <c r="ARW224" s="810"/>
      <c r="ARX224" s="810"/>
      <c r="ARY224" s="810"/>
      <c r="ARZ224" s="810"/>
      <c r="ASA224" s="810"/>
      <c r="ASB224" s="810"/>
      <c r="ASC224" s="810"/>
    </row>
    <row r="225" spans="1:1173" s="741" customFormat="1" ht="22" customHeight="1" x14ac:dyDescent="0.15">
      <c r="A225" s="653"/>
      <c r="B225" s="736" t="s">
        <v>88</v>
      </c>
      <c r="C225" s="737" t="s">
        <v>27</v>
      </c>
      <c r="D225" s="738">
        <f>IF($C221*$D$101&gt;$D$101,$D$101,ROUNDUP($C221*$D$101,0))</f>
        <v>71217</v>
      </c>
      <c r="E225" s="739">
        <f t="shared" ref="E225:AR225" si="81">IF(E224="","",IF($C221*($D$101-D225)+D225&gt;$D$101,$D$101,ROUNDUP($C221*($D$101-D225)+D225,0)))</f>
        <v>139230</v>
      </c>
      <c r="F225" s="740">
        <f t="shared" si="81"/>
        <v>204182</v>
      </c>
      <c r="G225" s="740">
        <f t="shared" si="81"/>
        <v>266211</v>
      </c>
      <c r="H225" s="740">
        <f t="shared" si="81"/>
        <v>325449</v>
      </c>
      <c r="I225" s="740">
        <f t="shared" si="81"/>
        <v>382021</v>
      </c>
      <c r="J225" s="739">
        <f t="shared" si="81"/>
        <v>436048</v>
      </c>
      <c r="K225" s="740">
        <f t="shared" si="81"/>
        <v>487643</v>
      </c>
      <c r="L225" s="740">
        <f t="shared" si="81"/>
        <v>536917</v>
      </c>
      <c r="M225" s="740">
        <f t="shared" si="81"/>
        <v>583973</v>
      </c>
      <c r="N225" s="740">
        <f t="shared" si="81"/>
        <v>628912</v>
      </c>
      <c r="O225" s="740">
        <f t="shared" si="81"/>
        <v>671828</v>
      </c>
      <c r="P225" s="740">
        <f t="shared" si="81"/>
        <v>712813</v>
      </c>
      <c r="Q225" s="740">
        <f t="shared" si="81"/>
        <v>751954</v>
      </c>
      <c r="R225" s="740">
        <f t="shared" si="81"/>
        <v>789334</v>
      </c>
      <c r="S225" s="740">
        <f t="shared" si="81"/>
        <v>825031</v>
      </c>
      <c r="T225" s="740">
        <f t="shared" si="81"/>
        <v>859122</v>
      </c>
      <c r="U225" s="740">
        <f t="shared" si="81"/>
        <v>891679</v>
      </c>
      <c r="V225" s="740">
        <f t="shared" si="81"/>
        <v>922771</v>
      </c>
      <c r="W225" s="740">
        <f t="shared" si="81"/>
        <v>952464</v>
      </c>
      <c r="X225" s="740">
        <f t="shared" si="81"/>
        <v>980821</v>
      </c>
      <c r="Y225" s="740">
        <f t="shared" si="81"/>
        <v>1007902</v>
      </c>
      <c r="Z225" s="740">
        <f t="shared" si="81"/>
        <v>1033764</v>
      </c>
      <c r="AA225" s="740">
        <f t="shared" si="81"/>
        <v>1058462</v>
      </c>
      <c r="AB225" s="740">
        <f t="shared" si="81"/>
        <v>1082049</v>
      </c>
      <c r="AC225" s="740">
        <f t="shared" si="81"/>
        <v>1104574</v>
      </c>
      <c r="AD225" s="740">
        <f t="shared" si="81"/>
        <v>1126086</v>
      </c>
      <c r="AE225" s="740">
        <f t="shared" si="81"/>
        <v>1146630</v>
      </c>
      <c r="AF225" s="740">
        <f t="shared" si="81"/>
        <v>1166249</v>
      </c>
      <c r="AG225" s="740">
        <f t="shared" si="81"/>
        <v>1184985</v>
      </c>
      <c r="AH225" s="740">
        <f t="shared" si="81"/>
        <v>1202878</v>
      </c>
      <c r="AI225" s="740">
        <f t="shared" si="81"/>
        <v>1219966</v>
      </c>
      <c r="AJ225" s="740">
        <f t="shared" si="81"/>
        <v>1236285</v>
      </c>
      <c r="AK225" s="740" t="str">
        <f t="shared" si="81"/>
        <v/>
      </c>
      <c r="AL225" s="740" t="str">
        <f t="shared" si="81"/>
        <v/>
      </c>
      <c r="AM225" s="740" t="str">
        <f t="shared" si="81"/>
        <v/>
      </c>
      <c r="AN225" s="740" t="str">
        <f t="shared" si="81"/>
        <v/>
      </c>
      <c r="AO225" s="740" t="str">
        <f t="shared" si="81"/>
        <v/>
      </c>
      <c r="AP225" s="740" t="str">
        <f t="shared" si="81"/>
        <v/>
      </c>
      <c r="AQ225" s="740" t="str">
        <f t="shared" si="81"/>
        <v/>
      </c>
      <c r="AR225" s="740" t="str">
        <f t="shared" si="81"/>
        <v/>
      </c>
    </row>
    <row r="226" spans="1:1173" s="699" customFormat="1" ht="22" customHeight="1" x14ac:dyDescent="0.15">
      <c r="A226" s="653"/>
      <c r="B226" s="772"/>
      <c r="C226" s="737" t="s">
        <v>17</v>
      </c>
      <c r="D226" s="743">
        <f>IF(D224="","",D225/D$101)</f>
        <v>4.4999999999999998E-2</v>
      </c>
      <c r="E226" s="744">
        <f t="shared" ref="E226:AI226" si="82">IF(E224="","",E225/E$101)</f>
        <v>8.7439552848081387E-2</v>
      </c>
      <c r="F226" s="743">
        <f t="shared" si="82"/>
        <v>0.12745443196004994</v>
      </c>
      <c r="G226" s="743">
        <f t="shared" si="82"/>
        <v>0.16514330024813895</v>
      </c>
      <c r="H226" s="743">
        <f t="shared" si="82"/>
        <v>0.20064673242909989</v>
      </c>
      <c r="I226" s="743">
        <f t="shared" si="82"/>
        <v>0.23408149509803922</v>
      </c>
      <c r="J226" s="744">
        <f t="shared" si="82"/>
        <v>0.2655590742996346</v>
      </c>
      <c r="K226" s="743">
        <f t="shared" si="82"/>
        <v>0.29518341404358356</v>
      </c>
      <c r="L226" s="743">
        <f t="shared" si="82"/>
        <v>0.32305475330926592</v>
      </c>
      <c r="M226" s="743">
        <f t="shared" si="82"/>
        <v>0.34926614832535885</v>
      </c>
      <c r="N226" s="743">
        <f t="shared" si="82"/>
        <v>0.37390725326991675</v>
      </c>
      <c r="O226" s="743">
        <f t="shared" si="82"/>
        <v>0.39706146572104017</v>
      </c>
      <c r="P226" s="743">
        <f t="shared" si="82"/>
        <v>0.41880904817861342</v>
      </c>
      <c r="Q226" s="743">
        <f t="shared" si="82"/>
        <v>0.43957209247946688</v>
      </c>
      <c r="R226" s="743">
        <f t="shared" si="82"/>
        <v>0.45910196010004073</v>
      </c>
      <c r="S226" s="743">
        <f t="shared" si="82"/>
        <v>0.47746231083075319</v>
      </c>
      <c r="T226" s="743">
        <f t="shared" si="82"/>
        <v>0.49471496026718875</v>
      </c>
      <c r="U226" s="743">
        <f t="shared" si="82"/>
        <v>0.51091763357685149</v>
      </c>
      <c r="V226" s="743">
        <f t="shared" si="82"/>
        <v>0.52612520668225093</v>
      </c>
      <c r="W226" s="743">
        <f t="shared" si="82"/>
        <v>0.54038977617656236</v>
      </c>
      <c r="X226" s="743">
        <f t="shared" si="82"/>
        <v>0.55376072719060521</v>
      </c>
      <c r="Y226" s="743">
        <f t="shared" si="82"/>
        <v>0.5662847992808383</v>
      </c>
      <c r="Z226" s="743">
        <f t="shared" si="82"/>
        <v>0.57800615040536762</v>
      </c>
      <c r="AA226" s="743">
        <f t="shared" si="82"/>
        <v>0.58977756480263888</v>
      </c>
      <c r="AB226" s="743">
        <f t="shared" si="82"/>
        <v>0.60085125995357769</v>
      </c>
      <c r="AC226" s="743">
        <f t="shared" si="82"/>
        <v>0.61126151053656808</v>
      </c>
      <c r="AD226" s="743">
        <f t="shared" si="82"/>
        <v>0.62104212395627667</v>
      </c>
      <c r="AE226" s="743">
        <f t="shared" si="82"/>
        <v>0.63022424975266567</v>
      </c>
      <c r="AF226" s="743">
        <f t="shared" si="82"/>
        <v>0.63883752013058859</v>
      </c>
      <c r="AG226" s="743">
        <f t="shared" si="82"/>
        <v>0.6469106214787963</v>
      </c>
      <c r="AH226" s="743">
        <f t="shared" si="82"/>
        <v>0.65447076618387978</v>
      </c>
      <c r="AI226" s="743">
        <f t="shared" si="82"/>
        <v>0.6615437173285903</v>
      </c>
      <c r="AJ226" s="743">
        <f>IF(AJ224="","",AJ225/AJ$101)</f>
        <v>0.66815381289520615</v>
      </c>
      <c r="AK226" s="743" t="str">
        <f t="shared" ref="AK226:AR226" si="83">IF(AK224="","",AK225/AK$101)</f>
        <v/>
      </c>
      <c r="AL226" s="743" t="str">
        <f t="shared" si="83"/>
        <v/>
      </c>
      <c r="AM226" s="743" t="str">
        <f t="shared" si="83"/>
        <v/>
      </c>
      <c r="AN226" s="743" t="str">
        <f t="shared" si="83"/>
        <v/>
      </c>
      <c r="AO226" s="743" t="str">
        <f t="shared" si="83"/>
        <v/>
      </c>
      <c r="AP226" s="743" t="str">
        <f t="shared" si="83"/>
        <v/>
      </c>
      <c r="AQ226" s="743" t="str">
        <f t="shared" si="83"/>
        <v/>
      </c>
      <c r="AR226" s="743" t="str">
        <f t="shared" si="83"/>
        <v/>
      </c>
    </row>
    <row r="227" spans="1:1173" s="751" customFormat="1" ht="22" customHeight="1" x14ac:dyDescent="0.15">
      <c r="A227" s="653"/>
      <c r="B227" s="745" t="s">
        <v>96</v>
      </c>
      <c r="C227" s="737" t="s">
        <v>49</v>
      </c>
      <c r="D227" s="746">
        <f>IF(D224="","",D225*$G$29)</f>
        <v>1009084355.55</v>
      </c>
      <c r="E227" s="747">
        <f t="shared" ref="E227:AR227" si="84">IF(E224="","",E225*$G$29)</f>
        <v>1972770754.5</v>
      </c>
      <c r="F227" s="746">
        <f t="shared" si="84"/>
        <v>2893085385.2999997</v>
      </c>
      <c r="G227" s="746">
        <f t="shared" si="84"/>
        <v>3771983590.6500001</v>
      </c>
      <c r="H227" s="746">
        <f t="shared" si="84"/>
        <v>4611335698.3499994</v>
      </c>
      <c r="I227" s="746">
        <f t="shared" si="84"/>
        <v>5412912852.1499996</v>
      </c>
      <c r="J227" s="747">
        <f t="shared" si="84"/>
        <v>6178429519.1999998</v>
      </c>
      <c r="K227" s="746">
        <f t="shared" si="84"/>
        <v>6909486813.4499998</v>
      </c>
      <c r="L227" s="746">
        <f t="shared" si="84"/>
        <v>7607657510.5500002</v>
      </c>
      <c r="M227" s="746">
        <f t="shared" si="84"/>
        <v>8274401032.9499998</v>
      </c>
      <c r="N227" s="746">
        <f t="shared" si="84"/>
        <v>8911148464.7999992</v>
      </c>
      <c r="O227" s="746">
        <f t="shared" si="84"/>
        <v>9519231706.1999989</v>
      </c>
      <c r="P227" s="746">
        <f t="shared" si="84"/>
        <v>10099954318.949999</v>
      </c>
      <c r="Q227" s="746">
        <f t="shared" si="84"/>
        <v>10654549019.1</v>
      </c>
      <c r="R227" s="746">
        <f t="shared" si="84"/>
        <v>11184191846.1</v>
      </c>
      <c r="S227" s="746">
        <f t="shared" si="84"/>
        <v>11689987993.65</v>
      </c>
      <c r="T227" s="746">
        <f t="shared" si="84"/>
        <v>12173028486.299999</v>
      </c>
      <c r="U227" s="746">
        <f t="shared" si="84"/>
        <v>12634333502.85</v>
      </c>
      <c r="V227" s="746">
        <f t="shared" si="84"/>
        <v>13074880714.65</v>
      </c>
      <c r="W227" s="746">
        <f t="shared" si="84"/>
        <v>13495605285.6</v>
      </c>
      <c r="X227" s="746">
        <f t="shared" si="84"/>
        <v>13897399872.15</v>
      </c>
      <c r="Y227" s="746">
        <f t="shared" si="84"/>
        <v>14281114623.299999</v>
      </c>
      <c r="Z227" s="746">
        <f t="shared" si="84"/>
        <v>14647557180.6</v>
      </c>
      <c r="AA227" s="746">
        <f t="shared" si="84"/>
        <v>14997506847.299999</v>
      </c>
      <c r="AB227" s="746">
        <f t="shared" si="84"/>
        <v>15331714588.35</v>
      </c>
      <c r="AC227" s="746">
        <f t="shared" si="84"/>
        <v>15650874692.1</v>
      </c>
      <c r="AD227" s="746">
        <f t="shared" si="84"/>
        <v>15955681446.9</v>
      </c>
      <c r="AE227" s="746">
        <f t="shared" si="84"/>
        <v>16246772464.5</v>
      </c>
      <c r="AF227" s="746">
        <f t="shared" si="84"/>
        <v>16524757018.35</v>
      </c>
      <c r="AG227" s="746">
        <f t="shared" si="84"/>
        <v>16790230212.75</v>
      </c>
      <c r="AH227" s="746">
        <f t="shared" si="84"/>
        <v>17043758813.699999</v>
      </c>
      <c r="AI227" s="746">
        <f t="shared" si="84"/>
        <v>17285881248.899998</v>
      </c>
      <c r="AJ227" s="746">
        <f t="shared" si="84"/>
        <v>17517107607.75</v>
      </c>
      <c r="AK227" s="746" t="str">
        <f t="shared" si="84"/>
        <v/>
      </c>
      <c r="AL227" s="746" t="str">
        <f t="shared" si="84"/>
        <v/>
      </c>
      <c r="AM227" s="746" t="str">
        <f t="shared" si="84"/>
        <v/>
      </c>
      <c r="AN227" s="746" t="str">
        <f t="shared" si="84"/>
        <v/>
      </c>
      <c r="AO227" s="746" t="str">
        <f t="shared" si="84"/>
        <v/>
      </c>
      <c r="AP227" s="746" t="str">
        <f t="shared" si="84"/>
        <v/>
      </c>
      <c r="AQ227" s="746" t="str">
        <f t="shared" si="84"/>
        <v/>
      </c>
      <c r="AR227" s="746" t="str">
        <f t="shared" si="84"/>
        <v/>
      </c>
    </row>
    <row r="228" spans="1:1173" s="812" customFormat="1" ht="10" customHeight="1" x14ac:dyDescent="0.15">
      <c r="A228" s="653"/>
      <c r="B228" s="802"/>
      <c r="C228" s="802"/>
      <c r="E228" s="813"/>
      <c r="J228" s="813"/>
    </row>
    <row r="229" spans="1:1173" s="699" customFormat="1" ht="22" customHeight="1" x14ac:dyDescent="0.15">
      <c r="A229" s="653"/>
      <c r="B229" s="736" t="s">
        <v>89</v>
      </c>
      <c r="C229" s="737" t="s">
        <v>27</v>
      </c>
      <c r="D229" s="748">
        <f>IF((((VLOOKUP(D224,Vérification!$C$18:$D$57,2,FALSE))-(VLOOKUP(D224-1,Vérification!$C$18:$D$57,2,FALSE)))*1000)&lt;0,0,((VLOOKUP(D224,Vérification!$C$18:$D$57,2,FALSE))-(VLOOKUP(D224-1,Vérification!$C$18:$D$57,2,FALSE)))*1000)</f>
        <v>9700.0000000000455</v>
      </c>
      <c r="E229" s="749">
        <f t="shared" ref="E229:AR229" si="85">IF(E224="","",IF(E$101-D$101&lt;0,D229,E$101-D$101+D229))</f>
        <v>19400.000000000044</v>
      </c>
      <c r="F229" s="750">
        <f t="shared" si="85"/>
        <v>29100.000000000044</v>
      </c>
      <c r="G229" s="750">
        <f t="shared" si="85"/>
        <v>39100.000000000044</v>
      </c>
      <c r="H229" s="750">
        <f t="shared" si="85"/>
        <v>49100.000000000044</v>
      </c>
      <c r="I229" s="750">
        <f t="shared" si="85"/>
        <v>59100.000000000044</v>
      </c>
      <c r="J229" s="749">
        <f t="shared" si="85"/>
        <v>69100.000000000044</v>
      </c>
      <c r="K229" s="750">
        <f t="shared" si="85"/>
        <v>79100.000000000044</v>
      </c>
      <c r="L229" s="750">
        <f t="shared" si="85"/>
        <v>89100.000000000044</v>
      </c>
      <c r="M229" s="750">
        <f t="shared" si="85"/>
        <v>99100.000000000044</v>
      </c>
      <c r="N229" s="750">
        <f t="shared" si="85"/>
        <v>109100.00000000004</v>
      </c>
      <c r="O229" s="750">
        <f t="shared" si="85"/>
        <v>119100.00000000004</v>
      </c>
      <c r="P229" s="750">
        <f t="shared" si="85"/>
        <v>129100.00000000004</v>
      </c>
      <c r="Q229" s="750">
        <f t="shared" si="85"/>
        <v>137750.00000000006</v>
      </c>
      <c r="R229" s="750">
        <f t="shared" si="85"/>
        <v>146400.00000000006</v>
      </c>
      <c r="S229" s="750">
        <f t="shared" si="85"/>
        <v>155050.00000000006</v>
      </c>
      <c r="T229" s="750">
        <f t="shared" si="85"/>
        <v>163700.00000000006</v>
      </c>
      <c r="U229" s="750">
        <f t="shared" si="85"/>
        <v>172350.00000000006</v>
      </c>
      <c r="V229" s="750">
        <f t="shared" si="85"/>
        <v>181000.00000000006</v>
      </c>
      <c r="W229" s="750">
        <f t="shared" si="85"/>
        <v>189650.00000000006</v>
      </c>
      <c r="X229" s="750">
        <f t="shared" si="85"/>
        <v>198300.00000000006</v>
      </c>
      <c r="Y229" s="750">
        <f t="shared" si="85"/>
        <v>206950.00000000006</v>
      </c>
      <c r="Z229" s="750">
        <f t="shared" si="85"/>
        <v>215600.00000000006</v>
      </c>
      <c r="AA229" s="750">
        <f t="shared" si="85"/>
        <v>221780.00000000006</v>
      </c>
      <c r="AB229" s="750">
        <f t="shared" si="85"/>
        <v>227960.00000000006</v>
      </c>
      <c r="AC229" s="750">
        <f t="shared" si="85"/>
        <v>234140.00000000006</v>
      </c>
      <c r="AD229" s="750">
        <f t="shared" si="85"/>
        <v>240320.00000000006</v>
      </c>
      <c r="AE229" s="750">
        <f t="shared" si="85"/>
        <v>246500.00000000006</v>
      </c>
      <c r="AF229" s="750">
        <f t="shared" si="85"/>
        <v>252680.00000000006</v>
      </c>
      <c r="AG229" s="750">
        <f t="shared" si="85"/>
        <v>258860.00000000006</v>
      </c>
      <c r="AH229" s="750">
        <f t="shared" si="85"/>
        <v>265040.00000000006</v>
      </c>
      <c r="AI229" s="750">
        <f t="shared" si="85"/>
        <v>271220.00000000006</v>
      </c>
      <c r="AJ229" s="750">
        <f t="shared" si="85"/>
        <v>277400.00000000006</v>
      </c>
      <c r="AK229" s="750" t="str">
        <f t="shared" si="85"/>
        <v/>
      </c>
      <c r="AL229" s="750" t="str">
        <f t="shared" si="85"/>
        <v/>
      </c>
      <c r="AM229" s="750" t="str">
        <f t="shared" si="85"/>
        <v/>
      </c>
      <c r="AN229" s="750" t="str">
        <f t="shared" si="85"/>
        <v/>
      </c>
      <c r="AO229" s="750" t="str">
        <f t="shared" si="85"/>
        <v/>
      </c>
      <c r="AP229" s="750" t="str">
        <f t="shared" si="85"/>
        <v/>
      </c>
      <c r="AQ229" s="750" t="str">
        <f t="shared" si="85"/>
        <v/>
      </c>
      <c r="AR229" s="750" t="str">
        <f t="shared" si="85"/>
        <v/>
      </c>
    </row>
    <row r="230" spans="1:1173" s="699" customFormat="1" ht="22" customHeight="1" x14ac:dyDescent="0.15">
      <c r="A230" s="653"/>
      <c r="B230" s="772"/>
      <c r="C230" s="737" t="s">
        <v>17</v>
      </c>
      <c r="D230" s="743">
        <f t="shared" ref="D230:AR230" si="86">IF(D224="","",D229/D$101)</f>
        <v>6.1291545557942912E-3</v>
      </c>
      <c r="E230" s="744">
        <f t="shared" si="86"/>
        <v>1.2183633737361078E-2</v>
      </c>
      <c r="F230" s="743">
        <f t="shared" si="86"/>
        <v>1.8164794007490662E-2</v>
      </c>
      <c r="G230" s="743">
        <f t="shared" si="86"/>
        <v>2.4255583126550895E-2</v>
      </c>
      <c r="H230" s="743">
        <f t="shared" si="86"/>
        <v>3.0271270036991395E-2</v>
      </c>
      <c r="I230" s="743">
        <f t="shared" si="86"/>
        <v>3.6213235294117671E-2</v>
      </c>
      <c r="J230" s="744">
        <f t="shared" si="86"/>
        <v>4.2082825822168116E-2</v>
      </c>
      <c r="K230" s="743">
        <f t="shared" si="86"/>
        <v>4.7881355932203419E-2</v>
      </c>
      <c r="L230" s="743">
        <f t="shared" si="86"/>
        <v>5.3610108303249124E-2</v>
      </c>
      <c r="M230" s="743">
        <f t="shared" si="86"/>
        <v>5.9270334928229688E-2</v>
      </c>
      <c r="N230" s="743">
        <f t="shared" si="86"/>
        <v>6.4863258026159359E-2</v>
      </c>
      <c r="O230" s="743">
        <f t="shared" si="86"/>
        <v>7.0390070921985848E-2</v>
      </c>
      <c r="P230" s="743">
        <f t="shared" si="86"/>
        <v>7.5851938895417179E-2</v>
      </c>
      <c r="Q230" s="743">
        <f t="shared" si="86"/>
        <v>8.0524946657703253E-2</v>
      </c>
      <c r="R230" s="743">
        <f t="shared" si="86"/>
        <v>8.5150933519455629E-2</v>
      </c>
      <c r="S230" s="743">
        <f t="shared" si="86"/>
        <v>8.9730605630950006E-2</v>
      </c>
      <c r="T230" s="743">
        <f t="shared" si="86"/>
        <v>9.4264655073131434E-2</v>
      </c>
      <c r="U230" s="743">
        <f t="shared" si="86"/>
        <v>9.8753760206274202E-2</v>
      </c>
      <c r="V230" s="743">
        <f t="shared" si="86"/>
        <v>0.10319858600832434</v>
      </c>
      <c r="W230" s="743">
        <f t="shared" si="86"/>
        <v>0.10759978440327937</v>
      </c>
      <c r="X230" s="743">
        <f t="shared" si="86"/>
        <v>0.11195799457994583</v>
      </c>
      <c r="Y230" s="743">
        <f t="shared" si="86"/>
        <v>0.11627384330140184</v>
      </c>
      <c r="Z230" s="743">
        <f t="shared" si="86"/>
        <v>0.12054794520547948</v>
      </c>
      <c r="AA230" s="743">
        <f t="shared" si="86"/>
        <v>0.12357634787260127</v>
      </c>
      <c r="AB230" s="743">
        <f t="shared" si="86"/>
        <v>0.12658396543873485</v>
      </c>
      <c r="AC230" s="743">
        <f t="shared" si="86"/>
        <v>0.12957101115636624</v>
      </c>
      <c r="AD230" s="743">
        <f t="shared" si="86"/>
        <v>0.13253769537066659</v>
      </c>
      <c r="AE230" s="743">
        <f t="shared" si="86"/>
        <v>0.13548422556886888</v>
      </c>
      <c r="AF230" s="743">
        <f t="shared" si="86"/>
        <v>0.1384108064286419</v>
      </c>
      <c r="AG230" s="743">
        <f t="shared" si="86"/>
        <v>0.1413176398654846</v>
      </c>
      <c r="AH230" s="743">
        <f t="shared" si="86"/>
        <v>0.14420492507916474</v>
      </c>
      <c r="AI230" s="743">
        <f t="shared" si="86"/>
        <v>0.1470728585992235</v>
      </c>
      <c r="AJ230" s="743">
        <f t="shared" si="86"/>
        <v>0.1499216343295682</v>
      </c>
      <c r="AK230" s="743" t="str">
        <f t="shared" si="86"/>
        <v/>
      </c>
      <c r="AL230" s="743" t="str">
        <f t="shared" si="86"/>
        <v/>
      </c>
      <c r="AM230" s="743" t="str">
        <f t="shared" si="86"/>
        <v/>
      </c>
      <c r="AN230" s="743" t="str">
        <f t="shared" si="86"/>
        <v/>
      </c>
      <c r="AO230" s="743" t="str">
        <f t="shared" si="86"/>
        <v/>
      </c>
      <c r="AP230" s="743" t="str">
        <f t="shared" si="86"/>
        <v/>
      </c>
      <c r="AQ230" s="743" t="str">
        <f t="shared" si="86"/>
        <v/>
      </c>
      <c r="AR230" s="743" t="str">
        <f t="shared" si="86"/>
        <v/>
      </c>
    </row>
    <row r="231" spans="1:1173" s="751" customFormat="1" ht="22" customHeight="1" x14ac:dyDescent="0.15">
      <c r="A231" s="653"/>
      <c r="B231" s="745" t="s">
        <v>97</v>
      </c>
      <c r="C231" s="737" t="s">
        <v>49</v>
      </c>
      <c r="D231" s="746">
        <f>IF(D224="","",D229*$J$29)</f>
        <v>0</v>
      </c>
      <c r="E231" s="747">
        <f t="shared" ref="E231:AR231" si="87">IF(E224="","",E229*$J$29)</f>
        <v>0</v>
      </c>
      <c r="F231" s="746">
        <f t="shared" si="87"/>
        <v>0</v>
      </c>
      <c r="G231" s="746">
        <f t="shared" si="87"/>
        <v>0</v>
      </c>
      <c r="H231" s="746">
        <f t="shared" si="87"/>
        <v>0</v>
      </c>
      <c r="I231" s="746">
        <f t="shared" si="87"/>
        <v>0</v>
      </c>
      <c r="J231" s="747">
        <f t="shared" si="87"/>
        <v>0</v>
      </c>
      <c r="K231" s="746">
        <f t="shared" si="87"/>
        <v>0</v>
      </c>
      <c r="L231" s="746">
        <f t="shared" si="87"/>
        <v>0</v>
      </c>
      <c r="M231" s="746">
        <f t="shared" si="87"/>
        <v>0</v>
      </c>
      <c r="N231" s="746">
        <f t="shared" si="87"/>
        <v>0</v>
      </c>
      <c r="O231" s="746">
        <f t="shared" si="87"/>
        <v>0</v>
      </c>
      <c r="P231" s="746">
        <f t="shared" si="87"/>
        <v>0</v>
      </c>
      <c r="Q231" s="746">
        <f t="shared" si="87"/>
        <v>0</v>
      </c>
      <c r="R231" s="746">
        <f t="shared" si="87"/>
        <v>0</v>
      </c>
      <c r="S231" s="746">
        <f t="shared" si="87"/>
        <v>0</v>
      </c>
      <c r="T231" s="746">
        <f t="shared" si="87"/>
        <v>0</v>
      </c>
      <c r="U231" s="746">
        <f t="shared" si="87"/>
        <v>0</v>
      </c>
      <c r="V231" s="746">
        <f t="shared" si="87"/>
        <v>0</v>
      </c>
      <c r="W231" s="746">
        <f t="shared" si="87"/>
        <v>0</v>
      </c>
      <c r="X231" s="746">
        <f t="shared" si="87"/>
        <v>0</v>
      </c>
      <c r="Y231" s="746">
        <f t="shared" si="87"/>
        <v>0</v>
      </c>
      <c r="Z231" s="746">
        <f t="shared" si="87"/>
        <v>0</v>
      </c>
      <c r="AA231" s="746">
        <f t="shared" si="87"/>
        <v>0</v>
      </c>
      <c r="AB231" s="746">
        <f t="shared" si="87"/>
        <v>0</v>
      </c>
      <c r="AC231" s="746">
        <f t="shared" si="87"/>
        <v>0</v>
      </c>
      <c r="AD231" s="746">
        <f t="shared" si="87"/>
        <v>0</v>
      </c>
      <c r="AE231" s="746">
        <f t="shared" si="87"/>
        <v>0</v>
      </c>
      <c r="AF231" s="746">
        <f t="shared" si="87"/>
        <v>0</v>
      </c>
      <c r="AG231" s="746">
        <f t="shared" si="87"/>
        <v>0</v>
      </c>
      <c r="AH231" s="746">
        <f t="shared" si="87"/>
        <v>0</v>
      </c>
      <c r="AI231" s="746">
        <f t="shared" si="87"/>
        <v>0</v>
      </c>
      <c r="AJ231" s="746">
        <f t="shared" si="87"/>
        <v>0</v>
      </c>
      <c r="AK231" s="746" t="str">
        <f t="shared" si="87"/>
        <v/>
      </c>
      <c r="AL231" s="746" t="str">
        <f t="shared" si="87"/>
        <v/>
      </c>
      <c r="AM231" s="746" t="str">
        <f t="shared" si="87"/>
        <v/>
      </c>
      <c r="AN231" s="746" t="str">
        <f t="shared" si="87"/>
        <v/>
      </c>
      <c r="AO231" s="746" t="str">
        <f t="shared" si="87"/>
        <v/>
      </c>
      <c r="AP231" s="746" t="str">
        <f t="shared" si="87"/>
        <v/>
      </c>
      <c r="AQ231" s="746" t="str">
        <f t="shared" si="87"/>
        <v/>
      </c>
      <c r="AR231" s="746" t="str">
        <f t="shared" si="87"/>
        <v/>
      </c>
    </row>
    <row r="232" spans="1:1173" s="812" customFormat="1" ht="10" customHeight="1" x14ac:dyDescent="0.15">
      <c r="A232" s="653"/>
      <c r="B232" s="802"/>
      <c r="C232" s="802"/>
      <c r="E232" s="813"/>
      <c r="J232" s="813"/>
    </row>
    <row r="233" spans="1:1173" s="699" customFormat="1" ht="22" customHeight="1" x14ac:dyDescent="0.15">
      <c r="A233" s="653"/>
      <c r="B233" s="736" t="s">
        <v>90</v>
      </c>
      <c r="C233" s="737" t="s">
        <v>27</v>
      </c>
      <c r="D233" s="752">
        <f>IF(D224="","",D$101-D225-D229)</f>
        <v>1501683</v>
      </c>
      <c r="E233" s="753">
        <f t="shared" ref="E233:AR233" si="88">IF(E224="","",E$101-E225-E229)</f>
        <v>1433670</v>
      </c>
      <c r="F233" s="752">
        <f t="shared" si="88"/>
        <v>1368718</v>
      </c>
      <c r="G233" s="752">
        <f>IF(G224="","",G$101-G225-G229)</f>
        <v>1306689</v>
      </c>
      <c r="H233" s="752">
        <f t="shared" si="88"/>
        <v>1247451</v>
      </c>
      <c r="I233" s="752">
        <f t="shared" si="88"/>
        <v>1190879</v>
      </c>
      <c r="J233" s="753">
        <f t="shared" si="88"/>
        <v>1136852</v>
      </c>
      <c r="K233" s="752">
        <f t="shared" si="88"/>
        <v>1085257</v>
      </c>
      <c r="L233" s="752">
        <f t="shared" si="88"/>
        <v>1035983</v>
      </c>
      <c r="M233" s="752">
        <f t="shared" si="88"/>
        <v>988927</v>
      </c>
      <c r="N233" s="752">
        <f t="shared" si="88"/>
        <v>943988</v>
      </c>
      <c r="O233" s="752">
        <f t="shared" si="88"/>
        <v>901072</v>
      </c>
      <c r="P233" s="752">
        <f t="shared" si="88"/>
        <v>860087</v>
      </c>
      <c r="Q233" s="752">
        <f t="shared" si="88"/>
        <v>820946</v>
      </c>
      <c r="R233" s="752">
        <f t="shared" si="88"/>
        <v>783566</v>
      </c>
      <c r="S233" s="752">
        <f t="shared" si="88"/>
        <v>747869</v>
      </c>
      <c r="T233" s="752">
        <f t="shared" si="88"/>
        <v>713778</v>
      </c>
      <c r="U233" s="752">
        <f t="shared" si="88"/>
        <v>681221</v>
      </c>
      <c r="V233" s="752">
        <f t="shared" si="88"/>
        <v>650129</v>
      </c>
      <c r="W233" s="752">
        <f t="shared" si="88"/>
        <v>620436</v>
      </c>
      <c r="X233" s="752">
        <f t="shared" si="88"/>
        <v>592079</v>
      </c>
      <c r="Y233" s="752">
        <f t="shared" si="88"/>
        <v>564998</v>
      </c>
      <c r="Z233" s="752">
        <f t="shared" si="88"/>
        <v>539136</v>
      </c>
      <c r="AA233" s="752">
        <f t="shared" si="88"/>
        <v>514437.99999999994</v>
      </c>
      <c r="AB233" s="752">
        <f t="shared" si="88"/>
        <v>490850.99999999994</v>
      </c>
      <c r="AC233" s="752">
        <f t="shared" si="88"/>
        <v>468325.99999999994</v>
      </c>
      <c r="AD233" s="752">
        <f t="shared" si="88"/>
        <v>446813.99999999994</v>
      </c>
      <c r="AE233" s="752">
        <f t="shared" si="88"/>
        <v>426269.99999999994</v>
      </c>
      <c r="AF233" s="752">
        <f t="shared" si="88"/>
        <v>406650.99999999994</v>
      </c>
      <c r="AG233" s="752">
        <f t="shared" si="88"/>
        <v>387914.99999999994</v>
      </c>
      <c r="AH233" s="752">
        <f t="shared" si="88"/>
        <v>370021.99999999994</v>
      </c>
      <c r="AI233" s="752">
        <f t="shared" si="88"/>
        <v>352933.99999999994</v>
      </c>
      <c r="AJ233" s="752">
        <f t="shared" si="88"/>
        <v>336614.99999999994</v>
      </c>
      <c r="AK233" s="752" t="str">
        <f t="shared" si="88"/>
        <v/>
      </c>
      <c r="AL233" s="752" t="str">
        <f t="shared" si="88"/>
        <v/>
      </c>
      <c r="AM233" s="752" t="str">
        <f t="shared" si="88"/>
        <v/>
      </c>
      <c r="AN233" s="752" t="str">
        <f t="shared" si="88"/>
        <v/>
      </c>
      <c r="AO233" s="752" t="str">
        <f t="shared" si="88"/>
        <v/>
      </c>
      <c r="AP233" s="752" t="str">
        <f t="shared" si="88"/>
        <v/>
      </c>
      <c r="AQ233" s="752" t="str">
        <f t="shared" si="88"/>
        <v/>
      </c>
      <c r="AR233" s="752" t="str">
        <f t="shared" si="88"/>
        <v/>
      </c>
    </row>
    <row r="234" spans="1:1173" s="699" customFormat="1" ht="22" customHeight="1" x14ac:dyDescent="0.15">
      <c r="A234" s="653"/>
      <c r="B234" s="772"/>
      <c r="C234" s="737" t="s">
        <v>17</v>
      </c>
      <c r="D234" s="743">
        <f>IF(D224="","",D233/D$101)</f>
        <v>0.94887084544420575</v>
      </c>
      <c r="E234" s="744">
        <f>IF(E224="","",E233/E$101)</f>
        <v>0.90037681341455755</v>
      </c>
      <c r="F234" s="743">
        <f t="shared" ref="F234:AR234" si="89">IF(F224="","",F233/F$101)</f>
        <v>0.85438077403245938</v>
      </c>
      <c r="G234" s="743">
        <f t="shared" si="89"/>
        <v>0.8106011166253102</v>
      </c>
      <c r="H234" s="743">
        <f t="shared" si="89"/>
        <v>0.76908199753390871</v>
      </c>
      <c r="I234" s="743">
        <f t="shared" si="89"/>
        <v>0.7297052696078431</v>
      </c>
      <c r="J234" s="744">
        <f t="shared" si="89"/>
        <v>0.6923580998781973</v>
      </c>
      <c r="K234" s="743">
        <f t="shared" si="89"/>
        <v>0.65693523002421306</v>
      </c>
      <c r="L234" s="743">
        <f t="shared" si="89"/>
        <v>0.623335138387485</v>
      </c>
      <c r="M234" s="743">
        <f t="shared" si="89"/>
        <v>0.59146351674641151</v>
      </c>
      <c r="N234" s="743">
        <f t="shared" si="89"/>
        <v>0.56122948870392386</v>
      </c>
      <c r="O234" s="743">
        <f t="shared" si="89"/>
        <v>0.53254846335697403</v>
      </c>
      <c r="P234" s="743">
        <f t="shared" si="89"/>
        <v>0.5053390129259695</v>
      </c>
      <c r="Q234" s="743">
        <f t="shared" si="89"/>
        <v>0.47990296086282991</v>
      </c>
      <c r="R234" s="743">
        <f t="shared" si="89"/>
        <v>0.4557471063805037</v>
      </c>
      <c r="S234" s="743">
        <f t="shared" si="89"/>
        <v>0.43280708353829683</v>
      </c>
      <c r="T234" s="743">
        <f t="shared" si="89"/>
        <v>0.41102038465967983</v>
      </c>
      <c r="U234" s="743">
        <f t="shared" si="89"/>
        <v>0.39032860621687437</v>
      </c>
      <c r="V234" s="743">
        <f t="shared" si="89"/>
        <v>0.37067620730942469</v>
      </c>
      <c r="W234" s="743">
        <f t="shared" si="89"/>
        <v>0.35201043942015831</v>
      </c>
      <c r="X234" s="743">
        <f t="shared" si="89"/>
        <v>0.33428127822944897</v>
      </c>
      <c r="Y234" s="743">
        <f t="shared" si="89"/>
        <v>0.31744135741775992</v>
      </c>
      <c r="Z234" s="743">
        <f t="shared" si="89"/>
        <v>0.30144590438915292</v>
      </c>
      <c r="AA234" s="743">
        <f t="shared" si="89"/>
        <v>0.28664608732475982</v>
      </c>
      <c r="AB234" s="743">
        <f t="shared" si="89"/>
        <v>0.27256477460768741</v>
      </c>
      <c r="AC234" s="743">
        <f t="shared" si="89"/>
        <v>0.25916747830706566</v>
      </c>
      <c r="AD234" s="743">
        <f t="shared" si="89"/>
        <v>0.24642018067305674</v>
      </c>
      <c r="AE234" s="743">
        <f t="shared" si="89"/>
        <v>0.2342915246784654</v>
      </c>
      <c r="AF234" s="743">
        <f t="shared" si="89"/>
        <v>0.22275167344076949</v>
      </c>
      <c r="AG234" s="743">
        <f t="shared" si="89"/>
        <v>0.21177173865571905</v>
      </c>
      <c r="AH234" s="743">
        <f t="shared" si="89"/>
        <v>0.20132430873695548</v>
      </c>
      <c r="AI234" s="743">
        <f t="shared" si="89"/>
        <v>0.19138342407218617</v>
      </c>
      <c r="AJ234" s="743">
        <f t="shared" si="89"/>
        <v>0.1819245527752256</v>
      </c>
      <c r="AK234" s="743" t="str">
        <f t="shared" si="89"/>
        <v/>
      </c>
      <c r="AL234" s="743" t="str">
        <f t="shared" si="89"/>
        <v/>
      </c>
      <c r="AM234" s="743" t="str">
        <f t="shared" si="89"/>
        <v/>
      </c>
      <c r="AN234" s="743" t="str">
        <f t="shared" si="89"/>
        <v/>
      </c>
      <c r="AO234" s="743" t="str">
        <f t="shared" si="89"/>
        <v/>
      </c>
      <c r="AP234" s="743" t="str">
        <f t="shared" si="89"/>
        <v/>
      </c>
      <c r="AQ234" s="743" t="str">
        <f t="shared" si="89"/>
        <v/>
      </c>
      <c r="AR234" s="743" t="str">
        <f t="shared" si="89"/>
        <v/>
      </c>
    </row>
    <row r="235" spans="1:1173" s="755" customFormat="1" ht="22" customHeight="1" x14ac:dyDescent="0.15">
      <c r="A235" s="653"/>
      <c r="B235" s="754" t="s">
        <v>98</v>
      </c>
      <c r="C235" s="737" t="s">
        <v>49</v>
      </c>
      <c r="D235" s="746">
        <f>IF(D224="","",IF(D233*$M$27&gt;0,D233*$M$27,0))</f>
        <v>31267758106.230003</v>
      </c>
      <c r="E235" s="747">
        <f t="shared" ref="E235:AR235" si="90">IF(E224="","",IF(E233*$M$27&gt;0,E233*$M$27,0))</f>
        <v>29851604342.700001</v>
      </c>
      <c r="F235" s="746">
        <f t="shared" si="90"/>
        <v>28499186139.580002</v>
      </c>
      <c r="G235" s="746">
        <f t="shared" si="90"/>
        <v>27207630087.09</v>
      </c>
      <c r="H235" s="746">
        <f t="shared" si="90"/>
        <v>25974187706.310001</v>
      </c>
      <c r="I235" s="746">
        <f t="shared" si="90"/>
        <v>24796256270.990002</v>
      </c>
      <c r="J235" s="747">
        <f t="shared" si="90"/>
        <v>23671316342.120003</v>
      </c>
      <c r="K235" s="746">
        <f t="shared" si="90"/>
        <v>22597015055.170002</v>
      </c>
      <c r="L235" s="746">
        <f t="shared" si="90"/>
        <v>21571041189.23</v>
      </c>
      <c r="M235" s="746">
        <f t="shared" si="90"/>
        <v>20591250097.870003</v>
      </c>
      <c r="N235" s="746">
        <f t="shared" si="90"/>
        <v>19655538778.280003</v>
      </c>
      <c r="O235" s="746">
        <f t="shared" si="90"/>
        <v>18761949980.32</v>
      </c>
      <c r="P235" s="746">
        <f t="shared" si="90"/>
        <v>17908568097.470001</v>
      </c>
      <c r="Q235" s="746">
        <f t="shared" si="90"/>
        <v>17093581632.26</v>
      </c>
      <c r="R235" s="746">
        <f t="shared" si="90"/>
        <v>16315262374.460001</v>
      </c>
      <c r="S235" s="746">
        <f t="shared" si="90"/>
        <v>15571986222.890001</v>
      </c>
      <c r="T235" s="746">
        <f t="shared" si="90"/>
        <v>14862149898.18</v>
      </c>
      <c r="U235" s="746">
        <f t="shared" si="90"/>
        <v>14184254230.01</v>
      </c>
      <c r="V235" s="746">
        <f t="shared" si="90"/>
        <v>13536862513.490002</v>
      </c>
      <c r="W235" s="746">
        <f t="shared" si="90"/>
        <v>12918600509.160002</v>
      </c>
      <c r="X235" s="746">
        <f t="shared" si="90"/>
        <v>12328156442.990002</v>
      </c>
      <c r="Y235" s="746">
        <f t="shared" si="90"/>
        <v>11764281006.380001</v>
      </c>
      <c r="Z235" s="746">
        <f t="shared" si="90"/>
        <v>11225787356.16</v>
      </c>
      <c r="AA235" s="746">
        <f t="shared" si="90"/>
        <v>10711530292.779999</v>
      </c>
      <c r="AB235" s="746">
        <f t="shared" si="90"/>
        <v>10220406260.309999</v>
      </c>
      <c r="AC235" s="746">
        <f t="shared" si="90"/>
        <v>9751394990.0599995</v>
      </c>
      <c r="AD235" s="746">
        <f t="shared" si="90"/>
        <v>9303476213.3400002</v>
      </c>
      <c r="AE235" s="746">
        <f t="shared" si="90"/>
        <v>8875712948.6999989</v>
      </c>
      <c r="AF235" s="746">
        <f t="shared" si="90"/>
        <v>8467209858.3099995</v>
      </c>
      <c r="AG235" s="746">
        <f t="shared" si="90"/>
        <v>8077092426.1499996</v>
      </c>
      <c r="AH235" s="746">
        <f t="shared" si="90"/>
        <v>7704527779.8199997</v>
      </c>
      <c r="AI235" s="746">
        <f t="shared" si="90"/>
        <v>7348724690.539999</v>
      </c>
      <c r="AJ235" s="746">
        <f t="shared" si="90"/>
        <v>7008933573.1499996</v>
      </c>
      <c r="AK235" s="746" t="str">
        <f t="shared" si="90"/>
        <v/>
      </c>
      <c r="AL235" s="746" t="str">
        <f t="shared" si="90"/>
        <v/>
      </c>
      <c r="AM235" s="746" t="str">
        <f t="shared" si="90"/>
        <v/>
      </c>
      <c r="AN235" s="746" t="str">
        <f t="shared" si="90"/>
        <v/>
      </c>
      <c r="AO235" s="746" t="str">
        <f t="shared" si="90"/>
        <v/>
      </c>
      <c r="AP235" s="746" t="str">
        <f t="shared" si="90"/>
        <v/>
      </c>
      <c r="AQ235" s="746" t="str">
        <f t="shared" si="90"/>
        <v/>
      </c>
      <c r="AR235" s="746" t="str">
        <f t="shared" si="90"/>
        <v/>
      </c>
    </row>
    <row r="236" spans="1:1173" s="685" customFormat="1" ht="22" hidden="1" customHeight="1" x14ac:dyDescent="0.15">
      <c r="A236" s="653"/>
      <c r="B236" s="756" t="s">
        <v>103</v>
      </c>
      <c r="C236" s="716" t="s">
        <v>11</v>
      </c>
      <c r="D236" s="757" t="str">
        <f>IF(D224="","",IF(D226+D230+D234=1,"","FAUX"))</f>
        <v/>
      </c>
      <c r="E236" s="758" t="str">
        <f t="shared" ref="E236:AR236" si="91">IF(E224="","",IF(E226+E230+E234=1,"","FAUX"))</f>
        <v/>
      </c>
      <c r="F236" s="757" t="str">
        <f t="shared" si="91"/>
        <v/>
      </c>
      <c r="G236" s="757" t="str">
        <f t="shared" si="91"/>
        <v/>
      </c>
      <c r="H236" s="757" t="str">
        <f t="shared" si="91"/>
        <v/>
      </c>
      <c r="I236" s="757" t="str">
        <f t="shared" si="91"/>
        <v/>
      </c>
      <c r="J236" s="758" t="str">
        <f t="shared" si="91"/>
        <v/>
      </c>
      <c r="K236" s="757" t="str">
        <f t="shared" si="91"/>
        <v/>
      </c>
      <c r="L236" s="757" t="str">
        <f t="shared" si="91"/>
        <v/>
      </c>
      <c r="M236" s="757" t="str">
        <f t="shared" si="91"/>
        <v/>
      </c>
      <c r="N236" s="757" t="str">
        <f t="shared" si="91"/>
        <v/>
      </c>
      <c r="O236" s="757" t="str">
        <f t="shared" si="91"/>
        <v/>
      </c>
      <c r="P236" s="757" t="str">
        <f t="shared" si="91"/>
        <v/>
      </c>
      <c r="Q236" s="757" t="str">
        <f t="shared" si="91"/>
        <v/>
      </c>
      <c r="R236" s="757" t="str">
        <f t="shared" si="91"/>
        <v/>
      </c>
      <c r="S236" s="757" t="str">
        <f t="shared" si="91"/>
        <v/>
      </c>
      <c r="T236" s="757" t="str">
        <f t="shared" si="91"/>
        <v/>
      </c>
      <c r="U236" s="757" t="str">
        <f t="shared" si="91"/>
        <v/>
      </c>
      <c r="V236" s="757" t="str">
        <f t="shared" si="91"/>
        <v/>
      </c>
      <c r="W236" s="757" t="str">
        <f t="shared" si="91"/>
        <v/>
      </c>
      <c r="X236" s="757" t="str">
        <f t="shared" si="91"/>
        <v/>
      </c>
      <c r="Y236" s="757" t="str">
        <f t="shared" si="91"/>
        <v/>
      </c>
      <c r="Z236" s="757" t="str">
        <f t="shared" si="91"/>
        <v/>
      </c>
      <c r="AA236" s="757" t="str">
        <f t="shared" si="91"/>
        <v/>
      </c>
      <c r="AB236" s="757" t="str">
        <f t="shared" si="91"/>
        <v/>
      </c>
      <c r="AC236" s="757" t="str">
        <f t="shared" si="91"/>
        <v/>
      </c>
      <c r="AD236" s="757" t="str">
        <f t="shared" si="91"/>
        <v/>
      </c>
      <c r="AE236" s="757" t="str">
        <f t="shared" si="91"/>
        <v/>
      </c>
      <c r="AF236" s="757" t="str">
        <f t="shared" si="91"/>
        <v/>
      </c>
      <c r="AG236" s="757" t="str">
        <f t="shared" si="91"/>
        <v/>
      </c>
      <c r="AH236" s="757" t="str">
        <f t="shared" si="91"/>
        <v/>
      </c>
      <c r="AI236" s="757" t="str">
        <f t="shared" si="91"/>
        <v/>
      </c>
      <c r="AJ236" s="757" t="str">
        <f t="shared" si="91"/>
        <v/>
      </c>
      <c r="AK236" s="757" t="str">
        <f t="shared" si="91"/>
        <v/>
      </c>
      <c r="AL236" s="757" t="str">
        <f t="shared" si="91"/>
        <v/>
      </c>
      <c r="AM236" s="757" t="str">
        <f t="shared" si="91"/>
        <v/>
      </c>
      <c r="AN236" s="757" t="str">
        <f t="shared" si="91"/>
        <v/>
      </c>
      <c r="AO236" s="757" t="str">
        <f t="shared" si="91"/>
        <v/>
      </c>
      <c r="AP236" s="757" t="str">
        <f t="shared" si="91"/>
        <v/>
      </c>
      <c r="AQ236" s="757" t="str">
        <f t="shared" si="91"/>
        <v/>
      </c>
      <c r="AR236" s="757" t="str">
        <f t="shared" si="91"/>
        <v/>
      </c>
    </row>
    <row r="237" spans="1:1173" s="812" customFormat="1" ht="10" customHeight="1" x14ac:dyDescent="0.15">
      <c r="A237" s="653"/>
      <c r="B237" s="802"/>
      <c r="C237" s="802"/>
      <c r="E237" s="813"/>
      <c r="J237" s="813"/>
    </row>
    <row r="238" spans="1:1173" s="741" customFormat="1" ht="22" customHeight="1" x14ac:dyDescent="0.15">
      <c r="A238" s="653"/>
      <c r="B238" s="666"/>
      <c r="C238" s="806" t="s">
        <v>99</v>
      </c>
      <c r="E238" s="669"/>
      <c r="J238" s="669"/>
    </row>
    <row r="239" spans="1:1173" s="811" customFormat="1" ht="22" customHeight="1" x14ac:dyDescent="0.15">
      <c r="A239" s="653"/>
      <c r="B239" s="807" t="s">
        <v>69</v>
      </c>
      <c r="C239" s="671" t="s">
        <v>11</v>
      </c>
      <c r="D239" s="808">
        <f>D$84</f>
        <v>2018</v>
      </c>
      <c r="E239" s="809">
        <f t="shared" ref="E239:AR239" si="92">E$84</f>
        <v>2019</v>
      </c>
      <c r="F239" s="808">
        <f t="shared" si="92"/>
        <v>2020</v>
      </c>
      <c r="G239" s="808">
        <f t="shared" si="92"/>
        <v>2021</v>
      </c>
      <c r="H239" s="808">
        <f t="shared" si="92"/>
        <v>2022</v>
      </c>
      <c r="I239" s="808">
        <f t="shared" si="92"/>
        <v>2023</v>
      </c>
      <c r="J239" s="809">
        <f t="shared" si="92"/>
        <v>2024</v>
      </c>
      <c r="K239" s="808">
        <f t="shared" si="92"/>
        <v>2025</v>
      </c>
      <c r="L239" s="808">
        <f t="shared" si="92"/>
        <v>2026</v>
      </c>
      <c r="M239" s="808">
        <f t="shared" si="92"/>
        <v>2027</v>
      </c>
      <c r="N239" s="808">
        <f t="shared" si="92"/>
        <v>2028</v>
      </c>
      <c r="O239" s="808">
        <f t="shared" si="92"/>
        <v>2029</v>
      </c>
      <c r="P239" s="808">
        <f t="shared" si="92"/>
        <v>2030</v>
      </c>
      <c r="Q239" s="808">
        <f t="shared" si="92"/>
        <v>2031</v>
      </c>
      <c r="R239" s="808">
        <f t="shared" si="92"/>
        <v>2032</v>
      </c>
      <c r="S239" s="808">
        <f t="shared" si="92"/>
        <v>2033</v>
      </c>
      <c r="T239" s="808">
        <f t="shared" si="92"/>
        <v>2034</v>
      </c>
      <c r="U239" s="808">
        <f t="shared" si="92"/>
        <v>2035</v>
      </c>
      <c r="V239" s="808">
        <f t="shared" si="92"/>
        <v>2036</v>
      </c>
      <c r="W239" s="808">
        <f t="shared" si="92"/>
        <v>2037</v>
      </c>
      <c r="X239" s="808">
        <f t="shared" si="92"/>
        <v>2038</v>
      </c>
      <c r="Y239" s="808">
        <f t="shared" si="92"/>
        <v>2039</v>
      </c>
      <c r="Z239" s="808">
        <f t="shared" si="92"/>
        <v>2040</v>
      </c>
      <c r="AA239" s="808">
        <f t="shared" si="92"/>
        <v>2041</v>
      </c>
      <c r="AB239" s="808">
        <f t="shared" si="92"/>
        <v>2042</v>
      </c>
      <c r="AC239" s="808">
        <f t="shared" si="92"/>
        <v>2043</v>
      </c>
      <c r="AD239" s="808">
        <f t="shared" si="92"/>
        <v>2044</v>
      </c>
      <c r="AE239" s="808">
        <f t="shared" si="92"/>
        <v>2045</v>
      </c>
      <c r="AF239" s="808">
        <f t="shared" si="92"/>
        <v>2046</v>
      </c>
      <c r="AG239" s="808">
        <f t="shared" si="92"/>
        <v>2047</v>
      </c>
      <c r="AH239" s="808">
        <f t="shared" si="92"/>
        <v>2048</v>
      </c>
      <c r="AI239" s="808">
        <f t="shared" si="92"/>
        <v>2049</v>
      </c>
      <c r="AJ239" s="808">
        <f t="shared" si="92"/>
        <v>2050</v>
      </c>
      <c r="AK239" s="808" t="str">
        <f t="shared" si="92"/>
        <v/>
      </c>
      <c r="AL239" s="808" t="str">
        <f t="shared" si="92"/>
        <v/>
      </c>
      <c r="AM239" s="808" t="str">
        <f t="shared" si="92"/>
        <v/>
      </c>
      <c r="AN239" s="808" t="str">
        <f t="shared" si="92"/>
        <v/>
      </c>
      <c r="AO239" s="808" t="str">
        <f t="shared" si="92"/>
        <v/>
      </c>
      <c r="AP239" s="808" t="str">
        <f t="shared" si="92"/>
        <v/>
      </c>
      <c r="AQ239" s="808" t="str">
        <f t="shared" si="92"/>
        <v/>
      </c>
      <c r="AR239" s="808" t="str">
        <f t="shared" si="92"/>
        <v/>
      </c>
      <c r="AS239" s="810"/>
      <c r="AT239" s="810"/>
      <c r="AU239" s="810"/>
      <c r="AV239" s="810"/>
      <c r="AW239" s="810"/>
      <c r="AX239" s="810"/>
      <c r="AY239" s="810"/>
      <c r="AZ239" s="810"/>
      <c r="BA239" s="810"/>
      <c r="BB239" s="810"/>
      <c r="BC239" s="810"/>
      <c r="BD239" s="810"/>
      <c r="BE239" s="810"/>
      <c r="BF239" s="810"/>
      <c r="BG239" s="810"/>
      <c r="BH239" s="810"/>
      <c r="BI239" s="810"/>
      <c r="BJ239" s="810"/>
      <c r="BK239" s="810"/>
      <c r="BL239" s="810"/>
      <c r="BM239" s="810"/>
      <c r="BN239" s="810"/>
      <c r="BO239" s="810"/>
      <c r="BP239" s="810"/>
      <c r="BQ239" s="810"/>
      <c r="BR239" s="810"/>
      <c r="BS239" s="810"/>
      <c r="BT239" s="810"/>
      <c r="BU239" s="810"/>
      <c r="BV239" s="810"/>
      <c r="BW239" s="810"/>
      <c r="BX239" s="810"/>
      <c r="BY239" s="810"/>
      <c r="BZ239" s="810"/>
      <c r="CA239" s="810"/>
      <c r="CB239" s="810"/>
      <c r="CC239" s="810"/>
      <c r="CD239" s="810"/>
      <c r="CE239" s="810"/>
      <c r="CF239" s="810"/>
      <c r="CG239" s="810"/>
      <c r="CH239" s="810"/>
      <c r="CI239" s="810"/>
      <c r="CJ239" s="810"/>
      <c r="CK239" s="810"/>
      <c r="CL239" s="810"/>
      <c r="CM239" s="810"/>
      <c r="CN239" s="810"/>
      <c r="CO239" s="810"/>
      <c r="CP239" s="810"/>
      <c r="CQ239" s="810"/>
      <c r="CR239" s="810"/>
      <c r="CS239" s="810"/>
      <c r="CT239" s="810"/>
      <c r="CU239" s="810"/>
      <c r="CV239" s="810"/>
      <c r="CW239" s="810"/>
      <c r="CX239" s="810"/>
      <c r="CY239" s="810"/>
      <c r="CZ239" s="810"/>
      <c r="DA239" s="810"/>
      <c r="DB239" s="810"/>
      <c r="DC239" s="810"/>
      <c r="DD239" s="810"/>
      <c r="DE239" s="810"/>
      <c r="DF239" s="810"/>
      <c r="DG239" s="810"/>
      <c r="DH239" s="810"/>
      <c r="DI239" s="810"/>
      <c r="DJ239" s="810"/>
      <c r="DK239" s="810"/>
      <c r="DL239" s="810"/>
      <c r="DM239" s="810"/>
      <c r="DN239" s="810"/>
      <c r="DO239" s="810"/>
      <c r="DP239" s="810"/>
      <c r="DQ239" s="810"/>
      <c r="DR239" s="810"/>
      <c r="DS239" s="810"/>
      <c r="DT239" s="810"/>
      <c r="DU239" s="810"/>
      <c r="DV239" s="810"/>
      <c r="DW239" s="810"/>
      <c r="DX239" s="810"/>
      <c r="DY239" s="810"/>
      <c r="DZ239" s="810"/>
      <c r="EA239" s="810"/>
      <c r="EB239" s="810"/>
      <c r="EC239" s="810"/>
      <c r="ED239" s="810"/>
      <c r="EE239" s="810"/>
      <c r="EF239" s="810"/>
      <c r="EG239" s="810"/>
      <c r="EH239" s="810"/>
      <c r="EI239" s="810"/>
      <c r="EJ239" s="810"/>
      <c r="EK239" s="810"/>
      <c r="EL239" s="810"/>
      <c r="EM239" s="810"/>
      <c r="EN239" s="810"/>
      <c r="EO239" s="810"/>
      <c r="EP239" s="810"/>
      <c r="EQ239" s="810"/>
      <c r="ER239" s="810"/>
      <c r="ES239" s="810"/>
      <c r="ET239" s="810"/>
      <c r="EU239" s="810"/>
      <c r="EV239" s="810"/>
      <c r="EW239" s="810"/>
      <c r="EX239" s="810"/>
      <c r="EY239" s="810"/>
      <c r="EZ239" s="810"/>
      <c r="FA239" s="810"/>
      <c r="FB239" s="810"/>
      <c r="FC239" s="810"/>
      <c r="FD239" s="810"/>
      <c r="FE239" s="810"/>
      <c r="FF239" s="810"/>
      <c r="FG239" s="810"/>
      <c r="FH239" s="810"/>
      <c r="FI239" s="810"/>
      <c r="FJ239" s="810"/>
      <c r="FK239" s="810"/>
      <c r="FL239" s="810"/>
      <c r="FM239" s="810"/>
      <c r="FN239" s="810"/>
      <c r="FO239" s="810"/>
      <c r="FP239" s="810"/>
      <c r="FQ239" s="810"/>
      <c r="FR239" s="810"/>
      <c r="FS239" s="810"/>
      <c r="FT239" s="810"/>
      <c r="FU239" s="810"/>
      <c r="FV239" s="810"/>
      <c r="FW239" s="810"/>
      <c r="FX239" s="810"/>
      <c r="FY239" s="810"/>
      <c r="FZ239" s="810"/>
      <c r="GA239" s="810"/>
      <c r="GB239" s="810"/>
      <c r="GC239" s="810"/>
      <c r="GD239" s="810"/>
      <c r="GE239" s="810"/>
      <c r="GF239" s="810"/>
      <c r="GG239" s="810"/>
      <c r="GH239" s="810"/>
      <c r="GI239" s="810"/>
      <c r="GJ239" s="810"/>
      <c r="GK239" s="810"/>
      <c r="GL239" s="810"/>
      <c r="GM239" s="810"/>
      <c r="GN239" s="810"/>
      <c r="GO239" s="810"/>
      <c r="GP239" s="810"/>
      <c r="GQ239" s="810"/>
      <c r="GR239" s="810"/>
      <c r="GS239" s="810"/>
      <c r="GT239" s="810"/>
      <c r="GU239" s="810"/>
      <c r="GV239" s="810"/>
      <c r="GW239" s="810"/>
      <c r="GX239" s="810"/>
      <c r="GY239" s="810"/>
      <c r="GZ239" s="810"/>
      <c r="HA239" s="810"/>
      <c r="HB239" s="810"/>
      <c r="HC239" s="810"/>
      <c r="HD239" s="810"/>
      <c r="HE239" s="810"/>
      <c r="HF239" s="810"/>
      <c r="HG239" s="810"/>
      <c r="HH239" s="810"/>
      <c r="HI239" s="810"/>
      <c r="HJ239" s="810"/>
      <c r="HK239" s="810"/>
      <c r="HL239" s="810"/>
      <c r="HM239" s="810"/>
      <c r="HN239" s="810"/>
      <c r="HO239" s="810"/>
      <c r="HP239" s="810"/>
      <c r="HQ239" s="810"/>
      <c r="HR239" s="810"/>
      <c r="HS239" s="810"/>
      <c r="HT239" s="810"/>
      <c r="HU239" s="810"/>
      <c r="HV239" s="810"/>
      <c r="HW239" s="810"/>
      <c r="HX239" s="810"/>
      <c r="HY239" s="810"/>
      <c r="HZ239" s="810"/>
      <c r="IA239" s="810"/>
      <c r="IB239" s="810"/>
      <c r="IC239" s="810"/>
      <c r="ID239" s="810"/>
      <c r="IE239" s="810"/>
      <c r="IF239" s="810"/>
      <c r="IG239" s="810"/>
      <c r="IH239" s="810"/>
      <c r="II239" s="810"/>
      <c r="IJ239" s="810"/>
      <c r="IK239" s="810"/>
      <c r="IL239" s="810"/>
      <c r="IM239" s="810"/>
      <c r="IN239" s="810"/>
      <c r="IO239" s="810"/>
      <c r="IP239" s="810"/>
      <c r="IQ239" s="810"/>
      <c r="IR239" s="810"/>
      <c r="IS239" s="810"/>
      <c r="IT239" s="810"/>
      <c r="IU239" s="810"/>
      <c r="IV239" s="810"/>
      <c r="IW239" s="810"/>
      <c r="IX239" s="810"/>
      <c r="IY239" s="810"/>
      <c r="IZ239" s="810"/>
      <c r="JA239" s="810"/>
      <c r="JB239" s="810"/>
      <c r="JC239" s="810"/>
      <c r="JD239" s="810"/>
      <c r="JE239" s="810"/>
      <c r="JF239" s="810"/>
      <c r="JG239" s="810"/>
      <c r="JH239" s="810"/>
      <c r="JI239" s="810"/>
      <c r="JJ239" s="810"/>
      <c r="JK239" s="810"/>
      <c r="JL239" s="810"/>
      <c r="JM239" s="810"/>
      <c r="JN239" s="810"/>
      <c r="JO239" s="810"/>
      <c r="JP239" s="810"/>
      <c r="JQ239" s="810"/>
      <c r="JR239" s="810"/>
      <c r="JS239" s="810"/>
      <c r="JT239" s="810"/>
      <c r="JU239" s="810"/>
      <c r="JV239" s="810"/>
      <c r="JW239" s="810"/>
      <c r="JX239" s="810"/>
      <c r="JY239" s="810"/>
      <c r="JZ239" s="810"/>
      <c r="KA239" s="810"/>
      <c r="KB239" s="810"/>
      <c r="KC239" s="810"/>
      <c r="KD239" s="810"/>
      <c r="KE239" s="810"/>
      <c r="KF239" s="810"/>
      <c r="KG239" s="810"/>
      <c r="KH239" s="810"/>
      <c r="KI239" s="810"/>
      <c r="KJ239" s="810"/>
      <c r="KK239" s="810"/>
      <c r="KL239" s="810"/>
      <c r="KM239" s="810"/>
      <c r="KN239" s="810"/>
      <c r="KO239" s="810"/>
      <c r="KP239" s="810"/>
      <c r="KQ239" s="810"/>
      <c r="KR239" s="810"/>
      <c r="KS239" s="810"/>
      <c r="KT239" s="810"/>
      <c r="KU239" s="810"/>
      <c r="KV239" s="810"/>
      <c r="KW239" s="810"/>
      <c r="KX239" s="810"/>
      <c r="KY239" s="810"/>
      <c r="KZ239" s="810"/>
      <c r="LA239" s="810"/>
      <c r="LB239" s="810"/>
      <c r="LC239" s="810"/>
      <c r="LD239" s="810"/>
      <c r="LE239" s="810"/>
      <c r="LF239" s="810"/>
      <c r="LG239" s="810"/>
      <c r="LH239" s="810"/>
      <c r="LI239" s="810"/>
      <c r="LJ239" s="810"/>
      <c r="LK239" s="810"/>
      <c r="LL239" s="810"/>
      <c r="LM239" s="810"/>
      <c r="LN239" s="810"/>
      <c r="LO239" s="810"/>
      <c r="LP239" s="810"/>
      <c r="LQ239" s="810"/>
      <c r="LR239" s="810"/>
      <c r="LS239" s="810"/>
      <c r="LT239" s="810"/>
      <c r="LU239" s="810"/>
      <c r="LV239" s="810"/>
      <c r="LW239" s="810"/>
      <c r="LX239" s="810"/>
      <c r="LY239" s="810"/>
      <c r="LZ239" s="810"/>
      <c r="MA239" s="810"/>
      <c r="MB239" s="810"/>
      <c r="MC239" s="810"/>
      <c r="MD239" s="810"/>
      <c r="ME239" s="810"/>
      <c r="MF239" s="810"/>
      <c r="MG239" s="810"/>
      <c r="MH239" s="810"/>
      <c r="MI239" s="810"/>
      <c r="MJ239" s="810"/>
      <c r="MK239" s="810"/>
      <c r="ML239" s="810"/>
      <c r="MM239" s="810"/>
      <c r="MN239" s="810"/>
      <c r="MO239" s="810"/>
      <c r="MP239" s="810"/>
      <c r="MQ239" s="810"/>
      <c r="MR239" s="810"/>
      <c r="MS239" s="810"/>
      <c r="MT239" s="810"/>
      <c r="MU239" s="810"/>
      <c r="MV239" s="810"/>
      <c r="MW239" s="810"/>
      <c r="MX239" s="810"/>
      <c r="MY239" s="810"/>
      <c r="MZ239" s="810"/>
      <c r="NA239" s="810"/>
      <c r="NB239" s="810"/>
      <c r="NC239" s="810"/>
      <c r="ND239" s="810"/>
      <c r="NE239" s="810"/>
      <c r="NF239" s="810"/>
      <c r="NG239" s="810"/>
      <c r="NH239" s="810"/>
      <c r="NI239" s="810"/>
      <c r="NJ239" s="810"/>
      <c r="NK239" s="810"/>
      <c r="NL239" s="810"/>
      <c r="NM239" s="810"/>
      <c r="NN239" s="810"/>
      <c r="NO239" s="810"/>
      <c r="NP239" s="810"/>
      <c r="NQ239" s="810"/>
      <c r="NR239" s="810"/>
      <c r="NS239" s="810"/>
      <c r="NT239" s="810"/>
      <c r="NU239" s="810"/>
      <c r="NV239" s="810"/>
      <c r="NW239" s="810"/>
      <c r="NX239" s="810"/>
      <c r="NY239" s="810"/>
      <c r="NZ239" s="810"/>
      <c r="OA239" s="810"/>
      <c r="OB239" s="810"/>
      <c r="OC239" s="810"/>
      <c r="OD239" s="810"/>
      <c r="OE239" s="810"/>
      <c r="OF239" s="810"/>
      <c r="OG239" s="810"/>
      <c r="OH239" s="810"/>
      <c r="OI239" s="810"/>
      <c r="OJ239" s="810"/>
      <c r="OK239" s="810"/>
      <c r="OL239" s="810"/>
      <c r="OM239" s="810"/>
      <c r="ON239" s="810"/>
      <c r="OO239" s="810"/>
      <c r="OP239" s="810"/>
      <c r="OQ239" s="810"/>
      <c r="OR239" s="810"/>
      <c r="OS239" s="810"/>
      <c r="OT239" s="810"/>
      <c r="OU239" s="810"/>
      <c r="OV239" s="810"/>
      <c r="OW239" s="810"/>
      <c r="OX239" s="810"/>
      <c r="OY239" s="810"/>
      <c r="OZ239" s="810"/>
      <c r="PA239" s="810"/>
      <c r="PB239" s="810"/>
      <c r="PC239" s="810"/>
      <c r="PD239" s="810"/>
      <c r="PE239" s="810"/>
      <c r="PF239" s="810"/>
      <c r="PG239" s="810"/>
      <c r="PH239" s="810"/>
      <c r="PI239" s="810"/>
      <c r="PJ239" s="810"/>
      <c r="PK239" s="810"/>
      <c r="PL239" s="810"/>
      <c r="PM239" s="810"/>
      <c r="PN239" s="810"/>
      <c r="PO239" s="810"/>
      <c r="PP239" s="810"/>
      <c r="PQ239" s="810"/>
      <c r="PR239" s="810"/>
      <c r="PS239" s="810"/>
      <c r="PT239" s="810"/>
      <c r="PU239" s="810"/>
      <c r="PV239" s="810"/>
      <c r="PW239" s="810"/>
      <c r="PX239" s="810"/>
      <c r="PY239" s="810"/>
      <c r="PZ239" s="810"/>
      <c r="QA239" s="810"/>
      <c r="QB239" s="810"/>
      <c r="QC239" s="810"/>
      <c r="QD239" s="810"/>
      <c r="QE239" s="810"/>
      <c r="QF239" s="810"/>
      <c r="QG239" s="810"/>
      <c r="QH239" s="810"/>
      <c r="QI239" s="810"/>
      <c r="QJ239" s="810"/>
      <c r="QK239" s="810"/>
      <c r="QL239" s="810"/>
      <c r="QM239" s="810"/>
      <c r="QN239" s="810"/>
      <c r="QO239" s="810"/>
      <c r="QP239" s="810"/>
      <c r="QQ239" s="810"/>
      <c r="QR239" s="810"/>
      <c r="QS239" s="810"/>
      <c r="QT239" s="810"/>
      <c r="QU239" s="810"/>
      <c r="QV239" s="810"/>
      <c r="QW239" s="810"/>
      <c r="QX239" s="810"/>
      <c r="QY239" s="810"/>
      <c r="QZ239" s="810"/>
      <c r="RA239" s="810"/>
      <c r="RB239" s="810"/>
      <c r="RC239" s="810"/>
      <c r="RD239" s="810"/>
      <c r="RE239" s="810"/>
      <c r="RF239" s="810"/>
      <c r="RG239" s="810"/>
      <c r="RH239" s="810"/>
      <c r="RI239" s="810"/>
      <c r="RJ239" s="810"/>
      <c r="RK239" s="810"/>
      <c r="RL239" s="810"/>
      <c r="RM239" s="810"/>
      <c r="RN239" s="810"/>
      <c r="RO239" s="810"/>
      <c r="RP239" s="810"/>
      <c r="RQ239" s="810"/>
      <c r="RR239" s="810"/>
      <c r="RS239" s="810"/>
      <c r="RT239" s="810"/>
      <c r="RU239" s="810"/>
      <c r="RV239" s="810"/>
      <c r="RW239" s="810"/>
      <c r="RX239" s="810"/>
      <c r="RY239" s="810"/>
      <c r="RZ239" s="810"/>
      <c r="SA239" s="810"/>
      <c r="SB239" s="810"/>
      <c r="SC239" s="810"/>
      <c r="SD239" s="810"/>
      <c r="SE239" s="810"/>
      <c r="SF239" s="810"/>
      <c r="SG239" s="810"/>
      <c r="SH239" s="810"/>
      <c r="SI239" s="810"/>
      <c r="SJ239" s="810"/>
      <c r="SK239" s="810"/>
      <c r="SL239" s="810"/>
      <c r="SM239" s="810"/>
      <c r="SN239" s="810"/>
      <c r="SO239" s="810"/>
      <c r="SP239" s="810"/>
      <c r="SQ239" s="810"/>
      <c r="SR239" s="810"/>
      <c r="SS239" s="810"/>
      <c r="ST239" s="810"/>
      <c r="SU239" s="810"/>
      <c r="SV239" s="810"/>
      <c r="SW239" s="810"/>
      <c r="SX239" s="810"/>
      <c r="SY239" s="810"/>
      <c r="SZ239" s="810"/>
      <c r="TA239" s="810"/>
      <c r="TB239" s="810"/>
      <c r="TC239" s="810"/>
      <c r="TD239" s="810"/>
      <c r="TE239" s="810"/>
      <c r="TF239" s="810"/>
      <c r="TG239" s="810"/>
      <c r="TH239" s="810"/>
      <c r="TI239" s="810"/>
      <c r="TJ239" s="810"/>
      <c r="TK239" s="810"/>
      <c r="TL239" s="810"/>
      <c r="TM239" s="810"/>
      <c r="TN239" s="810"/>
      <c r="TO239" s="810"/>
      <c r="TP239" s="810"/>
      <c r="TQ239" s="810"/>
      <c r="TR239" s="810"/>
      <c r="TS239" s="810"/>
      <c r="TT239" s="810"/>
      <c r="TU239" s="810"/>
      <c r="TV239" s="810"/>
      <c r="TW239" s="810"/>
      <c r="TX239" s="810"/>
      <c r="TY239" s="810"/>
      <c r="TZ239" s="810"/>
      <c r="UA239" s="810"/>
      <c r="UB239" s="810"/>
      <c r="UC239" s="810"/>
      <c r="UD239" s="810"/>
      <c r="UE239" s="810"/>
      <c r="UF239" s="810"/>
      <c r="UG239" s="810"/>
      <c r="UH239" s="810"/>
      <c r="UI239" s="810"/>
      <c r="UJ239" s="810"/>
      <c r="UK239" s="810"/>
      <c r="UL239" s="810"/>
      <c r="UM239" s="810"/>
      <c r="UN239" s="810"/>
      <c r="UO239" s="810"/>
      <c r="UP239" s="810"/>
      <c r="UQ239" s="810"/>
      <c r="UR239" s="810"/>
      <c r="US239" s="810"/>
      <c r="UT239" s="810"/>
      <c r="UU239" s="810"/>
      <c r="UV239" s="810"/>
      <c r="UW239" s="810"/>
      <c r="UX239" s="810"/>
      <c r="UY239" s="810"/>
      <c r="UZ239" s="810"/>
      <c r="VA239" s="810"/>
      <c r="VB239" s="810"/>
      <c r="VC239" s="810"/>
      <c r="VD239" s="810"/>
      <c r="VE239" s="810"/>
      <c r="VF239" s="810"/>
      <c r="VG239" s="810"/>
      <c r="VH239" s="810"/>
      <c r="VI239" s="810"/>
      <c r="VJ239" s="810"/>
      <c r="VK239" s="810"/>
      <c r="VL239" s="810"/>
      <c r="VM239" s="810"/>
      <c r="VN239" s="810"/>
      <c r="VO239" s="810"/>
      <c r="VP239" s="810"/>
      <c r="VQ239" s="810"/>
      <c r="VR239" s="810"/>
      <c r="VS239" s="810"/>
      <c r="VT239" s="810"/>
      <c r="VU239" s="810"/>
      <c r="VV239" s="810"/>
      <c r="VW239" s="810"/>
      <c r="VX239" s="810"/>
      <c r="VY239" s="810"/>
      <c r="VZ239" s="810"/>
      <c r="WA239" s="810"/>
      <c r="WB239" s="810"/>
      <c r="WC239" s="810"/>
      <c r="WD239" s="810"/>
      <c r="WE239" s="810"/>
      <c r="WF239" s="810"/>
      <c r="WG239" s="810"/>
      <c r="WH239" s="810"/>
      <c r="WI239" s="810"/>
      <c r="WJ239" s="810"/>
      <c r="WK239" s="810"/>
      <c r="WL239" s="810"/>
      <c r="WM239" s="810"/>
      <c r="WN239" s="810"/>
      <c r="WO239" s="810"/>
      <c r="WP239" s="810"/>
      <c r="WQ239" s="810"/>
      <c r="WR239" s="810"/>
      <c r="WS239" s="810"/>
      <c r="WT239" s="810"/>
      <c r="WU239" s="810"/>
      <c r="WV239" s="810"/>
      <c r="WW239" s="810"/>
      <c r="WX239" s="810"/>
      <c r="WY239" s="810"/>
      <c r="WZ239" s="810"/>
      <c r="XA239" s="810"/>
      <c r="XB239" s="810"/>
      <c r="XC239" s="810"/>
      <c r="XD239" s="810"/>
      <c r="XE239" s="810"/>
      <c r="XF239" s="810"/>
      <c r="XG239" s="810"/>
      <c r="XH239" s="810"/>
      <c r="XI239" s="810"/>
      <c r="XJ239" s="810"/>
      <c r="XK239" s="810"/>
      <c r="XL239" s="810"/>
      <c r="XM239" s="810"/>
      <c r="XN239" s="810"/>
      <c r="XO239" s="810"/>
      <c r="XP239" s="810"/>
      <c r="XQ239" s="810"/>
      <c r="XR239" s="810"/>
      <c r="XS239" s="810"/>
      <c r="XT239" s="810"/>
      <c r="XU239" s="810"/>
      <c r="XV239" s="810"/>
      <c r="XW239" s="810"/>
      <c r="XX239" s="810"/>
      <c r="XY239" s="810"/>
      <c r="XZ239" s="810"/>
      <c r="YA239" s="810"/>
      <c r="YB239" s="810"/>
      <c r="YC239" s="810"/>
      <c r="YD239" s="810"/>
      <c r="YE239" s="810"/>
      <c r="YF239" s="810"/>
      <c r="YG239" s="810"/>
      <c r="YH239" s="810"/>
      <c r="YI239" s="810"/>
      <c r="YJ239" s="810"/>
      <c r="YK239" s="810"/>
      <c r="YL239" s="810"/>
      <c r="YM239" s="810"/>
      <c r="YN239" s="810"/>
      <c r="YO239" s="810"/>
      <c r="YP239" s="810"/>
      <c r="YQ239" s="810"/>
      <c r="YR239" s="810"/>
      <c r="YS239" s="810"/>
      <c r="YT239" s="810"/>
      <c r="YU239" s="810"/>
      <c r="YV239" s="810"/>
      <c r="YW239" s="810"/>
      <c r="YX239" s="810"/>
      <c r="YY239" s="810"/>
      <c r="YZ239" s="810"/>
      <c r="ZA239" s="810"/>
      <c r="ZB239" s="810"/>
      <c r="ZC239" s="810"/>
      <c r="ZD239" s="810"/>
      <c r="ZE239" s="810"/>
      <c r="ZF239" s="810"/>
      <c r="ZG239" s="810"/>
      <c r="ZH239" s="810"/>
      <c r="ZI239" s="810"/>
      <c r="ZJ239" s="810"/>
      <c r="ZK239" s="810"/>
      <c r="ZL239" s="810"/>
      <c r="ZM239" s="810"/>
      <c r="ZN239" s="810"/>
      <c r="ZO239" s="810"/>
      <c r="ZP239" s="810"/>
      <c r="ZQ239" s="810"/>
      <c r="ZR239" s="810"/>
      <c r="ZS239" s="810"/>
      <c r="ZT239" s="810"/>
      <c r="ZU239" s="810"/>
      <c r="ZV239" s="810"/>
      <c r="ZW239" s="810"/>
      <c r="ZX239" s="810"/>
      <c r="ZY239" s="810"/>
      <c r="ZZ239" s="810"/>
      <c r="AAA239" s="810"/>
      <c r="AAB239" s="810"/>
      <c r="AAC239" s="810"/>
      <c r="AAD239" s="810"/>
      <c r="AAE239" s="810"/>
      <c r="AAF239" s="810"/>
      <c r="AAG239" s="810"/>
      <c r="AAH239" s="810"/>
      <c r="AAI239" s="810"/>
      <c r="AAJ239" s="810"/>
      <c r="AAK239" s="810"/>
      <c r="AAL239" s="810"/>
      <c r="AAM239" s="810"/>
      <c r="AAN239" s="810"/>
      <c r="AAO239" s="810"/>
      <c r="AAP239" s="810"/>
      <c r="AAQ239" s="810"/>
      <c r="AAR239" s="810"/>
      <c r="AAS239" s="810"/>
      <c r="AAT239" s="810"/>
      <c r="AAU239" s="810"/>
      <c r="AAV239" s="810"/>
      <c r="AAW239" s="810"/>
      <c r="AAX239" s="810"/>
      <c r="AAY239" s="810"/>
      <c r="AAZ239" s="810"/>
      <c r="ABA239" s="810"/>
      <c r="ABB239" s="810"/>
      <c r="ABC239" s="810"/>
      <c r="ABD239" s="810"/>
      <c r="ABE239" s="810"/>
      <c r="ABF239" s="810"/>
      <c r="ABG239" s="810"/>
      <c r="ABH239" s="810"/>
      <c r="ABI239" s="810"/>
      <c r="ABJ239" s="810"/>
      <c r="ABK239" s="810"/>
      <c r="ABL239" s="810"/>
      <c r="ABM239" s="810"/>
      <c r="ABN239" s="810"/>
      <c r="ABO239" s="810"/>
      <c r="ABP239" s="810"/>
      <c r="ABQ239" s="810"/>
      <c r="ABR239" s="810"/>
      <c r="ABS239" s="810"/>
      <c r="ABT239" s="810"/>
      <c r="ABU239" s="810"/>
      <c r="ABV239" s="810"/>
      <c r="ABW239" s="810"/>
      <c r="ABX239" s="810"/>
      <c r="ABY239" s="810"/>
      <c r="ABZ239" s="810"/>
      <c r="ACA239" s="810"/>
      <c r="ACB239" s="810"/>
      <c r="ACC239" s="810"/>
      <c r="ACD239" s="810"/>
      <c r="ACE239" s="810"/>
      <c r="ACF239" s="810"/>
      <c r="ACG239" s="810"/>
      <c r="ACH239" s="810"/>
      <c r="ACI239" s="810"/>
      <c r="ACJ239" s="810"/>
      <c r="ACK239" s="810"/>
      <c r="ACL239" s="810"/>
      <c r="ACM239" s="810"/>
      <c r="ACN239" s="810"/>
      <c r="ACO239" s="810"/>
      <c r="ACP239" s="810"/>
      <c r="ACQ239" s="810"/>
      <c r="ACR239" s="810"/>
      <c r="ACS239" s="810"/>
      <c r="ACT239" s="810"/>
      <c r="ACU239" s="810"/>
      <c r="ACV239" s="810"/>
      <c r="ACW239" s="810"/>
      <c r="ACX239" s="810"/>
      <c r="ACY239" s="810"/>
      <c r="ACZ239" s="810"/>
      <c r="ADA239" s="810"/>
      <c r="ADB239" s="810"/>
      <c r="ADC239" s="810"/>
      <c r="ADD239" s="810"/>
      <c r="ADE239" s="810"/>
      <c r="ADF239" s="810"/>
      <c r="ADG239" s="810"/>
      <c r="ADH239" s="810"/>
      <c r="ADI239" s="810"/>
      <c r="ADJ239" s="810"/>
      <c r="ADK239" s="810"/>
      <c r="ADL239" s="810"/>
      <c r="ADM239" s="810"/>
      <c r="ADN239" s="810"/>
      <c r="ADO239" s="810"/>
      <c r="ADP239" s="810"/>
      <c r="ADQ239" s="810"/>
      <c r="ADR239" s="810"/>
      <c r="ADS239" s="810"/>
      <c r="ADT239" s="810"/>
      <c r="ADU239" s="810"/>
      <c r="ADV239" s="810"/>
      <c r="ADW239" s="810"/>
      <c r="ADX239" s="810"/>
      <c r="ADY239" s="810"/>
      <c r="ADZ239" s="810"/>
      <c r="AEA239" s="810"/>
      <c r="AEB239" s="810"/>
      <c r="AEC239" s="810"/>
      <c r="AED239" s="810"/>
      <c r="AEE239" s="810"/>
      <c r="AEF239" s="810"/>
      <c r="AEG239" s="810"/>
      <c r="AEH239" s="810"/>
      <c r="AEI239" s="810"/>
      <c r="AEJ239" s="810"/>
      <c r="AEK239" s="810"/>
      <c r="AEL239" s="810"/>
      <c r="AEM239" s="810"/>
      <c r="AEN239" s="810"/>
      <c r="AEO239" s="810"/>
      <c r="AEP239" s="810"/>
      <c r="AEQ239" s="810"/>
      <c r="AER239" s="810"/>
      <c r="AES239" s="810"/>
      <c r="AET239" s="810"/>
      <c r="AEU239" s="810"/>
      <c r="AEV239" s="810"/>
      <c r="AEW239" s="810"/>
      <c r="AEX239" s="810"/>
      <c r="AEY239" s="810"/>
      <c r="AEZ239" s="810"/>
      <c r="AFA239" s="810"/>
      <c r="AFB239" s="810"/>
      <c r="AFC239" s="810"/>
      <c r="AFD239" s="810"/>
      <c r="AFE239" s="810"/>
      <c r="AFF239" s="810"/>
      <c r="AFG239" s="810"/>
      <c r="AFH239" s="810"/>
      <c r="AFI239" s="810"/>
      <c r="AFJ239" s="810"/>
      <c r="AFK239" s="810"/>
      <c r="AFL239" s="810"/>
      <c r="AFM239" s="810"/>
      <c r="AFN239" s="810"/>
      <c r="AFO239" s="810"/>
      <c r="AFP239" s="810"/>
      <c r="AFQ239" s="810"/>
      <c r="AFR239" s="810"/>
      <c r="AFS239" s="810"/>
      <c r="AFT239" s="810"/>
      <c r="AFU239" s="810"/>
      <c r="AFV239" s="810"/>
      <c r="AFW239" s="810"/>
      <c r="AFX239" s="810"/>
      <c r="AFY239" s="810"/>
      <c r="AFZ239" s="810"/>
      <c r="AGA239" s="810"/>
      <c r="AGB239" s="810"/>
      <c r="AGC239" s="810"/>
      <c r="AGD239" s="810"/>
      <c r="AGE239" s="810"/>
      <c r="AGF239" s="810"/>
      <c r="AGG239" s="810"/>
      <c r="AGH239" s="810"/>
      <c r="AGI239" s="810"/>
      <c r="AGJ239" s="810"/>
      <c r="AGK239" s="810"/>
      <c r="AGL239" s="810"/>
      <c r="AGM239" s="810"/>
      <c r="AGN239" s="810"/>
      <c r="AGO239" s="810"/>
      <c r="AGP239" s="810"/>
      <c r="AGQ239" s="810"/>
      <c r="AGR239" s="810"/>
      <c r="AGS239" s="810"/>
      <c r="AGT239" s="810"/>
      <c r="AGU239" s="810"/>
      <c r="AGV239" s="810"/>
      <c r="AGW239" s="810"/>
      <c r="AGX239" s="810"/>
      <c r="AGY239" s="810"/>
      <c r="AGZ239" s="810"/>
      <c r="AHA239" s="810"/>
      <c r="AHB239" s="810"/>
      <c r="AHC239" s="810"/>
      <c r="AHD239" s="810"/>
      <c r="AHE239" s="810"/>
      <c r="AHF239" s="810"/>
      <c r="AHG239" s="810"/>
      <c r="AHH239" s="810"/>
      <c r="AHI239" s="810"/>
      <c r="AHJ239" s="810"/>
      <c r="AHK239" s="810"/>
      <c r="AHL239" s="810"/>
      <c r="AHM239" s="810"/>
      <c r="AHN239" s="810"/>
      <c r="AHO239" s="810"/>
      <c r="AHP239" s="810"/>
      <c r="AHQ239" s="810"/>
      <c r="AHR239" s="810"/>
      <c r="AHS239" s="810"/>
      <c r="AHT239" s="810"/>
      <c r="AHU239" s="810"/>
      <c r="AHV239" s="810"/>
      <c r="AHW239" s="810"/>
      <c r="AHX239" s="810"/>
      <c r="AHY239" s="810"/>
      <c r="AHZ239" s="810"/>
      <c r="AIA239" s="810"/>
      <c r="AIB239" s="810"/>
      <c r="AIC239" s="810"/>
      <c r="AID239" s="810"/>
      <c r="AIE239" s="810"/>
      <c r="AIF239" s="810"/>
      <c r="AIG239" s="810"/>
      <c r="AIH239" s="810"/>
      <c r="AII239" s="810"/>
      <c r="AIJ239" s="810"/>
      <c r="AIK239" s="810"/>
      <c r="AIL239" s="810"/>
      <c r="AIM239" s="810"/>
      <c r="AIN239" s="810"/>
      <c r="AIO239" s="810"/>
      <c r="AIP239" s="810"/>
      <c r="AIQ239" s="810"/>
      <c r="AIR239" s="810"/>
      <c r="AIS239" s="810"/>
      <c r="AIT239" s="810"/>
      <c r="AIU239" s="810"/>
      <c r="AIV239" s="810"/>
      <c r="AIW239" s="810"/>
      <c r="AIX239" s="810"/>
      <c r="AIY239" s="810"/>
      <c r="AIZ239" s="810"/>
      <c r="AJA239" s="810"/>
      <c r="AJB239" s="810"/>
      <c r="AJC239" s="810"/>
      <c r="AJD239" s="810"/>
      <c r="AJE239" s="810"/>
      <c r="AJF239" s="810"/>
      <c r="AJG239" s="810"/>
      <c r="AJH239" s="810"/>
      <c r="AJI239" s="810"/>
      <c r="AJJ239" s="810"/>
      <c r="AJK239" s="810"/>
      <c r="AJL239" s="810"/>
      <c r="AJM239" s="810"/>
      <c r="AJN239" s="810"/>
      <c r="AJO239" s="810"/>
      <c r="AJP239" s="810"/>
      <c r="AJQ239" s="810"/>
      <c r="AJR239" s="810"/>
      <c r="AJS239" s="810"/>
      <c r="AJT239" s="810"/>
      <c r="AJU239" s="810"/>
      <c r="AJV239" s="810"/>
      <c r="AJW239" s="810"/>
      <c r="AJX239" s="810"/>
      <c r="AJY239" s="810"/>
      <c r="AJZ239" s="810"/>
      <c r="AKA239" s="810"/>
      <c r="AKB239" s="810"/>
      <c r="AKC239" s="810"/>
      <c r="AKD239" s="810"/>
      <c r="AKE239" s="810"/>
      <c r="AKF239" s="810"/>
      <c r="AKG239" s="810"/>
      <c r="AKH239" s="810"/>
      <c r="AKI239" s="810"/>
      <c r="AKJ239" s="810"/>
      <c r="AKK239" s="810"/>
      <c r="AKL239" s="810"/>
      <c r="AKM239" s="810"/>
      <c r="AKN239" s="810"/>
      <c r="AKO239" s="810"/>
      <c r="AKP239" s="810"/>
      <c r="AKQ239" s="810"/>
      <c r="AKR239" s="810"/>
      <c r="AKS239" s="810"/>
      <c r="AKT239" s="810"/>
      <c r="AKU239" s="810"/>
      <c r="AKV239" s="810"/>
      <c r="AKW239" s="810"/>
      <c r="AKX239" s="810"/>
      <c r="AKY239" s="810"/>
      <c r="AKZ239" s="810"/>
      <c r="ALA239" s="810"/>
      <c r="ALB239" s="810"/>
      <c r="ALC239" s="810"/>
      <c r="ALD239" s="810"/>
      <c r="ALE239" s="810"/>
      <c r="ALF239" s="810"/>
      <c r="ALG239" s="810"/>
      <c r="ALH239" s="810"/>
      <c r="ALI239" s="810"/>
      <c r="ALJ239" s="810"/>
      <c r="ALK239" s="810"/>
      <c r="ALL239" s="810"/>
      <c r="ALM239" s="810"/>
      <c r="ALN239" s="810"/>
      <c r="ALO239" s="810"/>
      <c r="ALP239" s="810"/>
      <c r="ALQ239" s="810"/>
      <c r="ALR239" s="810"/>
      <c r="ALS239" s="810"/>
      <c r="ALT239" s="810"/>
      <c r="ALU239" s="810"/>
      <c r="ALV239" s="810"/>
      <c r="ALW239" s="810"/>
      <c r="ALX239" s="810"/>
      <c r="ALY239" s="810"/>
      <c r="ALZ239" s="810"/>
      <c r="AMA239" s="810"/>
      <c r="AMB239" s="810"/>
      <c r="AMC239" s="810"/>
      <c r="AMD239" s="810"/>
      <c r="AME239" s="810"/>
      <c r="AMF239" s="810"/>
      <c r="AMG239" s="810"/>
      <c r="AMH239" s="810"/>
      <c r="AMI239" s="810"/>
      <c r="AMJ239" s="810"/>
      <c r="AMK239" s="810"/>
      <c r="AML239" s="810"/>
      <c r="AMM239" s="810"/>
      <c r="AMN239" s="810"/>
      <c r="AMO239" s="810"/>
      <c r="AMP239" s="810"/>
      <c r="AMQ239" s="810"/>
      <c r="AMR239" s="810"/>
      <c r="AMS239" s="810"/>
      <c r="AMT239" s="810"/>
      <c r="AMU239" s="810"/>
      <c r="AMV239" s="810"/>
      <c r="AMW239" s="810"/>
      <c r="AMX239" s="810"/>
      <c r="AMY239" s="810"/>
      <c r="AMZ239" s="810"/>
      <c r="ANA239" s="810"/>
      <c r="ANB239" s="810"/>
      <c r="ANC239" s="810"/>
      <c r="AND239" s="810"/>
      <c r="ANE239" s="810"/>
      <c r="ANF239" s="810"/>
      <c r="ANG239" s="810"/>
      <c r="ANH239" s="810"/>
      <c r="ANI239" s="810"/>
      <c r="ANJ239" s="810"/>
      <c r="ANK239" s="810"/>
      <c r="ANL239" s="810"/>
      <c r="ANM239" s="810"/>
      <c r="ANN239" s="810"/>
      <c r="ANO239" s="810"/>
      <c r="ANP239" s="810"/>
      <c r="ANQ239" s="810"/>
      <c r="ANR239" s="810"/>
      <c r="ANS239" s="810"/>
      <c r="ANT239" s="810"/>
      <c r="ANU239" s="810"/>
      <c r="ANV239" s="810"/>
      <c r="ANW239" s="810"/>
      <c r="ANX239" s="810"/>
      <c r="ANY239" s="810"/>
      <c r="ANZ239" s="810"/>
      <c r="AOA239" s="810"/>
      <c r="AOB239" s="810"/>
      <c r="AOC239" s="810"/>
      <c r="AOD239" s="810"/>
      <c r="AOE239" s="810"/>
      <c r="AOF239" s="810"/>
      <c r="AOG239" s="810"/>
      <c r="AOH239" s="810"/>
      <c r="AOI239" s="810"/>
      <c r="AOJ239" s="810"/>
      <c r="AOK239" s="810"/>
      <c r="AOL239" s="810"/>
      <c r="AOM239" s="810"/>
      <c r="AON239" s="810"/>
      <c r="AOO239" s="810"/>
      <c r="AOP239" s="810"/>
      <c r="AOQ239" s="810"/>
      <c r="AOR239" s="810"/>
      <c r="AOS239" s="810"/>
      <c r="AOT239" s="810"/>
      <c r="AOU239" s="810"/>
      <c r="AOV239" s="810"/>
      <c r="AOW239" s="810"/>
      <c r="AOX239" s="810"/>
      <c r="AOY239" s="810"/>
      <c r="AOZ239" s="810"/>
      <c r="APA239" s="810"/>
      <c r="APB239" s="810"/>
      <c r="APC239" s="810"/>
      <c r="APD239" s="810"/>
      <c r="APE239" s="810"/>
      <c r="APF239" s="810"/>
      <c r="APG239" s="810"/>
      <c r="APH239" s="810"/>
      <c r="API239" s="810"/>
      <c r="APJ239" s="810"/>
      <c r="APK239" s="810"/>
      <c r="APL239" s="810"/>
      <c r="APM239" s="810"/>
      <c r="APN239" s="810"/>
      <c r="APO239" s="810"/>
      <c r="APP239" s="810"/>
      <c r="APQ239" s="810"/>
      <c r="APR239" s="810"/>
      <c r="APS239" s="810"/>
      <c r="APT239" s="810"/>
      <c r="APU239" s="810"/>
      <c r="APV239" s="810"/>
      <c r="APW239" s="810"/>
      <c r="APX239" s="810"/>
      <c r="APY239" s="810"/>
      <c r="APZ239" s="810"/>
      <c r="AQA239" s="810"/>
      <c r="AQB239" s="810"/>
      <c r="AQC239" s="810"/>
      <c r="AQD239" s="810"/>
      <c r="AQE239" s="810"/>
      <c r="AQF239" s="810"/>
      <c r="AQG239" s="810"/>
      <c r="AQH239" s="810"/>
      <c r="AQI239" s="810"/>
      <c r="AQJ239" s="810"/>
      <c r="AQK239" s="810"/>
      <c r="AQL239" s="810"/>
      <c r="AQM239" s="810"/>
      <c r="AQN239" s="810"/>
      <c r="AQO239" s="810"/>
      <c r="AQP239" s="810"/>
      <c r="AQQ239" s="810"/>
      <c r="AQR239" s="810"/>
      <c r="AQS239" s="810"/>
      <c r="AQT239" s="810"/>
      <c r="AQU239" s="810"/>
      <c r="AQV239" s="810"/>
      <c r="AQW239" s="810"/>
      <c r="AQX239" s="810"/>
      <c r="AQY239" s="810"/>
      <c r="AQZ239" s="810"/>
      <c r="ARA239" s="810"/>
      <c r="ARB239" s="810"/>
      <c r="ARC239" s="810"/>
      <c r="ARD239" s="810"/>
      <c r="ARE239" s="810"/>
      <c r="ARF239" s="810"/>
      <c r="ARG239" s="810"/>
      <c r="ARH239" s="810"/>
      <c r="ARI239" s="810"/>
      <c r="ARJ239" s="810"/>
      <c r="ARK239" s="810"/>
      <c r="ARL239" s="810"/>
      <c r="ARM239" s="810"/>
      <c r="ARN239" s="810"/>
      <c r="ARO239" s="810"/>
      <c r="ARP239" s="810"/>
      <c r="ARQ239" s="810"/>
      <c r="ARR239" s="810"/>
      <c r="ARS239" s="810"/>
      <c r="ART239" s="810"/>
      <c r="ARU239" s="810"/>
      <c r="ARV239" s="810"/>
      <c r="ARW239" s="810"/>
      <c r="ARX239" s="810"/>
      <c r="ARY239" s="810"/>
      <c r="ARZ239" s="810"/>
      <c r="ASA239" s="810"/>
      <c r="ASB239" s="810"/>
      <c r="ASC239" s="810"/>
    </row>
    <row r="240" spans="1:1173" s="685" customFormat="1" ht="22" hidden="1" customHeight="1" x14ac:dyDescent="0.15">
      <c r="A240" s="653"/>
      <c r="B240" s="759" t="s">
        <v>91</v>
      </c>
      <c r="C240" s="716" t="s">
        <v>79</v>
      </c>
      <c r="D240" s="760">
        <f>$C221*$I$19</f>
        <v>2515500</v>
      </c>
      <c r="E240" s="725">
        <f t="shared" ref="E240:AR240" si="93">IF(E239="","",$C221*D252)</f>
        <v>2400500.7731249998</v>
      </c>
      <c r="F240" s="724">
        <f t="shared" si="93"/>
        <v>2290758.8796556238</v>
      </c>
      <c r="G240" s="724">
        <f t="shared" si="93"/>
        <v>2186033.974023568</v>
      </c>
      <c r="H240" s="724">
        <f t="shared" si="93"/>
        <v>2086096.6983586128</v>
      </c>
      <c r="I240" s="724">
        <f t="shared" si="93"/>
        <v>1990728.1801722762</v>
      </c>
      <c r="J240" s="725">
        <f t="shared" si="93"/>
        <v>1899719.5530054751</v>
      </c>
      <c r="K240" s="724">
        <f t="shared" si="93"/>
        <v>1812871.4989903888</v>
      </c>
      <c r="L240" s="724">
        <f t="shared" si="93"/>
        <v>1729993.8123246694</v>
      </c>
      <c r="M240" s="724">
        <f t="shared" si="93"/>
        <v>1650904.9827019817</v>
      </c>
      <c r="N240" s="724">
        <f t="shared" si="93"/>
        <v>1575431.7977865322</v>
      </c>
      <c r="O240" s="724">
        <f t="shared" si="93"/>
        <v>1503408.9638609737</v>
      </c>
      <c r="P240" s="724">
        <f t="shared" si="93"/>
        <v>1434678.7438168644</v>
      </c>
      <c r="Q240" s="724">
        <f t="shared" si="93"/>
        <v>1369090.6116948468</v>
      </c>
      <c r="R240" s="724">
        <f t="shared" si="93"/>
        <v>1306500.9230179521</v>
      </c>
      <c r="S240" s="724">
        <f t="shared" si="93"/>
        <v>1246772.6001960328</v>
      </c>
      <c r="T240" s="724">
        <f t="shared" si="93"/>
        <v>1189774.8323123208</v>
      </c>
      <c r="U240" s="724">
        <f t="shared" si="93"/>
        <v>1135382.7886346227</v>
      </c>
      <c r="V240" s="724">
        <f t="shared" si="93"/>
        <v>1083477.3452237051</v>
      </c>
      <c r="W240" s="724">
        <f t="shared" si="93"/>
        <v>1033944.8240401217</v>
      </c>
      <c r="X240" s="724">
        <f t="shared" si="93"/>
        <v>986676.74397809757</v>
      </c>
      <c r="Y240" s="724">
        <f t="shared" si="93"/>
        <v>941569.58328120888</v>
      </c>
      <c r="Z240" s="724">
        <f t="shared" si="93"/>
        <v>898524.55281952943</v>
      </c>
      <c r="AA240" s="724">
        <f t="shared" si="93"/>
        <v>857447.37973169365</v>
      </c>
      <c r="AB240" s="724">
        <f t="shared" si="93"/>
        <v>818248.10095803463</v>
      </c>
      <c r="AC240" s="724">
        <f t="shared" si="93"/>
        <v>780840.86621261179</v>
      </c>
      <c r="AD240" s="724">
        <f t="shared" si="93"/>
        <v>745143.74996261951</v>
      </c>
      <c r="AE240" s="724">
        <f t="shared" si="93"/>
        <v>711078.57200339087</v>
      </c>
      <c r="AF240" s="724">
        <f t="shared" si="93"/>
        <v>678570.72623604094</v>
      </c>
      <c r="AG240" s="724">
        <f t="shared" si="93"/>
        <v>647549.01727275248</v>
      </c>
      <c r="AH240" s="724">
        <f t="shared" si="93"/>
        <v>617945.50451185706</v>
      </c>
      <c r="AI240" s="724">
        <f t="shared" si="93"/>
        <v>589695.35334121692</v>
      </c>
      <c r="AJ240" s="724">
        <f t="shared" si="93"/>
        <v>562736.69314403145</v>
      </c>
      <c r="AK240" s="724" t="str">
        <f t="shared" si="93"/>
        <v/>
      </c>
      <c r="AL240" s="724" t="str">
        <f t="shared" si="93"/>
        <v/>
      </c>
      <c r="AM240" s="724" t="str">
        <f t="shared" si="93"/>
        <v/>
      </c>
      <c r="AN240" s="724" t="str">
        <f t="shared" si="93"/>
        <v/>
      </c>
      <c r="AO240" s="724" t="str">
        <f t="shared" si="93"/>
        <v/>
      </c>
      <c r="AP240" s="724" t="str">
        <f t="shared" si="93"/>
        <v/>
      </c>
      <c r="AQ240" s="724" t="str">
        <f t="shared" si="93"/>
        <v/>
      </c>
      <c r="AR240" s="724" t="str">
        <f t="shared" si="93"/>
        <v/>
      </c>
    </row>
    <row r="241" spans="1:44" s="699" customFormat="1" ht="22" customHeight="1" x14ac:dyDescent="0.15">
      <c r="A241" s="653"/>
      <c r="B241" s="736" t="s">
        <v>100</v>
      </c>
      <c r="C241" s="762" t="s">
        <v>79</v>
      </c>
      <c r="D241" s="763">
        <f>D240</f>
        <v>2515500</v>
      </c>
      <c r="E241" s="814">
        <f t="shared" ref="E241:AR241" si="94">IF(E239="","",D241+E240)</f>
        <v>4916000.7731250003</v>
      </c>
      <c r="F241" s="815">
        <f t="shared" si="94"/>
        <v>7206759.6527806241</v>
      </c>
      <c r="G241" s="815">
        <f t="shared" si="94"/>
        <v>9392793.6268041916</v>
      </c>
      <c r="H241" s="815">
        <f t="shared" si="94"/>
        <v>11478890.325162804</v>
      </c>
      <c r="I241" s="815">
        <f t="shared" si="94"/>
        <v>13469618.50533508</v>
      </c>
      <c r="J241" s="814">
        <f t="shared" si="94"/>
        <v>15369338.058340555</v>
      </c>
      <c r="K241" s="815">
        <f t="shared" si="94"/>
        <v>17182209.557330944</v>
      </c>
      <c r="L241" s="815">
        <f t="shared" si="94"/>
        <v>18912203.369655613</v>
      </c>
      <c r="M241" s="815">
        <f t="shared" si="94"/>
        <v>20563108.352357596</v>
      </c>
      <c r="N241" s="815">
        <f t="shared" si="94"/>
        <v>22138540.15014413</v>
      </c>
      <c r="O241" s="815">
        <f t="shared" si="94"/>
        <v>23641949.114005104</v>
      </c>
      <c r="P241" s="815">
        <f t="shared" si="94"/>
        <v>25076627.857821967</v>
      </c>
      <c r="Q241" s="815">
        <f t="shared" si="94"/>
        <v>26445718.469516814</v>
      </c>
      <c r="R241" s="815">
        <f t="shared" si="94"/>
        <v>27752219.392534766</v>
      </c>
      <c r="S241" s="815">
        <f t="shared" si="94"/>
        <v>28998991.9927308</v>
      </c>
      <c r="T241" s="815">
        <f t="shared" si="94"/>
        <v>30188766.825043119</v>
      </c>
      <c r="U241" s="815">
        <f t="shared" si="94"/>
        <v>31324149.613677744</v>
      </c>
      <c r="V241" s="815">
        <f t="shared" si="94"/>
        <v>32407626.95890145</v>
      </c>
      <c r="W241" s="815">
        <f t="shared" si="94"/>
        <v>33441571.782941572</v>
      </c>
      <c r="X241" s="815">
        <f t="shared" si="94"/>
        <v>34428248.52691967</v>
      </c>
      <c r="Y241" s="815">
        <f t="shared" si="94"/>
        <v>35369818.110200882</v>
      </c>
      <c r="Z241" s="815">
        <f t="shared" si="94"/>
        <v>36268342.66302041</v>
      </c>
      <c r="AA241" s="815">
        <f t="shared" si="94"/>
        <v>37125790.042752102</v>
      </c>
      <c r="AB241" s="815">
        <f t="shared" si="94"/>
        <v>37944038.143710136</v>
      </c>
      <c r="AC241" s="815">
        <f t="shared" si="94"/>
        <v>38724879.00992275</v>
      </c>
      <c r="AD241" s="815">
        <f t="shared" si="94"/>
        <v>39470022.759885371</v>
      </c>
      <c r="AE241" s="815">
        <f t="shared" si="94"/>
        <v>40181101.331888765</v>
      </c>
      <c r="AF241" s="815">
        <f t="shared" si="94"/>
        <v>40859672.058124803</v>
      </c>
      <c r="AG241" s="815">
        <f t="shared" si="94"/>
        <v>41507221.075397559</v>
      </c>
      <c r="AH241" s="815">
        <f t="shared" si="94"/>
        <v>42125166.579909414</v>
      </c>
      <c r="AI241" s="815">
        <f t="shared" si="94"/>
        <v>42714861.933250628</v>
      </c>
      <c r="AJ241" s="815">
        <f t="shared" si="94"/>
        <v>43277598.626394659</v>
      </c>
      <c r="AK241" s="815" t="str">
        <f t="shared" si="94"/>
        <v/>
      </c>
      <c r="AL241" s="815" t="str">
        <f t="shared" si="94"/>
        <v/>
      </c>
      <c r="AM241" s="815" t="str">
        <f t="shared" si="94"/>
        <v/>
      </c>
      <c r="AN241" s="815" t="str">
        <f t="shared" si="94"/>
        <v/>
      </c>
      <c r="AO241" s="815" t="str">
        <f t="shared" si="94"/>
        <v/>
      </c>
      <c r="AP241" s="815" t="str">
        <f t="shared" si="94"/>
        <v/>
      </c>
      <c r="AQ241" s="815" t="str">
        <f t="shared" si="94"/>
        <v/>
      </c>
      <c r="AR241" s="815" t="str">
        <f t="shared" si="94"/>
        <v/>
      </c>
    </row>
    <row r="242" spans="1:44" s="699" customFormat="1" ht="22" customHeight="1" x14ac:dyDescent="0.15">
      <c r="A242" s="653"/>
      <c r="B242" s="772"/>
      <c r="C242" s="766" t="s">
        <v>17</v>
      </c>
      <c r="D242" s="743">
        <f>IF(D239="","",D241/D256)</f>
        <v>4.4586074035175935E-2</v>
      </c>
      <c r="E242" s="744">
        <f>IF(E239="","",E241/E256)</f>
        <v>8.6329013443097333E-2</v>
      </c>
      <c r="F242" s="743">
        <f t="shared" ref="F242:AR242" si="95">IF(F239="","",F241/F256)</f>
        <v>0.12538307259838988</v>
      </c>
      <c r="G242" s="743">
        <f t="shared" si="95"/>
        <v>0.16189470787472429</v>
      </c>
      <c r="H242" s="743">
        <f t="shared" si="95"/>
        <v>0.19600292873907385</v>
      </c>
      <c r="I242" s="743">
        <f t="shared" si="95"/>
        <v>0.2278396376449961</v>
      </c>
      <c r="J242" s="744">
        <f t="shared" si="95"/>
        <v>0.25752995852923338</v>
      </c>
      <c r="K242" s="743">
        <f t="shared" si="95"/>
        <v>0.28519255380397557</v>
      </c>
      <c r="L242" s="743">
        <f t="shared" si="95"/>
        <v>0.31093992981355867</v>
      </c>
      <c r="M242" s="743">
        <f t="shared" si="95"/>
        <v>0.33487873079032726</v>
      </c>
      <c r="N242" s="743">
        <f t="shared" si="95"/>
        <v>0.35711002140092601</v>
      </c>
      <c r="O242" s="743">
        <f t="shared" si="95"/>
        <v>0.37772955802237218</v>
      </c>
      <c r="P242" s="743">
        <f t="shared" si="95"/>
        <v>0.39682804892780366</v>
      </c>
      <c r="Q242" s="743">
        <f t="shared" si="95"/>
        <v>0.41449140359560815</v>
      </c>
      <c r="R242" s="743">
        <f t="shared" si="95"/>
        <v>0.43080097138347123</v>
      </c>
      <c r="S242" s="743">
        <f t="shared" si="95"/>
        <v>0.44583376983142065</v>
      </c>
      <c r="T242" s="743">
        <f t="shared" si="95"/>
        <v>0.45966270287580396</v>
      </c>
      <c r="U242" s="743">
        <f t="shared" si="95"/>
        <v>0.47235676926989062</v>
      </c>
      <c r="V242" s="743">
        <f t="shared" si="95"/>
        <v>0.48398126151692983</v>
      </c>
      <c r="W242" s="743">
        <f t="shared" si="95"/>
        <v>0.49459795562849906</v>
      </c>
      <c r="X242" s="743">
        <f t="shared" si="95"/>
        <v>0.50426529202523906</v>
      </c>
      <c r="Y242" s="743">
        <f t="shared" si="95"/>
        <v>0.51303854789897052</v>
      </c>
      <c r="Z242" s="743">
        <f t="shared" si="95"/>
        <v>0.52097000135505389</v>
      </c>
      <c r="AA242" s="743">
        <f t="shared" si="95"/>
        <v>0.52810908765197806</v>
      </c>
      <c r="AB242" s="743">
        <f t="shared" si="95"/>
        <v>0.5345025478518115</v>
      </c>
      <c r="AC242" s="743">
        <f t="shared" si="95"/>
        <v>0.54019457019056172</v>
      </c>
      <c r="AD242" s="743">
        <f t="shared" si="95"/>
        <v>0.54522692447185706</v>
      </c>
      <c r="AE242" s="743">
        <f t="shared" si="95"/>
        <v>0.54963908978088538</v>
      </c>
      <c r="AF242" s="743">
        <f t="shared" si="95"/>
        <v>0.5534683758083585</v>
      </c>
      <c r="AG242" s="743">
        <f t="shared" si="95"/>
        <v>0.5567500380665471</v>
      </c>
      <c r="AH242" s="743">
        <f t="shared" si="95"/>
        <v>0.55951738727128864</v>
      </c>
      <c r="AI242" s="743">
        <f t="shared" si="95"/>
        <v>0.56180189315541584</v>
      </c>
      <c r="AJ242" s="743">
        <f t="shared" si="95"/>
        <v>0.56363328297036541</v>
      </c>
      <c r="AK242" s="743" t="str">
        <f t="shared" si="95"/>
        <v/>
      </c>
      <c r="AL242" s="743" t="str">
        <f t="shared" si="95"/>
        <v/>
      </c>
      <c r="AM242" s="743" t="str">
        <f t="shared" si="95"/>
        <v/>
      </c>
      <c r="AN242" s="743" t="str">
        <f t="shared" si="95"/>
        <v/>
      </c>
      <c r="AO242" s="743" t="str">
        <f t="shared" si="95"/>
        <v/>
      </c>
      <c r="AP242" s="743" t="str">
        <f t="shared" si="95"/>
        <v/>
      </c>
      <c r="AQ242" s="743" t="str">
        <f t="shared" si="95"/>
        <v/>
      </c>
      <c r="AR242" s="743" t="str">
        <f t="shared" si="95"/>
        <v/>
      </c>
    </row>
    <row r="243" spans="1:44" s="755" customFormat="1" ht="22" customHeight="1" x14ac:dyDescent="0.15">
      <c r="A243" s="653"/>
      <c r="B243" s="767" t="s">
        <v>96</v>
      </c>
      <c r="C243" s="737" t="s">
        <v>49</v>
      </c>
      <c r="D243" s="746">
        <f>IF(D239="","",IF(D241*$H$29&gt;0,D241*$H$29,0))</f>
        <v>327015000</v>
      </c>
      <c r="E243" s="747">
        <f t="shared" ref="E243:AR243" si="96">IF(E239="","",IF(E241*$H$29&gt;0,E241*$H$29,0))</f>
        <v>639080100.50625002</v>
      </c>
      <c r="F243" s="746">
        <f t="shared" si="96"/>
        <v>936878754.86148119</v>
      </c>
      <c r="G243" s="746">
        <f t="shared" si="96"/>
        <v>1221063171.484545</v>
      </c>
      <c r="H243" s="746">
        <f t="shared" si="96"/>
        <v>1492255742.2711644</v>
      </c>
      <c r="I243" s="746">
        <f t="shared" si="96"/>
        <v>1751050405.6935604</v>
      </c>
      <c r="J243" s="747">
        <f t="shared" si="96"/>
        <v>1998013947.5842721</v>
      </c>
      <c r="K243" s="746">
        <f t="shared" si="96"/>
        <v>2233687242.4530225</v>
      </c>
      <c r="L243" s="746">
        <f t="shared" si="96"/>
        <v>2458586438.0552297</v>
      </c>
      <c r="M243" s="746">
        <f t="shared" si="96"/>
        <v>2673204085.8064876</v>
      </c>
      <c r="N243" s="746">
        <f t="shared" si="96"/>
        <v>2878010219.5187368</v>
      </c>
      <c r="O243" s="746">
        <f t="shared" si="96"/>
        <v>3073453384.8206635</v>
      </c>
      <c r="P243" s="746">
        <f t="shared" si="96"/>
        <v>3259961621.5168557</v>
      </c>
      <c r="Q243" s="746">
        <f t="shared" si="96"/>
        <v>3437943401.0371857</v>
      </c>
      <c r="R243" s="746">
        <f t="shared" si="96"/>
        <v>3607788521.0295196</v>
      </c>
      <c r="S243" s="746">
        <f t="shared" si="96"/>
        <v>3769868959.0550041</v>
      </c>
      <c r="T243" s="746">
        <f t="shared" si="96"/>
        <v>3924539687.2556057</v>
      </c>
      <c r="U243" s="746">
        <f t="shared" si="96"/>
        <v>4072139449.7781067</v>
      </c>
      <c r="V243" s="746">
        <f t="shared" si="96"/>
        <v>4212991504.6571884</v>
      </c>
      <c r="W243" s="746">
        <f t="shared" si="96"/>
        <v>4347404331.7824039</v>
      </c>
      <c r="X243" s="746">
        <f t="shared" si="96"/>
        <v>4475672308.4995575</v>
      </c>
      <c r="Y243" s="746">
        <f t="shared" si="96"/>
        <v>4598076354.3261147</v>
      </c>
      <c r="Z243" s="746">
        <f t="shared" si="96"/>
        <v>4714884546.1926537</v>
      </c>
      <c r="AA243" s="746">
        <f t="shared" si="96"/>
        <v>4826352705.5577736</v>
      </c>
      <c r="AB243" s="746">
        <f t="shared" si="96"/>
        <v>4932724958.6823177</v>
      </c>
      <c r="AC243" s="746">
        <f t="shared" si="96"/>
        <v>5034234271.289958</v>
      </c>
      <c r="AD243" s="746">
        <f t="shared" si="96"/>
        <v>5131102958.7850981</v>
      </c>
      <c r="AE243" s="746">
        <f t="shared" si="96"/>
        <v>5223543173.1455393</v>
      </c>
      <c r="AF243" s="746">
        <f t="shared" si="96"/>
        <v>5311757367.5562248</v>
      </c>
      <c r="AG243" s="746">
        <f t="shared" si="96"/>
        <v>5395938739.8016825</v>
      </c>
      <c r="AH243" s="746">
        <f t="shared" si="96"/>
        <v>5476271655.3882236</v>
      </c>
      <c r="AI243" s="746">
        <f t="shared" si="96"/>
        <v>5552932051.3225813</v>
      </c>
      <c r="AJ243" s="746">
        <f t="shared" si="96"/>
        <v>5626087821.4313059</v>
      </c>
      <c r="AK243" s="746" t="str">
        <f t="shared" si="96"/>
        <v/>
      </c>
      <c r="AL243" s="746" t="str">
        <f t="shared" si="96"/>
        <v/>
      </c>
      <c r="AM243" s="746" t="str">
        <f t="shared" si="96"/>
        <v/>
      </c>
      <c r="AN243" s="746" t="str">
        <f t="shared" si="96"/>
        <v/>
      </c>
      <c r="AO243" s="746" t="str">
        <f t="shared" si="96"/>
        <v/>
      </c>
      <c r="AP243" s="746" t="str">
        <f t="shared" si="96"/>
        <v/>
      </c>
      <c r="AQ243" s="746" t="str">
        <f t="shared" si="96"/>
        <v/>
      </c>
      <c r="AR243" s="746" t="str">
        <f t="shared" si="96"/>
        <v/>
      </c>
    </row>
    <row r="244" spans="1:44" s="812" customFormat="1" ht="10" customHeight="1" x14ac:dyDescent="0.15">
      <c r="A244" s="653"/>
      <c r="B244" s="802"/>
      <c r="C244" s="802"/>
      <c r="E244" s="813"/>
      <c r="J244" s="813"/>
    </row>
    <row r="245" spans="1:44" s="685" customFormat="1" ht="22" hidden="1" customHeight="1" x14ac:dyDescent="0.15">
      <c r="A245" s="653"/>
      <c r="B245" s="390" t="s">
        <v>92</v>
      </c>
      <c r="C245" s="716" t="s">
        <v>79</v>
      </c>
      <c r="D245" s="768">
        <f>($I$19-D240)*$C220</f>
        <v>40038.375</v>
      </c>
      <c r="E245" s="725">
        <f t="shared" ref="E245:AR245" si="97">IF(E239="","",(D252-E240)*($C220))</f>
        <v>38207.970638906248</v>
      </c>
      <c r="F245" s="724">
        <f t="shared" si="97"/>
        <v>36461.245501185353</v>
      </c>
      <c r="G245" s="724">
        <f t="shared" si="97"/>
        <v>34794.374086541793</v>
      </c>
      <c r="H245" s="724">
        <f t="shared" si="97"/>
        <v>33203.705782207922</v>
      </c>
      <c r="I245" s="724">
        <f t="shared" si="97"/>
        <v>31685.756867742064</v>
      </c>
      <c r="J245" s="725">
        <f t="shared" si="97"/>
        <v>30237.202885337152</v>
      </c>
      <c r="K245" s="724">
        <f t="shared" si="97"/>
        <v>28854.871358930359</v>
      </c>
      <c r="L245" s="724">
        <f t="shared" si="97"/>
        <v>27535.734846167656</v>
      </c>
      <c r="M245" s="724">
        <f t="shared" si="97"/>
        <v>26276.904308006546</v>
      </c>
      <c r="N245" s="724">
        <f t="shared" si="97"/>
        <v>25075.622781435639</v>
      </c>
      <c r="O245" s="724">
        <f t="shared" si="97"/>
        <v>23929.259341453831</v>
      </c>
      <c r="P245" s="724">
        <f t="shared" si="97"/>
        <v>22835.303339085094</v>
      </c>
      <c r="Q245" s="724">
        <f t="shared" si="97"/>
        <v>21791.358902809643</v>
      </c>
      <c r="R245" s="724">
        <f t="shared" si="97"/>
        <v>20795.139691369073</v>
      </c>
      <c r="S245" s="724">
        <f t="shared" si="97"/>
        <v>19844.463886453523</v>
      </c>
      <c r="T245" s="724">
        <f t="shared" si="97"/>
        <v>18937.249414304442</v>
      </c>
      <c r="U245" s="724">
        <f t="shared" si="97"/>
        <v>18071.509385767746</v>
      </c>
      <c r="V245" s="724">
        <f t="shared" si="97"/>
        <v>17245.347744810639</v>
      </c>
      <c r="W245" s="724">
        <f t="shared" si="97"/>
        <v>16456.955115971938</v>
      </c>
      <c r="X245" s="724">
        <f t="shared" si="97"/>
        <v>15704.604841651388</v>
      </c>
      <c r="Y245" s="724">
        <f t="shared" si="97"/>
        <v>14986.649200559244</v>
      </c>
      <c r="Z245" s="724">
        <f t="shared" si="97"/>
        <v>14301.515799044178</v>
      </c>
      <c r="AA245" s="724">
        <f t="shared" si="97"/>
        <v>13647.704127396126</v>
      </c>
      <c r="AB245" s="724">
        <f t="shared" si="97"/>
        <v>13023.782273582052</v>
      </c>
      <c r="AC245" s="724">
        <f t="shared" si="97"/>
        <v>12428.383787217406</v>
      </c>
      <c r="AD245" s="724">
        <f t="shared" si="97"/>
        <v>11860.204686905028</v>
      </c>
      <c r="AE245" s="724">
        <f t="shared" si="97"/>
        <v>11318.000604387307</v>
      </c>
      <c r="AF245" s="724">
        <f t="shared" si="97"/>
        <v>10800.584059256984</v>
      </c>
      <c r="AG245" s="724">
        <f t="shared" si="97"/>
        <v>10306.821858257978</v>
      </c>
      <c r="AH245" s="724">
        <f t="shared" si="97"/>
        <v>9835.6326134803912</v>
      </c>
      <c r="AI245" s="724">
        <f t="shared" si="97"/>
        <v>9385.9843740143697</v>
      </c>
      <c r="AJ245" s="724">
        <f t="shared" si="97"/>
        <v>8956.8923658758358</v>
      </c>
      <c r="AK245" s="724" t="str">
        <f t="shared" si="97"/>
        <v/>
      </c>
      <c r="AL245" s="724" t="str">
        <f t="shared" si="97"/>
        <v/>
      </c>
      <c r="AM245" s="724" t="str">
        <f t="shared" si="97"/>
        <v/>
      </c>
      <c r="AN245" s="724" t="str">
        <f t="shared" si="97"/>
        <v/>
      </c>
      <c r="AO245" s="724" t="str">
        <f t="shared" si="97"/>
        <v/>
      </c>
      <c r="AP245" s="724" t="str">
        <f t="shared" si="97"/>
        <v/>
      </c>
      <c r="AQ245" s="724" t="str">
        <f t="shared" si="97"/>
        <v/>
      </c>
      <c r="AR245" s="724" t="str">
        <f t="shared" si="97"/>
        <v/>
      </c>
    </row>
    <row r="246" spans="1:44" s="817" customFormat="1" ht="10" hidden="1" customHeight="1" x14ac:dyDescent="0.15">
      <c r="A246" s="653"/>
      <c r="B246" s="816"/>
      <c r="C246" s="816"/>
      <c r="E246" s="818"/>
      <c r="J246" s="818"/>
    </row>
    <row r="247" spans="1:44" s="685" customFormat="1" ht="22" hidden="1" customHeight="1" x14ac:dyDescent="0.15">
      <c r="A247" s="653"/>
      <c r="B247" s="390" t="s">
        <v>93</v>
      </c>
      <c r="C247" s="716" t="s">
        <v>79</v>
      </c>
      <c r="D247" s="768">
        <f>$I$19*$C219</f>
        <v>559000</v>
      </c>
      <c r="E247" s="725">
        <f t="shared" ref="E247:AR247" si="98">IF(E239="","",D256*$C219)</f>
        <v>564189.61624999996</v>
      </c>
      <c r="F247" s="724">
        <f t="shared" si="98"/>
        <v>569449.43270611099</v>
      </c>
      <c r="G247" s="724">
        <f t="shared" si="98"/>
        <v>574779.31457816018</v>
      </c>
      <c r="H247" s="724">
        <f t="shared" si="98"/>
        <v>580179.16398307635</v>
      </c>
      <c r="I247" s="724">
        <f t="shared" si="98"/>
        <v>585648.91856508504</v>
      </c>
      <c r="J247" s="725">
        <f t="shared" si="98"/>
        <v>591188.55018205848</v>
      </c>
      <c r="K247" s="724">
        <f t="shared" si="98"/>
        <v>596798.06365502579</v>
      </c>
      <c r="L247" s="724">
        <f t="shared" si="98"/>
        <v>602477.4955779867</v>
      </c>
      <c r="M247" s="724">
        <f t="shared" si="98"/>
        <v>608226.91318530485</v>
      </c>
      <c r="N247" s="724">
        <f t="shared" si="98"/>
        <v>614046.41327407782</v>
      </c>
      <c r="O247" s="724">
        <f t="shared" si="98"/>
        <v>619936.12117900432</v>
      </c>
      <c r="P247" s="724">
        <f t="shared" si="98"/>
        <v>625896.18979737989</v>
      </c>
      <c r="Q247" s="724">
        <f t="shared" si="98"/>
        <v>631926.79866196273</v>
      </c>
      <c r="R247" s="724">
        <f t="shared" si="98"/>
        <v>638028.15305955429</v>
      </c>
      <c r="S247" s="724">
        <f t="shared" si="98"/>
        <v>644200.48319323617</v>
      </c>
      <c r="T247" s="724">
        <f t="shared" si="98"/>
        <v>650444.04338630394</v>
      </c>
      <c r="U247" s="724">
        <f t="shared" si="98"/>
        <v>656759.11132602394</v>
      </c>
      <c r="V247" s="724">
        <f t="shared" si="98"/>
        <v>663145.98734542658</v>
      </c>
      <c r="W247" s="724">
        <f t="shared" si="98"/>
        <v>669604.99374143279</v>
      </c>
      <c r="X247" s="724">
        <f t="shared" si="98"/>
        <v>676136.4741276874</v>
      </c>
      <c r="Y247" s="724">
        <f t="shared" si="98"/>
        <v>682740.79282054771</v>
      </c>
      <c r="Z247" s="724">
        <f t="shared" si="98"/>
        <v>689418.3342567475</v>
      </c>
      <c r="AA247" s="724">
        <f t="shared" si="98"/>
        <v>696169.50244132464</v>
      </c>
      <c r="AB247" s="724">
        <f t="shared" si="98"/>
        <v>702994.72042446386</v>
      </c>
      <c r="AC247" s="724">
        <f t="shared" si="98"/>
        <v>709894.42980597273</v>
      </c>
      <c r="AD247" s="724">
        <f t="shared" si="98"/>
        <v>716869.09026616043</v>
      </c>
      <c r="AE247" s="724">
        <f t="shared" si="98"/>
        <v>723919.17912195285</v>
      </c>
      <c r="AF247" s="724">
        <f t="shared" si="98"/>
        <v>731045.1909071285</v>
      </c>
      <c r="AG247" s="724">
        <f t="shared" si="98"/>
        <v>738247.63697560725</v>
      </c>
      <c r="AH247" s="724">
        <f t="shared" si="98"/>
        <v>745527.04512678075</v>
      </c>
      <c r="AI247" s="724">
        <f t="shared" si="98"/>
        <v>752883.95925191371</v>
      </c>
      <c r="AJ247" s="724">
        <f t="shared" si="98"/>
        <v>760318.93900069268</v>
      </c>
      <c r="AK247" s="724" t="str">
        <f t="shared" si="98"/>
        <v/>
      </c>
      <c r="AL247" s="724" t="str">
        <f t="shared" si="98"/>
        <v/>
      </c>
      <c r="AM247" s="724" t="str">
        <f t="shared" si="98"/>
        <v/>
      </c>
      <c r="AN247" s="724" t="str">
        <f t="shared" si="98"/>
        <v/>
      </c>
      <c r="AO247" s="724" t="str">
        <f t="shared" si="98"/>
        <v/>
      </c>
      <c r="AP247" s="724" t="str">
        <f t="shared" si="98"/>
        <v/>
      </c>
      <c r="AQ247" s="724" t="str">
        <f t="shared" si="98"/>
        <v/>
      </c>
      <c r="AR247" s="724" t="str">
        <f t="shared" si="98"/>
        <v/>
      </c>
    </row>
    <row r="248" spans="1:44" s="741" customFormat="1" ht="22" customHeight="1" x14ac:dyDescent="0.15">
      <c r="A248" s="653"/>
      <c r="B248" s="736" t="s">
        <v>101</v>
      </c>
      <c r="C248" s="769" t="s">
        <v>79</v>
      </c>
      <c r="D248" s="763">
        <f>D247</f>
        <v>559000</v>
      </c>
      <c r="E248" s="770">
        <f t="shared" ref="E248:AR248" si="99">IF(E239="","",D248+E247)</f>
        <v>1123189.61625</v>
      </c>
      <c r="F248" s="771">
        <f t="shared" si="99"/>
        <v>1692639.0489561111</v>
      </c>
      <c r="G248" s="771">
        <f t="shared" si="99"/>
        <v>2267418.3635342713</v>
      </c>
      <c r="H248" s="771">
        <f t="shared" si="99"/>
        <v>2847597.5275173476</v>
      </c>
      <c r="I248" s="771">
        <f t="shared" si="99"/>
        <v>3433246.4460824328</v>
      </c>
      <c r="J248" s="770">
        <f t="shared" si="99"/>
        <v>4024434.9962644912</v>
      </c>
      <c r="K248" s="771">
        <f t="shared" si="99"/>
        <v>4621233.0599195175</v>
      </c>
      <c r="L248" s="771">
        <f t="shared" si="99"/>
        <v>5223710.5554975038</v>
      </c>
      <c r="M248" s="771">
        <f t="shared" si="99"/>
        <v>5831937.4686828088</v>
      </c>
      <c r="N248" s="771">
        <f t="shared" si="99"/>
        <v>6445983.8819568865</v>
      </c>
      <c r="O248" s="771">
        <f t="shared" si="99"/>
        <v>7065920.0031358907</v>
      </c>
      <c r="P248" s="771">
        <f t="shared" si="99"/>
        <v>7691816.1929332707</v>
      </c>
      <c r="Q248" s="771">
        <f t="shared" si="99"/>
        <v>8323742.9915952338</v>
      </c>
      <c r="R248" s="771">
        <f t="shared" si="99"/>
        <v>8961771.1446547881</v>
      </c>
      <c r="S248" s="771">
        <f t="shared" si="99"/>
        <v>9605971.6278480235</v>
      </c>
      <c r="T248" s="771">
        <f t="shared" si="99"/>
        <v>10256415.671234328</v>
      </c>
      <c r="U248" s="771">
        <f t="shared" si="99"/>
        <v>10913174.782560352</v>
      </c>
      <c r="V248" s="771">
        <f t="shared" si="99"/>
        <v>11576320.76990578</v>
      </c>
      <c r="W248" s="771">
        <f t="shared" si="99"/>
        <v>12245925.763647212</v>
      </c>
      <c r="X248" s="771">
        <f t="shared" si="99"/>
        <v>12922062.237774899</v>
      </c>
      <c r="Y248" s="771">
        <f t="shared" si="99"/>
        <v>13604803.030595448</v>
      </c>
      <c r="Z248" s="771">
        <f t="shared" si="99"/>
        <v>14294221.364852196</v>
      </c>
      <c r="AA248" s="771">
        <f t="shared" si="99"/>
        <v>14990390.86729352</v>
      </c>
      <c r="AB248" s="771">
        <f t="shared" si="99"/>
        <v>15693385.587717984</v>
      </c>
      <c r="AC248" s="771">
        <f t="shared" si="99"/>
        <v>16403280.017523957</v>
      </c>
      <c r="AD248" s="771">
        <f t="shared" si="99"/>
        <v>17120149.107790116</v>
      </c>
      <c r="AE248" s="771">
        <f t="shared" si="99"/>
        <v>17844068.286912069</v>
      </c>
      <c r="AF248" s="771">
        <f t="shared" si="99"/>
        <v>18575113.477819197</v>
      </c>
      <c r="AG248" s="771">
        <f t="shared" si="99"/>
        <v>19313361.114794806</v>
      </c>
      <c r="AH248" s="771">
        <f t="shared" si="99"/>
        <v>20058888.159921587</v>
      </c>
      <c r="AI248" s="771">
        <f t="shared" si="99"/>
        <v>20811772.119173501</v>
      </c>
      <c r="AJ248" s="771">
        <f t="shared" si="99"/>
        <v>21572091.058174193</v>
      </c>
      <c r="AK248" s="771" t="str">
        <f t="shared" si="99"/>
        <v/>
      </c>
      <c r="AL248" s="771" t="str">
        <f t="shared" si="99"/>
        <v/>
      </c>
      <c r="AM248" s="771" t="str">
        <f t="shared" si="99"/>
        <v/>
      </c>
      <c r="AN248" s="771" t="str">
        <f t="shared" si="99"/>
        <v/>
      </c>
      <c r="AO248" s="771" t="str">
        <f t="shared" si="99"/>
        <v/>
      </c>
      <c r="AP248" s="771" t="str">
        <f t="shared" si="99"/>
        <v/>
      </c>
      <c r="AQ248" s="771" t="str">
        <f t="shared" si="99"/>
        <v/>
      </c>
      <c r="AR248" s="771" t="str">
        <f t="shared" si="99"/>
        <v/>
      </c>
    </row>
    <row r="249" spans="1:44" s="699" customFormat="1" ht="22" customHeight="1" x14ac:dyDescent="0.15">
      <c r="A249" s="653"/>
      <c r="B249" s="772"/>
      <c r="C249" s="737" t="s">
        <v>17</v>
      </c>
      <c r="D249" s="743">
        <f>IF(D239="","",D248/D256)</f>
        <v>9.9080164522613191E-3</v>
      </c>
      <c r="E249" s="744">
        <f>IF(E239="","",E248/E256)</f>
        <v>1.9724132675177686E-2</v>
      </c>
      <c r="F249" s="743">
        <f t="shared" ref="F249:AR249" si="100">IF(F239="","",F248/F256)</f>
        <v>2.9448503208546504E-2</v>
      </c>
      <c r="G249" s="743">
        <f t="shared" si="100"/>
        <v>3.9081347699008562E-2</v>
      </c>
      <c r="H249" s="743">
        <f t="shared" si="100"/>
        <v>4.8622945202295029E-2</v>
      </c>
      <c r="I249" s="743">
        <f t="shared" si="100"/>
        <v>5.8073628879063255E-2</v>
      </c>
      <c r="J249" s="744">
        <f t="shared" si="100"/>
        <v>6.7433781061843112E-2</v>
      </c>
      <c r="K249" s="743">
        <f t="shared" si="100"/>
        <v>7.6703828671411844E-2</v>
      </c>
      <c r="L249" s="743">
        <f t="shared" si="100"/>
        <v>8.5884238961751222E-2</v>
      </c>
      <c r="M249" s="743">
        <f t="shared" si="100"/>
        <v>9.4975515573604369E-2</v>
      </c>
      <c r="N249" s="743">
        <f t="shared" si="100"/>
        <v>0.10397819487752726</v>
      </c>
      <c r="O249" s="743">
        <f t="shared" si="100"/>
        <v>0.11289284258821462</v>
      </c>
      <c r="P249" s="743">
        <f t="shared" si="100"/>
        <v>0.12172005063276106</v>
      </c>
      <c r="Q249" s="743">
        <f t="shared" si="100"/>
        <v>0.13046043425639067</v>
      </c>
      <c r="R249" s="743">
        <f t="shared" si="100"/>
        <v>0.13911462935004645</v>
      </c>
      <c r="S249" s="743">
        <f t="shared" si="100"/>
        <v>0.14768328998506886</v>
      </c>
      <c r="T249" s="743">
        <f t="shared" si="100"/>
        <v>0.15616708614100835</v>
      </c>
      <c r="U249" s="743">
        <f t="shared" si="100"/>
        <v>0.16456670161340781</v>
      </c>
      <c r="V249" s="743">
        <f t="shared" si="100"/>
        <v>0.17288283208915201</v>
      </c>
      <c r="W249" s="743">
        <f t="shared" si="100"/>
        <v>0.18111618337771535</v>
      </c>
      <c r="X249" s="743">
        <f t="shared" si="100"/>
        <v>0.1892674697873421</v>
      </c>
      <c r="Y249" s="743">
        <f t="shared" si="100"/>
        <v>0.19733741263586499</v>
      </c>
      <c r="Z249" s="743">
        <f t="shared" si="100"/>
        <v>0.20532673888651073</v>
      </c>
      <c r="AA249" s="743">
        <f t="shared" si="100"/>
        <v>0.21323617989965007</v>
      </c>
      <c r="AB249" s="743">
        <f t="shared" si="100"/>
        <v>0.22106647029203028</v>
      </c>
      <c r="AC249" s="743">
        <f t="shared" si="100"/>
        <v>0.22881834689557781</v>
      </c>
      <c r="AD249" s="743">
        <f t="shared" si="100"/>
        <v>0.23649254780837936</v>
      </c>
      <c r="AE249" s="743">
        <f t="shared" si="100"/>
        <v>0.24408981153093953</v>
      </c>
      <c r="AF249" s="743">
        <f t="shared" si="100"/>
        <v>0.25161087618127986</v>
      </c>
      <c r="AG249" s="743">
        <f t="shared" si="100"/>
        <v>0.25905647878287863</v>
      </c>
      <c r="AH249" s="743">
        <f t="shared" si="100"/>
        <v>0.26642735461986267</v>
      </c>
      <c r="AI249" s="743">
        <f t="shared" si="100"/>
        <v>0.2737242366542515</v>
      </c>
      <c r="AJ249" s="743">
        <f t="shared" si="100"/>
        <v>0.28094785500041264</v>
      </c>
      <c r="AK249" s="743" t="str">
        <f t="shared" si="100"/>
        <v/>
      </c>
      <c r="AL249" s="743" t="str">
        <f t="shared" si="100"/>
        <v/>
      </c>
      <c r="AM249" s="743" t="str">
        <f t="shared" si="100"/>
        <v/>
      </c>
      <c r="AN249" s="743" t="str">
        <f t="shared" si="100"/>
        <v/>
      </c>
      <c r="AO249" s="743" t="str">
        <f t="shared" si="100"/>
        <v/>
      </c>
      <c r="AP249" s="743" t="str">
        <f t="shared" si="100"/>
        <v/>
      </c>
      <c r="AQ249" s="743" t="str">
        <f t="shared" si="100"/>
        <v/>
      </c>
      <c r="AR249" s="743" t="str">
        <f t="shared" si="100"/>
        <v/>
      </c>
    </row>
    <row r="250" spans="1:44" s="755" customFormat="1" ht="22" customHeight="1" x14ac:dyDescent="0.15">
      <c r="A250" s="653"/>
      <c r="B250" s="754" t="s">
        <v>97</v>
      </c>
      <c r="C250" s="737" t="s">
        <v>49</v>
      </c>
      <c r="D250" s="746">
        <f>IF(D239="","",IF(D248*$K$29&gt;0,D248*$K$29,0))</f>
        <v>0</v>
      </c>
      <c r="E250" s="747">
        <f t="shared" ref="E250:AR250" si="101">IF(E239="","",IF(E248*$K$29&gt;0,E248*$K$29,0))</f>
        <v>0</v>
      </c>
      <c r="F250" s="746">
        <f t="shared" si="101"/>
        <v>0</v>
      </c>
      <c r="G250" s="746">
        <f t="shared" si="101"/>
        <v>0</v>
      </c>
      <c r="H250" s="746">
        <f t="shared" si="101"/>
        <v>0</v>
      </c>
      <c r="I250" s="746">
        <f t="shared" si="101"/>
        <v>0</v>
      </c>
      <c r="J250" s="747">
        <f t="shared" si="101"/>
        <v>0</v>
      </c>
      <c r="K250" s="746">
        <f t="shared" si="101"/>
        <v>0</v>
      </c>
      <c r="L250" s="746">
        <f t="shared" si="101"/>
        <v>0</v>
      </c>
      <c r="M250" s="746">
        <f t="shared" si="101"/>
        <v>0</v>
      </c>
      <c r="N250" s="746">
        <f t="shared" si="101"/>
        <v>0</v>
      </c>
      <c r="O250" s="746">
        <f t="shared" si="101"/>
        <v>0</v>
      </c>
      <c r="P250" s="746">
        <f t="shared" si="101"/>
        <v>0</v>
      </c>
      <c r="Q250" s="746">
        <f t="shared" si="101"/>
        <v>0</v>
      </c>
      <c r="R250" s="746">
        <f t="shared" si="101"/>
        <v>0</v>
      </c>
      <c r="S250" s="746">
        <f t="shared" si="101"/>
        <v>0</v>
      </c>
      <c r="T250" s="746">
        <f t="shared" si="101"/>
        <v>0</v>
      </c>
      <c r="U250" s="746">
        <f t="shared" si="101"/>
        <v>0</v>
      </c>
      <c r="V250" s="746">
        <f t="shared" si="101"/>
        <v>0</v>
      </c>
      <c r="W250" s="746">
        <f t="shared" si="101"/>
        <v>0</v>
      </c>
      <c r="X250" s="746">
        <f t="shared" si="101"/>
        <v>0</v>
      </c>
      <c r="Y250" s="746">
        <f t="shared" si="101"/>
        <v>0</v>
      </c>
      <c r="Z250" s="746">
        <f t="shared" si="101"/>
        <v>0</v>
      </c>
      <c r="AA250" s="746">
        <f t="shared" si="101"/>
        <v>0</v>
      </c>
      <c r="AB250" s="746">
        <f t="shared" si="101"/>
        <v>0</v>
      </c>
      <c r="AC250" s="746">
        <f t="shared" si="101"/>
        <v>0</v>
      </c>
      <c r="AD250" s="746">
        <f t="shared" si="101"/>
        <v>0</v>
      </c>
      <c r="AE250" s="746">
        <f t="shared" si="101"/>
        <v>0</v>
      </c>
      <c r="AF250" s="746">
        <f t="shared" si="101"/>
        <v>0</v>
      </c>
      <c r="AG250" s="746">
        <f t="shared" si="101"/>
        <v>0</v>
      </c>
      <c r="AH250" s="746">
        <f t="shared" si="101"/>
        <v>0</v>
      </c>
      <c r="AI250" s="746">
        <f t="shared" si="101"/>
        <v>0</v>
      </c>
      <c r="AJ250" s="746">
        <f>IF(AJ239="","",IF(AJ248*$K$29&gt;0,AJ248*$K$29,0))</f>
        <v>0</v>
      </c>
      <c r="AK250" s="746" t="str">
        <f t="shared" si="101"/>
        <v/>
      </c>
      <c r="AL250" s="746" t="str">
        <f t="shared" si="101"/>
        <v/>
      </c>
      <c r="AM250" s="746" t="str">
        <f t="shared" si="101"/>
        <v/>
      </c>
      <c r="AN250" s="746" t="str">
        <f t="shared" si="101"/>
        <v/>
      </c>
      <c r="AO250" s="746" t="str">
        <f t="shared" si="101"/>
        <v/>
      </c>
      <c r="AP250" s="746" t="str">
        <f t="shared" si="101"/>
        <v/>
      </c>
      <c r="AQ250" s="746" t="str">
        <f t="shared" si="101"/>
        <v/>
      </c>
      <c r="AR250" s="746" t="str">
        <f t="shared" si="101"/>
        <v/>
      </c>
    </row>
    <row r="251" spans="1:44" s="812" customFormat="1" ht="10" customHeight="1" x14ac:dyDescent="0.15">
      <c r="A251" s="653"/>
      <c r="B251" s="802"/>
      <c r="C251" s="802"/>
      <c r="E251" s="813"/>
      <c r="J251" s="813"/>
    </row>
    <row r="252" spans="1:44" s="741" customFormat="1" ht="22" customHeight="1" x14ac:dyDescent="0.15">
      <c r="A252" s="653"/>
      <c r="B252" s="736" t="s">
        <v>102</v>
      </c>
      <c r="C252" s="769" t="s">
        <v>79</v>
      </c>
      <c r="D252" s="773">
        <f>$I$19-D241-D245</f>
        <v>53344461.625</v>
      </c>
      <c r="E252" s="770">
        <f t="shared" ref="E252:AR252" si="102">IF(E239="","",D252-E240-E245)</f>
        <v>50905752.881236091</v>
      </c>
      <c r="F252" s="771">
        <f t="shared" si="102"/>
        <v>48578532.756079286</v>
      </c>
      <c r="G252" s="771">
        <f t="shared" si="102"/>
        <v>46357704.407969177</v>
      </c>
      <c r="H252" s="771">
        <f t="shared" si="102"/>
        <v>44238404.003828362</v>
      </c>
      <c r="I252" s="771">
        <f t="shared" si="102"/>
        <v>42215990.066788338</v>
      </c>
      <c r="J252" s="770">
        <f t="shared" si="102"/>
        <v>40286033.310897529</v>
      </c>
      <c r="K252" s="771">
        <f t="shared" si="102"/>
        <v>38444306.940548211</v>
      </c>
      <c r="L252" s="771">
        <f t="shared" si="102"/>
        <v>36686777.393377371</v>
      </c>
      <c r="M252" s="771">
        <f t="shared" si="102"/>
        <v>35009595.506367385</v>
      </c>
      <c r="N252" s="771">
        <f t="shared" si="102"/>
        <v>33409088.085799415</v>
      </c>
      <c r="O252" s="771">
        <f t="shared" si="102"/>
        <v>31881749.862596989</v>
      </c>
      <c r="P252" s="771">
        <f t="shared" si="102"/>
        <v>30424235.815441038</v>
      </c>
      <c r="Q252" s="771">
        <f t="shared" si="102"/>
        <v>29033353.844843384</v>
      </c>
      <c r="R252" s="771">
        <f t="shared" si="102"/>
        <v>27706057.782134064</v>
      </c>
      <c r="S252" s="771">
        <f t="shared" si="102"/>
        <v>26439440.718051575</v>
      </c>
      <c r="T252" s="771">
        <f t="shared" si="102"/>
        <v>25230728.63632495</v>
      </c>
      <c r="U252" s="771">
        <f t="shared" si="102"/>
        <v>24077274.338304557</v>
      </c>
      <c r="V252" s="771">
        <f t="shared" si="102"/>
        <v>22976551.645336039</v>
      </c>
      <c r="W252" s="771">
        <f t="shared" si="102"/>
        <v>21926149.866179947</v>
      </c>
      <c r="X252" s="771">
        <f t="shared" si="102"/>
        <v>20923768.517360199</v>
      </c>
      <c r="Y252" s="771">
        <f t="shared" si="102"/>
        <v>19967212.284878433</v>
      </c>
      <c r="Z252" s="771">
        <f t="shared" si="102"/>
        <v>19054386.21625986</v>
      </c>
      <c r="AA252" s="771">
        <f t="shared" si="102"/>
        <v>18183291.13240077</v>
      </c>
      <c r="AB252" s="771">
        <f t="shared" si="102"/>
        <v>17352019.249169152</v>
      </c>
      <c r="AC252" s="771">
        <f t="shared" si="102"/>
        <v>16558749.999169324</v>
      </c>
      <c r="AD252" s="771">
        <f t="shared" si="102"/>
        <v>15801746.044519799</v>
      </c>
      <c r="AE252" s="771">
        <f t="shared" si="102"/>
        <v>15079349.471912021</v>
      </c>
      <c r="AF252" s="771">
        <f t="shared" si="102"/>
        <v>14389978.161616722</v>
      </c>
      <c r="AG252" s="771">
        <f t="shared" si="102"/>
        <v>13732122.322485713</v>
      </c>
      <c r="AH252" s="771">
        <f t="shared" si="102"/>
        <v>13104341.185360376</v>
      </c>
      <c r="AI252" s="771">
        <f t="shared" si="102"/>
        <v>12505259.847645145</v>
      </c>
      <c r="AJ252" s="771">
        <f t="shared" si="102"/>
        <v>11933566.262135237</v>
      </c>
      <c r="AK252" s="771" t="str">
        <f t="shared" si="102"/>
        <v/>
      </c>
      <c r="AL252" s="771" t="str">
        <f t="shared" si="102"/>
        <v/>
      </c>
      <c r="AM252" s="771" t="str">
        <f t="shared" si="102"/>
        <v/>
      </c>
      <c r="AN252" s="771" t="str">
        <f t="shared" si="102"/>
        <v/>
      </c>
      <c r="AO252" s="771" t="str">
        <f t="shared" si="102"/>
        <v/>
      </c>
      <c r="AP252" s="771" t="str">
        <f t="shared" si="102"/>
        <v/>
      </c>
      <c r="AQ252" s="771" t="str">
        <f t="shared" si="102"/>
        <v/>
      </c>
      <c r="AR252" s="771" t="str">
        <f t="shared" si="102"/>
        <v/>
      </c>
    </row>
    <row r="253" spans="1:44" s="699" customFormat="1" ht="22" customHeight="1" x14ac:dyDescent="0.15">
      <c r="A253" s="653"/>
      <c r="B253" s="772"/>
      <c r="C253" s="737" t="s">
        <v>17</v>
      </c>
      <c r="D253" s="743">
        <f>IF(D239="","",D252/D256)</f>
        <v>0.94550590951256275</v>
      </c>
      <c r="E253" s="744">
        <f t="shared" ref="E253:AR253" si="103">IF(E239="","",E252/E256)</f>
        <v>0.89394685388172501</v>
      </c>
      <c r="F253" s="743">
        <f>IF(F239="","",F252/F256)</f>
        <v>0.84516842419306359</v>
      </c>
      <c r="G253" s="743">
        <f t="shared" si="103"/>
        <v>0.79902394442626723</v>
      </c>
      <c r="H253" s="743">
        <f t="shared" si="103"/>
        <v>0.75537412605863119</v>
      </c>
      <c r="I253" s="743">
        <f t="shared" si="103"/>
        <v>0.71408673347594065</v>
      </c>
      <c r="J253" s="744">
        <f t="shared" si="103"/>
        <v>0.67503626040892351</v>
      </c>
      <c r="K253" s="743">
        <f t="shared" si="103"/>
        <v>0.63810361752461264</v>
      </c>
      <c r="L253" s="743">
        <f t="shared" si="103"/>
        <v>0.60317583122469021</v>
      </c>
      <c r="M253" s="743">
        <f t="shared" si="103"/>
        <v>0.57014575363606845</v>
      </c>
      <c r="N253" s="743">
        <f t="shared" si="103"/>
        <v>0.53891178372154669</v>
      </c>
      <c r="O253" s="743">
        <f t="shared" si="103"/>
        <v>0.50937759938941318</v>
      </c>
      <c r="P253" s="743">
        <f t="shared" si="103"/>
        <v>0.48145190043943531</v>
      </c>
      <c r="Q253" s="743">
        <f t="shared" si="103"/>
        <v>0.45504816214800131</v>
      </c>
      <c r="R253" s="743">
        <f t="shared" si="103"/>
        <v>0.43008439926648234</v>
      </c>
      <c r="S253" s="743">
        <f t="shared" si="103"/>
        <v>0.40648294018351061</v>
      </c>
      <c r="T253" s="743">
        <f t="shared" si="103"/>
        <v>0.38417021098318771</v>
      </c>
      <c r="U253" s="743">
        <f t="shared" si="103"/>
        <v>0.36307652911670157</v>
      </c>
      <c r="V253" s="743">
        <f t="shared" si="103"/>
        <v>0.34313590639391811</v>
      </c>
      <c r="W253" s="743">
        <f t="shared" si="103"/>
        <v>0.32428586099378548</v>
      </c>
      <c r="X253" s="743">
        <f t="shared" si="103"/>
        <v>0.30646723818741889</v>
      </c>
      <c r="Y253" s="743">
        <f t="shared" si="103"/>
        <v>0.28962403946516468</v>
      </c>
      <c r="Z253" s="743">
        <f t="shared" si="103"/>
        <v>0.2737032597584354</v>
      </c>
      <c r="AA253" s="743">
        <f t="shared" si="103"/>
        <v>0.25865473244837189</v>
      </c>
      <c r="AB253" s="743">
        <f t="shared" si="103"/>
        <v>0.24443098185615825</v>
      </c>
      <c r="AC253" s="743">
        <f t="shared" si="103"/>
        <v>0.23098708291386036</v>
      </c>
      <c r="AD253" s="743">
        <f t="shared" si="103"/>
        <v>0.2182805277197637</v>
      </c>
      <c r="AE253" s="743">
        <f t="shared" si="103"/>
        <v>0.20627109868817525</v>
      </c>
      <c r="AF253" s="743">
        <f t="shared" si="103"/>
        <v>0.19492074801036155</v>
      </c>
      <c r="AG253" s="743">
        <f t="shared" si="103"/>
        <v>0.18419348315057429</v>
      </c>
      <c r="AH253" s="743">
        <f t="shared" si="103"/>
        <v>0.17405525810884867</v>
      </c>
      <c r="AI253" s="743">
        <f t="shared" si="103"/>
        <v>0.16447387019033274</v>
      </c>
      <c r="AJ253" s="743">
        <f t="shared" si="103"/>
        <v>0.15541886202922192</v>
      </c>
      <c r="AK253" s="743" t="str">
        <f t="shared" si="103"/>
        <v/>
      </c>
      <c r="AL253" s="743" t="str">
        <f t="shared" si="103"/>
        <v/>
      </c>
      <c r="AM253" s="743" t="str">
        <f t="shared" si="103"/>
        <v/>
      </c>
      <c r="AN253" s="743" t="str">
        <f t="shared" si="103"/>
        <v/>
      </c>
      <c r="AO253" s="743" t="str">
        <f t="shared" si="103"/>
        <v/>
      </c>
      <c r="AP253" s="743" t="str">
        <f t="shared" si="103"/>
        <v/>
      </c>
      <c r="AQ253" s="743" t="str">
        <f t="shared" si="103"/>
        <v/>
      </c>
      <c r="AR253" s="743" t="str">
        <f t="shared" si="103"/>
        <v/>
      </c>
    </row>
    <row r="254" spans="1:44" s="755" customFormat="1" ht="22" customHeight="1" x14ac:dyDescent="0.15">
      <c r="A254" s="653"/>
      <c r="B254" s="754" t="s">
        <v>98</v>
      </c>
      <c r="C254" s="737" t="s">
        <v>49</v>
      </c>
      <c r="D254" s="746">
        <f>IF(D239="","",IF(D252*$N$27&gt;0,D252*$N$27,0))</f>
        <v>10768646468.23875</v>
      </c>
      <c r="E254" s="747">
        <f t="shared" ref="E254:AR254" si="104">IF(E239="","",IF(E252*$N$27&gt;0,E252*$N$27,0))</f>
        <v>10276344334.13513</v>
      </c>
      <c r="F254" s="746">
        <f t="shared" si="104"/>
        <v>9806548407.4697266</v>
      </c>
      <c r="G254" s="746">
        <f>IF(G239="","",IF(G252*$N$27&gt;0,G252*$N$27,0))</f>
        <v>9358229788.8367386</v>
      </c>
      <c r="H254" s="746">
        <f t="shared" si="104"/>
        <v>8930406616.2528324</v>
      </c>
      <c r="I254" s="746">
        <f t="shared" si="104"/>
        <v>8522141914.7825623</v>
      </c>
      <c r="J254" s="747">
        <f>IF(J239="","",IF(J252*$N$27&gt;0,J252*$N$27,0))</f>
        <v>8132541544.4708843</v>
      </c>
      <c r="K254" s="746">
        <f t="shared" si="104"/>
        <v>7760752242.0884676</v>
      </c>
      <c r="L254" s="746">
        <f t="shared" si="104"/>
        <v>7405959752.4010897</v>
      </c>
      <c r="M254" s="746">
        <f t="shared" si="104"/>
        <v>7067387044.8703842</v>
      </c>
      <c r="N254" s="746">
        <f t="shared" si="104"/>
        <v>6744292611.8803282</v>
      </c>
      <c r="O254" s="746">
        <f t="shared" si="104"/>
        <v>6435968844.762454</v>
      </c>
      <c r="P254" s="746">
        <f t="shared" si="104"/>
        <v>6141740484.0630827</v>
      </c>
      <c r="Q254" s="746">
        <f t="shared" si="104"/>
        <v>5860963140.658534</v>
      </c>
      <c r="R254" s="746">
        <f t="shared" si="104"/>
        <v>5593021884.4794035</v>
      </c>
      <c r="S254" s="746">
        <f t="shared" si="104"/>
        <v>5337329897.7530718</v>
      </c>
      <c r="T254" s="746">
        <f t="shared" si="104"/>
        <v>5093327189.8149176</v>
      </c>
      <c r="U254" s="746">
        <f t="shared" si="104"/>
        <v>4860479370.6735411</v>
      </c>
      <c r="V254" s="746">
        <f t="shared" si="104"/>
        <v>4638276480.6439867</v>
      </c>
      <c r="W254" s="746">
        <f t="shared" si="104"/>
        <v>4426231873.4857464</v>
      </c>
      <c r="X254" s="746">
        <f t="shared" si="104"/>
        <v>4223881150.5995035</v>
      </c>
      <c r="Y254" s="746">
        <f t="shared" si="104"/>
        <v>4030781143.9484091</v>
      </c>
      <c r="Z254" s="746">
        <f t="shared" si="104"/>
        <v>3846508945.476378</v>
      </c>
      <c r="AA254" s="746">
        <f t="shared" si="104"/>
        <v>3670660980.8977437</v>
      </c>
      <c r="AB254" s="746">
        <f t="shared" si="104"/>
        <v>3502852125.8297768</v>
      </c>
      <c r="AC254" s="746">
        <f t="shared" si="104"/>
        <v>3342714862.3323116</v>
      </c>
      <c r="AD254" s="746">
        <f t="shared" si="104"/>
        <v>3189898474.0072117</v>
      </c>
      <c r="AE254" s="746">
        <f t="shared" si="104"/>
        <v>3044068277.8948798</v>
      </c>
      <c r="AF254" s="746">
        <f t="shared" si="104"/>
        <v>2904904891.4855676</v>
      </c>
      <c r="AG254" s="746">
        <f t="shared" si="104"/>
        <v>2772103533.240191</v>
      </c>
      <c r="AH254" s="746">
        <f t="shared" si="104"/>
        <v>2645373355.0886993</v>
      </c>
      <c r="AI254" s="746">
        <f t="shared" si="104"/>
        <v>2524436805.4441257</v>
      </c>
      <c r="AJ254" s="746">
        <f t="shared" si="104"/>
        <v>2409029021.3372402</v>
      </c>
      <c r="AK254" s="746" t="str">
        <f t="shared" si="104"/>
        <v/>
      </c>
      <c r="AL254" s="746" t="str">
        <f t="shared" si="104"/>
        <v/>
      </c>
      <c r="AM254" s="746" t="str">
        <f t="shared" si="104"/>
        <v/>
      </c>
      <c r="AN254" s="746" t="str">
        <f t="shared" si="104"/>
        <v/>
      </c>
      <c r="AO254" s="746" t="str">
        <f t="shared" si="104"/>
        <v/>
      </c>
      <c r="AP254" s="746" t="str">
        <f t="shared" si="104"/>
        <v/>
      </c>
      <c r="AQ254" s="746" t="str">
        <f t="shared" si="104"/>
        <v/>
      </c>
      <c r="AR254" s="746" t="str">
        <f t="shared" si="104"/>
        <v/>
      </c>
    </row>
    <row r="255" spans="1:44" s="812" customFormat="1" ht="10" customHeight="1" x14ac:dyDescent="0.15">
      <c r="A255" s="653"/>
      <c r="B255" s="802"/>
      <c r="C255" s="802"/>
      <c r="E255" s="813"/>
      <c r="J255" s="813"/>
    </row>
    <row r="256" spans="1:44" s="699" customFormat="1" ht="22" customHeight="1" x14ac:dyDescent="0.15">
      <c r="A256" s="653"/>
      <c r="B256" s="745" t="s">
        <v>94</v>
      </c>
      <c r="C256" s="737" t="s">
        <v>79</v>
      </c>
      <c r="D256" s="774">
        <f>$I$19+D247-D245</f>
        <v>56418961.625</v>
      </c>
      <c r="E256" s="747">
        <f t="shared" ref="E256:AR256" si="105">IF(E239="","",D256-E245+E247)</f>
        <v>56944943.270611092</v>
      </c>
      <c r="F256" s="746">
        <f t="shared" si="105"/>
        <v>57477931.45781602</v>
      </c>
      <c r="G256" s="746">
        <f t="shared" si="105"/>
        <v>58017916.398307636</v>
      </c>
      <c r="H256" s="746">
        <f t="shared" si="105"/>
        <v>58564891.856508508</v>
      </c>
      <c r="I256" s="746">
        <f t="shared" si="105"/>
        <v>59118855.018205851</v>
      </c>
      <c r="J256" s="747">
        <f t="shared" si="105"/>
        <v>59679806.365502574</v>
      </c>
      <c r="K256" s="746">
        <f t="shared" si="105"/>
        <v>60247749.557798669</v>
      </c>
      <c r="L256" s="746">
        <f t="shared" si="105"/>
        <v>60822691.318530485</v>
      </c>
      <c r="M256" s="746">
        <f t="shared" si="105"/>
        <v>61404641.327407785</v>
      </c>
      <c r="N256" s="746">
        <f t="shared" si="105"/>
        <v>61993612.117900431</v>
      </c>
      <c r="O256" s="746">
        <f t="shared" si="105"/>
        <v>62589618.979737982</v>
      </c>
      <c r="P256" s="746">
        <f t="shared" si="105"/>
        <v>63192679.866196275</v>
      </c>
      <c r="Q256" s="746">
        <f t="shared" si="105"/>
        <v>63802815.305955425</v>
      </c>
      <c r="R256" s="746">
        <f t="shared" si="105"/>
        <v>64420048.319323614</v>
      </c>
      <c r="S256" s="746">
        <f t="shared" si="105"/>
        <v>65044404.338630393</v>
      </c>
      <c r="T256" s="746">
        <f t="shared" si="105"/>
        <v>65675911.132602394</v>
      </c>
      <c r="U256" s="746">
        <f t="shared" si="105"/>
        <v>66314598.734542653</v>
      </c>
      <c r="V256" s="746">
        <f t="shared" si="105"/>
        <v>66960499.374143273</v>
      </c>
      <c r="W256" s="746">
        <f t="shared" si="105"/>
        <v>67613647.412768736</v>
      </c>
      <c r="X256" s="746">
        <f t="shared" si="105"/>
        <v>68274079.282054767</v>
      </c>
      <c r="Y256" s="746">
        <f t="shared" si="105"/>
        <v>68941833.425674751</v>
      </c>
      <c r="Z256" s="746">
        <f t="shared" si="105"/>
        <v>69616950.244132459</v>
      </c>
      <c r="AA256" s="746">
        <f t="shared" si="105"/>
        <v>70299472.04244639</v>
      </c>
      <c r="AB256" s="746">
        <f t="shared" si="105"/>
        <v>70989442.980597273</v>
      </c>
      <c r="AC256" s="746">
        <f t="shared" si="105"/>
        <v>71686909.026616037</v>
      </c>
      <c r="AD256" s="746">
        <f t="shared" si="105"/>
        <v>72391917.91219528</v>
      </c>
      <c r="AE256" s="746">
        <f t="shared" si="105"/>
        <v>73104519.090712845</v>
      </c>
      <c r="AF256" s="746">
        <f t="shared" si="105"/>
        <v>73824763.697560728</v>
      </c>
      <c r="AG256" s="746">
        <f t="shared" si="105"/>
        <v>74552704.512678072</v>
      </c>
      <c r="AH256" s="746">
        <f t="shared" si="105"/>
        <v>75288395.925191373</v>
      </c>
      <c r="AI256" s="746">
        <f t="shared" si="105"/>
        <v>76031893.900069267</v>
      </c>
      <c r="AJ256" s="746">
        <f t="shared" si="105"/>
        <v>76783255.94670409</v>
      </c>
      <c r="AK256" s="746" t="str">
        <f t="shared" si="105"/>
        <v/>
      </c>
      <c r="AL256" s="746" t="str">
        <f t="shared" si="105"/>
        <v/>
      </c>
      <c r="AM256" s="746" t="str">
        <f t="shared" si="105"/>
        <v/>
      </c>
      <c r="AN256" s="746" t="str">
        <f t="shared" si="105"/>
        <v/>
      </c>
      <c r="AO256" s="746" t="str">
        <f t="shared" si="105"/>
        <v/>
      </c>
      <c r="AP256" s="746" t="str">
        <f t="shared" si="105"/>
        <v/>
      </c>
      <c r="AQ256" s="746" t="str">
        <f t="shared" si="105"/>
        <v/>
      </c>
      <c r="AR256" s="746" t="str">
        <f t="shared" si="105"/>
        <v/>
      </c>
    </row>
    <row r="257" spans="1:1173" s="761" customFormat="1" ht="22" hidden="1" customHeight="1" x14ac:dyDescent="0.15">
      <c r="A257" s="653"/>
      <c r="B257" s="775" t="s">
        <v>106</v>
      </c>
      <c r="C257" s="716" t="s">
        <v>11</v>
      </c>
      <c r="D257" s="776" t="str">
        <f>IF(D239="","",IF(D242+D249+D253=1,"","FAUX"))</f>
        <v/>
      </c>
      <c r="E257" s="777" t="str">
        <f t="shared" ref="E257:AR257" si="106">IF(E239="","",IF(E242+E249+E253=1,"","FAUX"))</f>
        <v/>
      </c>
      <c r="F257" s="776" t="str">
        <f t="shared" si="106"/>
        <v/>
      </c>
      <c r="G257" s="776" t="str">
        <f t="shared" si="106"/>
        <v/>
      </c>
      <c r="H257" s="776" t="str">
        <f t="shared" si="106"/>
        <v/>
      </c>
      <c r="I257" s="776" t="str">
        <f t="shared" si="106"/>
        <v/>
      </c>
      <c r="J257" s="777" t="str">
        <f t="shared" si="106"/>
        <v/>
      </c>
      <c r="K257" s="776" t="str">
        <f t="shared" si="106"/>
        <v/>
      </c>
      <c r="L257" s="776" t="str">
        <f t="shared" si="106"/>
        <v/>
      </c>
      <c r="M257" s="776" t="str">
        <f t="shared" si="106"/>
        <v/>
      </c>
      <c r="N257" s="776" t="str">
        <f t="shared" si="106"/>
        <v/>
      </c>
      <c r="O257" s="776" t="str">
        <f t="shared" si="106"/>
        <v/>
      </c>
      <c r="P257" s="776" t="str">
        <f t="shared" si="106"/>
        <v/>
      </c>
      <c r="Q257" s="776" t="str">
        <f t="shared" si="106"/>
        <v/>
      </c>
      <c r="R257" s="776" t="str">
        <f t="shared" si="106"/>
        <v/>
      </c>
      <c r="S257" s="776" t="str">
        <f t="shared" si="106"/>
        <v/>
      </c>
      <c r="T257" s="776" t="str">
        <f t="shared" si="106"/>
        <v/>
      </c>
      <c r="U257" s="776" t="str">
        <f t="shared" si="106"/>
        <v/>
      </c>
      <c r="V257" s="776" t="str">
        <f t="shared" si="106"/>
        <v/>
      </c>
      <c r="W257" s="776" t="str">
        <f t="shared" si="106"/>
        <v/>
      </c>
      <c r="X257" s="776" t="str">
        <f t="shared" si="106"/>
        <v/>
      </c>
      <c r="Y257" s="776" t="str">
        <f t="shared" si="106"/>
        <v/>
      </c>
      <c r="Z257" s="776" t="str">
        <f t="shared" si="106"/>
        <v/>
      </c>
      <c r="AA257" s="776" t="str">
        <f t="shared" si="106"/>
        <v/>
      </c>
      <c r="AB257" s="776" t="str">
        <f t="shared" si="106"/>
        <v/>
      </c>
      <c r="AC257" s="776" t="str">
        <f t="shared" si="106"/>
        <v/>
      </c>
      <c r="AD257" s="776" t="str">
        <f t="shared" si="106"/>
        <v/>
      </c>
      <c r="AE257" s="776" t="str">
        <f t="shared" si="106"/>
        <v/>
      </c>
      <c r="AF257" s="776" t="str">
        <f t="shared" si="106"/>
        <v/>
      </c>
      <c r="AG257" s="776" t="str">
        <f t="shared" si="106"/>
        <v/>
      </c>
      <c r="AH257" s="776" t="str">
        <f t="shared" si="106"/>
        <v/>
      </c>
      <c r="AI257" s="776" t="str">
        <f t="shared" si="106"/>
        <v/>
      </c>
      <c r="AJ257" s="776" t="str">
        <f t="shared" si="106"/>
        <v/>
      </c>
      <c r="AK257" s="776" t="str">
        <f t="shared" si="106"/>
        <v/>
      </c>
      <c r="AL257" s="776" t="str">
        <f t="shared" si="106"/>
        <v/>
      </c>
      <c r="AM257" s="776" t="str">
        <f t="shared" si="106"/>
        <v/>
      </c>
      <c r="AN257" s="776" t="str">
        <f t="shared" si="106"/>
        <v/>
      </c>
      <c r="AO257" s="776" t="str">
        <f t="shared" si="106"/>
        <v/>
      </c>
      <c r="AP257" s="776" t="str">
        <f t="shared" si="106"/>
        <v/>
      </c>
      <c r="AQ257" s="776" t="str">
        <f t="shared" si="106"/>
        <v/>
      </c>
      <c r="AR257" s="776" t="str">
        <f t="shared" si="106"/>
        <v/>
      </c>
    </row>
    <row r="258" spans="1:1173" s="751" customFormat="1" ht="10" customHeight="1" x14ac:dyDescent="0.15">
      <c r="A258" s="653"/>
      <c r="B258" s="819"/>
      <c r="C258" s="820"/>
      <c r="D258" s="780"/>
      <c r="E258" s="781"/>
      <c r="F258" s="782"/>
      <c r="G258" s="782"/>
      <c r="H258" s="782"/>
      <c r="I258" s="782"/>
      <c r="J258" s="781"/>
      <c r="K258" s="782"/>
      <c r="L258" s="782"/>
      <c r="M258" s="782"/>
      <c r="N258" s="782"/>
      <c r="O258" s="782"/>
      <c r="P258" s="782"/>
      <c r="Q258" s="782"/>
      <c r="R258" s="782"/>
      <c r="S258" s="782"/>
      <c r="T258" s="782"/>
      <c r="U258" s="782"/>
      <c r="V258" s="782"/>
      <c r="W258" s="782"/>
      <c r="X258" s="782"/>
      <c r="Y258" s="782"/>
      <c r="Z258" s="782"/>
      <c r="AA258" s="782"/>
      <c r="AB258" s="782"/>
      <c r="AC258" s="782"/>
      <c r="AD258" s="782"/>
      <c r="AE258" s="782"/>
      <c r="AF258" s="782"/>
      <c r="AG258" s="782"/>
      <c r="AH258" s="782"/>
      <c r="AI258" s="782"/>
      <c r="AJ258" s="782"/>
      <c r="AK258" s="782"/>
      <c r="AL258" s="782"/>
      <c r="AM258" s="782"/>
      <c r="AN258" s="782"/>
      <c r="AO258" s="782"/>
      <c r="AP258" s="782"/>
      <c r="AQ258" s="782"/>
      <c r="AR258" s="782"/>
    </row>
    <row r="259" spans="1:1173" s="741" customFormat="1" ht="22" customHeight="1" x14ac:dyDescent="0.15">
      <c r="A259" s="653"/>
      <c r="B259" s="666"/>
      <c r="C259" s="806" t="s">
        <v>77</v>
      </c>
      <c r="E259" s="669"/>
      <c r="J259" s="669"/>
    </row>
    <row r="260" spans="1:1173" s="811" customFormat="1" ht="22" customHeight="1" x14ac:dyDescent="0.15">
      <c r="A260" s="653"/>
      <c r="B260" s="807" t="s">
        <v>69</v>
      </c>
      <c r="C260" s="671" t="s">
        <v>11</v>
      </c>
      <c r="D260" s="808">
        <f>D$84</f>
        <v>2018</v>
      </c>
      <c r="E260" s="809">
        <f t="shared" ref="E260:AR260" si="107">E$84</f>
        <v>2019</v>
      </c>
      <c r="F260" s="808">
        <f t="shared" si="107"/>
        <v>2020</v>
      </c>
      <c r="G260" s="808">
        <f t="shared" si="107"/>
        <v>2021</v>
      </c>
      <c r="H260" s="808">
        <f t="shared" si="107"/>
        <v>2022</v>
      </c>
      <c r="I260" s="808">
        <f t="shared" si="107"/>
        <v>2023</v>
      </c>
      <c r="J260" s="809">
        <f t="shared" si="107"/>
        <v>2024</v>
      </c>
      <c r="K260" s="808">
        <f t="shared" si="107"/>
        <v>2025</v>
      </c>
      <c r="L260" s="808">
        <f t="shared" si="107"/>
        <v>2026</v>
      </c>
      <c r="M260" s="808">
        <f t="shared" si="107"/>
        <v>2027</v>
      </c>
      <c r="N260" s="808">
        <f t="shared" si="107"/>
        <v>2028</v>
      </c>
      <c r="O260" s="808">
        <f t="shared" si="107"/>
        <v>2029</v>
      </c>
      <c r="P260" s="808">
        <f t="shared" si="107"/>
        <v>2030</v>
      </c>
      <c r="Q260" s="808">
        <f t="shared" si="107"/>
        <v>2031</v>
      </c>
      <c r="R260" s="808">
        <f t="shared" si="107"/>
        <v>2032</v>
      </c>
      <c r="S260" s="808">
        <f t="shared" si="107"/>
        <v>2033</v>
      </c>
      <c r="T260" s="808">
        <f t="shared" si="107"/>
        <v>2034</v>
      </c>
      <c r="U260" s="808">
        <f t="shared" si="107"/>
        <v>2035</v>
      </c>
      <c r="V260" s="808">
        <f t="shared" si="107"/>
        <v>2036</v>
      </c>
      <c r="W260" s="808">
        <f t="shared" si="107"/>
        <v>2037</v>
      </c>
      <c r="X260" s="808">
        <f t="shared" si="107"/>
        <v>2038</v>
      </c>
      <c r="Y260" s="808">
        <f t="shared" si="107"/>
        <v>2039</v>
      </c>
      <c r="Z260" s="808">
        <f t="shared" si="107"/>
        <v>2040</v>
      </c>
      <c r="AA260" s="808">
        <f t="shared" si="107"/>
        <v>2041</v>
      </c>
      <c r="AB260" s="808">
        <f t="shared" si="107"/>
        <v>2042</v>
      </c>
      <c r="AC260" s="808">
        <f t="shared" si="107"/>
        <v>2043</v>
      </c>
      <c r="AD260" s="808">
        <f t="shared" si="107"/>
        <v>2044</v>
      </c>
      <c r="AE260" s="808">
        <f t="shared" si="107"/>
        <v>2045</v>
      </c>
      <c r="AF260" s="808">
        <f t="shared" si="107"/>
        <v>2046</v>
      </c>
      <c r="AG260" s="808">
        <f t="shared" si="107"/>
        <v>2047</v>
      </c>
      <c r="AH260" s="808">
        <f t="shared" si="107"/>
        <v>2048</v>
      </c>
      <c r="AI260" s="808">
        <f t="shared" si="107"/>
        <v>2049</v>
      </c>
      <c r="AJ260" s="808">
        <f t="shared" si="107"/>
        <v>2050</v>
      </c>
      <c r="AK260" s="808" t="str">
        <f t="shared" si="107"/>
        <v/>
      </c>
      <c r="AL260" s="808" t="str">
        <f t="shared" si="107"/>
        <v/>
      </c>
      <c r="AM260" s="808" t="str">
        <f t="shared" si="107"/>
        <v/>
      </c>
      <c r="AN260" s="808" t="str">
        <f t="shared" si="107"/>
        <v/>
      </c>
      <c r="AO260" s="808" t="str">
        <f t="shared" si="107"/>
        <v/>
      </c>
      <c r="AP260" s="808" t="str">
        <f t="shared" si="107"/>
        <v/>
      </c>
      <c r="AQ260" s="808" t="str">
        <f t="shared" si="107"/>
        <v/>
      </c>
      <c r="AR260" s="808" t="str">
        <f t="shared" si="107"/>
        <v/>
      </c>
      <c r="AS260" s="810"/>
      <c r="AT260" s="810"/>
      <c r="AU260" s="810"/>
      <c r="AV260" s="810"/>
      <c r="AW260" s="810"/>
      <c r="AX260" s="810"/>
      <c r="AY260" s="810"/>
      <c r="AZ260" s="810"/>
      <c r="BA260" s="810"/>
      <c r="BB260" s="810"/>
      <c r="BC260" s="810"/>
      <c r="BD260" s="810"/>
      <c r="BE260" s="810"/>
      <c r="BF260" s="810"/>
      <c r="BG260" s="810"/>
      <c r="BH260" s="810"/>
      <c r="BI260" s="810"/>
      <c r="BJ260" s="810"/>
      <c r="BK260" s="810"/>
      <c r="BL260" s="810"/>
      <c r="BM260" s="810"/>
      <c r="BN260" s="810"/>
      <c r="BO260" s="810"/>
      <c r="BP260" s="810"/>
      <c r="BQ260" s="810"/>
      <c r="BR260" s="810"/>
      <c r="BS260" s="810"/>
      <c r="BT260" s="810"/>
      <c r="BU260" s="810"/>
      <c r="BV260" s="810"/>
      <c r="BW260" s="810"/>
      <c r="BX260" s="810"/>
      <c r="BY260" s="810"/>
      <c r="BZ260" s="810"/>
      <c r="CA260" s="810"/>
      <c r="CB260" s="810"/>
      <c r="CC260" s="810"/>
      <c r="CD260" s="810"/>
      <c r="CE260" s="810"/>
      <c r="CF260" s="810"/>
      <c r="CG260" s="810"/>
      <c r="CH260" s="810"/>
      <c r="CI260" s="810"/>
      <c r="CJ260" s="810"/>
      <c r="CK260" s="810"/>
      <c r="CL260" s="810"/>
      <c r="CM260" s="810"/>
      <c r="CN260" s="810"/>
      <c r="CO260" s="810"/>
      <c r="CP260" s="810"/>
      <c r="CQ260" s="810"/>
      <c r="CR260" s="810"/>
      <c r="CS260" s="810"/>
      <c r="CT260" s="810"/>
      <c r="CU260" s="810"/>
      <c r="CV260" s="810"/>
      <c r="CW260" s="810"/>
      <c r="CX260" s="810"/>
      <c r="CY260" s="810"/>
      <c r="CZ260" s="810"/>
      <c r="DA260" s="810"/>
      <c r="DB260" s="810"/>
      <c r="DC260" s="810"/>
      <c r="DD260" s="810"/>
      <c r="DE260" s="810"/>
      <c r="DF260" s="810"/>
      <c r="DG260" s="810"/>
      <c r="DH260" s="810"/>
      <c r="DI260" s="810"/>
      <c r="DJ260" s="810"/>
      <c r="DK260" s="810"/>
      <c r="DL260" s="810"/>
      <c r="DM260" s="810"/>
      <c r="DN260" s="810"/>
      <c r="DO260" s="810"/>
      <c r="DP260" s="810"/>
      <c r="DQ260" s="810"/>
      <c r="DR260" s="810"/>
      <c r="DS260" s="810"/>
      <c r="DT260" s="810"/>
      <c r="DU260" s="810"/>
      <c r="DV260" s="810"/>
      <c r="DW260" s="810"/>
      <c r="DX260" s="810"/>
      <c r="DY260" s="810"/>
      <c r="DZ260" s="810"/>
      <c r="EA260" s="810"/>
      <c r="EB260" s="810"/>
      <c r="EC260" s="810"/>
      <c r="ED260" s="810"/>
      <c r="EE260" s="810"/>
      <c r="EF260" s="810"/>
      <c r="EG260" s="810"/>
      <c r="EH260" s="810"/>
      <c r="EI260" s="810"/>
      <c r="EJ260" s="810"/>
      <c r="EK260" s="810"/>
      <c r="EL260" s="810"/>
      <c r="EM260" s="810"/>
      <c r="EN260" s="810"/>
      <c r="EO260" s="810"/>
      <c r="EP260" s="810"/>
      <c r="EQ260" s="810"/>
      <c r="ER260" s="810"/>
      <c r="ES260" s="810"/>
      <c r="ET260" s="810"/>
      <c r="EU260" s="810"/>
      <c r="EV260" s="810"/>
      <c r="EW260" s="810"/>
      <c r="EX260" s="810"/>
      <c r="EY260" s="810"/>
      <c r="EZ260" s="810"/>
      <c r="FA260" s="810"/>
      <c r="FB260" s="810"/>
      <c r="FC260" s="810"/>
      <c r="FD260" s="810"/>
      <c r="FE260" s="810"/>
      <c r="FF260" s="810"/>
      <c r="FG260" s="810"/>
      <c r="FH260" s="810"/>
      <c r="FI260" s="810"/>
      <c r="FJ260" s="810"/>
      <c r="FK260" s="810"/>
      <c r="FL260" s="810"/>
      <c r="FM260" s="810"/>
      <c r="FN260" s="810"/>
      <c r="FO260" s="810"/>
      <c r="FP260" s="810"/>
      <c r="FQ260" s="810"/>
      <c r="FR260" s="810"/>
      <c r="FS260" s="810"/>
      <c r="FT260" s="810"/>
      <c r="FU260" s="810"/>
      <c r="FV260" s="810"/>
      <c r="FW260" s="810"/>
      <c r="FX260" s="810"/>
      <c r="FY260" s="810"/>
      <c r="FZ260" s="810"/>
      <c r="GA260" s="810"/>
      <c r="GB260" s="810"/>
      <c r="GC260" s="810"/>
      <c r="GD260" s="810"/>
      <c r="GE260" s="810"/>
      <c r="GF260" s="810"/>
      <c r="GG260" s="810"/>
      <c r="GH260" s="810"/>
      <c r="GI260" s="810"/>
      <c r="GJ260" s="810"/>
      <c r="GK260" s="810"/>
      <c r="GL260" s="810"/>
      <c r="GM260" s="810"/>
      <c r="GN260" s="810"/>
      <c r="GO260" s="810"/>
      <c r="GP260" s="810"/>
      <c r="GQ260" s="810"/>
      <c r="GR260" s="810"/>
      <c r="GS260" s="810"/>
      <c r="GT260" s="810"/>
      <c r="GU260" s="810"/>
      <c r="GV260" s="810"/>
      <c r="GW260" s="810"/>
      <c r="GX260" s="810"/>
      <c r="GY260" s="810"/>
      <c r="GZ260" s="810"/>
      <c r="HA260" s="810"/>
      <c r="HB260" s="810"/>
      <c r="HC260" s="810"/>
      <c r="HD260" s="810"/>
      <c r="HE260" s="810"/>
      <c r="HF260" s="810"/>
      <c r="HG260" s="810"/>
      <c r="HH260" s="810"/>
      <c r="HI260" s="810"/>
      <c r="HJ260" s="810"/>
      <c r="HK260" s="810"/>
      <c r="HL260" s="810"/>
      <c r="HM260" s="810"/>
      <c r="HN260" s="810"/>
      <c r="HO260" s="810"/>
      <c r="HP260" s="810"/>
      <c r="HQ260" s="810"/>
      <c r="HR260" s="810"/>
      <c r="HS260" s="810"/>
      <c r="HT260" s="810"/>
      <c r="HU260" s="810"/>
      <c r="HV260" s="810"/>
      <c r="HW260" s="810"/>
      <c r="HX260" s="810"/>
      <c r="HY260" s="810"/>
      <c r="HZ260" s="810"/>
      <c r="IA260" s="810"/>
      <c r="IB260" s="810"/>
      <c r="IC260" s="810"/>
      <c r="ID260" s="810"/>
      <c r="IE260" s="810"/>
      <c r="IF260" s="810"/>
      <c r="IG260" s="810"/>
      <c r="IH260" s="810"/>
      <c r="II260" s="810"/>
      <c r="IJ260" s="810"/>
      <c r="IK260" s="810"/>
      <c r="IL260" s="810"/>
      <c r="IM260" s="810"/>
      <c r="IN260" s="810"/>
      <c r="IO260" s="810"/>
      <c r="IP260" s="810"/>
      <c r="IQ260" s="810"/>
      <c r="IR260" s="810"/>
      <c r="IS260" s="810"/>
      <c r="IT260" s="810"/>
      <c r="IU260" s="810"/>
      <c r="IV260" s="810"/>
      <c r="IW260" s="810"/>
      <c r="IX260" s="810"/>
      <c r="IY260" s="810"/>
      <c r="IZ260" s="810"/>
      <c r="JA260" s="810"/>
      <c r="JB260" s="810"/>
      <c r="JC260" s="810"/>
      <c r="JD260" s="810"/>
      <c r="JE260" s="810"/>
      <c r="JF260" s="810"/>
      <c r="JG260" s="810"/>
      <c r="JH260" s="810"/>
      <c r="JI260" s="810"/>
      <c r="JJ260" s="810"/>
      <c r="JK260" s="810"/>
      <c r="JL260" s="810"/>
      <c r="JM260" s="810"/>
      <c r="JN260" s="810"/>
      <c r="JO260" s="810"/>
      <c r="JP260" s="810"/>
      <c r="JQ260" s="810"/>
      <c r="JR260" s="810"/>
      <c r="JS260" s="810"/>
      <c r="JT260" s="810"/>
      <c r="JU260" s="810"/>
      <c r="JV260" s="810"/>
      <c r="JW260" s="810"/>
      <c r="JX260" s="810"/>
      <c r="JY260" s="810"/>
      <c r="JZ260" s="810"/>
      <c r="KA260" s="810"/>
      <c r="KB260" s="810"/>
      <c r="KC260" s="810"/>
      <c r="KD260" s="810"/>
      <c r="KE260" s="810"/>
      <c r="KF260" s="810"/>
      <c r="KG260" s="810"/>
      <c r="KH260" s="810"/>
      <c r="KI260" s="810"/>
      <c r="KJ260" s="810"/>
      <c r="KK260" s="810"/>
      <c r="KL260" s="810"/>
      <c r="KM260" s="810"/>
      <c r="KN260" s="810"/>
      <c r="KO260" s="810"/>
      <c r="KP260" s="810"/>
      <c r="KQ260" s="810"/>
      <c r="KR260" s="810"/>
      <c r="KS260" s="810"/>
      <c r="KT260" s="810"/>
      <c r="KU260" s="810"/>
      <c r="KV260" s="810"/>
      <c r="KW260" s="810"/>
      <c r="KX260" s="810"/>
      <c r="KY260" s="810"/>
      <c r="KZ260" s="810"/>
      <c r="LA260" s="810"/>
      <c r="LB260" s="810"/>
      <c r="LC260" s="810"/>
      <c r="LD260" s="810"/>
      <c r="LE260" s="810"/>
      <c r="LF260" s="810"/>
      <c r="LG260" s="810"/>
      <c r="LH260" s="810"/>
      <c r="LI260" s="810"/>
      <c r="LJ260" s="810"/>
      <c r="LK260" s="810"/>
      <c r="LL260" s="810"/>
      <c r="LM260" s="810"/>
      <c r="LN260" s="810"/>
      <c r="LO260" s="810"/>
      <c r="LP260" s="810"/>
      <c r="LQ260" s="810"/>
      <c r="LR260" s="810"/>
      <c r="LS260" s="810"/>
      <c r="LT260" s="810"/>
      <c r="LU260" s="810"/>
      <c r="LV260" s="810"/>
      <c r="LW260" s="810"/>
      <c r="LX260" s="810"/>
      <c r="LY260" s="810"/>
      <c r="LZ260" s="810"/>
      <c r="MA260" s="810"/>
      <c r="MB260" s="810"/>
      <c r="MC260" s="810"/>
      <c r="MD260" s="810"/>
      <c r="ME260" s="810"/>
      <c r="MF260" s="810"/>
      <c r="MG260" s="810"/>
      <c r="MH260" s="810"/>
      <c r="MI260" s="810"/>
      <c r="MJ260" s="810"/>
      <c r="MK260" s="810"/>
      <c r="ML260" s="810"/>
      <c r="MM260" s="810"/>
      <c r="MN260" s="810"/>
      <c r="MO260" s="810"/>
      <c r="MP260" s="810"/>
      <c r="MQ260" s="810"/>
      <c r="MR260" s="810"/>
      <c r="MS260" s="810"/>
      <c r="MT260" s="810"/>
      <c r="MU260" s="810"/>
      <c r="MV260" s="810"/>
      <c r="MW260" s="810"/>
      <c r="MX260" s="810"/>
      <c r="MY260" s="810"/>
      <c r="MZ260" s="810"/>
      <c r="NA260" s="810"/>
      <c r="NB260" s="810"/>
      <c r="NC260" s="810"/>
      <c r="ND260" s="810"/>
      <c r="NE260" s="810"/>
      <c r="NF260" s="810"/>
      <c r="NG260" s="810"/>
      <c r="NH260" s="810"/>
      <c r="NI260" s="810"/>
      <c r="NJ260" s="810"/>
      <c r="NK260" s="810"/>
      <c r="NL260" s="810"/>
      <c r="NM260" s="810"/>
      <c r="NN260" s="810"/>
      <c r="NO260" s="810"/>
      <c r="NP260" s="810"/>
      <c r="NQ260" s="810"/>
      <c r="NR260" s="810"/>
      <c r="NS260" s="810"/>
      <c r="NT260" s="810"/>
      <c r="NU260" s="810"/>
      <c r="NV260" s="810"/>
      <c r="NW260" s="810"/>
      <c r="NX260" s="810"/>
      <c r="NY260" s="810"/>
      <c r="NZ260" s="810"/>
      <c r="OA260" s="810"/>
      <c r="OB260" s="810"/>
      <c r="OC260" s="810"/>
      <c r="OD260" s="810"/>
      <c r="OE260" s="810"/>
      <c r="OF260" s="810"/>
      <c r="OG260" s="810"/>
      <c r="OH260" s="810"/>
      <c r="OI260" s="810"/>
      <c r="OJ260" s="810"/>
      <c r="OK260" s="810"/>
      <c r="OL260" s="810"/>
      <c r="OM260" s="810"/>
      <c r="ON260" s="810"/>
      <c r="OO260" s="810"/>
      <c r="OP260" s="810"/>
      <c r="OQ260" s="810"/>
      <c r="OR260" s="810"/>
      <c r="OS260" s="810"/>
      <c r="OT260" s="810"/>
      <c r="OU260" s="810"/>
      <c r="OV260" s="810"/>
      <c r="OW260" s="810"/>
      <c r="OX260" s="810"/>
      <c r="OY260" s="810"/>
      <c r="OZ260" s="810"/>
      <c r="PA260" s="810"/>
      <c r="PB260" s="810"/>
      <c r="PC260" s="810"/>
      <c r="PD260" s="810"/>
      <c r="PE260" s="810"/>
      <c r="PF260" s="810"/>
      <c r="PG260" s="810"/>
      <c r="PH260" s="810"/>
      <c r="PI260" s="810"/>
      <c r="PJ260" s="810"/>
      <c r="PK260" s="810"/>
      <c r="PL260" s="810"/>
      <c r="PM260" s="810"/>
      <c r="PN260" s="810"/>
      <c r="PO260" s="810"/>
      <c r="PP260" s="810"/>
      <c r="PQ260" s="810"/>
      <c r="PR260" s="810"/>
      <c r="PS260" s="810"/>
      <c r="PT260" s="810"/>
      <c r="PU260" s="810"/>
      <c r="PV260" s="810"/>
      <c r="PW260" s="810"/>
      <c r="PX260" s="810"/>
      <c r="PY260" s="810"/>
      <c r="PZ260" s="810"/>
      <c r="QA260" s="810"/>
      <c r="QB260" s="810"/>
      <c r="QC260" s="810"/>
      <c r="QD260" s="810"/>
      <c r="QE260" s="810"/>
      <c r="QF260" s="810"/>
      <c r="QG260" s="810"/>
      <c r="QH260" s="810"/>
      <c r="QI260" s="810"/>
      <c r="QJ260" s="810"/>
      <c r="QK260" s="810"/>
      <c r="QL260" s="810"/>
      <c r="QM260" s="810"/>
      <c r="QN260" s="810"/>
      <c r="QO260" s="810"/>
      <c r="QP260" s="810"/>
      <c r="QQ260" s="810"/>
      <c r="QR260" s="810"/>
      <c r="QS260" s="810"/>
      <c r="QT260" s="810"/>
      <c r="QU260" s="810"/>
      <c r="QV260" s="810"/>
      <c r="QW260" s="810"/>
      <c r="QX260" s="810"/>
      <c r="QY260" s="810"/>
      <c r="QZ260" s="810"/>
      <c r="RA260" s="810"/>
      <c r="RB260" s="810"/>
      <c r="RC260" s="810"/>
      <c r="RD260" s="810"/>
      <c r="RE260" s="810"/>
      <c r="RF260" s="810"/>
      <c r="RG260" s="810"/>
      <c r="RH260" s="810"/>
      <c r="RI260" s="810"/>
      <c r="RJ260" s="810"/>
      <c r="RK260" s="810"/>
      <c r="RL260" s="810"/>
      <c r="RM260" s="810"/>
      <c r="RN260" s="810"/>
      <c r="RO260" s="810"/>
      <c r="RP260" s="810"/>
      <c r="RQ260" s="810"/>
      <c r="RR260" s="810"/>
      <c r="RS260" s="810"/>
      <c r="RT260" s="810"/>
      <c r="RU260" s="810"/>
      <c r="RV260" s="810"/>
      <c r="RW260" s="810"/>
      <c r="RX260" s="810"/>
      <c r="RY260" s="810"/>
      <c r="RZ260" s="810"/>
      <c r="SA260" s="810"/>
      <c r="SB260" s="810"/>
      <c r="SC260" s="810"/>
      <c r="SD260" s="810"/>
      <c r="SE260" s="810"/>
      <c r="SF260" s="810"/>
      <c r="SG260" s="810"/>
      <c r="SH260" s="810"/>
      <c r="SI260" s="810"/>
      <c r="SJ260" s="810"/>
      <c r="SK260" s="810"/>
      <c r="SL260" s="810"/>
      <c r="SM260" s="810"/>
      <c r="SN260" s="810"/>
      <c r="SO260" s="810"/>
      <c r="SP260" s="810"/>
      <c r="SQ260" s="810"/>
      <c r="SR260" s="810"/>
      <c r="SS260" s="810"/>
      <c r="ST260" s="810"/>
      <c r="SU260" s="810"/>
      <c r="SV260" s="810"/>
      <c r="SW260" s="810"/>
      <c r="SX260" s="810"/>
      <c r="SY260" s="810"/>
      <c r="SZ260" s="810"/>
      <c r="TA260" s="810"/>
      <c r="TB260" s="810"/>
      <c r="TC260" s="810"/>
      <c r="TD260" s="810"/>
      <c r="TE260" s="810"/>
      <c r="TF260" s="810"/>
      <c r="TG260" s="810"/>
      <c r="TH260" s="810"/>
      <c r="TI260" s="810"/>
      <c r="TJ260" s="810"/>
      <c r="TK260" s="810"/>
      <c r="TL260" s="810"/>
      <c r="TM260" s="810"/>
      <c r="TN260" s="810"/>
      <c r="TO260" s="810"/>
      <c r="TP260" s="810"/>
      <c r="TQ260" s="810"/>
      <c r="TR260" s="810"/>
      <c r="TS260" s="810"/>
      <c r="TT260" s="810"/>
      <c r="TU260" s="810"/>
      <c r="TV260" s="810"/>
      <c r="TW260" s="810"/>
      <c r="TX260" s="810"/>
      <c r="TY260" s="810"/>
      <c r="TZ260" s="810"/>
      <c r="UA260" s="810"/>
      <c r="UB260" s="810"/>
      <c r="UC260" s="810"/>
      <c r="UD260" s="810"/>
      <c r="UE260" s="810"/>
      <c r="UF260" s="810"/>
      <c r="UG260" s="810"/>
      <c r="UH260" s="810"/>
      <c r="UI260" s="810"/>
      <c r="UJ260" s="810"/>
      <c r="UK260" s="810"/>
      <c r="UL260" s="810"/>
      <c r="UM260" s="810"/>
      <c r="UN260" s="810"/>
      <c r="UO260" s="810"/>
      <c r="UP260" s="810"/>
      <c r="UQ260" s="810"/>
      <c r="UR260" s="810"/>
      <c r="US260" s="810"/>
      <c r="UT260" s="810"/>
      <c r="UU260" s="810"/>
      <c r="UV260" s="810"/>
      <c r="UW260" s="810"/>
      <c r="UX260" s="810"/>
      <c r="UY260" s="810"/>
      <c r="UZ260" s="810"/>
      <c r="VA260" s="810"/>
      <c r="VB260" s="810"/>
      <c r="VC260" s="810"/>
      <c r="VD260" s="810"/>
      <c r="VE260" s="810"/>
      <c r="VF260" s="810"/>
      <c r="VG260" s="810"/>
      <c r="VH260" s="810"/>
      <c r="VI260" s="810"/>
      <c r="VJ260" s="810"/>
      <c r="VK260" s="810"/>
      <c r="VL260" s="810"/>
      <c r="VM260" s="810"/>
      <c r="VN260" s="810"/>
      <c r="VO260" s="810"/>
      <c r="VP260" s="810"/>
      <c r="VQ260" s="810"/>
      <c r="VR260" s="810"/>
      <c r="VS260" s="810"/>
      <c r="VT260" s="810"/>
      <c r="VU260" s="810"/>
      <c r="VV260" s="810"/>
      <c r="VW260" s="810"/>
      <c r="VX260" s="810"/>
      <c r="VY260" s="810"/>
      <c r="VZ260" s="810"/>
      <c r="WA260" s="810"/>
      <c r="WB260" s="810"/>
      <c r="WC260" s="810"/>
      <c r="WD260" s="810"/>
      <c r="WE260" s="810"/>
      <c r="WF260" s="810"/>
      <c r="WG260" s="810"/>
      <c r="WH260" s="810"/>
      <c r="WI260" s="810"/>
      <c r="WJ260" s="810"/>
      <c r="WK260" s="810"/>
      <c r="WL260" s="810"/>
      <c r="WM260" s="810"/>
      <c r="WN260" s="810"/>
      <c r="WO260" s="810"/>
      <c r="WP260" s="810"/>
      <c r="WQ260" s="810"/>
      <c r="WR260" s="810"/>
      <c r="WS260" s="810"/>
      <c r="WT260" s="810"/>
      <c r="WU260" s="810"/>
      <c r="WV260" s="810"/>
      <c r="WW260" s="810"/>
      <c r="WX260" s="810"/>
      <c r="WY260" s="810"/>
      <c r="WZ260" s="810"/>
      <c r="XA260" s="810"/>
      <c r="XB260" s="810"/>
      <c r="XC260" s="810"/>
      <c r="XD260" s="810"/>
      <c r="XE260" s="810"/>
      <c r="XF260" s="810"/>
      <c r="XG260" s="810"/>
      <c r="XH260" s="810"/>
      <c r="XI260" s="810"/>
      <c r="XJ260" s="810"/>
      <c r="XK260" s="810"/>
      <c r="XL260" s="810"/>
      <c r="XM260" s="810"/>
      <c r="XN260" s="810"/>
      <c r="XO260" s="810"/>
      <c r="XP260" s="810"/>
      <c r="XQ260" s="810"/>
      <c r="XR260" s="810"/>
      <c r="XS260" s="810"/>
      <c r="XT260" s="810"/>
      <c r="XU260" s="810"/>
      <c r="XV260" s="810"/>
      <c r="XW260" s="810"/>
      <c r="XX260" s="810"/>
      <c r="XY260" s="810"/>
      <c r="XZ260" s="810"/>
      <c r="YA260" s="810"/>
      <c r="YB260" s="810"/>
      <c r="YC260" s="810"/>
      <c r="YD260" s="810"/>
      <c r="YE260" s="810"/>
      <c r="YF260" s="810"/>
      <c r="YG260" s="810"/>
      <c r="YH260" s="810"/>
      <c r="YI260" s="810"/>
      <c r="YJ260" s="810"/>
      <c r="YK260" s="810"/>
      <c r="YL260" s="810"/>
      <c r="YM260" s="810"/>
      <c r="YN260" s="810"/>
      <c r="YO260" s="810"/>
      <c r="YP260" s="810"/>
      <c r="YQ260" s="810"/>
      <c r="YR260" s="810"/>
      <c r="YS260" s="810"/>
      <c r="YT260" s="810"/>
      <c r="YU260" s="810"/>
      <c r="YV260" s="810"/>
      <c r="YW260" s="810"/>
      <c r="YX260" s="810"/>
      <c r="YY260" s="810"/>
      <c r="YZ260" s="810"/>
      <c r="ZA260" s="810"/>
      <c r="ZB260" s="810"/>
      <c r="ZC260" s="810"/>
      <c r="ZD260" s="810"/>
      <c r="ZE260" s="810"/>
      <c r="ZF260" s="810"/>
      <c r="ZG260" s="810"/>
      <c r="ZH260" s="810"/>
      <c r="ZI260" s="810"/>
      <c r="ZJ260" s="810"/>
      <c r="ZK260" s="810"/>
      <c r="ZL260" s="810"/>
      <c r="ZM260" s="810"/>
      <c r="ZN260" s="810"/>
      <c r="ZO260" s="810"/>
      <c r="ZP260" s="810"/>
      <c r="ZQ260" s="810"/>
      <c r="ZR260" s="810"/>
      <c r="ZS260" s="810"/>
      <c r="ZT260" s="810"/>
      <c r="ZU260" s="810"/>
      <c r="ZV260" s="810"/>
      <c r="ZW260" s="810"/>
      <c r="ZX260" s="810"/>
      <c r="ZY260" s="810"/>
      <c r="ZZ260" s="810"/>
      <c r="AAA260" s="810"/>
      <c r="AAB260" s="810"/>
      <c r="AAC260" s="810"/>
      <c r="AAD260" s="810"/>
      <c r="AAE260" s="810"/>
      <c r="AAF260" s="810"/>
      <c r="AAG260" s="810"/>
      <c r="AAH260" s="810"/>
      <c r="AAI260" s="810"/>
      <c r="AAJ260" s="810"/>
      <c r="AAK260" s="810"/>
      <c r="AAL260" s="810"/>
      <c r="AAM260" s="810"/>
      <c r="AAN260" s="810"/>
      <c r="AAO260" s="810"/>
      <c r="AAP260" s="810"/>
      <c r="AAQ260" s="810"/>
      <c r="AAR260" s="810"/>
      <c r="AAS260" s="810"/>
      <c r="AAT260" s="810"/>
      <c r="AAU260" s="810"/>
      <c r="AAV260" s="810"/>
      <c r="AAW260" s="810"/>
      <c r="AAX260" s="810"/>
      <c r="AAY260" s="810"/>
      <c r="AAZ260" s="810"/>
      <c r="ABA260" s="810"/>
      <c r="ABB260" s="810"/>
      <c r="ABC260" s="810"/>
      <c r="ABD260" s="810"/>
      <c r="ABE260" s="810"/>
      <c r="ABF260" s="810"/>
      <c r="ABG260" s="810"/>
      <c r="ABH260" s="810"/>
      <c r="ABI260" s="810"/>
      <c r="ABJ260" s="810"/>
      <c r="ABK260" s="810"/>
      <c r="ABL260" s="810"/>
      <c r="ABM260" s="810"/>
      <c r="ABN260" s="810"/>
      <c r="ABO260" s="810"/>
      <c r="ABP260" s="810"/>
      <c r="ABQ260" s="810"/>
      <c r="ABR260" s="810"/>
      <c r="ABS260" s="810"/>
      <c r="ABT260" s="810"/>
      <c r="ABU260" s="810"/>
      <c r="ABV260" s="810"/>
      <c r="ABW260" s="810"/>
      <c r="ABX260" s="810"/>
      <c r="ABY260" s="810"/>
      <c r="ABZ260" s="810"/>
      <c r="ACA260" s="810"/>
      <c r="ACB260" s="810"/>
      <c r="ACC260" s="810"/>
      <c r="ACD260" s="810"/>
      <c r="ACE260" s="810"/>
      <c r="ACF260" s="810"/>
      <c r="ACG260" s="810"/>
      <c r="ACH260" s="810"/>
      <c r="ACI260" s="810"/>
      <c r="ACJ260" s="810"/>
      <c r="ACK260" s="810"/>
      <c r="ACL260" s="810"/>
      <c r="ACM260" s="810"/>
      <c r="ACN260" s="810"/>
      <c r="ACO260" s="810"/>
      <c r="ACP260" s="810"/>
      <c r="ACQ260" s="810"/>
      <c r="ACR260" s="810"/>
      <c r="ACS260" s="810"/>
      <c r="ACT260" s="810"/>
      <c r="ACU260" s="810"/>
      <c r="ACV260" s="810"/>
      <c r="ACW260" s="810"/>
      <c r="ACX260" s="810"/>
      <c r="ACY260" s="810"/>
      <c r="ACZ260" s="810"/>
      <c r="ADA260" s="810"/>
      <c r="ADB260" s="810"/>
      <c r="ADC260" s="810"/>
      <c r="ADD260" s="810"/>
      <c r="ADE260" s="810"/>
      <c r="ADF260" s="810"/>
      <c r="ADG260" s="810"/>
      <c r="ADH260" s="810"/>
      <c r="ADI260" s="810"/>
      <c r="ADJ260" s="810"/>
      <c r="ADK260" s="810"/>
      <c r="ADL260" s="810"/>
      <c r="ADM260" s="810"/>
      <c r="ADN260" s="810"/>
      <c r="ADO260" s="810"/>
      <c r="ADP260" s="810"/>
      <c r="ADQ260" s="810"/>
      <c r="ADR260" s="810"/>
      <c r="ADS260" s="810"/>
      <c r="ADT260" s="810"/>
      <c r="ADU260" s="810"/>
      <c r="ADV260" s="810"/>
      <c r="ADW260" s="810"/>
      <c r="ADX260" s="810"/>
      <c r="ADY260" s="810"/>
      <c r="ADZ260" s="810"/>
      <c r="AEA260" s="810"/>
      <c r="AEB260" s="810"/>
      <c r="AEC260" s="810"/>
      <c r="AED260" s="810"/>
      <c r="AEE260" s="810"/>
      <c r="AEF260" s="810"/>
      <c r="AEG260" s="810"/>
      <c r="AEH260" s="810"/>
      <c r="AEI260" s="810"/>
      <c r="AEJ260" s="810"/>
      <c r="AEK260" s="810"/>
      <c r="AEL260" s="810"/>
      <c r="AEM260" s="810"/>
      <c r="AEN260" s="810"/>
      <c r="AEO260" s="810"/>
      <c r="AEP260" s="810"/>
      <c r="AEQ260" s="810"/>
      <c r="AER260" s="810"/>
      <c r="AES260" s="810"/>
      <c r="AET260" s="810"/>
      <c r="AEU260" s="810"/>
      <c r="AEV260" s="810"/>
      <c r="AEW260" s="810"/>
      <c r="AEX260" s="810"/>
      <c r="AEY260" s="810"/>
      <c r="AEZ260" s="810"/>
      <c r="AFA260" s="810"/>
      <c r="AFB260" s="810"/>
      <c r="AFC260" s="810"/>
      <c r="AFD260" s="810"/>
      <c r="AFE260" s="810"/>
      <c r="AFF260" s="810"/>
      <c r="AFG260" s="810"/>
      <c r="AFH260" s="810"/>
      <c r="AFI260" s="810"/>
      <c r="AFJ260" s="810"/>
      <c r="AFK260" s="810"/>
      <c r="AFL260" s="810"/>
      <c r="AFM260" s="810"/>
      <c r="AFN260" s="810"/>
      <c r="AFO260" s="810"/>
      <c r="AFP260" s="810"/>
      <c r="AFQ260" s="810"/>
      <c r="AFR260" s="810"/>
      <c r="AFS260" s="810"/>
      <c r="AFT260" s="810"/>
      <c r="AFU260" s="810"/>
      <c r="AFV260" s="810"/>
      <c r="AFW260" s="810"/>
      <c r="AFX260" s="810"/>
      <c r="AFY260" s="810"/>
      <c r="AFZ260" s="810"/>
      <c r="AGA260" s="810"/>
      <c r="AGB260" s="810"/>
      <c r="AGC260" s="810"/>
      <c r="AGD260" s="810"/>
      <c r="AGE260" s="810"/>
      <c r="AGF260" s="810"/>
      <c r="AGG260" s="810"/>
      <c r="AGH260" s="810"/>
      <c r="AGI260" s="810"/>
      <c r="AGJ260" s="810"/>
      <c r="AGK260" s="810"/>
      <c r="AGL260" s="810"/>
      <c r="AGM260" s="810"/>
      <c r="AGN260" s="810"/>
      <c r="AGO260" s="810"/>
      <c r="AGP260" s="810"/>
      <c r="AGQ260" s="810"/>
      <c r="AGR260" s="810"/>
      <c r="AGS260" s="810"/>
      <c r="AGT260" s="810"/>
      <c r="AGU260" s="810"/>
      <c r="AGV260" s="810"/>
      <c r="AGW260" s="810"/>
      <c r="AGX260" s="810"/>
      <c r="AGY260" s="810"/>
      <c r="AGZ260" s="810"/>
      <c r="AHA260" s="810"/>
      <c r="AHB260" s="810"/>
      <c r="AHC260" s="810"/>
      <c r="AHD260" s="810"/>
      <c r="AHE260" s="810"/>
      <c r="AHF260" s="810"/>
      <c r="AHG260" s="810"/>
      <c r="AHH260" s="810"/>
      <c r="AHI260" s="810"/>
      <c r="AHJ260" s="810"/>
      <c r="AHK260" s="810"/>
      <c r="AHL260" s="810"/>
      <c r="AHM260" s="810"/>
      <c r="AHN260" s="810"/>
      <c r="AHO260" s="810"/>
      <c r="AHP260" s="810"/>
      <c r="AHQ260" s="810"/>
      <c r="AHR260" s="810"/>
      <c r="AHS260" s="810"/>
      <c r="AHT260" s="810"/>
      <c r="AHU260" s="810"/>
      <c r="AHV260" s="810"/>
      <c r="AHW260" s="810"/>
      <c r="AHX260" s="810"/>
      <c r="AHY260" s="810"/>
      <c r="AHZ260" s="810"/>
      <c r="AIA260" s="810"/>
      <c r="AIB260" s="810"/>
      <c r="AIC260" s="810"/>
      <c r="AID260" s="810"/>
      <c r="AIE260" s="810"/>
      <c r="AIF260" s="810"/>
      <c r="AIG260" s="810"/>
      <c r="AIH260" s="810"/>
      <c r="AII260" s="810"/>
      <c r="AIJ260" s="810"/>
      <c r="AIK260" s="810"/>
      <c r="AIL260" s="810"/>
      <c r="AIM260" s="810"/>
      <c r="AIN260" s="810"/>
      <c r="AIO260" s="810"/>
      <c r="AIP260" s="810"/>
      <c r="AIQ260" s="810"/>
      <c r="AIR260" s="810"/>
      <c r="AIS260" s="810"/>
      <c r="AIT260" s="810"/>
      <c r="AIU260" s="810"/>
      <c r="AIV260" s="810"/>
      <c r="AIW260" s="810"/>
      <c r="AIX260" s="810"/>
      <c r="AIY260" s="810"/>
      <c r="AIZ260" s="810"/>
      <c r="AJA260" s="810"/>
      <c r="AJB260" s="810"/>
      <c r="AJC260" s="810"/>
      <c r="AJD260" s="810"/>
      <c r="AJE260" s="810"/>
      <c r="AJF260" s="810"/>
      <c r="AJG260" s="810"/>
      <c r="AJH260" s="810"/>
      <c r="AJI260" s="810"/>
      <c r="AJJ260" s="810"/>
      <c r="AJK260" s="810"/>
      <c r="AJL260" s="810"/>
      <c r="AJM260" s="810"/>
      <c r="AJN260" s="810"/>
      <c r="AJO260" s="810"/>
      <c r="AJP260" s="810"/>
      <c r="AJQ260" s="810"/>
      <c r="AJR260" s="810"/>
      <c r="AJS260" s="810"/>
      <c r="AJT260" s="810"/>
      <c r="AJU260" s="810"/>
      <c r="AJV260" s="810"/>
      <c r="AJW260" s="810"/>
      <c r="AJX260" s="810"/>
      <c r="AJY260" s="810"/>
      <c r="AJZ260" s="810"/>
      <c r="AKA260" s="810"/>
      <c r="AKB260" s="810"/>
      <c r="AKC260" s="810"/>
      <c r="AKD260" s="810"/>
      <c r="AKE260" s="810"/>
      <c r="AKF260" s="810"/>
      <c r="AKG260" s="810"/>
      <c r="AKH260" s="810"/>
      <c r="AKI260" s="810"/>
      <c r="AKJ260" s="810"/>
      <c r="AKK260" s="810"/>
      <c r="AKL260" s="810"/>
      <c r="AKM260" s="810"/>
      <c r="AKN260" s="810"/>
      <c r="AKO260" s="810"/>
      <c r="AKP260" s="810"/>
      <c r="AKQ260" s="810"/>
      <c r="AKR260" s="810"/>
      <c r="AKS260" s="810"/>
      <c r="AKT260" s="810"/>
      <c r="AKU260" s="810"/>
      <c r="AKV260" s="810"/>
      <c r="AKW260" s="810"/>
      <c r="AKX260" s="810"/>
      <c r="AKY260" s="810"/>
      <c r="AKZ260" s="810"/>
      <c r="ALA260" s="810"/>
      <c r="ALB260" s="810"/>
      <c r="ALC260" s="810"/>
      <c r="ALD260" s="810"/>
      <c r="ALE260" s="810"/>
      <c r="ALF260" s="810"/>
      <c r="ALG260" s="810"/>
      <c r="ALH260" s="810"/>
      <c r="ALI260" s="810"/>
      <c r="ALJ260" s="810"/>
      <c r="ALK260" s="810"/>
      <c r="ALL260" s="810"/>
      <c r="ALM260" s="810"/>
      <c r="ALN260" s="810"/>
      <c r="ALO260" s="810"/>
      <c r="ALP260" s="810"/>
      <c r="ALQ260" s="810"/>
      <c r="ALR260" s="810"/>
      <c r="ALS260" s="810"/>
      <c r="ALT260" s="810"/>
      <c r="ALU260" s="810"/>
      <c r="ALV260" s="810"/>
      <c r="ALW260" s="810"/>
      <c r="ALX260" s="810"/>
      <c r="ALY260" s="810"/>
      <c r="ALZ260" s="810"/>
      <c r="AMA260" s="810"/>
      <c r="AMB260" s="810"/>
      <c r="AMC260" s="810"/>
      <c r="AMD260" s="810"/>
      <c r="AME260" s="810"/>
      <c r="AMF260" s="810"/>
      <c r="AMG260" s="810"/>
      <c r="AMH260" s="810"/>
      <c r="AMI260" s="810"/>
      <c r="AMJ260" s="810"/>
      <c r="AMK260" s="810"/>
      <c r="AML260" s="810"/>
      <c r="AMM260" s="810"/>
      <c r="AMN260" s="810"/>
      <c r="AMO260" s="810"/>
      <c r="AMP260" s="810"/>
      <c r="AMQ260" s="810"/>
      <c r="AMR260" s="810"/>
      <c r="AMS260" s="810"/>
      <c r="AMT260" s="810"/>
      <c r="AMU260" s="810"/>
      <c r="AMV260" s="810"/>
      <c r="AMW260" s="810"/>
      <c r="AMX260" s="810"/>
      <c r="AMY260" s="810"/>
      <c r="AMZ260" s="810"/>
      <c r="ANA260" s="810"/>
      <c r="ANB260" s="810"/>
      <c r="ANC260" s="810"/>
      <c r="AND260" s="810"/>
      <c r="ANE260" s="810"/>
      <c r="ANF260" s="810"/>
      <c r="ANG260" s="810"/>
      <c r="ANH260" s="810"/>
      <c r="ANI260" s="810"/>
      <c r="ANJ260" s="810"/>
      <c r="ANK260" s="810"/>
      <c r="ANL260" s="810"/>
      <c r="ANM260" s="810"/>
      <c r="ANN260" s="810"/>
      <c r="ANO260" s="810"/>
      <c r="ANP260" s="810"/>
      <c r="ANQ260" s="810"/>
      <c r="ANR260" s="810"/>
      <c r="ANS260" s="810"/>
      <c r="ANT260" s="810"/>
      <c r="ANU260" s="810"/>
      <c r="ANV260" s="810"/>
      <c r="ANW260" s="810"/>
      <c r="ANX260" s="810"/>
      <c r="ANY260" s="810"/>
      <c r="ANZ260" s="810"/>
      <c r="AOA260" s="810"/>
      <c r="AOB260" s="810"/>
      <c r="AOC260" s="810"/>
      <c r="AOD260" s="810"/>
      <c r="AOE260" s="810"/>
      <c r="AOF260" s="810"/>
      <c r="AOG260" s="810"/>
      <c r="AOH260" s="810"/>
      <c r="AOI260" s="810"/>
      <c r="AOJ260" s="810"/>
      <c r="AOK260" s="810"/>
      <c r="AOL260" s="810"/>
      <c r="AOM260" s="810"/>
      <c r="AON260" s="810"/>
      <c r="AOO260" s="810"/>
      <c r="AOP260" s="810"/>
      <c r="AOQ260" s="810"/>
      <c r="AOR260" s="810"/>
      <c r="AOS260" s="810"/>
      <c r="AOT260" s="810"/>
      <c r="AOU260" s="810"/>
      <c r="AOV260" s="810"/>
      <c r="AOW260" s="810"/>
      <c r="AOX260" s="810"/>
      <c r="AOY260" s="810"/>
      <c r="AOZ260" s="810"/>
      <c r="APA260" s="810"/>
      <c r="APB260" s="810"/>
      <c r="APC260" s="810"/>
      <c r="APD260" s="810"/>
      <c r="APE260" s="810"/>
      <c r="APF260" s="810"/>
      <c r="APG260" s="810"/>
      <c r="APH260" s="810"/>
      <c r="API260" s="810"/>
      <c r="APJ260" s="810"/>
      <c r="APK260" s="810"/>
      <c r="APL260" s="810"/>
      <c r="APM260" s="810"/>
      <c r="APN260" s="810"/>
      <c r="APO260" s="810"/>
      <c r="APP260" s="810"/>
      <c r="APQ260" s="810"/>
      <c r="APR260" s="810"/>
      <c r="APS260" s="810"/>
      <c r="APT260" s="810"/>
      <c r="APU260" s="810"/>
      <c r="APV260" s="810"/>
      <c r="APW260" s="810"/>
      <c r="APX260" s="810"/>
      <c r="APY260" s="810"/>
      <c r="APZ260" s="810"/>
      <c r="AQA260" s="810"/>
      <c r="AQB260" s="810"/>
      <c r="AQC260" s="810"/>
      <c r="AQD260" s="810"/>
      <c r="AQE260" s="810"/>
      <c r="AQF260" s="810"/>
      <c r="AQG260" s="810"/>
      <c r="AQH260" s="810"/>
      <c r="AQI260" s="810"/>
      <c r="AQJ260" s="810"/>
      <c r="AQK260" s="810"/>
      <c r="AQL260" s="810"/>
      <c r="AQM260" s="810"/>
      <c r="AQN260" s="810"/>
      <c r="AQO260" s="810"/>
      <c r="AQP260" s="810"/>
      <c r="AQQ260" s="810"/>
      <c r="AQR260" s="810"/>
      <c r="AQS260" s="810"/>
      <c r="AQT260" s="810"/>
      <c r="AQU260" s="810"/>
      <c r="AQV260" s="810"/>
      <c r="AQW260" s="810"/>
      <c r="AQX260" s="810"/>
      <c r="AQY260" s="810"/>
      <c r="AQZ260" s="810"/>
      <c r="ARA260" s="810"/>
      <c r="ARB260" s="810"/>
      <c r="ARC260" s="810"/>
      <c r="ARD260" s="810"/>
      <c r="ARE260" s="810"/>
      <c r="ARF260" s="810"/>
      <c r="ARG260" s="810"/>
      <c r="ARH260" s="810"/>
      <c r="ARI260" s="810"/>
      <c r="ARJ260" s="810"/>
      <c r="ARK260" s="810"/>
      <c r="ARL260" s="810"/>
      <c r="ARM260" s="810"/>
      <c r="ARN260" s="810"/>
      <c r="ARO260" s="810"/>
      <c r="ARP260" s="810"/>
      <c r="ARQ260" s="810"/>
      <c r="ARR260" s="810"/>
      <c r="ARS260" s="810"/>
      <c r="ART260" s="810"/>
      <c r="ARU260" s="810"/>
      <c r="ARV260" s="810"/>
      <c r="ARW260" s="810"/>
      <c r="ARX260" s="810"/>
      <c r="ARY260" s="810"/>
      <c r="ARZ260" s="810"/>
      <c r="ASA260" s="810"/>
      <c r="ASB260" s="810"/>
      <c r="ASC260" s="810"/>
    </row>
    <row r="261" spans="1:1173" s="699" customFormat="1" ht="22" customHeight="1" x14ac:dyDescent="0.15">
      <c r="A261" s="653"/>
      <c r="B261" s="745" t="s">
        <v>85</v>
      </c>
      <c r="C261" s="737" t="s">
        <v>49</v>
      </c>
      <c r="D261" s="746">
        <f t="shared" ref="D261:AR261" si="108">IF(D260="","",D227+D231+D235)</f>
        <v>32276842461.780003</v>
      </c>
      <c r="E261" s="747">
        <f t="shared" si="108"/>
        <v>31824375097.200001</v>
      </c>
      <c r="F261" s="746">
        <f t="shared" si="108"/>
        <v>31392271524.880001</v>
      </c>
      <c r="G261" s="746">
        <f t="shared" si="108"/>
        <v>30979613677.740002</v>
      </c>
      <c r="H261" s="746">
        <f t="shared" si="108"/>
        <v>30585523404.66</v>
      </c>
      <c r="I261" s="746">
        <f t="shared" si="108"/>
        <v>30209169123.139999</v>
      </c>
      <c r="J261" s="747">
        <f t="shared" si="108"/>
        <v>29849745861.320004</v>
      </c>
      <c r="K261" s="746">
        <f t="shared" si="108"/>
        <v>29506501868.620003</v>
      </c>
      <c r="L261" s="746">
        <f t="shared" si="108"/>
        <v>29178698699.779999</v>
      </c>
      <c r="M261" s="746">
        <f t="shared" si="108"/>
        <v>28865651130.820004</v>
      </c>
      <c r="N261" s="746">
        <f t="shared" si="108"/>
        <v>28566687243.080002</v>
      </c>
      <c r="O261" s="746">
        <f t="shared" si="108"/>
        <v>28281181686.519997</v>
      </c>
      <c r="P261" s="746">
        <f t="shared" si="108"/>
        <v>28008522416.419998</v>
      </c>
      <c r="Q261" s="746">
        <f t="shared" si="108"/>
        <v>27748130651.360001</v>
      </c>
      <c r="R261" s="746">
        <f t="shared" si="108"/>
        <v>27499454220.560001</v>
      </c>
      <c r="S261" s="746">
        <f t="shared" si="108"/>
        <v>27261974216.540001</v>
      </c>
      <c r="T261" s="746">
        <f t="shared" si="108"/>
        <v>27035178384.48</v>
      </c>
      <c r="U261" s="746">
        <f t="shared" si="108"/>
        <v>26818587732.860001</v>
      </c>
      <c r="V261" s="746">
        <f t="shared" si="108"/>
        <v>26611743228.139999</v>
      </c>
      <c r="W261" s="746">
        <f t="shared" si="108"/>
        <v>26414205794.760002</v>
      </c>
      <c r="X261" s="746">
        <f t="shared" si="108"/>
        <v>26225556315.139999</v>
      </c>
      <c r="Y261" s="746">
        <f t="shared" si="108"/>
        <v>26045395629.68</v>
      </c>
      <c r="Z261" s="746">
        <f t="shared" si="108"/>
        <v>25873344536.760002</v>
      </c>
      <c r="AA261" s="746">
        <f t="shared" si="108"/>
        <v>25709037140.079998</v>
      </c>
      <c r="AB261" s="746">
        <f t="shared" si="108"/>
        <v>25552120848.66</v>
      </c>
      <c r="AC261" s="746">
        <f t="shared" si="108"/>
        <v>25402269682.16</v>
      </c>
      <c r="AD261" s="746">
        <f t="shared" si="108"/>
        <v>25259157660.239998</v>
      </c>
      <c r="AE261" s="746">
        <f t="shared" si="108"/>
        <v>25122485413.199997</v>
      </c>
      <c r="AF261" s="746">
        <f t="shared" si="108"/>
        <v>24991966876.66</v>
      </c>
      <c r="AG261" s="746">
        <f t="shared" si="108"/>
        <v>24867322638.900002</v>
      </c>
      <c r="AH261" s="746">
        <f t="shared" si="108"/>
        <v>24748286593.519997</v>
      </c>
      <c r="AI261" s="746">
        <f t="shared" si="108"/>
        <v>24634605939.439995</v>
      </c>
      <c r="AJ261" s="746">
        <f t="shared" si="108"/>
        <v>24526041180.900002</v>
      </c>
      <c r="AK261" s="746" t="str">
        <f t="shared" si="108"/>
        <v/>
      </c>
      <c r="AL261" s="746" t="str">
        <f t="shared" si="108"/>
        <v/>
      </c>
      <c r="AM261" s="746" t="str">
        <f t="shared" si="108"/>
        <v/>
      </c>
      <c r="AN261" s="746" t="str">
        <f t="shared" si="108"/>
        <v/>
      </c>
      <c r="AO261" s="746" t="str">
        <f t="shared" si="108"/>
        <v/>
      </c>
      <c r="AP261" s="746" t="str">
        <f t="shared" si="108"/>
        <v/>
      </c>
      <c r="AQ261" s="746" t="str">
        <f t="shared" si="108"/>
        <v/>
      </c>
      <c r="AR261" s="746" t="str">
        <f t="shared" si="108"/>
        <v/>
      </c>
      <c r="AS261" s="741"/>
      <c r="AT261" s="741"/>
      <c r="AU261" s="741"/>
      <c r="AV261" s="741"/>
      <c r="AW261" s="741"/>
      <c r="AX261" s="741"/>
      <c r="AY261" s="741"/>
      <c r="AZ261" s="741"/>
      <c r="BA261" s="741"/>
      <c r="BB261" s="741"/>
      <c r="BC261" s="741"/>
      <c r="BD261" s="741"/>
      <c r="BE261" s="741"/>
      <c r="BF261" s="741"/>
      <c r="BG261" s="741"/>
      <c r="BH261" s="741"/>
      <c r="BI261" s="741"/>
      <c r="BJ261" s="741"/>
      <c r="BK261" s="741"/>
      <c r="BL261" s="741"/>
      <c r="BM261" s="741"/>
      <c r="BN261" s="741"/>
      <c r="BO261" s="741"/>
      <c r="BP261" s="741"/>
      <c r="BQ261" s="741"/>
      <c r="BR261" s="741"/>
      <c r="BS261" s="741"/>
      <c r="BT261" s="741"/>
      <c r="BU261" s="741"/>
      <c r="BV261" s="741"/>
      <c r="BW261" s="741"/>
      <c r="BX261" s="741"/>
      <c r="BY261" s="741"/>
      <c r="BZ261" s="741"/>
      <c r="CA261" s="741"/>
      <c r="CB261" s="741"/>
      <c r="CC261" s="741"/>
      <c r="CD261" s="741"/>
      <c r="CE261" s="741"/>
      <c r="CF261" s="741"/>
      <c r="CG261" s="741"/>
      <c r="CH261" s="741"/>
      <c r="CI261" s="741"/>
      <c r="CJ261" s="741"/>
      <c r="CK261" s="741"/>
      <c r="CL261" s="741"/>
      <c r="CM261" s="741"/>
      <c r="CN261" s="741"/>
      <c r="CO261" s="741"/>
      <c r="CP261" s="741"/>
      <c r="CQ261" s="741"/>
      <c r="CR261" s="741"/>
      <c r="CS261" s="741"/>
      <c r="CT261" s="741"/>
      <c r="CU261" s="741"/>
      <c r="CV261" s="741"/>
      <c r="CW261" s="741"/>
      <c r="CX261" s="741"/>
      <c r="CY261" s="741"/>
      <c r="CZ261" s="741"/>
      <c r="DA261" s="741"/>
      <c r="DB261" s="741"/>
      <c r="DC261" s="741"/>
      <c r="DD261" s="741"/>
      <c r="DE261" s="741"/>
      <c r="DF261" s="741"/>
      <c r="DG261" s="741"/>
      <c r="DH261" s="741"/>
      <c r="DI261" s="741"/>
      <c r="DJ261" s="741"/>
      <c r="DK261" s="741"/>
      <c r="DL261" s="741"/>
      <c r="DM261" s="741"/>
      <c r="DN261" s="741"/>
      <c r="DO261" s="741"/>
      <c r="DP261" s="741"/>
      <c r="DQ261" s="741"/>
      <c r="DR261" s="741"/>
      <c r="DS261" s="741"/>
      <c r="DT261" s="741"/>
      <c r="DU261" s="741"/>
      <c r="DV261" s="741"/>
      <c r="DW261" s="741"/>
      <c r="DX261" s="741"/>
      <c r="DY261" s="741"/>
      <c r="DZ261" s="741"/>
      <c r="EA261" s="741"/>
      <c r="EB261" s="741"/>
      <c r="EC261" s="741"/>
      <c r="ED261" s="741"/>
      <c r="EE261" s="741"/>
      <c r="EF261" s="741"/>
      <c r="EG261" s="741"/>
      <c r="EH261" s="741"/>
      <c r="EI261" s="741"/>
      <c r="EJ261" s="741"/>
      <c r="EK261" s="741"/>
      <c r="EL261" s="741"/>
      <c r="EM261" s="741"/>
      <c r="EN261" s="741"/>
      <c r="EO261" s="741"/>
      <c r="EP261" s="741"/>
      <c r="EQ261" s="741"/>
      <c r="ER261" s="741"/>
      <c r="ES261" s="741"/>
      <c r="ET261" s="741"/>
      <c r="EU261" s="741"/>
      <c r="EV261" s="741"/>
      <c r="EW261" s="741"/>
      <c r="EX261" s="741"/>
      <c r="EY261" s="741"/>
      <c r="EZ261" s="741"/>
      <c r="FA261" s="741"/>
      <c r="FB261" s="741"/>
      <c r="FC261" s="741"/>
      <c r="FD261" s="741"/>
      <c r="FE261" s="741"/>
      <c r="FF261" s="741"/>
      <c r="FG261" s="741"/>
      <c r="FH261" s="741"/>
      <c r="FI261" s="741"/>
      <c r="FJ261" s="741"/>
      <c r="FK261" s="741"/>
      <c r="FL261" s="741"/>
      <c r="FM261" s="741"/>
      <c r="FN261" s="741"/>
      <c r="FO261" s="741"/>
      <c r="FP261" s="741"/>
      <c r="FQ261" s="741"/>
      <c r="FR261" s="741"/>
      <c r="FS261" s="741"/>
      <c r="FT261" s="741"/>
      <c r="FU261" s="741"/>
      <c r="FV261" s="741"/>
      <c r="FW261" s="741"/>
      <c r="FX261" s="741"/>
      <c r="FY261" s="741"/>
      <c r="FZ261" s="741"/>
      <c r="GA261" s="741"/>
      <c r="GB261" s="741"/>
      <c r="GC261" s="741"/>
      <c r="GD261" s="741"/>
      <c r="GE261" s="741"/>
      <c r="GF261" s="741"/>
      <c r="GG261" s="741"/>
      <c r="GH261" s="741"/>
      <c r="GI261" s="741"/>
      <c r="GJ261" s="741"/>
      <c r="GK261" s="741"/>
      <c r="GL261" s="741"/>
      <c r="GM261" s="741"/>
      <c r="GN261" s="741"/>
      <c r="GO261" s="741"/>
      <c r="GP261" s="741"/>
      <c r="GQ261" s="741"/>
      <c r="GR261" s="741"/>
      <c r="GS261" s="741"/>
      <c r="GT261" s="741"/>
      <c r="GU261" s="741"/>
      <c r="GV261" s="741"/>
      <c r="GW261" s="741"/>
      <c r="GX261" s="741"/>
      <c r="GY261" s="741"/>
      <c r="GZ261" s="741"/>
      <c r="HA261" s="741"/>
      <c r="HB261" s="741"/>
      <c r="HC261" s="741"/>
      <c r="HD261" s="741"/>
      <c r="HE261" s="741"/>
      <c r="HF261" s="741"/>
      <c r="HG261" s="741"/>
      <c r="HH261" s="741"/>
      <c r="HI261" s="741"/>
      <c r="HJ261" s="741"/>
      <c r="HK261" s="741"/>
      <c r="HL261" s="741"/>
      <c r="HM261" s="741"/>
      <c r="HN261" s="741"/>
      <c r="HO261" s="741"/>
      <c r="HP261" s="741"/>
      <c r="HQ261" s="741"/>
      <c r="HR261" s="741"/>
      <c r="HS261" s="741"/>
      <c r="HT261" s="741"/>
      <c r="HU261" s="741"/>
      <c r="HV261" s="741"/>
      <c r="HW261" s="741"/>
      <c r="HX261" s="741"/>
      <c r="HY261" s="741"/>
      <c r="HZ261" s="741"/>
      <c r="IA261" s="741"/>
      <c r="IB261" s="741"/>
      <c r="IC261" s="741"/>
      <c r="ID261" s="741"/>
      <c r="IE261" s="741"/>
      <c r="IF261" s="741"/>
      <c r="IG261" s="741"/>
      <c r="IH261" s="741"/>
      <c r="II261" s="741"/>
      <c r="IJ261" s="741"/>
      <c r="IK261" s="741"/>
      <c r="IL261" s="741"/>
      <c r="IM261" s="741"/>
      <c r="IN261" s="741"/>
      <c r="IO261" s="741"/>
      <c r="IP261" s="741"/>
      <c r="IQ261" s="741"/>
      <c r="IR261" s="741"/>
      <c r="IS261" s="741"/>
      <c r="IT261" s="741"/>
      <c r="IU261" s="741"/>
      <c r="IV261" s="741"/>
      <c r="IW261" s="741"/>
      <c r="IX261" s="741"/>
      <c r="IY261" s="741"/>
      <c r="IZ261" s="741"/>
      <c r="JA261" s="741"/>
      <c r="JB261" s="741"/>
      <c r="JC261" s="741"/>
      <c r="JD261" s="741"/>
      <c r="JE261" s="741"/>
      <c r="JF261" s="741"/>
      <c r="JG261" s="741"/>
      <c r="JH261" s="741"/>
      <c r="JI261" s="741"/>
      <c r="JJ261" s="741"/>
      <c r="JK261" s="741"/>
      <c r="JL261" s="741"/>
      <c r="JM261" s="741"/>
      <c r="JN261" s="741"/>
      <c r="JO261" s="741"/>
      <c r="JP261" s="741"/>
      <c r="JQ261" s="741"/>
      <c r="JR261" s="741"/>
      <c r="JS261" s="741"/>
      <c r="JT261" s="741"/>
      <c r="JU261" s="741"/>
      <c r="JV261" s="741"/>
      <c r="JW261" s="741"/>
      <c r="JX261" s="741"/>
      <c r="JY261" s="741"/>
      <c r="JZ261" s="741"/>
      <c r="KA261" s="741"/>
      <c r="KB261" s="741"/>
      <c r="KC261" s="741"/>
      <c r="KD261" s="741"/>
      <c r="KE261" s="741"/>
      <c r="KF261" s="741"/>
      <c r="KG261" s="741"/>
      <c r="KH261" s="741"/>
      <c r="KI261" s="741"/>
      <c r="KJ261" s="741"/>
      <c r="KK261" s="741"/>
      <c r="KL261" s="741"/>
      <c r="KM261" s="741"/>
      <c r="KN261" s="741"/>
      <c r="KO261" s="741"/>
      <c r="KP261" s="741"/>
      <c r="KQ261" s="741"/>
      <c r="KR261" s="741"/>
      <c r="KS261" s="741"/>
      <c r="KT261" s="741"/>
      <c r="KU261" s="741"/>
      <c r="KV261" s="741"/>
      <c r="KW261" s="741"/>
      <c r="KX261" s="741"/>
      <c r="KY261" s="741"/>
      <c r="KZ261" s="741"/>
      <c r="LA261" s="741"/>
      <c r="LB261" s="741"/>
      <c r="LC261" s="741"/>
      <c r="LD261" s="741"/>
      <c r="LE261" s="741"/>
      <c r="LF261" s="741"/>
      <c r="LG261" s="741"/>
      <c r="LH261" s="741"/>
      <c r="LI261" s="741"/>
      <c r="LJ261" s="741"/>
      <c r="LK261" s="741"/>
      <c r="LL261" s="741"/>
      <c r="LM261" s="741"/>
      <c r="LN261" s="741"/>
      <c r="LO261" s="741"/>
      <c r="LP261" s="741"/>
      <c r="LQ261" s="741"/>
      <c r="LR261" s="741"/>
      <c r="LS261" s="741"/>
      <c r="LT261" s="741"/>
      <c r="LU261" s="741"/>
      <c r="LV261" s="741"/>
      <c r="LW261" s="741"/>
      <c r="LX261" s="741"/>
      <c r="LY261" s="741"/>
      <c r="LZ261" s="741"/>
      <c r="MA261" s="741"/>
      <c r="MB261" s="741"/>
      <c r="MC261" s="741"/>
      <c r="MD261" s="741"/>
      <c r="ME261" s="741"/>
      <c r="MF261" s="741"/>
      <c r="MG261" s="741"/>
      <c r="MH261" s="741"/>
      <c r="MI261" s="741"/>
      <c r="MJ261" s="741"/>
      <c r="MK261" s="741"/>
      <c r="ML261" s="741"/>
      <c r="MM261" s="741"/>
      <c r="MN261" s="741"/>
      <c r="MO261" s="741"/>
      <c r="MP261" s="741"/>
      <c r="MQ261" s="741"/>
      <c r="MR261" s="741"/>
      <c r="MS261" s="741"/>
      <c r="MT261" s="741"/>
      <c r="MU261" s="741"/>
      <c r="MV261" s="741"/>
      <c r="MW261" s="741"/>
      <c r="MX261" s="741"/>
      <c r="MY261" s="741"/>
      <c r="MZ261" s="741"/>
      <c r="NA261" s="741"/>
      <c r="NB261" s="741"/>
      <c r="NC261" s="741"/>
      <c r="ND261" s="741"/>
      <c r="NE261" s="741"/>
      <c r="NF261" s="741"/>
      <c r="NG261" s="741"/>
      <c r="NH261" s="741"/>
      <c r="NI261" s="741"/>
      <c r="NJ261" s="741"/>
      <c r="NK261" s="741"/>
      <c r="NL261" s="741"/>
      <c r="NM261" s="741"/>
      <c r="NN261" s="741"/>
      <c r="NO261" s="741"/>
      <c r="NP261" s="741"/>
      <c r="NQ261" s="741"/>
      <c r="NR261" s="741"/>
      <c r="NS261" s="741"/>
      <c r="NT261" s="741"/>
      <c r="NU261" s="741"/>
      <c r="NV261" s="741"/>
      <c r="NW261" s="741"/>
      <c r="NX261" s="741"/>
      <c r="NY261" s="741"/>
      <c r="NZ261" s="741"/>
      <c r="OA261" s="741"/>
      <c r="OB261" s="741"/>
      <c r="OC261" s="741"/>
      <c r="OD261" s="741"/>
      <c r="OE261" s="741"/>
      <c r="OF261" s="741"/>
      <c r="OG261" s="741"/>
      <c r="OH261" s="741"/>
      <c r="OI261" s="741"/>
      <c r="OJ261" s="741"/>
      <c r="OK261" s="741"/>
      <c r="OL261" s="741"/>
      <c r="OM261" s="741"/>
      <c r="ON261" s="741"/>
      <c r="OO261" s="741"/>
      <c r="OP261" s="741"/>
      <c r="OQ261" s="741"/>
      <c r="OR261" s="741"/>
      <c r="OS261" s="741"/>
      <c r="OT261" s="741"/>
      <c r="OU261" s="741"/>
      <c r="OV261" s="741"/>
      <c r="OW261" s="741"/>
      <c r="OX261" s="741"/>
      <c r="OY261" s="741"/>
      <c r="OZ261" s="741"/>
      <c r="PA261" s="741"/>
      <c r="PB261" s="741"/>
      <c r="PC261" s="741"/>
      <c r="PD261" s="741"/>
      <c r="PE261" s="741"/>
      <c r="PF261" s="741"/>
      <c r="PG261" s="741"/>
      <c r="PH261" s="741"/>
      <c r="PI261" s="741"/>
      <c r="PJ261" s="741"/>
      <c r="PK261" s="741"/>
      <c r="PL261" s="741"/>
      <c r="PM261" s="741"/>
      <c r="PN261" s="741"/>
      <c r="PO261" s="741"/>
      <c r="PP261" s="741"/>
      <c r="PQ261" s="741"/>
      <c r="PR261" s="741"/>
      <c r="PS261" s="741"/>
      <c r="PT261" s="741"/>
      <c r="PU261" s="741"/>
      <c r="PV261" s="741"/>
      <c r="PW261" s="741"/>
      <c r="PX261" s="741"/>
      <c r="PY261" s="741"/>
      <c r="PZ261" s="741"/>
      <c r="QA261" s="741"/>
      <c r="QB261" s="741"/>
      <c r="QC261" s="741"/>
      <c r="QD261" s="741"/>
      <c r="QE261" s="741"/>
      <c r="QF261" s="741"/>
      <c r="QG261" s="741"/>
      <c r="QH261" s="741"/>
      <c r="QI261" s="741"/>
      <c r="QJ261" s="741"/>
      <c r="QK261" s="741"/>
      <c r="QL261" s="741"/>
      <c r="QM261" s="741"/>
      <c r="QN261" s="741"/>
      <c r="QO261" s="741"/>
      <c r="QP261" s="741"/>
      <c r="QQ261" s="741"/>
      <c r="QR261" s="741"/>
      <c r="QS261" s="741"/>
      <c r="QT261" s="741"/>
      <c r="QU261" s="741"/>
      <c r="QV261" s="741"/>
      <c r="QW261" s="741"/>
      <c r="QX261" s="741"/>
      <c r="QY261" s="741"/>
      <c r="QZ261" s="741"/>
      <c r="RA261" s="741"/>
      <c r="RB261" s="741"/>
      <c r="RC261" s="741"/>
      <c r="RD261" s="741"/>
      <c r="RE261" s="741"/>
      <c r="RF261" s="741"/>
      <c r="RG261" s="741"/>
      <c r="RH261" s="741"/>
      <c r="RI261" s="741"/>
      <c r="RJ261" s="741"/>
      <c r="RK261" s="741"/>
      <c r="RL261" s="741"/>
      <c r="RM261" s="741"/>
      <c r="RN261" s="741"/>
      <c r="RO261" s="741"/>
      <c r="RP261" s="741"/>
      <c r="RQ261" s="741"/>
      <c r="RR261" s="741"/>
      <c r="RS261" s="741"/>
      <c r="RT261" s="741"/>
      <c r="RU261" s="741"/>
      <c r="RV261" s="741"/>
      <c r="RW261" s="741"/>
      <c r="RX261" s="741"/>
      <c r="RY261" s="741"/>
      <c r="RZ261" s="741"/>
      <c r="SA261" s="741"/>
      <c r="SB261" s="741"/>
      <c r="SC261" s="741"/>
      <c r="SD261" s="741"/>
      <c r="SE261" s="741"/>
      <c r="SF261" s="741"/>
      <c r="SG261" s="741"/>
      <c r="SH261" s="741"/>
      <c r="SI261" s="741"/>
      <c r="SJ261" s="741"/>
      <c r="SK261" s="741"/>
      <c r="SL261" s="741"/>
      <c r="SM261" s="741"/>
      <c r="SN261" s="741"/>
      <c r="SO261" s="741"/>
      <c r="SP261" s="741"/>
      <c r="SQ261" s="741"/>
      <c r="SR261" s="741"/>
      <c r="SS261" s="741"/>
      <c r="ST261" s="741"/>
      <c r="SU261" s="741"/>
      <c r="SV261" s="741"/>
      <c r="SW261" s="741"/>
      <c r="SX261" s="741"/>
      <c r="SY261" s="741"/>
      <c r="SZ261" s="741"/>
      <c r="TA261" s="741"/>
      <c r="TB261" s="741"/>
      <c r="TC261" s="741"/>
      <c r="TD261" s="741"/>
      <c r="TE261" s="741"/>
      <c r="TF261" s="741"/>
      <c r="TG261" s="741"/>
      <c r="TH261" s="741"/>
      <c r="TI261" s="741"/>
      <c r="TJ261" s="741"/>
      <c r="TK261" s="741"/>
      <c r="TL261" s="741"/>
      <c r="TM261" s="741"/>
      <c r="TN261" s="741"/>
      <c r="TO261" s="741"/>
      <c r="TP261" s="741"/>
      <c r="TQ261" s="741"/>
      <c r="TR261" s="741"/>
      <c r="TS261" s="741"/>
      <c r="TT261" s="741"/>
      <c r="TU261" s="741"/>
      <c r="TV261" s="741"/>
      <c r="TW261" s="741"/>
      <c r="TX261" s="741"/>
      <c r="TY261" s="741"/>
      <c r="TZ261" s="741"/>
      <c r="UA261" s="741"/>
      <c r="UB261" s="741"/>
      <c r="UC261" s="741"/>
      <c r="UD261" s="741"/>
      <c r="UE261" s="741"/>
      <c r="UF261" s="741"/>
      <c r="UG261" s="741"/>
      <c r="UH261" s="741"/>
      <c r="UI261" s="741"/>
      <c r="UJ261" s="741"/>
      <c r="UK261" s="741"/>
      <c r="UL261" s="741"/>
      <c r="UM261" s="741"/>
      <c r="UN261" s="741"/>
      <c r="UO261" s="741"/>
      <c r="UP261" s="741"/>
      <c r="UQ261" s="741"/>
      <c r="UR261" s="741"/>
      <c r="US261" s="741"/>
      <c r="UT261" s="741"/>
      <c r="UU261" s="741"/>
      <c r="UV261" s="741"/>
      <c r="UW261" s="741"/>
      <c r="UX261" s="741"/>
      <c r="UY261" s="741"/>
      <c r="UZ261" s="741"/>
      <c r="VA261" s="741"/>
      <c r="VB261" s="741"/>
      <c r="VC261" s="741"/>
      <c r="VD261" s="741"/>
      <c r="VE261" s="741"/>
      <c r="VF261" s="741"/>
      <c r="VG261" s="741"/>
      <c r="VH261" s="741"/>
      <c r="VI261" s="741"/>
      <c r="VJ261" s="741"/>
      <c r="VK261" s="741"/>
      <c r="VL261" s="741"/>
      <c r="VM261" s="741"/>
      <c r="VN261" s="741"/>
      <c r="VO261" s="741"/>
      <c r="VP261" s="741"/>
      <c r="VQ261" s="741"/>
      <c r="VR261" s="741"/>
      <c r="VS261" s="741"/>
      <c r="VT261" s="741"/>
      <c r="VU261" s="741"/>
      <c r="VV261" s="741"/>
      <c r="VW261" s="741"/>
      <c r="VX261" s="741"/>
      <c r="VY261" s="741"/>
      <c r="VZ261" s="741"/>
      <c r="WA261" s="741"/>
      <c r="WB261" s="741"/>
      <c r="WC261" s="741"/>
      <c r="WD261" s="741"/>
      <c r="WE261" s="741"/>
      <c r="WF261" s="741"/>
      <c r="WG261" s="741"/>
      <c r="WH261" s="741"/>
      <c r="WI261" s="741"/>
      <c r="WJ261" s="741"/>
      <c r="WK261" s="741"/>
      <c r="WL261" s="741"/>
      <c r="WM261" s="741"/>
      <c r="WN261" s="741"/>
      <c r="WO261" s="741"/>
      <c r="WP261" s="741"/>
      <c r="WQ261" s="741"/>
      <c r="WR261" s="741"/>
      <c r="WS261" s="741"/>
      <c r="WT261" s="741"/>
      <c r="WU261" s="741"/>
      <c r="WV261" s="741"/>
      <c r="WW261" s="741"/>
      <c r="WX261" s="741"/>
      <c r="WY261" s="741"/>
      <c r="WZ261" s="741"/>
      <c r="XA261" s="741"/>
      <c r="XB261" s="741"/>
      <c r="XC261" s="741"/>
      <c r="XD261" s="741"/>
      <c r="XE261" s="741"/>
      <c r="XF261" s="741"/>
      <c r="XG261" s="741"/>
      <c r="XH261" s="741"/>
      <c r="XI261" s="741"/>
      <c r="XJ261" s="741"/>
      <c r="XK261" s="741"/>
      <c r="XL261" s="741"/>
      <c r="XM261" s="741"/>
      <c r="XN261" s="741"/>
      <c r="XO261" s="741"/>
      <c r="XP261" s="741"/>
      <c r="XQ261" s="741"/>
      <c r="XR261" s="741"/>
      <c r="XS261" s="741"/>
      <c r="XT261" s="741"/>
      <c r="XU261" s="741"/>
      <c r="XV261" s="741"/>
      <c r="XW261" s="741"/>
      <c r="XX261" s="741"/>
      <c r="XY261" s="741"/>
      <c r="XZ261" s="741"/>
      <c r="YA261" s="741"/>
      <c r="YB261" s="741"/>
      <c r="YC261" s="741"/>
      <c r="YD261" s="741"/>
      <c r="YE261" s="741"/>
      <c r="YF261" s="741"/>
      <c r="YG261" s="741"/>
      <c r="YH261" s="741"/>
      <c r="YI261" s="741"/>
      <c r="YJ261" s="741"/>
      <c r="YK261" s="741"/>
      <c r="YL261" s="741"/>
      <c r="YM261" s="741"/>
      <c r="YN261" s="741"/>
      <c r="YO261" s="741"/>
      <c r="YP261" s="741"/>
      <c r="YQ261" s="741"/>
      <c r="YR261" s="741"/>
      <c r="YS261" s="741"/>
      <c r="YT261" s="741"/>
      <c r="YU261" s="741"/>
      <c r="YV261" s="741"/>
      <c r="YW261" s="741"/>
      <c r="YX261" s="741"/>
      <c r="YY261" s="741"/>
      <c r="YZ261" s="741"/>
      <c r="ZA261" s="741"/>
      <c r="ZB261" s="741"/>
      <c r="ZC261" s="741"/>
      <c r="ZD261" s="741"/>
      <c r="ZE261" s="741"/>
      <c r="ZF261" s="741"/>
      <c r="ZG261" s="741"/>
      <c r="ZH261" s="741"/>
      <c r="ZI261" s="741"/>
      <c r="ZJ261" s="741"/>
      <c r="ZK261" s="741"/>
      <c r="ZL261" s="741"/>
      <c r="ZM261" s="741"/>
      <c r="ZN261" s="741"/>
      <c r="ZO261" s="741"/>
      <c r="ZP261" s="741"/>
      <c r="ZQ261" s="741"/>
      <c r="ZR261" s="741"/>
      <c r="ZS261" s="741"/>
      <c r="ZT261" s="741"/>
      <c r="ZU261" s="741"/>
      <c r="ZV261" s="741"/>
      <c r="ZW261" s="741"/>
      <c r="ZX261" s="741"/>
      <c r="ZY261" s="741"/>
      <c r="ZZ261" s="741"/>
      <c r="AAA261" s="741"/>
      <c r="AAB261" s="741"/>
      <c r="AAC261" s="741"/>
      <c r="AAD261" s="741"/>
      <c r="AAE261" s="741"/>
      <c r="AAF261" s="741"/>
      <c r="AAG261" s="741"/>
      <c r="AAH261" s="741"/>
      <c r="AAI261" s="741"/>
      <c r="AAJ261" s="741"/>
      <c r="AAK261" s="741"/>
      <c r="AAL261" s="741"/>
      <c r="AAM261" s="741"/>
      <c r="AAN261" s="741"/>
      <c r="AAO261" s="741"/>
      <c r="AAP261" s="741"/>
      <c r="AAQ261" s="741"/>
      <c r="AAR261" s="741"/>
      <c r="AAS261" s="741"/>
      <c r="AAT261" s="741"/>
      <c r="AAU261" s="741"/>
      <c r="AAV261" s="741"/>
      <c r="AAW261" s="741"/>
      <c r="AAX261" s="741"/>
      <c r="AAY261" s="741"/>
      <c r="AAZ261" s="741"/>
      <c r="ABA261" s="741"/>
      <c r="ABB261" s="741"/>
      <c r="ABC261" s="741"/>
      <c r="ABD261" s="741"/>
      <c r="ABE261" s="741"/>
      <c r="ABF261" s="741"/>
      <c r="ABG261" s="741"/>
      <c r="ABH261" s="741"/>
      <c r="ABI261" s="741"/>
      <c r="ABJ261" s="741"/>
      <c r="ABK261" s="741"/>
      <c r="ABL261" s="741"/>
      <c r="ABM261" s="741"/>
      <c r="ABN261" s="741"/>
      <c r="ABO261" s="741"/>
      <c r="ABP261" s="741"/>
      <c r="ABQ261" s="741"/>
      <c r="ABR261" s="741"/>
      <c r="ABS261" s="741"/>
      <c r="ABT261" s="741"/>
      <c r="ABU261" s="741"/>
      <c r="ABV261" s="741"/>
      <c r="ABW261" s="741"/>
      <c r="ABX261" s="741"/>
      <c r="ABY261" s="741"/>
      <c r="ABZ261" s="741"/>
      <c r="ACA261" s="741"/>
      <c r="ACB261" s="741"/>
      <c r="ACC261" s="741"/>
      <c r="ACD261" s="741"/>
      <c r="ACE261" s="741"/>
      <c r="ACF261" s="741"/>
      <c r="ACG261" s="741"/>
      <c r="ACH261" s="741"/>
      <c r="ACI261" s="741"/>
      <c r="ACJ261" s="741"/>
      <c r="ACK261" s="741"/>
      <c r="ACL261" s="741"/>
      <c r="ACM261" s="741"/>
      <c r="ACN261" s="741"/>
      <c r="ACO261" s="741"/>
      <c r="ACP261" s="741"/>
      <c r="ACQ261" s="741"/>
      <c r="ACR261" s="741"/>
      <c r="ACS261" s="741"/>
      <c r="ACT261" s="741"/>
      <c r="ACU261" s="741"/>
      <c r="ACV261" s="741"/>
      <c r="ACW261" s="741"/>
      <c r="ACX261" s="741"/>
      <c r="ACY261" s="741"/>
      <c r="ACZ261" s="741"/>
      <c r="ADA261" s="741"/>
      <c r="ADB261" s="741"/>
      <c r="ADC261" s="741"/>
      <c r="ADD261" s="741"/>
      <c r="ADE261" s="741"/>
      <c r="ADF261" s="741"/>
      <c r="ADG261" s="741"/>
      <c r="ADH261" s="741"/>
      <c r="ADI261" s="741"/>
      <c r="ADJ261" s="741"/>
      <c r="ADK261" s="741"/>
      <c r="ADL261" s="741"/>
      <c r="ADM261" s="741"/>
      <c r="ADN261" s="741"/>
      <c r="ADO261" s="741"/>
      <c r="ADP261" s="741"/>
      <c r="ADQ261" s="741"/>
      <c r="ADR261" s="741"/>
      <c r="ADS261" s="741"/>
      <c r="ADT261" s="741"/>
      <c r="ADU261" s="741"/>
      <c r="ADV261" s="741"/>
      <c r="ADW261" s="741"/>
      <c r="ADX261" s="741"/>
      <c r="ADY261" s="741"/>
      <c r="ADZ261" s="741"/>
      <c r="AEA261" s="741"/>
      <c r="AEB261" s="741"/>
      <c r="AEC261" s="741"/>
      <c r="AED261" s="741"/>
      <c r="AEE261" s="741"/>
      <c r="AEF261" s="741"/>
      <c r="AEG261" s="741"/>
      <c r="AEH261" s="741"/>
      <c r="AEI261" s="741"/>
      <c r="AEJ261" s="741"/>
      <c r="AEK261" s="741"/>
      <c r="AEL261" s="741"/>
      <c r="AEM261" s="741"/>
      <c r="AEN261" s="741"/>
      <c r="AEO261" s="741"/>
      <c r="AEP261" s="741"/>
      <c r="AEQ261" s="741"/>
      <c r="AER261" s="741"/>
      <c r="AES261" s="741"/>
      <c r="AET261" s="741"/>
      <c r="AEU261" s="741"/>
      <c r="AEV261" s="741"/>
      <c r="AEW261" s="741"/>
      <c r="AEX261" s="741"/>
      <c r="AEY261" s="741"/>
      <c r="AEZ261" s="741"/>
      <c r="AFA261" s="741"/>
      <c r="AFB261" s="741"/>
      <c r="AFC261" s="741"/>
      <c r="AFD261" s="741"/>
      <c r="AFE261" s="741"/>
      <c r="AFF261" s="741"/>
      <c r="AFG261" s="741"/>
      <c r="AFH261" s="741"/>
      <c r="AFI261" s="741"/>
      <c r="AFJ261" s="741"/>
      <c r="AFK261" s="741"/>
      <c r="AFL261" s="741"/>
      <c r="AFM261" s="741"/>
      <c r="AFN261" s="741"/>
      <c r="AFO261" s="741"/>
      <c r="AFP261" s="741"/>
      <c r="AFQ261" s="741"/>
      <c r="AFR261" s="741"/>
      <c r="AFS261" s="741"/>
      <c r="AFT261" s="741"/>
      <c r="AFU261" s="741"/>
      <c r="AFV261" s="741"/>
      <c r="AFW261" s="741"/>
      <c r="AFX261" s="741"/>
      <c r="AFY261" s="741"/>
      <c r="AFZ261" s="741"/>
      <c r="AGA261" s="741"/>
      <c r="AGB261" s="741"/>
      <c r="AGC261" s="741"/>
      <c r="AGD261" s="741"/>
      <c r="AGE261" s="741"/>
      <c r="AGF261" s="741"/>
      <c r="AGG261" s="741"/>
      <c r="AGH261" s="741"/>
      <c r="AGI261" s="741"/>
      <c r="AGJ261" s="741"/>
      <c r="AGK261" s="741"/>
      <c r="AGL261" s="741"/>
      <c r="AGM261" s="741"/>
      <c r="AGN261" s="741"/>
      <c r="AGO261" s="741"/>
      <c r="AGP261" s="741"/>
      <c r="AGQ261" s="741"/>
      <c r="AGR261" s="741"/>
      <c r="AGS261" s="741"/>
      <c r="AGT261" s="741"/>
      <c r="AGU261" s="741"/>
      <c r="AGV261" s="741"/>
      <c r="AGW261" s="741"/>
      <c r="AGX261" s="741"/>
      <c r="AGY261" s="741"/>
      <c r="AGZ261" s="741"/>
      <c r="AHA261" s="741"/>
      <c r="AHB261" s="741"/>
      <c r="AHC261" s="741"/>
      <c r="AHD261" s="741"/>
      <c r="AHE261" s="741"/>
      <c r="AHF261" s="741"/>
      <c r="AHG261" s="741"/>
      <c r="AHH261" s="741"/>
      <c r="AHI261" s="741"/>
      <c r="AHJ261" s="741"/>
      <c r="AHK261" s="741"/>
      <c r="AHL261" s="741"/>
      <c r="AHM261" s="741"/>
      <c r="AHN261" s="741"/>
      <c r="AHO261" s="741"/>
      <c r="AHP261" s="741"/>
      <c r="AHQ261" s="741"/>
      <c r="AHR261" s="741"/>
      <c r="AHS261" s="741"/>
      <c r="AHT261" s="741"/>
      <c r="AHU261" s="741"/>
      <c r="AHV261" s="741"/>
      <c r="AHW261" s="741"/>
      <c r="AHX261" s="741"/>
      <c r="AHY261" s="741"/>
      <c r="AHZ261" s="741"/>
      <c r="AIA261" s="741"/>
      <c r="AIB261" s="741"/>
      <c r="AIC261" s="741"/>
      <c r="AID261" s="741"/>
      <c r="AIE261" s="741"/>
      <c r="AIF261" s="741"/>
      <c r="AIG261" s="741"/>
      <c r="AIH261" s="741"/>
      <c r="AII261" s="741"/>
      <c r="AIJ261" s="741"/>
      <c r="AIK261" s="741"/>
      <c r="AIL261" s="741"/>
      <c r="AIM261" s="741"/>
      <c r="AIN261" s="741"/>
      <c r="AIO261" s="741"/>
      <c r="AIP261" s="741"/>
      <c r="AIQ261" s="741"/>
      <c r="AIR261" s="741"/>
      <c r="AIS261" s="741"/>
      <c r="AIT261" s="741"/>
      <c r="AIU261" s="741"/>
      <c r="AIV261" s="741"/>
      <c r="AIW261" s="741"/>
      <c r="AIX261" s="741"/>
      <c r="AIY261" s="741"/>
      <c r="AIZ261" s="741"/>
      <c r="AJA261" s="741"/>
      <c r="AJB261" s="741"/>
      <c r="AJC261" s="741"/>
      <c r="AJD261" s="741"/>
      <c r="AJE261" s="741"/>
      <c r="AJF261" s="741"/>
      <c r="AJG261" s="741"/>
      <c r="AJH261" s="741"/>
      <c r="AJI261" s="741"/>
      <c r="AJJ261" s="741"/>
      <c r="AJK261" s="741"/>
      <c r="AJL261" s="741"/>
      <c r="AJM261" s="741"/>
      <c r="AJN261" s="741"/>
      <c r="AJO261" s="741"/>
      <c r="AJP261" s="741"/>
      <c r="AJQ261" s="741"/>
      <c r="AJR261" s="741"/>
      <c r="AJS261" s="741"/>
      <c r="AJT261" s="741"/>
      <c r="AJU261" s="741"/>
      <c r="AJV261" s="741"/>
      <c r="AJW261" s="741"/>
      <c r="AJX261" s="741"/>
      <c r="AJY261" s="741"/>
      <c r="AJZ261" s="741"/>
      <c r="AKA261" s="741"/>
      <c r="AKB261" s="741"/>
      <c r="AKC261" s="741"/>
      <c r="AKD261" s="741"/>
      <c r="AKE261" s="741"/>
      <c r="AKF261" s="741"/>
      <c r="AKG261" s="741"/>
      <c r="AKH261" s="741"/>
      <c r="AKI261" s="741"/>
      <c r="AKJ261" s="741"/>
      <c r="AKK261" s="741"/>
      <c r="AKL261" s="741"/>
      <c r="AKM261" s="741"/>
      <c r="AKN261" s="741"/>
      <c r="AKO261" s="741"/>
      <c r="AKP261" s="741"/>
      <c r="AKQ261" s="741"/>
      <c r="AKR261" s="741"/>
      <c r="AKS261" s="741"/>
      <c r="AKT261" s="741"/>
      <c r="AKU261" s="741"/>
      <c r="AKV261" s="741"/>
      <c r="AKW261" s="741"/>
      <c r="AKX261" s="741"/>
      <c r="AKY261" s="741"/>
      <c r="AKZ261" s="741"/>
      <c r="ALA261" s="741"/>
      <c r="ALB261" s="741"/>
      <c r="ALC261" s="741"/>
      <c r="ALD261" s="741"/>
      <c r="ALE261" s="741"/>
      <c r="ALF261" s="741"/>
      <c r="ALG261" s="741"/>
      <c r="ALH261" s="741"/>
      <c r="ALI261" s="741"/>
      <c r="ALJ261" s="741"/>
      <c r="ALK261" s="741"/>
      <c r="ALL261" s="741"/>
      <c r="ALM261" s="741"/>
      <c r="ALN261" s="741"/>
      <c r="ALO261" s="741"/>
      <c r="ALP261" s="741"/>
      <c r="ALQ261" s="741"/>
      <c r="ALR261" s="741"/>
      <c r="ALS261" s="741"/>
      <c r="ALT261" s="741"/>
      <c r="ALU261" s="741"/>
      <c r="ALV261" s="741"/>
      <c r="ALW261" s="741"/>
      <c r="ALX261" s="741"/>
      <c r="ALY261" s="741"/>
      <c r="ALZ261" s="741"/>
      <c r="AMA261" s="741"/>
      <c r="AMB261" s="741"/>
      <c r="AMC261" s="741"/>
      <c r="AMD261" s="741"/>
      <c r="AME261" s="741"/>
      <c r="AMF261" s="741"/>
      <c r="AMG261" s="741"/>
      <c r="AMH261" s="741"/>
      <c r="AMI261" s="741"/>
      <c r="AMJ261" s="741"/>
      <c r="AMK261" s="741"/>
      <c r="AML261" s="741"/>
      <c r="AMM261" s="741"/>
      <c r="AMN261" s="741"/>
      <c r="AMO261" s="741"/>
      <c r="AMP261" s="741"/>
      <c r="AMQ261" s="741"/>
      <c r="AMR261" s="741"/>
      <c r="AMS261" s="741"/>
      <c r="AMT261" s="741"/>
      <c r="AMU261" s="741"/>
      <c r="AMV261" s="741"/>
      <c r="AMW261" s="741"/>
      <c r="AMX261" s="741"/>
      <c r="AMY261" s="741"/>
      <c r="AMZ261" s="741"/>
      <c r="ANA261" s="741"/>
      <c r="ANB261" s="741"/>
      <c r="ANC261" s="741"/>
      <c r="AND261" s="741"/>
      <c r="ANE261" s="741"/>
      <c r="ANF261" s="741"/>
      <c r="ANG261" s="741"/>
      <c r="ANH261" s="741"/>
      <c r="ANI261" s="741"/>
      <c r="ANJ261" s="741"/>
      <c r="ANK261" s="741"/>
      <c r="ANL261" s="741"/>
      <c r="ANM261" s="741"/>
      <c r="ANN261" s="741"/>
      <c r="ANO261" s="741"/>
      <c r="ANP261" s="741"/>
      <c r="ANQ261" s="741"/>
      <c r="ANR261" s="741"/>
      <c r="ANS261" s="741"/>
      <c r="ANT261" s="741"/>
      <c r="ANU261" s="741"/>
      <c r="ANV261" s="741"/>
      <c r="ANW261" s="741"/>
      <c r="ANX261" s="741"/>
      <c r="ANY261" s="741"/>
      <c r="ANZ261" s="741"/>
      <c r="AOA261" s="741"/>
      <c r="AOB261" s="741"/>
      <c r="AOC261" s="741"/>
      <c r="AOD261" s="741"/>
      <c r="AOE261" s="741"/>
      <c r="AOF261" s="741"/>
      <c r="AOG261" s="741"/>
      <c r="AOH261" s="741"/>
      <c r="AOI261" s="741"/>
      <c r="AOJ261" s="741"/>
      <c r="AOK261" s="741"/>
      <c r="AOL261" s="741"/>
      <c r="AOM261" s="741"/>
      <c r="AON261" s="741"/>
      <c r="AOO261" s="741"/>
      <c r="AOP261" s="741"/>
      <c r="AOQ261" s="741"/>
      <c r="AOR261" s="741"/>
      <c r="AOS261" s="741"/>
      <c r="AOT261" s="741"/>
      <c r="AOU261" s="741"/>
      <c r="AOV261" s="741"/>
      <c r="AOW261" s="741"/>
      <c r="AOX261" s="741"/>
      <c r="AOY261" s="741"/>
      <c r="AOZ261" s="741"/>
      <c r="APA261" s="741"/>
      <c r="APB261" s="741"/>
      <c r="APC261" s="741"/>
      <c r="APD261" s="741"/>
      <c r="APE261" s="741"/>
      <c r="APF261" s="741"/>
      <c r="APG261" s="741"/>
      <c r="APH261" s="741"/>
      <c r="API261" s="741"/>
      <c r="APJ261" s="741"/>
      <c r="APK261" s="741"/>
      <c r="APL261" s="741"/>
      <c r="APM261" s="741"/>
      <c r="APN261" s="741"/>
      <c r="APO261" s="741"/>
      <c r="APP261" s="741"/>
      <c r="APQ261" s="741"/>
      <c r="APR261" s="741"/>
      <c r="APS261" s="741"/>
      <c r="APT261" s="741"/>
      <c r="APU261" s="741"/>
      <c r="APV261" s="741"/>
      <c r="APW261" s="741"/>
      <c r="APX261" s="741"/>
      <c r="APY261" s="741"/>
      <c r="APZ261" s="741"/>
      <c r="AQA261" s="741"/>
      <c r="AQB261" s="741"/>
      <c r="AQC261" s="741"/>
      <c r="AQD261" s="741"/>
      <c r="AQE261" s="741"/>
      <c r="AQF261" s="741"/>
      <c r="AQG261" s="741"/>
      <c r="AQH261" s="741"/>
      <c r="AQI261" s="741"/>
      <c r="AQJ261" s="741"/>
      <c r="AQK261" s="741"/>
      <c r="AQL261" s="741"/>
      <c r="AQM261" s="741"/>
      <c r="AQN261" s="741"/>
      <c r="AQO261" s="741"/>
      <c r="AQP261" s="741"/>
      <c r="AQQ261" s="741"/>
      <c r="AQR261" s="741"/>
      <c r="AQS261" s="741"/>
      <c r="AQT261" s="741"/>
      <c r="AQU261" s="741"/>
      <c r="AQV261" s="741"/>
      <c r="AQW261" s="741"/>
      <c r="AQX261" s="741"/>
      <c r="AQY261" s="741"/>
      <c r="AQZ261" s="741"/>
      <c r="ARA261" s="741"/>
      <c r="ARB261" s="741"/>
      <c r="ARC261" s="741"/>
      <c r="ARD261" s="741"/>
      <c r="ARE261" s="741"/>
      <c r="ARF261" s="741"/>
      <c r="ARG261" s="741"/>
      <c r="ARH261" s="741"/>
      <c r="ARI261" s="741"/>
      <c r="ARJ261" s="741"/>
      <c r="ARK261" s="741"/>
      <c r="ARL261" s="741"/>
      <c r="ARM261" s="741"/>
      <c r="ARN261" s="741"/>
      <c r="ARO261" s="741"/>
      <c r="ARP261" s="741"/>
      <c r="ARQ261" s="741"/>
      <c r="ARR261" s="741"/>
      <c r="ARS261" s="741"/>
      <c r="ART261" s="741"/>
      <c r="ARU261" s="741"/>
      <c r="ARV261" s="741"/>
      <c r="ARW261" s="741"/>
      <c r="ARX261" s="741"/>
      <c r="ARY261" s="741"/>
      <c r="ARZ261" s="741"/>
      <c r="ASA261" s="741"/>
      <c r="ASB261" s="741"/>
      <c r="ASC261" s="741"/>
    </row>
    <row r="262" spans="1:1173" s="699" customFormat="1" ht="22" customHeight="1" thickBot="1" x14ac:dyDescent="0.2">
      <c r="A262" s="653"/>
      <c r="B262" s="745" t="s">
        <v>86</v>
      </c>
      <c r="C262" s="737" t="s">
        <v>49</v>
      </c>
      <c r="D262" s="746">
        <f t="shared" ref="D262:AR262" si="109">IF(D260="","",D243+D250+D254)</f>
        <v>11095661468.23875</v>
      </c>
      <c r="E262" s="747">
        <f t="shared" si="109"/>
        <v>10915424434.64138</v>
      </c>
      <c r="F262" s="746">
        <f t="shared" si="109"/>
        <v>10743427162.331207</v>
      </c>
      <c r="G262" s="746">
        <f t="shared" si="109"/>
        <v>10579292960.321283</v>
      </c>
      <c r="H262" s="746">
        <f>IF(H260="","",H243+H250+H254)</f>
        <v>10422662358.523996</v>
      </c>
      <c r="I262" s="746">
        <f t="shared" si="109"/>
        <v>10273192320.476122</v>
      </c>
      <c r="J262" s="747">
        <f t="shared" si="109"/>
        <v>10130555492.055157</v>
      </c>
      <c r="K262" s="746">
        <f t="shared" si="109"/>
        <v>9994439484.5414906</v>
      </c>
      <c r="L262" s="746">
        <f t="shared" si="109"/>
        <v>9864546190.4563198</v>
      </c>
      <c r="M262" s="746">
        <f t="shared" si="109"/>
        <v>9740591130.6768723</v>
      </c>
      <c r="N262" s="746">
        <f t="shared" si="109"/>
        <v>9622302831.399065</v>
      </c>
      <c r="O262" s="746">
        <f t="shared" si="109"/>
        <v>9509422229.5831184</v>
      </c>
      <c r="P262" s="746">
        <f t="shared" si="109"/>
        <v>9401702105.5799389</v>
      </c>
      <c r="Q262" s="746">
        <f t="shared" si="109"/>
        <v>9298906541.6957207</v>
      </c>
      <c r="R262" s="746">
        <f t="shared" si="109"/>
        <v>9200810405.5089226</v>
      </c>
      <c r="S262" s="746">
        <f t="shared" si="109"/>
        <v>9107198856.808075</v>
      </c>
      <c r="T262" s="746">
        <f t="shared" si="109"/>
        <v>9017866877.0705223</v>
      </c>
      <c r="U262" s="746">
        <f t="shared" si="109"/>
        <v>8932618820.4516487</v>
      </c>
      <c r="V262" s="746">
        <f t="shared" si="109"/>
        <v>8851267985.3011742</v>
      </c>
      <c r="W262" s="746">
        <f t="shared" si="109"/>
        <v>8773636205.2681503</v>
      </c>
      <c r="X262" s="746">
        <f t="shared" si="109"/>
        <v>8699553459.0990601</v>
      </c>
      <c r="Y262" s="746">
        <f t="shared" si="109"/>
        <v>8628857498.2745247</v>
      </c>
      <c r="Z262" s="746">
        <f t="shared" si="109"/>
        <v>8561393491.6690311</v>
      </c>
      <c r="AA262" s="746">
        <f t="shared" si="109"/>
        <v>8497013686.4555168</v>
      </c>
      <c r="AB262" s="746">
        <f t="shared" si="109"/>
        <v>8435577084.5120945</v>
      </c>
      <c r="AC262" s="746">
        <f t="shared" si="109"/>
        <v>8376949133.6222696</v>
      </c>
      <c r="AD262" s="746">
        <f t="shared" si="109"/>
        <v>8321001432.7923098</v>
      </c>
      <c r="AE262" s="746">
        <f t="shared" si="109"/>
        <v>8267611451.0404186</v>
      </c>
      <c r="AF262" s="746">
        <f t="shared" si="109"/>
        <v>8216662259.0417919</v>
      </c>
      <c r="AG262" s="746">
        <f t="shared" si="109"/>
        <v>8168042273.0418739</v>
      </c>
      <c r="AH262" s="746">
        <f t="shared" si="109"/>
        <v>8121645010.476923</v>
      </c>
      <c r="AI262" s="746">
        <f t="shared" si="109"/>
        <v>8077368856.7667065</v>
      </c>
      <c r="AJ262" s="746">
        <f t="shared" si="109"/>
        <v>8035116842.7685461</v>
      </c>
      <c r="AK262" s="746" t="str">
        <f t="shared" si="109"/>
        <v/>
      </c>
      <c r="AL262" s="746" t="str">
        <f t="shared" si="109"/>
        <v/>
      </c>
      <c r="AM262" s="746" t="str">
        <f t="shared" si="109"/>
        <v/>
      </c>
      <c r="AN262" s="746" t="str">
        <f t="shared" si="109"/>
        <v/>
      </c>
      <c r="AO262" s="746" t="str">
        <f t="shared" si="109"/>
        <v/>
      </c>
      <c r="AP262" s="746" t="str">
        <f t="shared" si="109"/>
        <v/>
      </c>
      <c r="AQ262" s="746" t="str">
        <f t="shared" si="109"/>
        <v/>
      </c>
      <c r="AR262" s="746" t="str">
        <f t="shared" si="109"/>
        <v/>
      </c>
      <c r="AS262" s="741"/>
      <c r="AT262" s="741"/>
      <c r="AU262" s="741"/>
      <c r="AV262" s="741"/>
      <c r="AW262" s="741"/>
      <c r="AX262" s="741"/>
      <c r="AY262" s="741"/>
      <c r="AZ262" s="741"/>
      <c r="BA262" s="741"/>
      <c r="BB262" s="741"/>
      <c r="BC262" s="741"/>
      <c r="BD262" s="741"/>
      <c r="BE262" s="741"/>
      <c r="BF262" s="741"/>
      <c r="BG262" s="741"/>
      <c r="BH262" s="741"/>
      <c r="BI262" s="741"/>
      <c r="BJ262" s="741"/>
      <c r="BK262" s="741"/>
      <c r="BL262" s="741"/>
      <c r="BM262" s="741"/>
      <c r="BN262" s="741"/>
      <c r="BO262" s="741"/>
      <c r="BP262" s="741"/>
      <c r="BQ262" s="741"/>
      <c r="BR262" s="741"/>
      <c r="BS262" s="741"/>
      <c r="BT262" s="741"/>
      <c r="BU262" s="741"/>
      <c r="BV262" s="741"/>
      <c r="BW262" s="741"/>
      <c r="BX262" s="741"/>
      <c r="BY262" s="741"/>
      <c r="BZ262" s="741"/>
      <c r="CA262" s="741"/>
      <c r="CB262" s="741"/>
      <c r="CC262" s="741"/>
      <c r="CD262" s="741"/>
      <c r="CE262" s="741"/>
      <c r="CF262" s="741"/>
      <c r="CG262" s="741"/>
      <c r="CH262" s="741"/>
      <c r="CI262" s="741"/>
      <c r="CJ262" s="741"/>
      <c r="CK262" s="741"/>
      <c r="CL262" s="741"/>
      <c r="CM262" s="741"/>
      <c r="CN262" s="741"/>
      <c r="CO262" s="741"/>
      <c r="CP262" s="741"/>
      <c r="CQ262" s="741"/>
      <c r="CR262" s="741"/>
      <c r="CS262" s="741"/>
      <c r="CT262" s="741"/>
      <c r="CU262" s="741"/>
      <c r="CV262" s="741"/>
      <c r="CW262" s="741"/>
      <c r="CX262" s="741"/>
      <c r="CY262" s="741"/>
      <c r="CZ262" s="741"/>
      <c r="DA262" s="741"/>
      <c r="DB262" s="741"/>
      <c r="DC262" s="741"/>
      <c r="DD262" s="741"/>
      <c r="DE262" s="741"/>
      <c r="DF262" s="741"/>
      <c r="DG262" s="741"/>
      <c r="DH262" s="741"/>
      <c r="DI262" s="741"/>
      <c r="DJ262" s="741"/>
      <c r="DK262" s="741"/>
      <c r="DL262" s="741"/>
      <c r="DM262" s="741"/>
      <c r="DN262" s="741"/>
      <c r="DO262" s="741"/>
      <c r="DP262" s="741"/>
      <c r="DQ262" s="741"/>
      <c r="DR262" s="741"/>
      <c r="DS262" s="741"/>
      <c r="DT262" s="741"/>
      <c r="DU262" s="741"/>
      <c r="DV262" s="741"/>
      <c r="DW262" s="741"/>
      <c r="DX262" s="741"/>
      <c r="DY262" s="741"/>
      <c r="DZ262" s="741"/>
      <c r="EA262" s="741"/>
      <c r="EB262" s="741"/>
      <c r="EC262" s="741"/>
      <c r="ED262" s="741"/>
      <c r="EE262" s="741"/>
      <c r="EF262" s="741"/>
      <c r="EG262" s="741"/>
      <c r="EH262" s="741"/>
      <c r="EI262" s="741"/>
      <c r="EJ262" s="741"/>
      <c r="EK262" s="741"/>
      <c r="EL262" s="741"/>
      <c r="EM262" s="741"/>
      <c r="EN262" s="741"/>
      <c r="EO262" s="741"/>
      <c r="EP262" s="741"/>
      <c r="EQ262" s="741"/>
      <c r="ER262" s="741"/>
      <c r="ES262" s="741"/>
      <c r="ET262" s="741"/>
      <c r="EU262" s="741"/>
      <c r="EV262" s="741"/>
      <c r="EW262" s="741"/>
      <c r="EX262" s="741"/>
      <c r="EY262" s="741"/>
      <c r="EZ262" s="741"/>
      <c r="FA262" s="741"/>
      <c r="FB262" s="741"/>
      <c r="FC262" s="741"/>
      <c r="FD262" s="741"/>
      <c r="FE262" s="741"/>
      <c r="FF262" s="741"/>
      <c r="FG262" s="741"/>
      <c r="FH262" s="741"/>
      <c r="FI262" s="741"/>
      <c r="FJ262" s="741"/>
      <c r="FK262" s="741"/>
      <c r="FL262" s="741"/>
      <c r="FM262" s="741"/>
      <c r="FN262" s="741"/>
      <c r="FO262" s="741"/>
      <c r="FP262" s="741"/>
      <c r="FQ262" s="741"/>
      <c r="FR262" s="741"/>
      <c r="FS262" s="741"/>
      <c r="FT262" s="741"/>
      <c r="FU262" s="741"/>
      <c r="FV262" s="741"/>
      <c r="FW262" s="741"/>
      <c r="FX262" s="741"/>
      <c r="FY262" s="741"/>
      <c r="FZ262" s="741"/>
      <c r="GA262" s="741"/>
      <c r="GB262" s="741"/>
      <c r="GC262" s="741"/>
      <c r="GD262" s="741"/>
      <c r="GE262" s="741"/>
      <c r="GF262" s="741"/>
      <c r="GG262" s="741"/>
      <c r="GH262" s="741"/>
      <c r="GI262" s="741"/>
      <c r="GJ262" s="741"/>
      <c r="GK262" s="741"/>
      <c r="GL262" s="741"/>
      <c r="GM262" s="741"/>
      <c r="GN262" s="741"/>
      <c r="GO262" s="741"/>
      <c r="GP262" s="741"/>
      <c r="GQ262" s="741"/>
      <c r="GR262" s="741"/>
      <c r="GS262" s="741"/>
      <c r="GT262" s="741"/>
      <c r="GU262" s="741"/>
      <c r="GV262" s="741"/>
      <c r="GW262" s="741"/>
      <c r="GX262" s="741"/>
      <c r="GY262" s="741"/>
      <c r="GZ262" s="741"/>
      <c r="HA262" s="741"/>
      <c r="HB262" s="741"/>
      <c r="HC262" s="741"/>
      <c r="HD262" s="741"/>
      <c r="HE262" s="741"/>
      <c r="HF262" s="741"/>
      <c r="HG262" s="741"/>
      <c r="HH262" s="741"/>
      <c r="HI262" s="741"/>
      <c r="HJ262" s="741"/>
      <c r="HK262" s="741"/>
      <c r="HL262" s="741"/>
      <c r="HM262" s="741"/>
      <c r="HN262" s="741"/>
      <c r="HO262" s="741"/>
      <c r="HP262" s="741"/>
      <c r="HQ262" s="741"/>
      <c r="HR262" s="741"/>
      <c r="HS262" s="741"/>
      <c r="HT262" s="741"/>
      <c r="HU262" s="741"/>
      <c r="HV262" s="741"/>
      <c r="HW262" s="741"/>
      <c r="HX262" s="741"/>
      <c r="HY262" s="741"/>
      <c r="HZ262" s="741"/>
      <c r="IA262" s="741"/>
      <c r="IB262" s="741"/>
      <c r="IC262" s="741"/>
      <c r="ID262" s="741"/>
      <c r="IE262" s="741"/>
      <c r="IF262" s="741"/>
      <c r="IG262" s="741"/>
      <c r="IH262" s="741"/>
      <c r="II262" s="741"/>
      <c r="IJ262" s="741"/>
      <c r="IK262" s="741"/>
      <c r="IL262" s="741"/>
      <c r="IM262" s="741"/>
      <c r="IN262" s="741"/>
      <c r="IO262" s="741"/>
      <c r="IP262" s="741"/>
      <c r="IQ262" s="741"/>
      <c r="IR262" s="741"/>
      <c r="IS262" s="741"/>
      <c r="IT262" s="741"/>
      <c r="IU262" s="741"/>
      <c r="IV262" s="741"/>
      <c r="IW262" s="741"/>
      <c r="IX262" s="741"/>
      <c r="IY262" s="741"/>
      <c r="IZ262" s="741"/>
      <c r="JA262" s="741"/>
      <c r="JB262" s="741"/>
      <c r="JC262" s="741"/>
      <c r="JD262" s="741"/>
      <c r="JE262" s="741"/>
      <c r="JF262" s="741"/>
      <c r="JG262" s="741"/>
      <c r="JH262" s="741"/>
      <c r="JI262" s="741"/>
      <c r="JJ262" s="741"/>
      <c r="JK262" s="741"/>
      <c r="JL262" s="741"/>
      <c r="JM262" s="741"/>
      <c r="JN262" s="741"/>
      <c r="JO262" s="741"/>
      <c r="JP262" s="741"/>
      <c r="JQ262" s="741"/>
      <c r="JR262" s="741"/>
      <c r="JS262" s="741"/>
      <c r="JT262" s="741"/>
      <c r="JU262" s="741"/>
      <c r="JV262" s="741"/>
      <c r="JW262" s="741"/>
      <c r="JX262" s="741"/>
      <c r="JY262" s="741"/>
      <c r="JZ262" s="741"/>
      <c r="KA262" s="741"/>
      <c r="KB262" s="741"/>
      <c r="KC262" s="741"/>
      <c r="KD262" s="741"/>
      <c r="KE262" s="741"/>
      <c r="KF262" s="741"/>
      <c r="KG262" s="741"/>
      <c r="KH262" s="741"/>
      <c r="KI262" s="741"/>
      <c r="KJ262" s="741"/>
      <c r="KK262" s="741"/>
      <c r="KL262" s="741"/>
      <c r="KM262" s="741"/>
      <c r="KN262" s="741"/>
      <c r="KO262" s="741"/>
      <c r="KP262" s="741"/>
      <c r="KQ262" s="741"/>
      <c r="KR262" s="741"/>
      <c r="KS262" s="741"/>
      <c r="KT262" s="741"/>
      <c r="KU262" s="741"/>
      <c r="KV262" s="741"/>
      <c r="KW262" s="741"/>
      <c r="KX262" s="741"/>
      <c r="KY262" s="741"/>
      <c r="KZ262" s="741"/>
      <c r="LA262" s="741"/>
      <c r="LB262" s="741"/>
      <c r="LC262" s="741"/>
      <c r="LD262" s="741"/>
      <c r="LE262" s="741"/>
      <c r="LF262" s="741"/>
      <c r="LG262" s="741"/>
      <c r="LH262" s="741"/>
      <c r="LI262" s="741"/>
      <c r="LJ262" s="741"/>
      <c r="LK262" s="741"/>
      <c r="LL262" s="741"/>
      <c r="LM262" s="741"/>
      <c r="LN262" s="741"/>
      <c r="LO262" s="741"/>
      <c r="LP262" s="741"/>
      <c r="LQ262" s="741"/>
      <c r="LR262" s="741"/>
      <c r="LS262" s="741"/>
      <c r="LT262" s="741"/>
      <c r="LU262" s="741"/>
      <c r="LV262" s="741"/>
      <c r="LW262" s="741"/>
      <c r="LX262" s="741"/>
      <c r="LY262" s="741"/>
      <c r="LZ262" s="741"/>
      <c r="MA262" s="741"/>
      <c r="MB262" s="741"/>
      <c r="MC262" s="741"/>
      <c r="MD262" s="741"/>
      <c r="ME262" s="741"/>
      <c r="MF262" s="741"/>
      <c r="MG262" s="741"/>
      <c r="MH262" s="741"/>
      <c r="MI262" s="741"/>
      <c r="MJ262" s="741"/>
      <c r="MK262" s="741"/>
      <c r="ML262" s="741"/>
      <c r="MM262" s="741"/>
      <c r="MN262" s="741"/>
      <c r="MO262" s="741"/>
      <c r="MP262" s="741"/>
      <c r="MQ262" s="741"/>
      <c r="MR262" s="741"/>
      <c r="MS262" s="741"/>
      <c r="MT262" s="741"/>
      <c r="MU262" s="741"/>
      <c r="MV262" s="741"/>
      <c r="MW262" s="741"/>
      <c r="MX262" s="741"/>
      <c r="MY262" s="741"/>
      <c r="MZ262" s="741"/>
      <c r="NA262" s="741"/>
      <c r="NB262" s="741"/>
      <c r="NC262" s="741"/>
      <c r="ND262" s="741"/>
      <c r="NE262" s="741"/>
      <c r="NF262" s="741"/>
      <c r="NG262" s="741"/>
      <c r="NH262" s="741"/>
      <c r="NI262" s="741"/>
      <c r="NJ262" s="741"/>
      <c r="NK262" s="741"/>
      <c r="NL262" s="741"/>
      <c r="NM262" s="741"/>
      <c r="NN262" s="741"/>
      <c r="NO262" s="741"/>
      <c r="NP262" s="741"/>
      <c r="NQ262" s="741"/>
      <c r="NR262" s="741"/>
      <c r="NS262" s="741"/>
      <c r="NT262" s="741"/>
      <c r="NU262" s="741"/>
      <c r="NV262" s="741"/>
      <c r="NW262" s="741"/>
      <c r="NX262" s="741"/>
      <c r="NY262" s="741"/>
      <c r="NZ262" s="741"/>
      <c r="OA262" s="741"/>
      <c r="OB262" s="741"/>
      <c r="OC262" s="741"/>
      <c r="OD262" s="741"/>
      <c r="OE262" s="741"/>
      <c r="OF262" s="741"/>
      <c r="OG262" s="741"/>
      <c r="OH262" s="741"/>
      <c r="OI262" s="741"/>
      <c r="OJ262" s="741"/>
      <c r="OK262" s="741"/>
      <c r="OL262" s="741"/>
      <c r="OM262" s="741"/>
      <c r="ON262" s="741"/>
      <c r="OO262" s="741"/>
      <c r="OP262" s="741"/>
      <c r="OQ262" s="741"/>
      <c r="OR262" s="741"/>
      <c r="OS262" s="741"/>
      <c r="OT262" s="741"/>
      <c r="OU262" s="741"/>
      <c r="OV262" s="741"/>
      <c r="OW262" s="741"/>
      <c r="OX262" s="741"/>
      <c r="OY262" s="741"/>
      <c r="OZ262" s="741"/>
      <c r="PA262" s="741"/>
      <c r="PB262" s="741"/>
      <c r="PC262" s="741"/>
      <c r="PD262" s="741"/>
      <c r="PE262" s="741"/>
      <c r="PF262" s="741"/>
      <c r="PG262" s="741"/>
      <c r="PH262" s="741"/>
      <c r="PI262" s="741"/>
      <c r="PJ262" s="741"/>
      <c r="PK262" s="741"/>
      <c r="PL262" s="741"/>
      <c r="PM262" s="741"/>
      <c r="PN262" s="741"/>
      <c r="PO262" s="741"/>
      <c r="PP262" s="741"/>
      <c r="PQ262" s="741"/>
      <c r="PR262" s="741"/>
      <c r="PS262" s="741"/>
      <c r="PT262" s="741"/>
      <c r="PU262" s="741"/>
      <c r="PV262" s="741"/>
      <c r="PW262" s="741"/>
      <c r="PX262" s="741"/>
      <c r="PY262" s="741"/>
      <c r="PZ262" s="741"/>
      <c r="QA262" s="741"/>
      <c r="QB262" s="741"/>
      <c r="QC262" s="741"/>
      <c r="QD262" s="741"/>
      <c r="QE262" s="741"/>
      <c r="QF262" s="741"/>
      <c r="QG262" s="741"/>
      <c r="QH262" s="741"/>
      <c r="QI262" s="741"/>
      <c r="QJ262" s="741"/>
      <c r="QK262" s="741"/>
      <c r="QL262" s="741"/>
      <c r="QM262" s="741"/>
      <c r="QN262" s="741"/>
      <c r="QO262" s="741"/>
      <c r="QP262" s="741"/>
      <c r="QQ262" s="741"/>
      <c r="QR262" s="741"/>
      <c r="QS262" s="741"/>
      <c r="QT262" s="741"/>
      <c r="QU262" s="741"/>
      <c r="QV262" s="741"/>
      <c r="QW262" s="741"/>
      <c r="QX262" s="741"/>
      <c r="QY262" s="741"/>
      <c r="QZ262" s="741"/>
      <c r="RA262" s="741"/>
      <c r="RB262" s="741"/>
      <c r="RC262" s="741"/>
      <c r="RD262" s="741"/>
      <c r="RE262" s="741"/>
      <c r="RF262" s="741"/>
      <c r="RG262" s="741"/>
      <c r="RH262" s="741"/>
      <c r="RI262" s="741"/>
      <c r="RJ262" s="741"/>
      <c r="RK262" s="741"/>
      <c r="RL262" s="741"/>
      <c r="RM262" s="741"/>
      <c r="RN262" s="741"/>
      <c r="RO262" s="741"/>
      <c r="RP262" s="741"/>
      <c r="RQ262" s="741"/>
      <c r="RR262" s="741"/>
      <c r="RS262" s="741"/>
      <c r="RT262" s="741"/>
      <c r="RU262" s="741"/>
      <c r="RV262" s="741"/>
      <c r="RW262" s="741"/>
      <c r="RX262" s="741"/>
      <c r="RY262" s="741"/>
      <c r="RZ262" s="741"/>
      <c r="SA262" s="741"/>
      <c r="SB262" s="741"/>
      <c r="SC262" s="741"/>
      <c r="SD262" s="741"/>
      <c r="SE262" s="741"/>
      <c r="SF262" s="741"/>
      <c r="SG262" s="741"/>
      <c r="SH262" s="741"/>
      <c r="SI262" s="741"/>
      <c r="SJ262" s="741"/>
      <c r="SK262" s="741"/>
      <c r="SL262" s="741"/>
      <c r="SM262" s="741"/>
      <c r="SN262" s="741"/>
      <c r="SO262" s="741"/>
      <c r="SP262" s="741"/>
      <c r="SQ262" s="741"/>
      <c r="SR262" s="741"/>
      <c r="SS262" s="741"/>
      <c r="ST262" s="741"/>
      <c r="SU262" s="741"/>
      <c r="SV262" s="741"/>
      <c r="SW262" s="741"/>
      <c r="SX262" s="741"/>
      <c r="SY262" s="741"/>
      <c r="SZ262" s="741"/>
      <c r="TA262" s="741"/>
      <c r="TB262" s="741"/>
      <c r="TC262" s="741"/>
      <c r="TD262" s="741"/>
      <c r="TE262" s="741"/>
      <c r="TF262" s="741"/>
      <c r="TG262" s="741"/>
      <c r="TH262" s="741"/>
      <c r="TI262" s="741"/>
      <c r="TJ262" s="741"/>
      <c r="TK262" s="741"/>
      <c r="TL262" s="741"/>
      <c r="TM262" s="741"/>
      <c r="TN262" s="741"/>
      <c r="TO262" s="741"/>
      <c r="TP262" s="741"/>
      <c r="TQ262" s="741"/>
      <c r="TR262" s="741"/>
      <c r="TS262" s="741"/>
      <c r="TT262" s="741"/>
      <c r="TU262" s="741"/>
      <c r="TV262" s="741"/>
      <c r="TW262" s="741"/>
      <c r="TX262" s="741"/>
      <c r="TY262" s="741"/>
      <c r="TZ262" s="741"/>
      <c r="UA262" s="741"/>
      <c r="UB262" s="741"/>
      <c r="UC262" s="741"/>
      <c r="UD262" s="741"/>
      <c r="UE262" s="741"/>
      <c r="UF262" s="741"/>
      <c r="UG262" s="741"/>
      <c r="UH262" s="741"/>
      <c r="UI262" s="741"/>
      <c r="UJ262" s="741"/>
      <c r="UK262" s="741"/>
      <c r="UL262" s="741"/>
      <c r="UM262" s="741"/>
      <c r="UN262" s="741"/>
      <c r="UO262" s="741"/>
      <c r="UP262" s="741"/>
      <c r="UQ262" s="741"/>
      <c r="UR262" s="741"/>
      <c r="US262" s="741"/>
      <c r="UT262" s="741"/>
      <c r="UU262" s="741"/>
      <c r="UV262" s="741"/>
      <c r="UW262" s="741"/>
      <c r="UX262" s="741"/>
      <c r="UY262" s="741"/>
      <c r="UZ262" s="741"/>
      <c r="VA262" s="741"/>
      <c r="VB262" s="741"/>
      <c r="VC262" s="741"/>
      <c r="VD262" s="741"/>
      <c r="VE262" s="741"/>
      <c r="VF262" s="741"/>
      <c r="VG262" s="741"/>
      <c r="VH262" s="741"/>
      <c r="VI262" s="741"/>
      <c r="VJ262" s="741"/>
      <c r="VK262" s="741"/>
      <c r="VL262" s="741"/>
      <c r="VM262" s="741"/>
      <c r="VN262" s="741"/>
      <c r="VO262" s="741"/>
      <c r="VP262" s="741"/>
      <c r="VQ262" s="741"/>
      <c r="VR262" s="741"/>
      <c r="VS262" s="741"/>
      <c r="VT262" s="741"/>
      <c r="VU262" s="741"/>
      <c r="VV262" s="741"/>
      <c r="VW262" s="741"/>
      <c r="VX262" s="741"/>
      <c r="VY262" s="741"/>
      <c r="VZ262" s="741"/>
      <c r="WA262" s="741"/>
      <c r="WB262" s="741"/>
      <c r="WC262" s="741"/>
      <c r="WD262" s="741"/>
      <c r="WE262" s="741"/>
      <c r="WF262" s="741"/>
      <c r="WG262" s="741"/>
      <c r="WH262" s="741"/>
      <c r="WI262" s="741"/>
      <c r="WJ262" s="741"/>
      <c r="WK262" s="741"/>
      <c r="WL262" s="741"/>
      <c r="WM262" s="741"/>
      <c r="WN262" s="741"/>
      <c r="WO262" s="741"/>
      <c r="WP262" s="741"/>
      <c r="WQ262" s="741"/>
      <c r="WR262" s="741"/>
      <c r="WS262" s="741"/>
      <c r="WT262" s="741"/>
      <c r="WU262" s="741"/>
      <c r="WV262" s="741"/>
      <c r="WW262" s="741"/>
      <c r="WX262" s="741"/>
      <c r="WY262" s="741"/>
      <c r="WZ262" s="741"/>
      <c r="XA262" s="741"/>
      <c r="XB262" s="741"/>
      <c r="XC262" s="741"/>
      <c r="XD262" s="741"/>
      <c r="XE262" s="741"/>
      <c r="XF262" s="741"/>
      <c r="XG262" s="741"/>
      <c r="XH262" s="741"/>
      <c r="XI262" s="741"/>
      <c r="XJ262" s="741"/>
      <c r="XK262" s="741"/>
      <c r="XL262" s="741"/>
      <c r="XM262" s="741"/>
      <c r="XN262" s="741"/>
      <c r="XO262" s="741"/>
      <c r="XP262" s="741"/>
      <c r="XQ262" s="741"/>
      <c r="XR262" s="741"/>
      <c r="XS262" s="741"/>
      <c r="XT262" s="741"/>
      <c r="XU262" s="741"/>
      <c r="XV262" s="741"/>
      <c r="XW262" s="741"/>
      <c r="XX262" s="741"/>
      <c r="XY262" s="741"/>
      <c r="XZ262" s="741"/>
      <c r="YA262" s="741"/>
      <c r="YB262" s="741"/>
      <c r="YC262" s="741"/>
      <c r="YD262" s="741"/>
      <c r="YE262" s="741"/>
      <c r="YF262" s="741"/>
      <c r="YG262" s="741"/>
      <c r="YH262" s="741"/>
      <c r="YI262" s="741"/>
      <c r="YJ262" s="741"/>
      <c r="YK262" s="741"/>
      <c r="YL262" s="741"/>
      <c r="YM262" s="741"/>
      <c r="YN262" s="741"/>
      <c r="YO262" s="741"/>
      <c r="YP262" s="741"/>
      <c r="YQ262" s="741"/>
      <c r="YR262" s="741"/>
      <c r="YS262" s="741"/>
      <c r="YT262" s="741"/>
      <c r="YU262" s="741"/>
      <c r="YV262" s="741"/>
      <c r="YW262" s="741"/>
      <c r="YX262" s="741"/>
      <c r="YY262" s="741"/>
      <c r="YZ262" s="741"/>
      <c r="ZA262" s="741"/>
      <c r="ZB262" s="741"/>
      <c r="ZC262" s="741"/>
      <c r="ZD262" s="741"/>
      <c r="ZE262" s="741"/>
      <c r="ZF262" s="741"/>
      <c r="ZG262" s="741"/>
      <c r="ZH262" s="741"/>
      <c r="ZI262" s="741"/>
      <c r="ZJ262" s="741"/>
      <c r="ZK262" s="741"/>
      <c r="ZL262" s="741"/>
      <c r="ZM262" s="741"/>
      <c r="ZN262" s="741"/>
      <c r="ZO262" s="741"/>
      <c r="ZP262" s="741"/>
      <c r="ZQ262" s="741"/>
      <c r="ZR262" s="741"/>
      <c r="ZS262" s="741"/>
      <c r="ZT262" s="741"/>
      <c r="ZU262" s="741"/>
      <c r="ZV262" s="741"/>
      <c r="ZW262" s="741"/>
      <c r="ZX262" s="741"/>
      <c r="ZY262" s="741"/>
      <c r="ZZ262" s="741"/>
      <c r="AAA262" s="741"/>
      <c r="AAB262" s="741"/>
      <c r="AAC262" s="741"/>
      <c r="AAD262" s="741"/>
      <c r="AAE262" s="741"/>
      <c r="AAF262" s="741"/>
      <c r="AAG262" s="741"/>
      <c r="AAH262" s="741"/>
      <c r="AAI262" s="741"/>
      <c r="AAJ262" s="741"/>
      <c r="AAK262" s="741"/>
      <c r="AAL262" s="741"/>
      <c r="AAM262" s="741"/>
      <c r="AAN262" s="741"/>
      <c r="AAO262" s="741"/>
      <c r="AAP262" s="741"/>
      <c r="AAQ262" s="741"/>
      <c r="AAR262" s="741"/>
      <c r="AAS262" s="741"/>
      <c r="AAT262" s="741"/>
      <c r="AAU262" s="741"/>
      <c r="AAV262" s="741"/>
      <c r="AAW262" s="741"/>
      <c r="AAX262" s="741"/>
      <c r="AAY262" s="741"/>
      <c r="AAZ262" s="741"/>
      <c r="ABA262" s="741"/>
      <c r="ABB262" s="741"/>
      <c r="ABC262" s="741"/>
      <c r="ABD262" s="741"/>
      <c r="ABE262" s="741"/>
      <c r="ABF262" s="741"/>
      <c r="ABG262" s="741"/>
      <c r="ABH262" s="741"/>
      <c r="ABI262" s="741"/>
      <c r="ABJ262" s="741"/>
      <c r="ABK262" s="741"/>
      <c r="ABL262" s="741"/>
      <c r="ABM262" s="741"/>
      <c r="ABN262" s="741"/>
      <c r="ABO262" s="741"/>
      <c r="ABP262" s="741"/>
      <c r="ABQ262" s="741"/>
      <c r="ABR262" s="741"/>
      <c r="ABS262" s="741"/>
      <c r="ABT262" s="741"/>
      <c r="ABU262" s="741"/>
      <c r="ABV262" s="741"/>
      <c r="ABW262" s="741"/>
      <c r="ABX262" s="741"/>
      <c r="ABY262" s="741"/>
      <c r="ABZ262" s="741"/>
      <c r="ACA262" s="741"/>
      <c r="ACB262" s="741"/>
      <c r="ACC262" s="741"/>
      <c r="ACD262" s="741"/>
      <c r="ACE262" s="741"/>
      <c r="ACF262" s="741"/>
      <c r="ACG262" s="741"/>
      <c r="ACH262" s="741"/>
      <c r="ACI262" s="741"/>
      <c r="ACJ262" s="741"/>
      <c r="ACK262" s="741"/>
      <c r="ACL262" s="741"/>
      <c r="ACM262" s="741"/>
      <c r="ACN262" s="741"/>
      <c r="ACO262" s="741"/>
      <c r="ACP262" s="741"/>
      <c r="ACQ262" s="741"/>
      <c r="ACR262" s="741"/>
      <c r="ACS262" s="741"/>
      <c r="ACT262" s="741"/>
      <c r="ACU262" s="741"/>
      <c r="ACV262" s="741"/>
      <c r="ACW262" s="741"/>
      <c r="ACX262" s="741"/>
      <c r="ACY262" s="741"/>
      <c r="ACZ262" s="741"/>
      <c r="ADA262" s="741"/>
      <c r="ADB262" s="741"/>
      <c r="ADC262" s="741"/>
      <c r="ADD262" s="741"/>
      <c r="ADE262" s="741"/>
      <c r="ADF262" s="741"/>
      <c r="ADG262" s="741"/>
      <c r="ADH262" s="741"/>
      <c r="ADI262" s="741"/>
      <c r="ADJ262" s="741"/>
      <c r="ADK262" s="741"/>
      <c r="ADL262" s="741"/>
      <c r="ADM262" s="741"/>
      <c r="ADN262" s="741"/>
      <c r="ADO262" s="741"/>
      <c r="ADP262" s="741"/>
      <c r="ADQ262" s="741"/>
      <c r="ADR262" s="741"/>
      <c r="ADS262" s="741"/>
      <c r="ADT262" s="741"/>
      <c r="ADU262" s="741"/>
      <c r="ADV262" s="741"/>
      <c r="ADW262" s="741"/>
      <c r="ADX262" s="741"/>
      <c r="ADY262" s="741"/>
      <c r="ADZ262" s="741"/>
      <c r="AEA262" s="741"/>
      <c r="AEB262" s="741"/>
      <c r="AEC262" s="741"/>
      <c r="AED262" s="741"/>
      <c r="AEE262" s="741"/>
      <c r="AEF262" s="741"/>
      <c r="AEG262" s="741"/>
      <c r="AEH262" s="741"/>
      <c r="AEI262" s="741"/>
      <c r="AEJ262" s="741"/>
      <c r="AEK262" s="741"/>
      <c r="AEL262" s="741"/>
      <c r="AEM262" s="741"/>
      <c r="AEN262" s="741"/>
      <c r="AEO262" s="741"/>
      <c r="AEP262" s="741"/>
      <c r="AEQ262" s="741"/>
      <c r="AER262" s="741"/>
      <c r="AES262" s="741"/>
      <c r="AET262" s="741"/>
      <c r="AEU262" s="741"/>
      <c r="AEV262" s="741"/>
      <c r="AEW262" s="741"/>
      <c r="AEX262" s="741"/>
      <c r="AEY262" s="741"/>
      <c r="AEZ262" s="741"/>
      <c r="AFA262" s="741"/>
      <c r="AFB262" s="741"/>
      <c r="AFC262" s="741"/>
      <c r="AFD262" s="741"/>
      <c r="AFE262" s="741"/>
      <c r="AFF262" s="741"/>
      <c r="AFG262" s="741"/>
      <c r="AFH262" s="741"/>
      <c r="AFI262" s="741"/>
      <c r="AFJ262" s="741"/>
      <c r="AFK262" s="741"/>
      <c r="AFL262" s="741"/>
      <c r="AFM262" s="741"/>
      <c r="AFN262" s="741"/>
      <c r="AFO262" s="741"/>
      <c r="AFP262" s="741"/>
      <c r="AFQ262" s="741"/>
      <c r="AFR262" s="741"/>
      <c r="AFS262" s="741"/>
      <c r="AFT262" s="741"/>
      <c r="AFU262" s="741"/>
      <c r="AFV262" s="741"/>
      <c r="AFW262" s="741"/>
      <c r="AFX262" s="741"/>
      <c r="AFY262" s="741"/>
      <c r="AFZ262" s="741"/>
      <c r="AGA262" s="741"/>
      <c r="AGB262" s="741"/>
      <c r="AGC262" s="741"/>
      <c r="AGD262" s="741"/>
      <c r="AGE262" s="741"/>
      <c r="AGF262" s="741"/>
      <c r="AGG262" s="741"/>
      <c r="AGH262" s="741"/>
      <c r="AGI262" s="741"/>
      <c r="AGJ262" s="741"/>
      <c r="AGK262" s="741"/>
      <c r="AGL262" s="741"/>
      <c r="AGM262" s="741"/>
      <c r="AGN262" s="741"/>
      <c r="AGO262" s="741"/>
      <c r="AGP262" s="741"/>
      <c r="AGQ262" s="741"/>
      <c r="AGR262" s="741"/>
      <c r="AGS262" s="741"/>
      <c r="AGT262" s="741"/>
      <c r="AGU262" s="741"/>
      <c r="AGV262" s="741"/>
      <c r="AGW262" s="741"/>
      <c r="AGX262" s="741"/>
      <c r="AGY262" s="741"/>
      <c r="AGZ262" s="741"/>
      <c r="AHA262" s="741"/>
      <c r="AHB262" s="741"/>
      <c r="AHC262" s="741"/>
      <c r="AHD262" s="741"/>
      <c r="AHE262" s="741"/>
      <c r="AHF262" s="741"/>
      <c r="AHG262" s="741"/>
      <c r="AHH262" s="741"/>
      <c r="AHI262" s="741"/>
      <c r="AHJ262" s="741"/>
      <c r="AHK262" s="741"/>
      <c r="AHL262" s="741"/>
      <c r="AHM262" s="741"/>
      <c r="AHN262" s="741"/>
      <c r="AHO262" s="741"/>
      <c r="AHP262" s="741"/>
      <c r="AHQ262" s="741"/>
      <c r="AHR262" s="741"/>
      <c r="AHS262" s="741"/>
      <c r="AHT262" s="741"/>
      <c r="AHU262" s="741"/>
      <c r="AHV262" s="741"/>
      <c r="AHW262" s="741"/>
      <c r="AHX262" s="741"/>
      <c r="AHY262" s="741"/>
      <c r="AHZ262" s="741"/>
      <c r="AIA262" s="741"/>
      <c r="AIB262" s="741"/>
      <c r="AIC262" s="741"/>
      <c r="AID262" s="741"/>
      <c r="AIE262" s="741"/>
      <c r="AIF262" s="741"/>
      <c r="AIG262" s="741"/>
      <c r="AIH262" s="741"/>
      <c r="AII262" s="741"/>
      <c r="AIJ262" s="741"/>
      <c r="AIK262" s="741"/>
      <c r="AIL262" s="741"/>
      <c r="AIM262" s="741"/>
      <c r="AIN262" s="741"/>
      <c r="AIO262" s="741"/>
      <c r="AIP262" s="741"/>
      <c r="AIQ262" s="741"/>
      <c r="AIR262" s="741"/>
      <c r="AIS262" s="741"/>
      <c r="AIT262" s="741"/>
      <c r="AIU262" s="741"/>
      <c r="AIV262" s="741"/>
      <c r="AIW262" s="741"/>
      <c r="AIX262" s="741"/>
      <c r="AIY262" s="741"/>
      <c r="AIZ262" s="741"/>
      <c r="AJA262" s="741"/>
      <c r="AJB262" s="741"/>
      <c r="AJC262" s="741"/>
      <c r="AJD262" s="741"/>
      <c r="AJE262" s="741"/>
      <c r="AJF262" s="741"/>
      <c r="AJG262" s="741"/>
      <c r="AJH262" s="741"/>
      <c r="AJI262" s="741"/>
      <c r="AJJ262" s="741"/>
      <c r="AJK262" s="741"/>
      <c r="AJL262" s="741"/>
      <c r="AJM262" s="741"/>
      <c r="AJN262" s="741"/>
      <c r="AJO262" s="741"/>
      <c r="AJP262" s="741"/>
      <c r="AJQ262" s="741"/>
      <c r="AJR262" s="741"/>
      <c r="AJS262" s="741"/>
      <c r="AJT262" s="741"/>
      <c r="AJU262" s="741"/>
      <c r="AJV262" s="741"/>
      <c r="AJW262" s="741"/>
      <c r="AJX262" s="741"/>
      <c r="AJY262" s="741"/>
      <c r="AJZ262" s="741"/>
      <c r="AKA262" s="741"/>
      <c r="AKB262" s="741"/>
      <c r="AKC262" s="741"/>
      <c r="AKD262" s="741"/>
      <c r="AKE262" s="741"/>
      <c r="AKF262" s="741"/>
      <c r="AKG262" s="741"/>
      <c r="AKH262" s="741"/>
      <c r="AKI262" s="741"/>
      <c r="AKJ262" s="741"/>
      <c r="AKK262" s="741"/>
      <c r="AKL262" s="741"/>
      <c r="AKM262" s="741"/>
      <c r="AKN262" s="741"/>
      <c r="AKO262" s="741"/>
      <c r="AKP262" s="741"/>
      <c r="AKQ262" s="741"/>
      <c r="AKR262" s="741"/>
      <c r="AKS262" s="741"/>
      <c r="AKT262" s="741"/>
      <c r="AKU262" s="741"/>
      <c r="AKV262" s="741"/>
      <c r="AKW262" s="741"/>
      <c r="AKX262" s="741"/>
      <c r="AKY262" s="741"/>
      <c r="AKZ262" s="741"/>
      <c r="ALA262" s="741"/>
      <c r="ALB262" s="741"/>
      <c r="ALC262" s="741"/>
      <c r="ALD262" s="741"/>
      <c r="ALE262" s="741"/>
      <c r="ALF262" s="741"/>
      <c r="ALG262" s="741"/>
      <c r="ALH262" s="741"/>
      <c r="ALI262" s="741"/>
      <c r="ALJ262" s="741"/>
      <c r="ALK262" s="741"/>
      <c r="ALL262" s="741"/>
      <c r="ALM262" s="741"/>
      <c r="ALN262" s="741"/>
      <c r="ALO262" s="741"/>
      <c r="ALP262" s="741"/>
      <c r="ALQ262" s="741"/>
      <c r="ALR262" s="741"/>
      <c r="ALS262" s="741"/>
      <c r="ALT262" s="741"/>
      <c r="ALU262" s="741"/>
      <c r="ALV262" s="741"/>
      <c r="ALW262" s="741"/>
      <c r="ALX262" s="741"/>
      <c r="ALY262" s="741"/>
      <c r="ALZ262" s="741"/>
      <c r="AMA262" s="741"/>
      <c r="AMB262" s="741"/>
      <c r="AMC262" s="741"/>
      <c r="AMD262" s="741"/>
      <c r="AME262" s="741"/>
      <c r="AMF262" s="741"/>
      <c r="AMG262" s="741"/>
      <c r="AMH262" s="741"/>
      <c r="AMI262" s="741"/>
      <c r="AMJ262" s="741"/>
      <c r="AMK262" s="741"/>
      <c r="AML262" s="741"/>
      <c r="AMM262" s="741"/>
      <c r="AMN262" s="741"/>
      <c r="AMO262" s="741"/>
      <c r="AMP262" s="741"/>
      <c r="AMQ262" s="741"/>
      <c r="AMR262" s="741"/>
      <c r="AMS262" s="741"/>
      <c r="AMT262" s="741"/>
      <c r="AMU262" s="741"/>
      <c r="AMV262" s="741"/>
      <c r="AMW262" s="741"/>
      <c r="AMX262" s="741"/>
      <c r="AMY262" s="741"/>
      <c r="AMZ262" s="741"/>
      <c r="ANA262" s="741"/>
      <c r="ANB262" s="741"/>
      <c r="ANC262" s="741"/>
      <c r="AND262" s="741"/>
      <c r="ANE262" s="741"/>
      <c r="ANF262" s="741"/>
      <c r="ANG262" s="741"/>
      <c r="ANH262" s="741"/>
      <c r="ANI262" s="741"/>
      <c r="ANJ262" s="741"/>
      <c r="ANK262" s="741"/>
      <c r="ANL262" s="741"/>
      <c r="ANM262" s="741"/>
      <c r="ANN262" s="741"/>
      <c r="ANO262" s="741"/>
      <c r="ANP262" s="741"/>
      <c r="ANQ262" s="741"/>
      <c r="ANR262" s="741"/>
      <c r="ANS262" s="741"/>
      <c r="ANT262" s="741"/>
      <c r="ANU262" s="741"/>
      <c r="ANV262" s="741"/>
      <c r="ANW262" s="741"/>
      <c r="ANX262" s="741"/>
      <c r="ANY262" s="741"/>
      <c r="ANZ262" s="741"/>
      <c r="AOA262" s="741"/>
      <c r="AOB262" s="741"/>
      <c r="AOC262" s="741"/>
      <c r="AOD262" s="741"/>
      <c r="AOE262" s="741"/>
      <c r="AOF262" s="741"/>
      <c r="AOG262" s="741"/>
      <c r="AOH262" s="741"/>
      <c r="AOI262" s="741"/>
      <c r="AOJ262" s="741"/>
      <c r="AOK262" s="741"/>
      <c r="AOL262" s="741"/>
      <c r="AOM262" s="741"/>
      <c r="AON262" s="741"/>
      <c r="AOO262" s="741"/>
      <c r="AOP262" s="741"/>
      <c r="AOQ262" s="741"/>
      <c r="AOR262" s="741"/>
      <c r="AOS262" s="741"/>
      <c r="AOT262" s="741"/>
      <c r="AOU262" s="741"/>
      <c r="AOV262" s="741"/>
      <c r="AOW262" s="741"/>
      <c r="AOX262" s="741"/>
      <c r="AOY262" s="741"/>
      <c r="AOZ262" s="741"/>
      <c r="APA262" s="741"/>
      <c r="APB262" s="741"/>
      <c r="APC262" s="741"/>
      <c r="APD262" s="741"/>
      <c r="APE262" s="741"/>
      <c r="APF262" s="741"/>
      <c r="APG262" s="741"/>
      <c r="APH262" s="741"/>
      <c r="API262" s="741"/>
      <c r="APJ262" s="741"/>
      <c r="APK262" s="741"/>
      <c r="APL262" s="741"/>
      <c r="APM262" s="741"/>
      <c r="APN262" s="741"/>
      <c r="APO262" s="741"/>
      <c r="APP262" s="741"/>
      <c r="APQ262" s="741"/>
      <c r="APR262" s="741"/>
      <c r="APS262" s="741"/>
      <c r="APT262" s="741"/>
      <c r="APU262" s="741"/>
      <c r="APV262" s="741"/>
      <c r="APW262" s="741"/>
      <c r="APX262" s="741"/>
      <c r="APY262" s="741"/>
      <c r="APZ262" s="741"/>
      <c r="AQA262" s="741"/>
      <c r="AQB262" s="741"/>
      <c r="AQC262" s="741"/>
      <c r="AQD262" s="741"/>
      <c r="AQE262" s="741"/>
      <c r="AQF262" s="741"/>
      <c r="AQG262" s="741"/>
      <c r="AQH262" s="741"/>
      <c r="AQI262" s="741"/>
      <c r="AQJ262" s="741"/>
      <c r="AQK262" s="741"/>
      <c r="AQL262" s="741"/>
      <c r="AQM262" s="741"/>
      <c r="AQN262" s="741"/>
      <c r="AQO262" s="741"/>
      <c r="AQP262" s="741"/>
      <c r="AQQ262" s="741"/>
      <c r="AQR262" s="741"/>
      <c r="AQS262" s="741"/>
      <c r="AQT262" s="741"/>
      <c r="AQU262" s="741"/>
      <c r="AQV262" s="741"/>
      <c r="AQW262" s="741"/>
      <c r="AQX262" s="741"/>
      <c r="AQY262" s="741"/>
      <c r="AQZ262" s="741"/>
      <c r="ARA262" s="741"/>
      <c r="ARB262" s="741"/>
      <c r="ARC262" s="741"/>
      <c r="ARD262" s="741"/>
      <c r="ARE262" s="741"/>
      <c r="ARF262" s="741"/>
      <c r="ARG262" s="741"/>
      <c r="ARH262" s="741"/>
      <c r="ARI262" s="741"/>
      <c r="ARJ262" s="741"/>
      <c r="ARK262" s="741"/>
      <c r="ARL262" s="741"/>
      <c r="ARM262" s="741"/>
      <c r="ARN262" s="741"/>
      <c r="ARO262" s="741"/>
      <c r="ARP262" s="741"/>
      <c r="ARQ262" s="741"/>
      <c r="ARR262" s="741"/>
      <c r="ARS262" s="741"/>
      <c r="ART262" s="741"/>
      <c r="ARU262" s="741"/>
      <c r="ARV262" s="741"/>
      <c r="ARW262" s="741"/>
      <c r="ARX262" s="741"/>
      <c r="ARY262" s="741"/>
      <c r="ARZ262" s="741"/>
      <c r="ASA262" s="741"/>
      <c r="ASB262" s="741"/>
      <c r="ASC262" s="741"/>
    </row>
    <row r="263" spans="1:1173" s="824" customFormat="1" ht="22" customHeight="1" thickTop="1" x14ac:dyDescent="0.15">
      <c r="A263" s="653"/>
      <c r="B263" s="821" t="s">
        <v>87</v>
      </c>
      <c r="C263" s="786" t="s">
        <v>49</v>
      </c>
      <c r="D263" s="822">
        <f>IF(D260="","",D261+D262)</f>
        <v>43372503930.018753</v>
      </c>
      <c r="E263" s="823">
        <f t="shared" ref="E263:AR263" si="110">IF(E260="","",E261+E262)</f>
        <v>42739799531.841385</v>
      </c>
      <c r="F263" s="822">
        <f t="shared" si="110"/>
        <v>42135698687.211212</v>
      </c>
      <c r="G263" s="822">
        <f t="shared" si="110"/>
        <v>41558906638.061287</v>
      </c>
      <c r="H263" s="822">
        <f t="shared" si="110"/>
        <v>41008185763.183998</v>
      </c>
      <c r="I263" s="822">
        <f t="shared" si="110"/>
        <v>40482361443.616119</v>
      </c>
      <c r="J263" s="823">
        <f t="shared" si="110"/>
        <v>39980301353.37516</v>
      </c>
      <c r="K263" s="822">
        <f t="shared" si="110"/>
        <v>39500941353.161491</v>
      </c>
      <c r="L263" s="822">
        <f t="shared" si="110"/>
        <v>39043244890.23632</v>
      </c>
      <c r="M263" s="822">
        <f t="shared" si="110"/>
        <v>38606242261.496872</v>
      </c>
      <c r="N263" s="822">
        <f t="shared" si="110"/>
        <v>38188990074.479065</v>
      </c>
      <c r="O263" s="822">
        <f t="shared" si="110"/>
        <v>37790603916.103119</v>
      </c>
      <c r="P263" s="822">
        <f t="shared" si="110"/>
        <v>37410224521.999939</v>
      </c>
      <c r="Q263" s="822">
        <f t="shared" si="110"/>
        <v>37047037193.055725</v>
      </c>
      <c r="R263" s="822">
        <f t="shared" si="110"/>
        <v>36700264626.068924</v>
      </c>
      <c r="S263" s="822">
        <f t="shared" si="110"/>
        <v>36369173073.348076</v>
      </c>
      <c r="T263" s="822">
        <f t="shared" si="110"/>
        <v>36053045261.550522</v>
      </c>
      <c r="U263" s="822">
        <f t="shared" si="110"/>
        <v>35751206553.311646</v>
      </c>
      <c r="V263" s="822">
        <f t="shared" si="110"/>
        <v>35463011213.441177</v>
      </c>
      <c r="W263" s="822">
        <f t="shared" si="110"/>
        <v>35187842000.028152</v>
      </c>
      <c r="X263" s="822">
        <f t="shared" si="110"/>
        <v>34925109774.239059</v>
      </c>
      <c r="Y263" s="822">
        <f t="shared" si="110"/>
        <v>34674253127.954529</v>
      </c>
      <c r="Z263" s="822">
        <f t="shared" si="110"/>
        <v>34434738028.429031</v>
      </c>
      <c r="AA263" s="822">
        <f t="shared" si="110"/>
        <v>34206050826.535515</v>
      </c>
      <c r="AB263" s="822">
        <f t="shared" si="110"/>
        <v>33987697933.172096</v>
      </c>
      <c r="AC263" s="822">
        <f t="shared" si="110"/>
        <v>33779218815.782269</v>
      </c>
      <c r="AD263" s="822">
        <f t="shared" si="110"/>
        <v>33580159093.032307</v>
      </c>
      <c r="AE263" s="822">
        <f t="shared" si="110"/>
        <v>33390096864.240417</v>
      </c>
      <c r="AF263" s="822">
        <f t="shared" si="110"/>
        <v>33208629135.70179</v>
      </c>
      <c r="AG263" s="822">
        <f t="shared" si="110"/>
        <v>33035364911.941875</v>
      </c>
      <c r="AH263" s="822">
        <f t="shared" si="110"/>
        <v>32869931603.996918</v>
      </c>
      <c r="AI263" s="822">
        <f t="shared" si="110"/>
        <v>32711974796.206703</v>
      </c>
      <c r="AJ263" s="822">
        <f t="shared" si="110"/>
        <v>32561158023.668549</v>
      </c>
      <c r="AK263" s="822" t="str">
        <f t="shared" si="110"/>
        <v/>
      </c>
      <c r="AL263" s="822" t="str">
        <f t="shared" si="110"/>
        <v/>
      </c>
      <c r="AM263" s="822" t="str">
        <f t="shared" si="110"/>
        <v/>
      </c>
      <c r="AN263" s="822" t="str">
        <f t="shared" si="110"/>
        <v/>
      </c>
      <c r="AO263" s="822" t="str">
        <f t="shared" si="110"/>
        <v/>
      </c>
      <c r="AP263" s="822" t="str">
        <f t="shared" si="110"/>
        <v/>
      </c>
      <c r="AQ263" s="822" t="str">
        <f t="shared" si="110"/>
        <v/>
      </c>
      <c r="AR263" s="822" t="str">
        <f t="shared" si="110"/>
        <v/>
      </c>
      <c r="AS263" s="741"/>
      <c r="AT263" s="741"/>
      <c r="AU263" s="741"/>
      <c r="AV263" s="741"/>
      <c r="AW263" s="741"/>
      <c r="AX263" s="741"/>
      <c r="AY263" s="741"/>
      <c r="AZ263" s="741"/>
      <c r="BA263" s="741"/>
      <c r="BB263" s="741"/>
      <c r="BC263" s="741"/>
      <c r="BD263" s="741"/>
      <c r="BE263" s="741"/>
      <c r="BF263" s="741"/>
      <c r="BG263" s="741"/>
      <c r="BH263" s="741"/>
      <c r="BI263" s="741"/>
      <c r="BJ263" s="741"/>
      <c r="BK263" s="741"/>
      <c r="BL263" s="741"/>
      <c r="BM263" s="741"/>
      <c r="BN263" s="741"/>
      <c r="BO263" s="741"/>
      <c r="BP263" s="741"/>
      <c r="BQ263" s="741"/>
      <c r="BR263" s="741"/>
      <c r="BS263" s="741"/>
      <c r="BT263" s="741"/>
      <c r="BU263" s="741"/>
      <c r="BV263" s="741"/>
      <c r="BW263" s="741"/>
      <c r="BX263" s="741"/>
      <c r="BY263" s="741"/>
      <c r="BZ263" s="741"/>
      <c r="CA263" s="741"/>
      <c r="CB263" s="741"/>
      <c r="CC263" s="741"/>
      <c r="CD263" s="741"/>
      <c r="CE263" s="741"/>
      <c r="CF263" s="741"/>
      <c r="CG263" s="741"/>
      <c r="CH263" s="741"/>
      <c r="CI263" s="741"/>
      <c r="CJ263" s="741"/>
      <c r="CK263" s="741"/>
      <c r="CL263" s="741"/>
      <c r="CM263" s="741"/>
      <c r="CN263" s="741"/>
      <c r="CO263" s="741"/>
      <c r="CP263" s="741"/>
      <c r="CQ263" s="741"/>
      <c r="CR263" s="741"/>
      <c r="CS263" s="741"/>
      <c r="CT263" s="741"/>
      <c r="CU263" s="741"/>
      <c r="CV263" s="741"/>
      <c r="CW263" s="741"/>
      <c r="CX263" s="741"/>
      <c r="CY263" s="741"/>
      <c r="CZ263" s="741"/>
      <c r="DA263" s="741"/>
      <c r="DB263" s="741"/>
      <c r="DC263" s="741"/>
      <c r="DD263" s="741"/>
      <c r="DE263" s="741"/>
      <c r="DF263" s="741"/>
      <c r="DG263" s="741"/>
      <c r="DH263" s="741"/>
      <c r="DI263" s="741"/>
      <c r="DJ263" s="741"/>
      <c r="DK263" s="741"/>
      <c r="DL263" s="741"/>
      <c r="DM263" s="741"/>
      <c r="DN263" s="741"/>
      <c r="DO263" s="741"/>
      <c r="DP263" s="741"/>
      <c r="DQ263" s="741"/>
      <c r="DR263" s="741"/>
      <c r="DS263" s="741"/>
      <c r="DT263" s="741"/>
      <c r="DU263" s="741"/>
      <c r="DV263" s="741"/>
      <c r="DW263" s="741"/>
      <c r="DX263" s="741"/>
      <c r="DY263" s="741"/>
      <c r="DZ263" s="741"/>
      <c r="EA263" s="741"/>
      <c r="EB263" s="741"/>
      <c r="EC263" s="741"/>
      <c r="ED263" s="741"/>
      <c r="EE263" s="741"/>
      <c r="EF263" s="741"/>
      <c r="EG263" s="741"/>
      <c r="EH263" s="741"/>
      <c r="EI263" s="741"/>
      <c r="EJ263" s="741"/>
      <c r="EK263" s="741"/>
      <c r="EL263" s="741"/>
      <c r="EM263" s="741"/>
      <c r="EN263" s="741"/>
      <c r="EO263" s="741"/>
      <c r="EP263" s="741"/>
      <c r="EQ263" s="741"/>
      <c r="ER263" s="741"/>
      <c r="ES263" s="741"/>
      <c r="ET263" s="741"/>
      <c r="EU263" s="741"/>
      <c r="EV263" s="741"/>
      <c r="EW263" s="741"/>
      <c r="EX263" s="741"/>
      <c r="EY263" s="741"/>
      <c r="EZ263" s="741"/>
      <c r="FA263" s="741"/>
      <c r="FB263" s="741"/>
      <c r="FC263" s="741"/>
      <c r="FD263" s="741"/>
      <c r="FE263" s="741"/>
      <c r="FF263" s="741"/>
      <c r="FG263" s="741"/>
      <c r="FH263" s="741"/>
      <c r="FI263" s="741"/>
      <c r="FJ263" s="741"/>
      <c r="FK263" s="741"/>
      <c r="FL263" s="741"/>
      <c r="FM263" s="741"/>
      <c r="FN263" s="741"/>
      <c r="FO263" s="741"/>
      <c r="FP263" s="741"/>
      <c r="FQ263" s="741"/>
      <c r="FR263" s="741"/>
      <c r="FS263" s="741"/>
      <c r="FT263" s="741"/>
      <c r="FU263" s="741"/>
      <c r="FV263" s="741"/>
      <c r="FW263" s="741"/>
      <c r="FX263" s="741"/>
      <c r="FY263" s="741"/>
      <c r="FZ263" s="741"/>
      <c r="GA263" s="741"/>
      <c r="GB263" s="741"/>
      <c r="GC263" s="741"/>
      <c r="GD263" s="741"/>
      <c r="GE263" s="741"/>
      <c r="GF263" s="741"/>
      <c r="GG263" s="741"/>
      <c r="GH263" s="741"/>
      <c r="GI263" s="741"/>
      <c r="GJ263" s="741"/>
      <c r="GK263" s="741"/>
      <c r="GL263" s="741"/>
      <c r="GM263" s="741"/>
      <c r="GN263" s="741"/>
      <c r="GO263" s="741"/>
      <c r="GP263" s="741"/>
      <c r="GQ263" s="741"/>
      <c r="GR263" s="741"/>
      <c r="GS263" s="741"/>
      <c r="GT263" s="741"/>
      <c r="GU263" s="741"/>
      <c r="GV263" s="741"/>
      <c r="GW263" s="741"/>
      <c r="GX263" s="741"/>
      <c r="GY263" s="741"/>
      <c r="GZ263" s="741"/>
      <c r="HA263" s="741"/>
      <c r="HB263" s="741"/>
      <c r="HC263" s="741"/>
      <c r="HD263" s="741"/>
      <c r="HE263" s="741"/>
      <c r="HF263" s="741"/>
      <c r="HG263" s="741"/>
      <c r="HH263" s="741"/>
      <c r="HI263" s="741"/>
      <c r="HJ263" s="741"/>
      <c r="HK263" s="741"/>
      <c r="HL263" s="741"/>
      <c r="HM263" s="741"/>
      <c r="HN263" s="741"/>
      <c r="HO263" s="741"/>
      <c r="HP263" s="741"/>
      <c r="HQ263" s="741"/>
      <c r="HR263" s="741"/>
      <c r="HS263" s="741"/>
      <c r="HT263" s="741"/>
      <c r="HU263" s="741"/>
      <c r="HV263" s="741"/>
      <c r="HW263" s="741"/>
      <c r="HX263" s="741"/>
      <c r="HY263" s="741"/>
      <c r="HZ263" s="741"/>
      <c r="IA263" s="741"/>
      <c r="IB263" s="741"/>
      <c r="IC263" s="741"/>
      <c r="ID263" s="741"/>
      <c r="IE263" s="741"/>
      <c r="IF263" s="741"/>
      <c r="IG263" s="741"/>
      <c r="IH263" s="741"/>
      <c r="II263" s="741"/>
      <c r="IJ263" s="741"/>
      <c r="IK263" s="741"/>
      <c r="IL263" s="741"/>
      <c r="IM263" s="741"/>
      <c r="IN263" s="741"/>
      <c r="IO263" s="741"/>
      <c r="IP263" s="741"/>
      <c r="IQ263" s="741"/>
      <c r="IR263" s="741"/>
      <c r="IS263" s="741"/>
      <c r="IT263" s="741"/>
      <c r="IU263" s="741"/>
      <c r="IV263" s="741"/>
      <c r="IW263" s="741"/>
      <c r="IX263" s="741"/>
      <c r="IY263" s="741"/>
      <c r="IZ263" s="741"/>
      <c r="JA263" s="741"/>
      <c r="JB263" s="741"/>
      <c r="JC263" s="741"/>
      <c r="JD263" s="741"/>
      <c r="JE263" s="741"/>
      <c r="JF263" s="741"/>
      <c r="JG263" s="741"/>
      <c r="JH263" s="741"/>
      <c r="JI263" s="741"/>
      <c r="JJ263" s="741"/>
      <c r="JK263" s="741"/>
      <c r="JL263" s="741"/>
      <c r="JM263" s="741"/>
      <c r="JN263" s="741"/>
      <c r="JO263" s="741"/>
      <c r="JP263" s="741"/>
      <c r="JQ263" s="741"/>
      <c r="JR263" s="741"/>
      <c r="JS263" s="741"/>
      <c r="JT263" s="741"/>
      <c r="JU263" s="741"/>
      <c r="JV263" s="741"/>
      <c r="JW263" s="741"/>
      <c r="JX263" s="741"/>
      <c r="JY263" s="741"/>
      <c r="JZ263" s="741"/>
      <c r="KA263" s="741"/>
      <c r="KB263" s="741"/>
      <c r="KC263" s="741"/>
      <c r="KD263" s="741"/>
      <c r="KE263" s="741"/>
      <c r="KF263" s="741"/>
      <c r="KG263" s="741"/>
      <c r="KH263" s="741"/>
      <c r="KI263" s="741"/>
      <c r="KJ263" s="741"/>
      <c r="KK263" s="741"/>
      <c r="KL263" s="741"/>
      <c r="KM263" s="741"/>
      <c r="KN263" s="741"/>
      <c r="KO263" s="741"/>
      <c r="KP263" s="741"/>
      <c r="KQ263" s="741"/>
      <c r="KR263" s="741"/>
      <c r="KS263" s="741"/>
      <c r="KT263" s="741"/>
      <c r="KU263" s="741"/>
      <c r="KV263" s="741"/>
      <c r="KW263" s="741"/>
      <c r="KX263" s="741"/>
      <c r="KY263" s="741"/>
      <c r="KZ263" s="741"/>
      <c r="LA263" s="741"/>
      <c r="LB263" s="741"/>
      <c r="LC263" s="741"/>
      <c r="LD263" s="741"/>
      <c r="LE263" s="741"/>
      <c r="LF263" s="741"/>
      <c r="LG263" s="741"/>
      <c r="LH263" s="741"/>
      <c r="LI263" s="741"/>
      <c r="LJ263" s="741"/>
      <c r="LK263" s="741"/>
      <c r="LL263" s="741"/>
      <c r="LM263" s="741"/>
      <c r="LN263" s="741"/>
      <c r="LO263" s="741"/>
      <c r="LP263" s="741"/>
      <c r="LQ263" s="741"/>
      <c r="LR263" s="741"/>
      <c r="LS263" s="741"/>
      <c r="LT263" s="741"/>
      <c r="LU263" s="741"/>
      <c r="LV263" s="741"/>
      <c r="LW263" s="741"/>
      <c r="LX263" s="741"/>
      <c r="LY263" s="741"/>
      <c r="LZ263" s="741"/>
      <c r="MA263" s="741"/>
      <c r="MB263" s="741"/>
      <c r="MC263" s="741"/>
      <c r="MD263" s="741"/>
      <c r="ME263" s="741"/>
      <c r="MF263" s="741"/>
      <c r="MG263" s="741"/>
      <c r="MH263" s="741"/>
      <c r="MI263" s="741"/>
      <c r="MJ263" s="741"/>
      <c r="MK263" s="741"/>
      <c r="ML263" s="741"/>
      <c r="MM263" s="741"/>
      <c r="MN263" s="741"/>
      <c r="MO263" s="741"/>
      <c r="MP263" s="741"/>
      <c r="MQ263" s="741"/>
      <c r="MR263" s="741"/>
      <c r="MS263" s="741"/>
      <c r="MT263" s="741"/>
      <c r="MU263" s="741"/>
      <c r="MV263" s="741"/>
      <c r="MW263" s="741"/>
      <c r="MX263" s="741"/>
      <c r="MY263" s="741"/>
      <c r="MZ263" s="741"/>
      <c r="NA263" s="741"/>
      <c r="NB263" s="741"/>
      <c r="NC263" s="741"/>
      <c r="ND263" s="741"/>
      <c r="NE263" s="741"/>
      <c r="NF263" s="741"/>
      <c r="NG263" s="741"/>
      <c r="NH263" s="741"/>
      <c r="NI263" s="741"/>
      <c r="NJ263" s="741"/>
      <c r="NK263" s="741"/>
      <c r="NL263" s="741"/>
      <c r="NM263" s="741"/>
      <c r="NN263" s="741"/>
      <c r="NO263" s="741"/>
      <c r="NP263" s="741"/>
      <c r="NQ263" s="741"/>
      <c r="NR263" s="741"/>
      <c r="NS263" s="741"/>
      <c r="NT263" s="741"/>
      <c r="NU263" s="741"/>
      <c r="NV263" s="741"/>
      <c r="NW263" s="741"/>
      <c r="NX263" s="741"/>
      <c r="NY263" s="741"/>
      <c r="NZ263" s="741"/>
      <c r="OA263" s="741"/>
      <c r="OB263" s="741"/>
      <c r="OC263" s="741"/>
      <c r="OD263" s="741"/>
      <c r="OE263" s="741"/>
      <c r="OF263" s="741"/>
      <c r="OG263" s="741"/>
      <c r="OH263" s="741"/>
      <c r="OI263" s="741"/>
      <c r="OJ263" s="741"/>
      <c r="OK263" s="741"/>
      <c r="OL263" s="741"/>
      <c r="OM263" s="741"/>
      <c r="ON263" s="741"/>
      <c r="OO263" s="741"/>
      <c r="OP263" s="741"/>
      <c r="OQ263" s="741"/>
      <c r="OR263" s="741"/>
      <c r="OS263" s="741"/>
      <c r="OT263" s="741"/>
      <c r="OU263" s="741"/>
      <c r="OV263" s="741"/>
      <c r="OW263" s="741"/>
      <c r="OX263" s="741"/>
      <c r="OY263" s="741"/>
      <c r="OZ263" s="741"/>
      <c r="PA263" s="741"/>
      <c r="PB263" s="741"/>
      <c r="PC263" s="741"/>
      <c r="PD263" s="741"/>
      <c r="PE263" s="741"/>
      <c r="PF263" s="741"/>
      <c r="PG263" s="741"/>
      <c r="PH263" s="741"/>
      <c r="PI263" s="741"/>
      <c r="PJ263" s="741"/>
      <c r="PK263" s="741"/>
      <c r="PL263" s="741"/>
      <c r="PM263" s="741"/>
      <c r="PN263" s="741"/>
      <c r="PO263" s="741"/>
      <c r="PP263" s="741"/>
      <c r="PQ263" s="741"/>
      <c r="PR263" s="741"/>
      <c r="PS263" s="741"/>
      <c r="PT263" s="741"/>
      <c r="PU263" s="741"/>
      <c r="PV263" s="741"/>
      <c r="PW263" s="741"/>
      <c r="PX263" s="741"/>
      <c r="PY263" s="741"/>
      <c r="PZ263" s="741"/>
      <c r="QA263" s="741"/>
      <c r="QB263" s="741"/>
      <c r="QC263" s="741"/>
      <c r="QD263" s="741"/>
      <c r="QE263" s="741"/>
      <c r="QF263" s="741"/>
      <c r="QG263" s="741"/>
      <c r="QH263" s="741"/>
      <c r="QI263" s="741"/>
      <c r="QJ263" s="741"/>
      <c r="QK263" s="741"/>
      <c r="QL263" s="741"/>
      <c r="QM263" s="741"/>
      <c r="QN263" s="741"/>
      <c r="QO263" s="741"/>
      <c r="QP263" s="741"/>
      <c r="QQ263" s="741"/>
      <c r="QR263" s="741"/>
      <c r="QS263" s="741"/>
      <c r="QT263" s="741"/>
      <c r="QU263" s="741"/>
      <c r="QV263" s="741"/>
      <c r="QW263" s="741"/>
      <c r="QX263" s="741"/>
      <c r="QY263" s="741"/>
      <c r="QZ263" s="741"/>
      <c r="RA263" s="741"/>
      <c r="RB263" s="741"/>
      <c r="RC263" s="741"/>
      <c r="RD263" s="741"/>
      <c r="RE263" s="741"/>
      <c r="RF263" s="741"/>
      <c r="RG263" s="741"/>
      <c r="RH263" s="741"/>
      <c r="RI263" s="741"/>
      <c r="RJ263" s="741"/>
      <c r="RK263" s="741"/>
      <c r="RL263" s="741"/>
      <c r="RM263" s="741"/>
      <c r="RN263" s="741"/>
      <c r="RO263" s="741"/>
      <c r="RP263" s="741"/>
      <c r="RQ263" s="741"/>
      <c r="RR263" s="741"/>
      <c r="RS263" s="741"/>
      <c r="RT263" s="741"/>
      <c r="RU263" s="741"/>
      <c r="RV263" s="741"/>
      <c r="RW263" s="741"/>
      <c r="RX263" s="741"/>
      <c r="RY263" s="741"/>
      <c r="RZ263" s="741"/>
      <c r="SA263" s="741"/>
      <c r="SB263" s="741"/>
      <c r="SC263" s="741"/>
      <c r="SD263" s="741"/>
      <c r="SE263" s="741"/>
      <c r="SF263" s="741"/>
      <c r="SG263" s="741"/>
      <c r="SH263" s="741"/>
      <c r="SI263" s="741"/>
      <c r="SJ263" s="741"/>
      <c r="SK263" s="741"/>
      <c r="SL263" s="741"/>
      <c r="SM263" s="741"/>
      <c r="SN263" s="741"/>
      <c r="SO263" s="741"/>
      <c r="SP263" s="741"/>
      <c r="SQ263" s="741"/>
      <c r="SR263" s="741"/>
      <c r="SS263" s="741"/>
      <c r="ST263" s="741"/>
      <c r="SU263" s="741"/>
      <c r="SV263" s="741"/>
      <c r="SW263" s="741"/>
      <c r="SX263" s="741"/>
      <c r="SY263" s="741"/>
      <c r="SZ263" s="741"/>
      <c r="TA263" s="741"/>
      <c r="TB263" s="741"/>
      <c r="TC263" s="741"/>
      <c r="TD263" s="741"/>
      <c r="TE263" s="741"/>
      <c r="TF263" s="741"/>
      <c r="TG263" s="741"/>
      <c r="TH263" s="741"/>
      <c r="TI263" s="741"/>
      <c r="TJ263" s="741"/>
      <c r="TK263" s="741"/>
      <c r="TL263" s="741"/>
      <c r="TM263" s="741"/>
      <c r="TN263" s="741"/>
      <c r="TO263" s="741"/>
      <c r="TP263" s="741"/>
      <c r="TQ263" s="741"/>
      <c r="TR263" s="741"/>
      <c r="TS263" s="741"/>
      <c r="TT263" s="741"/>
      <c r="TU263" s="741"/>
      <c r="TV263" s="741"/>
      <c r="TW263" s="741"/>
      <c r="TX263" s="741"/>
      <c r="TY263" s="741"/>
      <c r="TZ263" s="741"/>
      <c r="UA263" s="741"/>
      <c r="UB263" s="741"/>
      <c r="UC263" s="741"/>
      <c r="UD263" s="741"/>
      <c r="UE263" s="741"/>
      <c r="UF263" s="741"/>
      <c r="UG263" s="741"/>
      <c r="UH263" s="741"/>
      <c r="UI263" s="741"/>
      <c r="UJ263" s="741"/>
      <c r="UK263" s="741"/>
      <c r="UL263" s="741"/>
      <c r="UM263" s="741"/>
      <c r="UN263" s="741"/>
      <c r="UO263" s="741"/>
      <c r="UP263" s="741"/>
      <c r="UQ263" s="741"/>
      <c r="UR263" s="741"/>
      <c r="US263" s="741"/>
      <c r="UT263" s="741"/>
      <c r="UU263" s="741"/>
      <c r="UV263" s="741"/>
      <c r="UW263" s="741"/>
      <c r="UX263" s="741"/>
      <c r="UY263" s="741"/>
      <c r="UZ263" s="741"/>
      <c r="VA263" s="741"/>
      <c r="VB263" s="741"/>
      <c r="VC263" s="741"/>
      <c r="VD263" s="741"/>
      <c r="VE263" s="741"/>
      <c r="VF263" s="741"/>
      <c r="VG263" s="741"/>
      <c r="VH263" s="741"/>
      <c r="VI263" s="741"/>
      <c r="VJ263" s="741"/>
      <c r="VK263" s="741"/>
      <c r="VL263" s="741"/>
      <c r="VM263" s="741"/>
      <c r="VN263" s="741"/>
      <c r="VO263" s="741"/>
      <c r="VP263" s="741"/>
      <c r="VQ263" s="741"/>
      <c r="VR263" s="741"/>
      <c r="VS263" s="741"/>
      <c r="VT263" s="741"/>
      <c r="VU263" s="741"/>
      <c r="VV263" s="741"/>
      <c r="VW263" s="741"/>
      <c r="VX263" s="741"/>
      <c r="VY263" s="741"/>
      <c r="VZ263" s="741"/>
      <c r="WA263" s="741"/>
      <c r="WB263" s="741"/>
      <c r="WC263" s="741"/>
      <c r="WD263" s="741"/>
      <c r="WE263" s="741"/>
      <c r="WF263" s="741"/>
      <c r="WG263" s="741"/>
      <c r="WH263" s="741"/>
      <c r="WI263" s="741"/>
      <c r="WJ263" s="741"/>
      <c r="WK263" s="741"/>
      <c r="WL263" s="741"/>
      <c r="WM263" s="741"/>
      <c r="WN263" s="741"/>
      <c r="WO263" s="741"/>
      <c r="WP263" s="741"/>
      <c r="WQ263" s="741"/>
      <c r="WR263" s="741"/>
      <c r="WS263" s="741"/>
      <c r="WT263" s="741"/>
      <c r="WU263" s="741"/>
      <c r="WV263" s="741"/>
      <c r="WW263" s="741"/>
      <c r="WX263" s="741"/>
      <c r="WY263" s="741"/>
      <c r="WZ263" s="741"/>
      <c r="XA263" s="741"/>
      <c r="XB263" s="741"/>
      <c r="XC263" s="741"/>
      <c r="XD263" s="741"/>
      <c r="XE263" s="741"/>
      <c r="XF263" s="741"/>
      <c r="XG263" s="741"/>
      <c r="XH263" s="741"/>
      <c r="XI263" s="741"/>
      <c r="XJ263" s="741"/>
      <c r="XK263" s="741"/>
      <c r="XL263" s="741"/>
      <c r="XM263" s="741"/>
      <c r="XN263" s="741"/>
      <c r="XO263" s="741"/>
      <c r="XP263" s="741"/>
      <c r="XQ263" s="741"/>
      <c r="XR263" s="741"/>
      <c r="XS263" s="741"/>
      <c r="XT263" s="741"/>
      <c r="XU263" s="741"/>
      <c r="XV263" s="741"/>
      <c r="XW263" s="741"/>
      <c r="XX263" s="741"/>
      <c r="XY263" s="741"/>
      <c r="XZ263" s="741"/>
      <c r="YA263" s="741"/>
      <c r="YB263" s="741"/>
      <c r="YC263" s="741"/>
      <c r="YD263" s="741"/>
      <c r="YE263" s="741"/>
      <c r="YF263" s="741"/>
      <c r="YG263" s="741"/>
      <c r="YH263" s="741"/>
      <c r="YI263" s="741"/>
      <c r="YJ263" s="741"/>
      <c r="YK263" s="741"/>
      <c r="YL263" s="741"/>
      <c r="YM263" s="741"/>
      <c r="YN263" s="741"/>
      <c r="YO263" s="741"/>
      <c r="YP263" s="741"/>
      <c r="YQ263" s="741"/>
      <c r="YR263" s="741"/>
      <c r="YS263" s="741"/>
      <c r="YT263" s="741"/>
      <c r="YU263" s="741"/>
      <c r="YV263" s="741"/>
      <c r="YW263" s="741"/>
      <c r="YX263" s="741"/>
      <c r="YY263" s="741"/>
      <c r="YZ263" s="741"/>
      <c r="ZA263" s="741"/>
      <c r="ZB263" s="741"/>
      <c r="ZC263" s="741"/>
      <c r="ZD263" s="741"/>
      <c r="ZE263" s="741"/>
      <c r="ZF263" s="741"/>
      <c r="ZG263" s="741"/>
      <c r="ZH263" s="741"/>
      <c r="ZI263" s="741"/>
      <c r="ZJ263" s="741"/>
      <c r="ZK263" s="741"/>
      <c r="ZL263" s="741"/>
      <c r="ZM263" s="741"/>
      <c r="ZN263" s="741"/>
      <c r="ZO263" s="741"/>
      <c r="ZP263" s="741"/>
      <c r="ZQ263" s="741"/>
      <c r="ZR263" s="741"/>
      <c r="ZS263" s="741"/>
      <c r="ZT263" s="741"/>
      <c r="ZU263" s="741"/>
      <c r="ZV263" s="741"/>
      <c r="ZW263" s="741"/>
      <c r="ZX263" s="741"/>
      <c r="ZY263" s="741"/>
      <c r="ZZ263" s="741"/>
      <c r="AAA263" s="741"/>
      <c r="AAB263" s="741"/>
      <c r="AAC263" s="741"/>
      <c r="AAD263" s="741"/>
      <c r="AAE263" s="741"/>
      <c r="AAF263" s="741"/>
      <c r="AAG263" s="741"/>
      <c r="AAH263" s="741"/>
      <c r="AAI263" s="741"/>
      <c r="AAJ263" s="741"/>
      <c r="AAK263" s="741"/>
      <c r="AAL263" s="741"/>
      <c r="AAM263" s="741"/>
      <c r="AAN263" s="741"/>
      <c r="AAO263" s="741"/>
      <c r="AAP263" s="741"/>
      <c r="AAQ263" s="741"/>
      <c r="AAR263" s="741"/>
      <c r="AAS263" s="741"/>
      <c r="AAT263" s="741"/>
      <c r="AAU263" s="741"/>
      <c r="AAV263" s="741"/>
      <c r="AAW263" s="741"/>
      <c r="AAX263" s="741"/>
      <c r="AAY263" s="741"/>
      <c r="AAZ263" s="741"/>
      <c r="ABA263" s="741"/>
      <c r="ABB263" s="741"/>
      <c r="ABC263" s="741"/>
      <c r="ABD263" s="741"/>
      <c r="ABE263" s="741"/>
      <c r="ABF263" s="741"/>
      <c r="ABG263" s="741"/>
      <c r="ABH263" s="741"/>
      <c r="ABI263" s="741"/>
      <c r="ABJ263" s="741"/>
      <c r="ABK263" s="741"/>
      <c r="ABL263" s="741"/>
      <c r="ABM263" s="741"/>
      <c r="ABN263" s="741"/>
      <c r="ABO263" s="741"/>
      <c r="ABP263" s="741"/>
      <c r="ABQ263" s="741"/>
      <c r="ABR263" s="741"/>
      <c r="ABS263" s="741"/>
      <c r="ABT263" s="741"/>
      <c r="ABU263" s="741"/>
      <c r="ABV263" s="741"/>
      <c r="ABW263" s="741"/>
      <c r="ABX263" s="741"/>
      <c r="ABY263" s="741"/>
      <c r="ABZ263" s="741"/>
      <c r="ACA263" s="741"/>
      <c r="ACB263" s="741"/>
      <c r="ACC263" s="741"/>
      <c r="ACD263" s="741"/>
      <c r="ACE263" s="741"/>
      <c r="ACF263" s="741"/>
      <c r="ACG263" s="741"/>
      <c r="ACH263" s="741"/>
      <c r="ACI263" s="741"/>
      <c r="ACJ263" s="741"/>
      <c r="ACK263" s="741"/>
      <c r="ACL263" s="741"/>
      <c r="ACM263" s="741"/>
      <c r="ACN263" s="741"/>
      <c r="ACO263" s="741"/>
      <c r="ACP263" s="741"/>
      <c r="ACQ263" s="741"/>
      <c r="ACR263" s="741"/>
      <c r="ACS263" s="741"/>
      <c r="ACT263" s="741"/>
      <c r="ACU263" s="741"/>
      <c r="ACV263" s="741"/>
      <c r="ACW263" s="741"/>
      <c r="ACX263" s="741"/>
      <c r="ACY263" s="741"/>
      <c r="ACZ263" s="741"/>
      <c r="ADA263" s="741"/>
      <c r="ADB263" s="741"/>
      <c r="ADC263" s="741"/>
      <c r="ADD263" s="741"/>
      <c r="ADE263" s="741"/>
      <c r="ADF263" s="741"/>
      <c r="ADG263" s="741"/>
      <c r="ADH263" s="741"/>
      <c r="ADI263" s="741"/>
      <c r="ADJ263" s="741"/>
      <c r="ADK263" s="741"/>
      <c r="ADL263" s="741"/>
      <c r="ADM263" s="741"/>
      <c r="ADN263" s="741"/>
      <c r="ADO263" s="741"/>
      <c r="ADP263" s="741"/>
      <c r="ADQ263" s="741"/>
      <c r="ADR263" s="741"/>
      <c r="ADS263" s="741"/>
      <c r="ADT263" s="741"/>
      <c r="ADU263" s="741"/>
      <c r="ADV263" s="741"/>
      <c r="ADW263" s="741"/>
      <c r="ADX263" s="741"/>
      <c r="ADY263" s="741"/>
      <c r="ADZ263" s="741"/>
      <c r="AEA263" s="741"/>
      <c r="AEB263" s="741"/>
      <c r="AEC263" s="741"/>
      <c r="AED263" s="741"/>
      <c r="AEE263" s="741"/>
      <c r="AEF263" s="741"/>
      <c r="AEG263" s="741"/>
      <c r="AEH263" s="741"/>
      <c r="AEI263" s="741"/>
      <c r="AEJ263" s="741"/>
      <c r="AEK263" s="741"/>
      <c r="AEL263" s="741"/>
      <c r="AEM263" s="741"/>
      <c r="AEN263" s="741"/>
      <c r="AEO263" s="741"/>
      <c r="AEP263" s="741"/>
      <c r="AEQ263" s="741"/>
      <c r="AER263" s="741"/>
      <c r="AES263" s="741"/>
      <c r="AET263" s="741"/>
      <c r="AEU263" s="741"/>
      <c r="AEV263" s="741"/>
      <c r="AEW263" s="741"/>
      <c r="AEX263" s="741"/>
      <c r="AEY263" s="741"/>
      <c r="AEZ263" s="741"/>
      <c r="AFA263" s="741"/>
      <c r="AFB263" s="741"/>
      <c r="AFC263" s="741"/>
      <c r="AFD263" s="741"/>
      <c r="AFE263" s="741"/>
      <c r="AFF263" s="741"/>
      <c r="AFG263" s="741"/>
      <c r="AFH263" s="741"/>
      <c r="AFI263" s="741"/>
      <c r="AFJ263" s="741"/>
      <c r="AFK263" s="741"/>
      <c r="AFL263" s="741"/>
      <c r="AFM263" s="741"/>
      <c r="AFN263" s="741"/>
      <c r="AFO263" s="741"/>
      <c r="AFP263" s="741"/>
      <c r="AFQ263" s="741"/>
      <c r="AFR263" s="741"/>
      <c r="AFS263" s="741"/>
      <c r="AFT263" s="741"/>
      <c r="AFU263" s="741"/>
      <c r="AFV263" s="741"/>
      <c r="AFW263" s="741"/>
      <c r="AFX263" s="741"/>
      <c r="AFY263" s="741"/>
      <c r="AFZ263" s="741"/>
      <c r="AGA263" s="741"/>
      <c r="AGB263" s="741"/>
      <c r="AGC263" s="741"/>
      <c r="AGD263" s="741"/>
      <c r="AGE263" s="741"/>
      <c r="AGF263" s="741"/>
      <c r="AGG263" s="741"/>
      <c r="AGH263" s="741"/>
      <c r="AGI263" s="741"/>
      <c r="AGJ263" s="741"/>
      <c r="AGK263" s="741"/>
      <c r="AGL263" s="741"/>
      <c r="AGM263" s="741"/>
      <c r="AGN263" s="741"/>
      <c r="AGO263" s="741"/>
      <c r="AGP263" s="741"/>
      <c r="AGQ263" s="741"/>
      <c r="AGR263" s="741"/>
      <c r="AGS263" s="741"/>
      <c r="AGT263" s="741"/>
      <c r="AGU263" s="741"/>
      <c r="AGV263" s="741"/>
      <c r="AGW263" s="741"/>
      <c r="AGX263" s="741"/>
      <c r="AGY263" s="741"/>
      <c r="AGZ263" s="741"/>
      <c r="AHA263" s="741"/>
      <c r="AHB263" s="741"/>
      <c r="AHC263" s="741"/>
      <c r="AHD263" s="741"/>
      <c r="AHE263" s="741"/>
      <c r="AHF263" s="741"/>
      <c r="AHG263" s="741"/>
      <c r="AHH263" s="741"/>
      <c r="AHI263" s="741"/>
      <c r="AHJ263" s="741"/>
      <c r="AHK263" s="741"/>
      <c r="AHL263" s="741"/>
      <c r="AHM263" s="741"/>
      <c r="AHN263" s="741"/>
      <c r="AHO263" s="741"/>
      <c r="AHP263" s="741"/>
      <c r="AHQ263" s="741"/>
      <c r="AHR263" s="741"/>
      <c r="AHS263" s="741"/>
      <c r="AHT263" s="741"/>
      <c r="AHU263" s="741"/>
      <c r="AHV263" s="741"/>
      <c r="AHW263" s="741"/>
      <c r="AHX263" s="741"/>
      <c r="AHY263" s="741"/>
      <c r="AHZ263" s="741"/>
      <c r="AIA263" s="741"/>
      <c r="AIB263" s="741"/>
      <c r="AIC263" s="741"/>
      <c r="AID263" s="741"/>
      <c r="AIE263" s="741"/>
      <c r="AIF263" s="741"/>
      <c r="AIG263" s="741"/>
      <c r="AIH263" s="741"/>
      <c r="AII263" s="741"/>
      <c r="AIJ263" s="741"/>
      <c r="AIK263" s="741"/>
      <c r="AIL263" s="741"/>
      <c r="AIM263" s="741"/>
      <c r="AIN263" s="741"/>
      <c r="AIO263" s="741"/>
      <c r="AIP263" s="741"/>
      <c r="AIQ263" s="741"/>
      <c r="AIR263" s="741"/>
      <c r="AIS263" s="741"/>
      <c r="AIT263" s="741"/>
      <c r="AIU263" s="741"/>
      <c r="AIV263" s="741"/>
      <c r="AIW263" s="741"/>
      <c r="AIX263" s="741"/>
      <c r="AIY263" s="741"/>
      <c r="AIZ263" s="741"/>
      <c r="AJA263" s="741"/>
      <c r="AJB263" s="741"/>
      <c r="AJC263" s="741"/>
      <c r="AJD263" s="741"/>
      <c r="AJE263" s="741"/>
      <c r="AJF263" s="741"/>
      <c r="AJG263" s="741"/>
      <c r="AJH263" s="741"/>
      <c r="AJI263" s="741"/>
      <c r="AJJ263" s="741"/>
      <c r="AJK263" s="741"/>
      <c r="AJL263" s="741"/>
      <c r="AJM263" s="741"/>
      <c r="AJN263" s="741"/>
      <c r="AJO263" s="741"/>
      <c r="AJP263" s="741"/>
      <c r="AJQ263" s="741"/>
      <c r="AJR263" s="741"/>
      <c r="AJS263" s="741"/>
      <c r="AJT263" s="741"/>
      <c r="AJU263" s="741"/>
      <c r="AJV263" s="741"/>
      <c r="AJW263" s="741"/>
      <c r="AJX263" s="741"/>
      <c r="AJY263" s="741"/>
      <c r="AJZ263" s="741"/>
      <c r="AKA263" s="741"/>
      <c r="AKB263" s="741"/>
      <c r="AKC263" s="741"/>
      <c r="AKD263" s="741"/>
      <c r="AKE263" s="741"/>
      <c r="AKF263" s="741"/>
      <c r="AKG263" s="741"/>
      <c r="AKH263" s="741"/>
      <c r="AKI263" s="741"/>
      <c r="AKJ263" s="741"/>
      <c r="AKK263" s="741"/>
      <c r="AKL263" s="741"/>
      <c r="AKM263" s="741"/>
      <c r="AKN263" s="741"/>
      <c r="AKO263" s="741"/>
      <c r="AKP263" s="741"/>
      <c r="AKQ263" s="741"/>
      <c r="AKR263" s="741"/>
      <c r="AKS263" s="741"/>
      <c r="AKT263" s="741"/>
      <c r="AKU263" s="741"/>
      <c r="AKV263" s="741"/>
      <c r="AKW263" s="741"/>
      <c r="AKX263" s="741"/>
      <c r="AKY263" s="741"/>
      <c r="AKZ263" s="741"/>
      <c r="ALA263" s="741"/>
      <c r="ALB263" s="741"/>
      <c r="ALC263" s="741"/>
      <c r="ALD263" s="741"/>
      <c r="ALE263" s="741"/>
      <c r="ALF263" s="741"/>
      <c r="ALG263" s="741"/>
      <c r="ALH263" s="741"/>
      <c r="ALI263" s="741"/>
      <c r="ALJ263" s="741"/>
      <c r="ALK263" s="741"/>
      <c r="ALL263" s="741"/>
      <c r="ALM263" s="741"/>
      <c r="ALN263" s="741"/>
      <c r="ALO263" s="741"/>
      <c r="ALP263" s="741"/>
      <c r="ALQ263" s="741"/>
      <c r="ALR263" s="741"/>
      <c r="ALS263" s="741"/>
      <c r="ALT263" s="741"/>
      <c r="ALU263" s="741"/>
      <c r="ALV263" s="741"/>
      <c r="ALW263" s="741"/>
      <c r="ALX263" s="741"/>
      <c r="ALY263" s="741"/>
      <c r="ALZ263" s="741"/>
      <c r="AMA263" s="741"/>
      <c r="AMB263" s="741"/>
      <c r="AMC263" s="741"/>
      <c r="AMD263" s="741"/>
      <c r="AME263" s="741"/>
      <c r="AMF263" s="741"/>
      <c r="AMG263" s="741"/>
      <c r="AMH263" s="741"/>
      <c r="AMI263" s="741"/>
      <c r="AMJ263" s="741"/>
      <c r="AMK263" s="741"/>
      <c r="AML263" s="741"/>
      <c r="AMM263" s="741"/>
      <c r="AMN263" s="741"/>
      <c r="AMO263" s="741"/>
      <c r="AMP263" s="741"/>
      <c r="AMQ263" s="741"/>
      <c r="AMR263" s="741"/>
      <c r="AMS263" s="741"/>
      <c r="AMT263" s="741"/>
      <c r="AMU263" s="741"/>
      <c r="AMV263" s="741"/>
      <c r="AMW263" s="741"/>
      <c r="AMX263" s="741"/>
      <c r="AMY263" s="741"/>
      <c r="AMZ263" s="741"/>
      <c r="ANA263" s="741"/>
      <c r="ANB263" s="741"/>
      <c r="ANC263" s="741"/>
      <c r="AND263" s="741"/>
      <c r="ANE263" s="741"/>
      <c r="ANF263" s="741"/>
      <c r="ANG263" s="741"/>
      <c r="ANH263" s="741"/>
      <c r="ANI263" s="741"/>
      <c r="ANJ263" s="741"/>
      <c r="ANK263" s="741"/>
      <c r="ANL263" s="741"/>
      <c r="ANM263" s="741"/>
      <c r="ANN263" s="741"/>
      <c r="ANO263" s="741"/>
      <c r="ANP263" s="741"/>
      <c r="ANQ263" s="741"/>
      <c r="ANR263" s="741"/>
      <c r="ANS263" s="741"/>
      <c r="ANT263" s="741"/>
      <c r="ANU263" s="741"/>
      <c r="ANV263" s="741"/>
      <c r="ANW263" s="741"/>
      <c r="ANX263" s="741"/>
      <c r="ANY263" s="741"/>
      <c r="ANZ263" s="741"/>
      <c r="AOA263" s="741"/>
      <c r="AOB263" s="741"/>
      <c r="AOC263" s="741"/>
      <c r="AOD263" s="741"/>
      <c r="AOE263" s="741"/>
      <c r="AOF263" s="741"/>
      <c r="AOG263" s="741"/>
      <c r="AOH263" s="741"/>
      <c r="AOI263" s="741"/>
      <c r="AOJ263" s="741"/>
      <c r="AOK263" s="741"/>
      <c r="AOL263" s="741"/>
      <c r="AOM263" s="741"/>
      <c r="AON263" s="741"/>
      <c r="AOO263" s="741"/>
      <c r="AOP263" s="741"/>
      <c r="AOQ263" s="741"/>
      <c r="AOR263" s="741"/>
      <c r="AOS263" s="741"/>
      <c r="AOT263" s="741"/>
      <c r="AOU263" s="741"/>
      <c r="AOV263" s="741"/>
      <c r="AOW263" s="741"/>
      <c r="AOX263" s="741"/>
      <c r="AOY263" s="741"/>
      <c r="AOZ263" s="741"/>
      <c r="APA263" s="741"/>
      <c r="APB263" s="741"/>
      <c r="APC263" s="741"/>
      <c r="APD263" s="741"/>
      <c r="APE263" s="741"/>
      <c r="APF263" s="741"/>
      <c r="APG263" s="741"/>
      <c r="APH263" s="741"/>
      <c r="API263" s="741"/>
      <c r="APJ263" s="741"/>
      <c r="APK263" s="741"/>
      <c r="APL263" s="741"/>
      <c r="APM263" s="741"/>
      <c r="APN263" s="741"/>
      <c r="APO263" s="741"/>
      <c r="APP263" s="741"/>
      <c r="APQ263" s="741"/>
      <c r="APR263" s="741"/>
      <c r="APS263" s="741"/>
      <c r="APT263" s="741"/>
      <c r="APU263" s="741"/>
      <c r="APV263" s="741"/>
      <c r="APW263" s="741"/>
      <c r="APX263" s="741"/>
      <c r="APY263" s="741"/>
      <c r="APZ263" s="741"/>
      <c r="AQA263" s="741"/>
      <c r="AQB263" s="741"/>
      <c r="AQC263" s="741"/>
      <c r="AQD263" s="741"/>
      <c r="AQE263" s="741"/>
      <c r="AQF263" s="741"/>
      <c r="AQG263" s="741"/>
      <c r="AQH263" s="741"/>
      <c r="AQI263" s="741"/>
      <c r="AQJ263" s="741"/>
      <c r="AQK263" s="741"/>
      <c r="AQL263" s="741"/>
      <c r="AQM263" s="741"/>
      <c r="AQN263" s="741"/>
      <c r="AQO263" s="741"/>
      <c r="AQP263" s="741"/>
      <c r="AQQ263" s="741"/>
      <c r="AQR263" s="741"/>
      <c r="AQS263" s="741"/>
      <c r="AQT263" s="741"/>
      <c r="AQU263" s="741"/>
      <c r="AQV263" s="741"/>
      <c r="AQW263" s="741"/>
      <c r="AQX263" s="741"/>
      <c r="AQY263" s="741"/>
      <c r="AQZ263" s="741"/>
      <c r="ARA263" s="741"/>
      <c r="ARB263" s="741"/>
      <c r="ARC263" s="741"/>
      <c r="ARD263" s="741"/>
      <c r="ARE263" s="741"/>
      <c r="ARF263" s="741"/>
      <c r="ARG263" s="741"/>
      <c r="ARH263" s="741"/>
      <c r="ARI263" s="741"/>
      <c r="ARJ263" s="741"/>
      <c r="ARK263" s="741"/>
      <c r="ARL263" s="741"/>
      <c r="ARM263" s="741"/>
      <c r="ARN263" s="741"/>
      <c r="ARO263" s="741"/>
      <c r="ARP263" s="741"/>
      <c r="ARQ263" s="741"/>
      <c r="ARR263" s="741"/>
      <c r="ARS263" s="741"/>
      <c r="ART263" s="741"/>
      <c r="ARU263" s="741"/>
      <c r="ARV263" s="741"/>
      <c r="ARW263" s="741"/>
      <c r="ARX263" s="741"/>
      <c r="ARY263" s="741"/>
      <c r="ARZ263" s="741"/>
      <c r="ASA263" s="741"/>
      <c r="ASB263" s="741"/>
      <c r="ASC263" s="741"/>
    </row>
    <row r="264" spans="1:1173" s="685" customFormat="1" ht="22" hidden="1" customHeight="1" x14ac:dyDescent="0.15">
      <c r="A264" s="653"/>
      <c r="B264" s="860" t="s">
        <v>113</v>
      </c>
      <c r="C264" s="716" t="s">
        <v>284</v>
      </c>
      <c r="D264" s="724" t="s">
        <v>108</v>
      </c>
      <c r="E264" s="825">
        <f t="shared" ref="E264:AR264" si="111">IF(E260="","",(D263-E263)/10^8)</f>
        <v>6.3270439817736817</v>
      </c>
      <c r="F264" s="826">
        <f t="shared" si="111"/>
        <v>6.0410084463017277</v>
      </c>
      <c r="G264" s="826">
        <f t="shared" si="111"/>
        <v>5.7679204914992521</v>
      </c>
      <c r="H264" s="826">
        <f t="shared" si="111"/>
        <v>5.5072087487728885</v>
      </c>
      <c r="I264" s="826">
        <f t="shared" si="111"/>
        <v>5.2582431956787872</v>
      </c>
      <c r="J264" s="825">
        <f t="shared" si="111"/>
        <v>5.0206009024095914</v>
      </c>
      <c r="K264" s="826">
        <f t="shared" si="111"/>
        <v>4.7936000021366878</v>
      </c>
      <c r="L264" s="826">
        <f t="shared" si="111"/>
        <v>4.5769646292517088</v>
      </c>
      <c r="M264" s="826">
        <f t="shared" si="111"/>
        <v>4.3700262873944853</v>
      </c>
      <c r="N264" s="826">
        <f t="shared" si="111"/>
        <v>4.1725218701780697</v>
      </c>
      <c r="O264" s="826">
        <f t="shared" si="111"/>
        <v>3.9838615837594604</v>
      </c>
      <c r="P264" s="826">
        <f t="shared" si="111"/>
        <v>3.8037939410317994</v>
      </c>
      <c r="Q264" s="826">
        <f t="shared" si="111"/>
        <v>3.6318732894421388</v>
      </c>
      <c r="R264" s="826">
        <f t="shared" si="111"/>
        <v>3.4677256698680115</v>
      </c>
      <c r="S264" s="826">
        <f t="shared" si="111"/>
        <v>3.3109155272084809</v>
      </c>
      <c r="T264" s="826">
        <f t="shared" si="111"/>
        <v>3.1612781179755403</v>
      </c>
      <c r="U264" s="826">
        <f t="shared" si="111"/>
        <v>3.0183870823887635</v>
      </c>
      <c r="V264" s="826">
        <f t="shared" si="111"/>
        <v>2.8819533987046815</v>
      </c>
      <c r="W264" s="826">
        <f t="shared" si="111"/>
        <v>2.7516921341302489</v>
      </c>
      <c r="X264" s="826">
        <f t="shared" si="111"/>
        <v>2.6273222578909303</v>
      </c>
      <c r="Y264" s="826">
        <f t="shared" si="111"/>
        <v>2.5085664628453066</v>
      </c>
      <c r="Z264" s="826">
        <f t="shared" si="111"/>
        <v>2.3951509952549745</v>
      </c>
      <c r="AA264" s="826">
        <f t="shared" si="111"/>
        <v>2.2868720189351652</v>
      </c>
      <c r="AB264" s="826">
        <f t="shared" si="111"/>
        <v>2.1835289336341859</v>
      </c>
      <c r="AC264" s="826">
        <f t="shared" si="111"/>
        <v>2.0847911738982772</v>
      </c>
      <c r="AD264" s="826">
        <f t="shared" si="111"/>
        <v>1.9905972274996184</v>
      </c>
      <c r="AE264" s="826">
        <f t="shared" si="111"/>
        <v>1.9006222879188919</v>
      </c>
      <c r="AF264" s="826">
        <f t="shared" si="111"/>
        <v>1.8146772853862763</v>
      </c>
      <c r="AG264" s="826">
        <f t="shared" si="111"/>
        <v>1.7326422375991439</v>
      </c>
      <c r="AH264" s="826">
        <f t="shared" si="111"/>
        <v>1.6543330794495774</v>
      </c>
      <c r="AI264" s="826">
        <f t="shared" si="111"/>
        <v>1.5795680779021455</v>
      </c>
      <c r="AJ264" s="826">
        <f t="shared" si="111"/>
        <v>1.508167725381546</v>
      </c>
      <c r="AK264" s="826" t="str">
        <f t="shared" si="111"/>
        <v/>
      </c>
      <c r="AL264" s="826" t="str">
        <f t="shared" si="111"/>
        <v/>
      </c>
      <c r="AM264" s="826" t="str">
        <f t="shared" si="111"/>
        <v/>
      </c>
      <c r="AN264" s="826" t="str">
        <f t="shared" si="111"/>
        <v/>
      </c>
      <c r="AO264" s="826" t="str">
        <f t="shared" si="111"/>
        <v/>
      </c>
      <c r="AP264" s="826" t="str">
        <f t="shared" si="111"/>
        <v/>
      </c>
      <c r="AQ264" s="826" t="str">
        <f t="shared" si="111"/>
        <v/>
      </c>
      <c r="AR264" s="826" t="str">
        <f t="shared" si="111"/>
        <v/>
      </c>
    </row>
    <row r="265" spans="1:1173" s="685" customFormat="1" ht="22" hidden="1" customHeight="1" x14ac:dyDescent="0.15">
      <c r="A265" s="653"/>
      <c r="B265" s="861"/>
      <c r="C265" s="716" t="s">
        <v>11</v>
      </c>
      <c r="D265" s="724" t="s">
        <v>108</v>
      </c>
      <c r="E265" s="827">
        <f>IF(E260="","",IF(E264&gt;0,2,10))</f>
        <v>2</v>
      </c>
      <c r="F265" s="828">
        <f t="shared" ref="F265:AR265" si="112">IF(F260="","",IF(F264&gt;0,2,10))</f>
        <v>2</v>
      </c>
      <c r="G265" s="828">
        <f t="shared" si="112"/>
        <v>2</v>
      </c>
      <c r="H265" s="828">
        <f t="shared" si="112"/>
        <v>2</v>
      </c>
      <c r="I265" s="828">
        <f t="shared" si="112"/>
        <v>2</v>
      </c>
      <c r="J265" s="827">
        <f>IF(J260="","",IF(J264&gt;0,2,10))</f>
        <v>2</v>
      </c>
      <c r="K265" s="828">
        <f t="shared" si="112"/>
        <v>2</v>
      </c>
      <c r="L265" s="828">
        <f t="shared" si="112"/>
        <v>2</v>
      </c>
      <c r="M265" s="828">
        <f t="shared" si="112"/>
        <v>2</v>
      </c>
      <c r="N265" s="828">
        <f t="shared" si="112"/>
        <v>2</v>
      </c>
      <c r="O265" s="828">
        <f t="shared" si="112"/>
        <v>2</v>
      </c>
      <c r="P265" s="828">
        <f t="shared" si="112"/>
        <v>2</v>
      </c>
      <c r="Q265" s="828">
        <f t="shared" si="112"/>
        <v>2</v>
      </c>
      <c r="R265" s="828">
        <f t="shared" si="112"/>
        <v>2</v>
      </c>
      <c r="S265" s="828">
        <f t="shared" si="112"/>
        <v>2</v>
      </c>
      <c r="T265" s="828">
        <f t="shared" si="112"/>
        <v>2</v>
      </c>
      <c r="U265" s="828">
        <f t="shared" si="112"/>
        <v>2</v>
      </c>
      <c r="V265" s="828">
        <f t="shared" si="112"/>
        <v>2</v>
      </c>
      <c r="W265" s="828">
        <f t="shared" si="112"/>
        <v>2</v>
      </c>
      <c r="X265" s="828">
        <f t="shared" si="112"/>
        <v>2</v>
      </c>
      <c r="Y265" s="828">
        <f t="shared" si="112"/>
        <v>2</v>
      </c>
      <c r="Z265" s="828">
        <f t="shared" si="112"/>
        <v>2</v>
      </c>
      <c r="AA265" s="828">
        <f t="shared" si="112"/>
        <v>2</v>
      </c>
      <c r="AB265" s="828">
        <f t="shared" si="112"/>
        <v>2</v>
      </c>
      <c r="AC265" s="828">
        <f t="shared" si="112"/>
        <v>2</v>
      </c>
      <c r="AD265" s="828">
        <f t="shared" si="112"/>
        <v>2</v>
      </c>
      <c r="AE265" s="828">
        <f t="shared" si="112"/>
        <v>2</v>
      </c>
      <c r="AF265" s="828">
        <f t="shared" si="112"/>
        <v>2</v>
      </c>
      <c r="AG265" s="828">
        <f t="shared" si="112"/>
        <v>2</v>
      </c>
      <c r="AH265" s="828">
        <f t="shared" si="112"/>
        <v>2</v>
      </c>
      <c r="AI265" s="828">
        <f t="shared" si="112"/>
        <v>2</v>
      </c>
      <c r="AJ265" s="828">
        <f t="shared" si="112"/>
        <v>2</v>
      </c>
      <c r="AK265" s="828" t="str">
        <f t="shared" si="112"/>
        <v/>
      </c>
      <c r="AL265" s="828" t="str">
        <f t="shared" si="112"/>
        <v/>
      </c>
      <c r="AM265" s="828" t="str">
        <f t="shared" si="112"/>
        <v/>
      </c>
      <c r="AN265" s="828" t="str">
        <f t="shared" si="112"/>
        <v/>
      </c>
      <c r="AO265" s="828" t="str">
        <f t="shared" si="112"/>
        <v/>
      </c>
      <c r="AP265" s="828" t="str">
        <f t="shared" si="112"/>
        <v/>
      </c>
      <c r="AQ265" s="828" t="str">
        <f t="shared" si="112"/>
        <v/>
      </c>
      <c r="AR265" s="828" t="str">
        <f t="shared" si="112"/>
        <v/>
      </c>
    </row>
    <row r="266" spans="1:1173" s="685" customFormat="1" ht="22" hidden="1" customHeight="1" x14ac:dyDescent="0.15">
      <c r="A266" s="653"/>
      <c r="B266" s="862"/>
      <c r="C266" s="716" t="s">
        <v>285</v>
      </c>
      <c r="D266" s="724" t="s">
        <v>108</v>
      </c>
      <c r="E266" s="829">
        <f>IF(E260="","",E265^(ABS(E264)))</f>
        <v>80.284188583158766</v>
      </c>
      <c r="F266" s="830">
        <f t="shared" ref="F266:AR266" si="113">IF(F260="","",F265^(ABS(F264)))</f>
        <v>65.845294797329217</v>
      </c>
      <c r="G266" s="830">
        <f t="shared" si="113"/>
        <v>54.49003420783194</v>
      </c>
      <c r="H266" s="830">
        <f t="shared" si="113"/>
        <v>45.481525792483744</v>
      </c>
      <c r="I266" s="830">
        <f t="shared" si="113"/>
        <v>38.272684594804453</v>
      </c>
      <c r="J266" s="829">
        <f t="shared" si="113"/>
        <v>32.460220668227755</v>
      </c>
      <c r="K266" s="830">
        <f t="shared" si="113"/>
        <v>27.734311423548554</v>
      </c>
      <c r="L266" s="830">
        <f t="shared" si="113"/>
        <v>23.867319261614831</v>
      </c>
      <c r="M266" s="830">
        <f t="shared" si="113"/>
        <v>20.678022061697327</v>
      </c>
      <c r="N266" s="830">
        <f t="shared" si="113"/>
        <v>18.032429398265428</v>
      </c>
      <c r="O266" s="830">
        <f t="shared" si="113"/>
        <v>15.822016580273983</v>
      </c>
      <c r="P266" s="830">
        <f t="shared" si="113"/>
        <v>13.965486636500339</v>
      </c>
      <c r="Q266" s="830">
        <f t="shared" si="113"/>
        <v>12.396606065200585</v>
      </c>
      <c r="R266" s="830">
        <f t="shared" si="113"/>
        <v>11.063421109732159</v>
      </c>
      <c r="S266" s="830">
        <f t="shared" si="113"/>
        <v>9.9239572963969032</v>
      </c>
      <c r="T266" s="830">
        <f t="shared" si="113"/>
        <v>8.9462192640472473</v>
      </c>
      <c r="U266" s="830">
        <f t="shared" si="113"/>
        <v>8.1026121390743029</v>
      </c>
      <c r="V266" s="830">
        <f t="shared" si="113"/>
        <v>7.3714753756158826</v>
      </c>
      <c r="W266" s="830">
        <f t="shared" si="113"/>
        <v>6.7350662368890006</v>
      </c>
      <c r="X266" s="830">
        <f t="shared" si="113"/>
        <v>6.1787810782048762</v>
      </c>
      <c r="Y266" s="830">
        <f t="shared" si="113"/>
        <v>5.6905435508642936</v>
      </c>
      <c r="Z266" s="830">
        <f t="shared" si="113"/>
        <v>5.2603215674455468</v>
      </c>
      <c r="AA266" s="830">
        <f t="shared" si="113"/>
        <v>4.8799691212207597</v>
      </c>
      <c r="AB266" s="830">
        <f t="shared" si="113"/>
        <v>4.5426335638709938</v>
      </c>
      <c r="AC266" s="830">
        <f t="shared" si="113"/>
        <v>4.2421368834944362</v>
      </c>
      <c r="AD266" s="830">
        <f t="shared" si="113"/>
        <v>3.9740147504907957</v>
      </c>
      <c r="AE266" s="830">
        <f t="shared" si="113"/>
        <v>3.7337421204225034</v>
      </c>
      <c r="AF266" s="830">
        <f t="shared" si="113"/>
        <v>3.5178093213929036</v>
      </c>
      <c r="AG266" s="830">
        <f t="shared" si="113"/>
        <v>3.3233592109189769</v>
      </c>
      <c r="AH266" s="830">
        <f t="shared" si="113"/>
        <v>3.1477764343736214</v>
      </c>
      <c r="AI266" s="830">
        <f t="shared" si="113"/>
        <v>2.9888035586107948</v>
      </c>
      <c r="AJ266" s="830">
        <f t="shared" si="113"/>
        <v>2.8444854972147948</v>
      </c>
      <c r="AK266" s="830" t="str">
        <f t="shared" si="113"/>
        <v/>
      </c>
      <c r="AL266" s="830" t="str">
        <f t="shared" si="113"/>
        <v/>
      </c>
      <c r="AM266" s="830" t="str">
        <f t="shared" si="113"/>
        <v/>
      </c>
      <c r="AN266" s="830" t="str">
        <f t="shared" si="113"/>
        <v/>
      </c>
      <c r="AO266" s="830" t="str">
        <f t="shared" si="113"/>
        <v/>
      </c>
      <c r="AP266" s="830" t="str">
        <f t="shared" si="113"/>
        <v/>
      </c>
      <c r="AQ266" s="830" t="str">
        <f t="shared" si="113"/>
        <v/>
      </c>
      <c r="AR266" s="830" t="str">
        <f t="shared" si="113"/>
        <v/>
      </c>
    </row>
    <row r="267" spans="1:1173" s="679" customFormat="1" ht="26" customHeight="1" x14ac:dyDescent="0.15">
      <c r="A267" s="653"/>
      <c r="B267" s="654"/>
      <c r="E267" s="655"/>
      <c r="J267" s="655"/>
      <c r="AE267" s="653"/>
      <c r="AF267" s="653"/>
    </row>
    <row r="268" spans="1:1173" s="798" customFormat="1" ht="22" customHeight="1" x14ac:dyDescent="0.15">
      <c r="A268" s="646"/>
      <c r="B268" s="796" t="s">
        <v>107</v>
      </c>
      <c r="C268" s="797" t="str">
        <f>C30</f>
        <v>*PASSIF*</v>
      </c>
      <c r="E268" s="799"/>
      <c r="J268" s="799"/>
    </row>
    <row r="269" spans="1:1173" s="666" customFormat="1" ht="10" customHeight="1" x14ac:dyDescent="0.15">
      <c r="A269" s="653"/>
      <c r="E269" s="669"/>
      <c r="J269" s="669"/>
    </row>
    <row r="270" spans="1:1173" s="802" customFormat="1" ht="22" customHeight="1" x14ac:dyDescent="0.15">
      <c r="A270" s="653"/>
      <c r="B270" s="800" t="s">
        <v>14</v>
      </c>
      <c r="C270" s="729">
        <f>Vérification!$I$66/100</f>
        <v>0.01</v>
      </c>
      <c r="D270" s="730"/>
      <c r="E270" s="801"/>
      <c r="J270" s="801"/>
    </row>
    <row r="271" spans="1:1173" s="802" customFormat="1" ht="22" customHeight="1" x14ac:dyDescent="0.15">
      <c r="A271" s="653"/>
      <c r="B271" s="800" t="s">
        <v>18</v>
      </c>
      <c r="C271" s="729">
        <f>Vérification!$I$67/100</f>
        <v>7.5000000000000002E-4</v>
      </c>
      <c r="D271" s="730"/>
      <c r="E271" s="801"/>
      <c r="J271" s="801"/>
    </row>
    <row r="272" spans="1:1173" s="802" customFormat="1" ht="22" customHeight="1" x14ac:dyDescent="0.15">
      <c r="A272" s="653"/>
      <c r="B272" s="800" t="s">
        <v>51</v>
      </c>
      <c r="C272" s="732">
        <f>$D$30/100</f>
        <v>0.02</v>
      </c>
      <c r="D272" s="730"/>
      <c r="E272" s="801"/>
      <c r="J272" s="801"/>
    </row>
    <row r="273" spans="1:1173" s="804" customFormat="1" ht="10" customHeight="1" x14ac:dyDescent="0.15">
      <c r="A273" s="653"/>
      <c r="B273" s="803"/>
      <c r="C273" s="699"/>
      <c r="E273" s="805"/>
      <c r="J273" s="805"/>
    </row>
    <row r="274" spans="1:1173" s="802" customFormat="1" ht="22" customHeight="1" x14ac:dyDescent="0.15">
      <c r="A274" s="653"/>
      <c r="B274" s="800"/>
      <c r="C274" s="806" t="s">
        <v>95</v>
      </c>
      <c r="E274" s="801"/>
      <c r="J274" s="801"/>
    </row>
    <row r="275" spans="1:1173" s="811" customFormat="1" ht="22" customHeight="1" x14ac:dyDescent="0.15">
      <c r="A275" s="653"/>
      <c r="B275" s="807" t="s">
        <v>69</v>
      </c>
      <c r="C275" s="671" t="s">
        <v>11</v>
      </c>
      <c r="D275" s="808">
        <f>D$84</f>
        <v>2018</v>
      </c>
      <c r="E275" s="809">
        <f t="shared" ref="E275:AR275" si="114">E$84</f>
        <v>2019</v>
      </c>
      <c r="F275" s="808">
        <f t="shared" si="114"/>
        <v>2020</v>
      </c>
      <c r="G275" s="808">
        <f t="shared" si="114"/>
        <v>2021</v>
      </c>
      <c r="H275" s="808">
        <f t="shared" si="114"/>
        <v>2022</v>
      </c>
      <c r="I275" s="808">
        <f t="shared" si="114"/>
        <v>2023</v>
      </c>
      <c r="J275" s="809">
        <f t="shared" si="114"/>
        <v>2024</v>
      </c>
      <c r="K275" s="808">
        <f t="shared" si="114"/>
        <v>2025</v>
      </c>
      <c r="L275" s="808">
        <f t="shared" si="114"/>
        <v>2026</v>
      </c>
      <c r="M275" s="808">
        <f t="shared" si="114"/>
        <v>2027</v>
      </c>
      <c r="N275" s="808">
        <f t="shared" si="114"/>
        <v>2028</v>
      </c>
      <c r="O275" s="808">
        <f t="shared" si="114"/>
        <v>2029</v>
      </c>
      <c r="P275" s="808">
        <f t="shared" si="114"/>
        <v>2030</v>
      </c>
      <c r="Q275" s="808">
        <f t="shared" si="114"/>
        <v>2031</v>
      </c>
      <c r="R275" s="808">
        <f t="shared" si="114"/>
        <v>2032</v>
      </c>
      <c r="S275" s="808">
        <f t="shared" si="114"/>
        <v>2033</v>
      </c>
      <c r="T275" s="808">
        <f t="shared" si="114"/>
        <v>2034</v>
      </c>
      <c r="U275" s="808">
        <f t="shared" si="114"/>
        <v>2035</v>
      </c>
      <c r="V275" s="808">
        <f t="shared" si="114"/>
        <v>2036</v>
      </c>
      <c r="W275" s="808">
        <f t="shared" si="114"/>
        <v>2037</v>
      </c>
      <c r="X275" s="808">
        <f t="shared" si="114"/>
        <v>2038</v>
      </c>
      <c r="Y275" s="808">
        <f t="shared" si="114"/>
        <v>2039</v>
      </c>
      <c r="Z275" s="808">
        <f t="shared" si="114"/>
        <v>2040</v>
      </c>
      <c r="AA275" s="808">
        <f t="shared" si="114"/>
        <v>2041</v>
      </c>
      <c r="AB275" s="808">
        <f t="shared" si="114"/>
        <v>2042</v>
      </c>
      <c r="AC275" s="808">
        <f t="shared" si="114"/>
        <v>2043</v>
      </c>
      <c r="AD275" s="808">
        <f t="shared" si="114"/>
        <v>2044</v>
      </c>
      <c r="AE275" s="808">
        <f t="shared" si="114"/>
        <v>2045</v>
      </c>
      <c r="AF275" s="808">
        <f t="shared" si="114"/>
        <v>2046</v>
      </c>
      <c r="AG275" s="808">
        <f t="shared" si="114"/>
        <v>2047</v>
      </c>
      <c r="AH275" s="808">
        <f t="shared" si="114"/>
        <v>2048</v>
      </c>
      <c r="AI275" s="808">
        <f t="shared" si="114"/>
        <v>2049</v>
      </c>
      <c r="AJ275" s="808">
        <f t="shared" si="114"/>
        <v>2050</v>
      </c>
      <c r="AK275" s="808" t="str">
        <f t="shared" si="114"/>
        <v/>
      </c>
      <c r="AL275" s="808" t="str">
        <f t="shared" si="114"/>
        <v/>
      </c>
      <c r="AM275" s="808" t="str">
        <f t="shared" si="114"/>
        <v/>
      </c>
      <c r="AN275" s="808" t="str">
        <f t="shared" si="114"/>
        <v/>
      </c>
      <c r="AO275" s="808" t="str">
        <f t="shared" si="114"/>
        <v/>
      </c>
      <c r="AP275" s="808" t="str">
        <f t="shared" si="114"/>
        <v/>
      </c>
      <c r="AQ275" s="808" t="str">
        <f t="shared" si="114"/>
        <v/>
      </c>
      <c r="AR275" s="808" t="str">
        <f t="shared" si="114"/>
        <v/>
      </c>
      <c r="AS275" s="810"/>
      <c r="AT275" s="810"/>
      <c r="AU275" s="810"/>
      <c r="AV275" s="810"/>
      <c r="AW275" s="810"/>
      <c r="AX275" s="810"/>
      <c r="AY275" s="810"/>
      <c r="AZ275" s="810"/>
      <c r="BA275" s="810"/>
      <c r="BB275" s="810"/>
      <c r="BC275" s="810"/>
      <c r="BD275" s="810"/>
      <c r="BE275" s="810"/>
      <c r="BF275" s="810"/>
      <c r="BG275" s="810"/>
      <c r="BH275" s="810"/>
      <c r="BI275" s="810"/>
      <c r="BJ275" s="810"/>
      <c r="BK275" s="810"/>
      <c r="BL275" s="810"/>
      <c r="BM275" s="810"/>
      <c r="BN275" s="810"/>
      <c r="BO275" s="810"/>
      <c r="BP275" s="810"/>
      <c r="BQ275" s="810"/>
      <c r="BR275" s="810"/>
      <c r="BS275" s="810"/>
      <c r="BT275" s="810"/>
      <c r="BU275" s="810"/>
      <c r="BV275" s="810"/>
      <c r="BW275" s="810"/>
      <c r="BX275" s="810"/>
      <c r="BY275" s="810"/>
      <c r="BZ275" s="810"/>
      <c r="CA275" s="810"/>
      <c r="CB275" s="810"/>
      <c r="CC275" s="810"/>
      <c r="CD275" s="810"/>
      <c r="CE275" s="810"/>
      <c r="CF275" s="810"/>
      <c r="CG275" s="810"/>
      <c r="CH275" s="810"/>
      <c r="CI275" s="810"/>
      <c r="CJ275" s="810"/>
      <c r="CK275" s="810"/>
      <c r="CL275" s="810"/>
      <c r="CM275" s="810"/>
      <c r="CN275" s="810"/>
      <c r="CO275" s="810"/>
      <c r="CP275" s="810"/>
      <c r="CQ275" s="810"/>
      <c r="CR275" s="810"/>
      <c r="CS275" s="810"/>
      <c r="CT275" s="810"/>
      <c r="CU275" s="810"/>
      <c r="CV275" s="810"/>
      <c r="CW275" s="810"/>
      <c r="CX275" s="810"/>
      <c r="CY275" s="810"/>
      <c r="CZ275" s="810"/>
      <c r="DA275" s="810"/>
      <c r="DB275" s="810"/>
      <c r="DC275" s="810"/>
      <c r="DD275" s="810"/>
      <c r="DE275" s="810"/>
      <c r="DF275" s="810"/>
      <c r="DG275" s="810"/>
      <c r="DH275" s="810"/>
      <c r="DI275" s="810"/>
      <c r="DJ275" s="810"/>
      <c r="DK275" s="810"/>
      <c r="DL275" s="810"/>
      <c r="DM275" s="810"/>
      <c r="DN275" s="810"/>
      <c r="DO275" s="810"/>
      <c r="DP275" s="810"/>
      <c r="DQ275" s="810"/>
      <c r="DR275" s="810"/>
      <c r="DS275" s="810"/>
      <c r="DT275" s="810"/>
      <c r="DU275" s="810"/>
      <c r="DV275" s="810"/>
      <c r="DW275" s="810"/>
      <c r="DX275" s="810"/>
      <c r="DY275" s="810"/>
      <c r="DZ275" s="810"/>
      <c r="EA275" s="810"/>
      <c r="EB275" s="810"/>
      <c r="EC275" s="810"/>
      <c r="ED275" s="810"/>
      <c r="EE275" s="810"/>
      <c r="EF275" s="810"/>
      <c r="EG275" s="810"/>
      <c r="EH275" s="810"/>
      <c r="EI275" s="810"/>
      <c r="EJ275" s="810"/>
      <c r="EK275" s="810"/>
      <c r="EL275" s="810"/>
      <c r="EM275" s="810"/>
      <c r="EN275" s="810"/>
      <c r="EO275" s="810"/>
      <c r="EP275" s="810"/>
      <c r="EQ275" s="810"/>
      <c r="ER275" s="810"/>
      <c r="ES275" s="810"/>
      <c r="ET275" s="810"/>
      <c r="EU275" s="810"/>
      <c r="EV275" s="810"/>
      <c r="EW275" s="810"/>
      <c r="EX275" s="810"/>
      <c r="EY275" s="810"/>
      <c r="EZ275" s="810"/>
      <c r="FA275" s="810"/>
      <c r="FB275" s="810"/>
      <c r="FC275" s="810"/>
      <c r="FD275" s="810"/>
      <c r="FE275" s="810"/>
      <c r="FF275" s="810"/>
      <c r="FG275" s="810"/>
      <c r="FH275" s="810"/>
      <c r="FI275" s="810"/>
      <c r="FJ275" s="810"/>
      <c r="FK275" s="810"/>
      <c r="FL275" s="810"/>
      <c r="FM275" s="810"/>
      <c r="FN275" s="810"/>
      <c r="FO275" s="810"/>
      <c r="FP275" s="810"/>
      <c r="FQ275" s="810"/>
      <c r="FR275" s="810"/>
      <c r="FS275" s="810"/>
      <c r="FT275" s="810"/>
      <c r="FU275" s="810"/>
      <c r="FV275" s="810"/>
      <c r="FW275" s="810"/>
      <c r="FX275" s="810"/>
      <c r="FY275" s="810"/>
      <c r="FZ275" s="810"/>
      <c r="GA275" s="810"/>
      <c r="GB275" s="810"/>
      <c r="GC275" s="810"/>
      <c r="GD275" s="810"/>
      <c r="GE275" s="810"/>
      <c r="GF275" s="810"/>
      <c r="GG275" s="810"/>
      <c r="GH275" s="810"/>
      <c r="GI275" s="810"/>
      <c r="GJ275" s="810"/>
      <c r="GK275" s="810"/>
      <c r="GL275" s="810"/>
      <c r="GM275" s="810"/>
      <c r="GN275" s="810"/>
      <c r="GO275" s="810"/>
      <c r="GP275" s="810"/>
      <c r="GQ275" s="810"/>
      <c r="GR275" s="810"/>
      <c r="GS275" s="810"/>
      <c r="GT275" s="810"/>
      <c r="GU275" s="810"/>
      <c r="GV275" s="810"/>
      <c r="GW275" s="810"/>
      <c r="GX275" s="810"/>
      <c r="GY275" s="810"/>
      <c r="GZ275" s="810"/>
      <c r="HA275" s="810"/>
      <c r="HB275" s="810"/>
      <c r="HC275" s="810"/>
      <c r="HD275" s="810"/>
      <c r="HE275" s="810"/>
      <c r="HF275" s="810"/>
      <c r="HG275" s="810"/>
      <c r="HH275" s="810"/>
      <c r="HI275" s="810"/>
      <c r="HJ275" s="810"/>
      <c r="HK275" s="810"/>
      <c r="HL275" s="810"/>
      <c r="HM275" s="810"/>
      <c r="HN275" s="810"/>
      <c r="HO275" s="810"/>
      <c r="HP275" s="810"/>
      <c r="HQ275" s="810"/>
      <c r="HR275" s="810"/>
      <c r="HS275" s="810"/>
      <c r="HT275" s="810"/>
      <c r="HU275" s="810"/>
      <c r="HV275" s="810"/>
      <c r="HW275" s="810"/>
      <c r="HX275" s="810"/>
      <c r="HY275" s="810"/>
      <c r="HZ275" s="810"/>
      <c r="IA275" s="810"/>
      <c r="IB275" s="810"/>
      <c r="IC275" s="810"/>
      <c r="ID275" s="810"/>
      <c r="IE275" s="810"/>
      <c r="IF275" s="810"/>
      <c r="IG275" s="810"/>
      <c r="IH275" s="810"/>
      <c r="II275" s="810"/>
      <c r="IJ275" s="810"/>
      <c r="IK275" s="810"/>
      <c r="IL275" s="810"/>
      <c r="IM275" s="810"/>
      <c r="IN275" s="810"/>
      <c r="IO275" s="810"/>
      <c r="IP275" s="810"/>
      <c r="IQ275" s="810"/>
      <c r="IR275" s="810"/>
      <c r="IS275" s="810"/>
      <c r="IT275" s="810"/>
      <c r="IU275" s="810"/>
      <c r="IV275" s="810"/>
      <c r="IW275" s="810"/>
      <c r="IX275" s="810"/>
      <c r="IY275" s="810"/>
      <c r="IZ275" s="810"/>
      <c r="JA275" s="810"/>
      <c r="JB275" s="810"/>
      <c r="JC275" s="810"/>
      <c r="JD275" s="810"/>
      <c r="JE275" s="810"/>
      <c r="JF275" s="810"/>
      <c r="JG275" s="810"/>
      <c r="JH275" s="810"/>
      <c r="JI275" s="810"/>
      <c r="JJ275" s="810"/>
      <c r="JK275" s="810"/>
      <c r="JL275" s="810"/>
      <c r="JM275" s="810"/>
      <c r="JN275" s="810"/>
      <c r="JO275" s="810"/>
      <c r="JP275" s="810"/>
      <c r="JQ275" s="810"/>
      <c r="JR275" s="810"/>
      <c r="JS275" s="810"/>
      <c r="JT275" s="810"/>
      <c r="JU275" s="810"/>
      <c r="JV275" s="810"/>
      <c r="JW275" s="810"/>
      <c r="JX275" s="810"/>
      <c r="JY275" s="810"/>
      <c r="JZ275" s="810"/>
      <c r="KA275" s="810"/>
      <c r="KB275" s="810"/>
      <c r="KC275" s="810"/>
      <c r="KD275" s="810"/>
      <c r="KE275" s="810"/>
      <c r="KF275" s="810"/>
      <c r="KG275" s="810"/>
      <c r="KH275" s="810"/>
      <c r="KI275" s="810"/>
      <c r="KJ275" s="810"/>
      <c r="KK275" s="810"/>
      <c r="KL275" s="810"/>
      <c r="KM275" s="810"/>
      <c r="KN275" s="810"/>
      <c r="KO275" s="810"/>
      <c r="KP275" s="810"/>
      <c r="KQ275" s="810"/>
      <c r="KR275" s="810"/>
      <c r="KS275" s="810"/>
      <c r="KT275" s="810"/>
      <c r="KU275" s="810"/>
      <c r="KV275" s="810"/>
      <c r="KW275" s="810"/>
      <c r="KX275" s="810"/>
      <c r="KY275" s="810"/>
      <c r="KZ275" s="810"/>
      <c r="LA275" s="810"/>
      <c r="LB275" s="810"/>
      <c r="LC275" s="810"/>
      <c r="LD275" s="810"/>
      <c r="LE275" s="810"/>
      <c r="LF275" s="810"/>
      <c r="LG275" s="810"/>
      <c r="LH275" s="810"/>
      <c r="LI275" s="810"/>
      <c r="LJ275" s="810"/>
      <c r="LK275" s="810"/>
      <c r="LL275" s="810"/>
      <c r="LM275" s="810"/>
      <c r="LN275" s="810"/>
      <c r="LO275" s="810"/>
      <c r="LP275" s="810"/>
      <c r="LQ275" s="810"/>
      <c r="LR275" s="810"/>
      <c r="LS275" s="810"/>
      <c r="LT275" s="810"/>
      <c r="LU275" s="810"/>
      <c r="LV275" s="810"/>
      <c r="LW275" s="810"/>
      <c r="LX275" s="810"/>
      <c r="LY275" s="810"/>
      <c r="LZ275" s="810"/>
      <c r="MA275" s="810"/>
      <c r="MB275" s="810"/>
      <c r="MC275" s="810"/>
      <c r="MD275" s="810"/>
      <c r="ME275" s="810"/>
      <c r="MF275" s="810"/>
      <c r="MG275" s="810"/>
      <c r="MH275" s="810"/>
      <c r="MI275" s="810"/>
      <c r="MJ275" s="810"/>
      <c r="MK275" s="810"/>
      <c r="ML275" s="810"/>
      <c r="MM275" s="810"/>
      <c r="MN275" s="810"/>
      <c r="MO275" s="810"/>
      <c r="MP275" s="810"/>
      <c r="MQ275" s="810"/>
      <c r="MR275" s="810"/>
      <c r="MS275" s="810"/>
      <c r="MT275" s="810"/>
      <c r="MU275" s="810"/>
      <c r="MV275" s="810"/>
      <c r="MW275" s="810"/>
      <c r="MX275" s="810"/>
      <c r="MY275" s="810"/>
      <c r="MZ275" s="810"/>
      <c r="NA275" s="810"/>
      <c r="NB275" s="810"/>
      <c r="NC275" s="810"/>
      <c r="ND275" s="810"/>
      <c r="NE275" s="810"/>
      <c r="NF275" s="810"/>
      <c r="NG275" s="810"/>
      <c r="NH275" s="810"/>
      <c r="NI275" s="810"/>
      <c r="NJ275" s="810"/>
      <c r="NK275" s="810"/>
      <c r="NL275" s="810"/>
      <c r="NM275" s="810"/>
      <c r="NN275" s="810"/>
      <c r="NO275" s="810"/>
      <c r="NP275" s="810"/>
      <c r="NQ275" s="810"/>
      <c r="NR275" s="810"/>
      <c r="NS275" s="810"/>
      <c r="NT275" s="810"/>
      <c r="NU275" s="810"/>
      <c r="NV275" s="810"/>
      <c r="NW275" s="810"/>
      <c r="NX275" s="810"/>
      <c r="NY275" s="810"/>
      <c r="NZ275" s="810"/>
      <c r="OA275" s="810"/>
      <c r="OB275" s="810"/>
      <c r="OC275" s="810"/>
      <c r="OD275" s="810"/>
      <c r="OE275" s="810"/>
      <c r="OF275" s="810"/>
      <c r="OG275" s="810"/>
      <c r="OH275" s="810"/>
      <c r="OI275" s="810"/>
      <c r="OJ275" s="810"/>
      <c r="OK275" s="810"/>
      <c r="OL275" s="810"/>
      <c r="OM275" s="810"/>
      <c r="ON275" s="810"/>
      <c r="OO275" s="810"/>
      <c r="OP275" s="810"/>
      <c r="OQ275" s="810"/>
      <c r="OR275" s="810"/>
      <c r="OS275" s="810"/>
      <c r="OT275" s="810"/>
      <c r="OU275" s="810"/>
      <c r="OV275" s="810"/>
      <c r="OW275" s="810"/>
      <c r="OX275" s="810"/>
      <c r="OY275" s="810"/>
      <c r="OZ275" s="810"/>
      <c r="PA275" s="810"/>
      <c r="PB275" s="810"/>
      <c r="PC275" s="810"/>
      <c r="PD275" s="810"/>
      <c r="PE275" s="810"/>
      <c r="PF275" s="810"/>
      <c r="PG275" s="810"/>
      <c r="PH275" s="810"/>
      <c r="PI275" s="810"/>
      <c r="PJ275" s="810"/>
      <c r="PK275" s="810"/>
      <c r="PL275" s="810"/>
      <c r="PM275" s="810"/>
      <c r="PN275" s="810"/>
      <c r="PO275" s="810"/>
      <c r="PP275" s="810"/>
      <c r="PQ275" s="810"/>
      <c r="PR275" s="810"/>
      <c r="PS275" s="810"/>
      <c r="PT275" s="810"/>
      <c r="PU275" s="810"/>
      <c r="PV275" s="810"/>
      <c r="PW275" s="810"/>
      <c r="PX275" s="810"/>
      <c r="PY275" s="810"/>
      <c r="PZ275" s="810"/>
      <c r="QA275" s="810"/>
      <c r="QB275" s="810"/>
      <c r="QC275" s="810"/>
      <c r="QD275" s="810"/>
      <c r="QE275" s="810"/>
      <c r="QF275" s="810"/>
      <c r="QG275" s="810"/>
      <c r="QH275" s="810"/>
      <c r="QI275" s="810"/>
      <c r="QJ275" s="810"/>
      <c r="QK275" s="810"/>
      <c r="QL275" s="810"/>
      <c r="QM275" s="810"/>
      <c r="QN275" s="810"/>
      <c r="QO275" s="810"/>
      <c r="QP275" s="810"/>
      <c r="QQ275" s="810"/>
      <c r="QR275" s="810"/>
      <c r="QS275" s="810"/>
      <c r="QT275" s="810"/>
      <c r="QU275" s="810"/>
      <c r="QV275" s="810"/>
      <c r="QW275" s="810"/>
      <c r="QX275" s="810"/>
      <c r="QY275" s="810"/>
      <c r="QZ275" s="810"/>
      <c r="RA275" s="810"/>
      <c r="RB275" s="810"/>
      <c r="RC275" s="810"/>
      <c r="RD275" s="810"/>
      <c r="RE275" s="810"/>
      <c r="RF275" s="810"/>
      <c r="RG275" s="810"/>
      <c r="RH275" s="810"/>
      <c r="RI275" s="810"/>
      <c r="RJ275" s="810"/>
      <c r="RK275" s="810"/>
      <c r="RL275" s="810"/>
      <c r="RM275" s="810"/>
      <c r="RN275" s="810"/>
      <c r="RO275" s="810"/>
      <c r="RP275" s="810"/>
      <c r="RQ275" s="810"/>
      <c r="RR275" s="810"/>
      <c r="RS275" s="810"/>
      <c r="RT275" s="810"/>
      <c r="RU275" s="810"/>
      <c r="RV275" s="810"/>
      <c r="RW275" s="810"/>
      <c r="RX275" s="810"/>
      <c r="RY275" s="810"/>
      <c r="RZ275" s="810"/>
      <c r="SA275" s="810"/>
      <c r="SB275" s="810"/>
      <c r="SC275" s="810"/>
      <c r="SD275" s="810"/>
      <c r="SE275" s="810"/>
      <c r="SF275" s="810"/>
      <c r="SG275" s="810"/>
      <c r="SH275" s="810"/>
      <c r="SI275" s="810"/>
      <c r="SJ275" s="810"/>
      <c r="SK275" s="810"/>
      <c r="SL275" s="810"/>
      <c r="SM275" s="810"/>
      <c r="SN275" s="810"/>
      <c r="SO275" s="810"/>
      <c r="SP275" s="810"/>
      <c r="SQ275" s="810"/>
      <c r="SR275" s="810"/>
      <c r="SS275" s="810"/>
      <c r="ST275" s="810"/>
      <c r="SU275" s="810"/>
      <c r="SV275" s="810"/>
      <c r="SW275" s="810"/>
      <c r="SX275" s="810"/>
      <c r="SY275" s="810"/>
      <c r="SZ275" s="810"/>
      <c r="TA275" s="810"/>
      <c r="TB275" s="810"/>
      <c r="TC275" s="810"/>
      <c r="TD275" s="810"/>
      <c r="TE275" s="810"/>
      <c r="TF275" s="810"/>
      <c r="TG275" s="810"/>
      <c r="TH275" s="810"/>
      <c r="TI275" s="810"/>
      <c r="TJ275" s="810"/>
      <c r="TK275" s="810"/>
      <c r="TL275" s="810"/>
      <c r="TM275" s="810"/>
      <c r="TN275" s="810"/>
      <c r="TO275" s="810"/>
      <c r="TP275" s="810"/>
      <c r="TQ275" s="810"/>
      <c r="TR275" s="810"/>
      <c r="TS275" s="810"/>
      <c r="TT275" s="810"/>
      <c r="TU275" s="810"/>
      <c r="TV275" s="810"/>
      <c r="TW275" s="810"/>
      <c r="TX275" s="810"/>
      <c r="TY275" s="810"/>
      <c r="TZ275" s="810"/>
      <c r="UA275" s="810"/>
      <c r="UB275" s="810"/>
      <c r="UC275" s="810"/>
      <c r="UD275" s="810"/>
      <c r="UE275" s="810"/>
      <c r="UF275" s="810"/>
      <c r="UG275" s="810"/>
      <c r="UH275" s="810"/>
      <c r="UI275" s="810"/>
      <c r="UJ275" s="810"/>
      <c r="UK275" s="810"/>
      <c r="UL275" s="810"/>
      <c r="UM275" s="810"/>
      <c r="UN275" s="810"/>
      <c r="UO275" s="810"/>
      <c r="UP275" s="810"/>
      <c r="UQ275" s="810"/>
      <c r="UR275" s="810"/>
      <c r="US275" s="810"/>
      <c r="UT275" s="810"/>
      <c r="UU275" s="810"/>
      <c r="UV275" s="810"/>
      <c r="UW275" s="810"/>
      <c r="UX275" s="810"/>
      <c r="UY275" s="810"/>
      <c r="UZ275" s="810"/>
      <c r="VA275" s="810"/>
      <c r="VB275" s="810"/>
      <c r="VC275" s="810"/>
      <c r="VD275" s="810"/>
      <c r="VE275" s="810"/>
      <c r="VF275" s="810"/>
      <c r="VG275" s="810"/>
      <c r="VH275" s="810"/>
      <c r="VI275" s="810"/>
      <c r="VJ275" s="810"/>
      <c r="VK275" s="810"/>
      <c r="VL275" s="810"/>
      <c r="VM275" s="810"/>
      <c r="VN275" s="810"/>
      <c r="VO275" s="810"/>
      <c r="VP275" s="810"/>
      <c r="VQ275" s="810"/>
      <c r="VR275" s="810"/>
      <c r="VS275" s="810"/>
      <c r="VT275" s="810"/>
      <c r="VU275" s="810"/>
      <c r="VV275" s="810"/>
      <c r="VW275" s="810"/>
      <c r="VX275" s="810"/>
      <c r="VY275" s="810"/>
      <c r="VZ275" s="810"/>
      <c r="WA275" s="810"/>
      <c r="WB275" s="810"/>
      <c r="WC275" s="810"/>
      <c r="WD275" s="810"/>
      <c r="WE275" s="810"/>
      <c r="WF275" s="810"/>
      <c r="WG275" s="810"/>
      <c r="WH275" s="810"/>
      <c r="WI275" s="810"/>
      <c r="WJ275" s="810"/>
      <c r="WK275" s="810"/>
      <c r="WL275" s="810"/>
      <c r="WM275" s="810"/>
      <c r="WN275" s="810"/>
      <c r="WO275" s="810"/>
      <c r="WP275" s="810"/>
      <c r="WQ275" s="810"/>
      <c r="WR275" s="810"/>
      <c r="WS275" s="810"/>
      <c r="WT275" s="810"/>
      <c r="WU275" s="810"/>
      <c r="WV275" s="810"/>
      <c r="WW275" s="810"/>
      <c r="WX275" s="810"/>
      <c r="WY275" s="810"/>
      <c r="WZ275" s="810"/>
      <c r="XA275" s="810"/>
      <c r="XB275" s="810"/>
      <c r="XC275" s="810"/>
      <c r="XD275" s="810"/>
      <c r="XE275" s="810"/>
      <c r="XF275" s="810"/>
      <c r="XG275" s="810"/>
      <c r="XH275" s="810"/>
      <c r="XI275" s="810"/>
      <c r="XJ275" s="810"/>
      <c r="XK275" s="810"/>
      <c r="XL275" s="810"/>
      <c r="XM275" s="810"/>
      <c r="XN275" s="810"/>
      <c r="XO275" s="810"/>
      <c r="XP275" s="810"/>
      <c r="XQ275" s="810"/>
      <c r="XR275" s="810"/>
      <c r="XS275" s="810"/>
      <c r="XT275" s="810"/>
      <c r="XU275" s="810"/>
      <c r="XV275" s="810"/>
      <c r="XW275" s="810"/>
      <c r="XX275" s="810"/>
      <c r="XY275" s="810"/>
      <c r="XZ275" s="810"/>
      <c r="YA275" s="810"/>
      <c r="YB275" s="810"/>
      <c r="YC275" s="810"/>
      <c r="YD275" s="810"/>
      <c r="YE275" s="810"/>
      <c r="YF275" s="810"/>
      <c r="YG275" s="810"/>
      <c r="YH275" s="810"/>
      <c r="YI275" s="810"/>
      <c r="YJ275" s="810"/>
      <c r="YK275" s="810"/>
      <c r="YL275" s="810"/>
      <c r="YM275" s="810"/>
      <c r="YN275" s="810"/>
      <c r="YO275" s="810"/>
      <c r="YP275" s="810"/>
      <c r="YQ275" s="810"/>
      <c r="YR275" s="810"/>
      <c r="YS275" s="810"/>
      <c r="YT275" s="810"/>
      <c r="YU275" s="810"/>
      <c r="YV275" s="810"/>
      <c r="YW275" s="810"/>
      <c r="YX275" s="810"/>
      <c r="YY275" s="810"/>
      <c r="YZ275" s="810"/>
      <c r="ZA275" s="810"/>
      <c r="ZB275" s="810"/>
      <c r="ZC275" s="810"/>
      <c r="ZD275" s="810"/>
      <c r="ZE275" s="810"/>
      <c r="ZF275" s="810"/>
      <c r="ZG275" s="810"/>
      <c r="ZH275" s="810"/>
      <c r="ZI275" s="810"/>
      <c r="ZJ275" s="810"/>
      <c r="ZK275" s="810"/>
      <c r="ZL275" s="810"/>
      <c r="ZM275" s="810"/>
      <c r="ZN275" s="810"/>
      <c r="ZO275" s="810"/>
      <c r="ZP275" s="810"/>
      <c r="ZQ275" s="810"/>
      <c r="ZR275" s="810"/>
      <c r="ZS275" s="810"/>
      <c r="ZT275" s="810"/>
      <c r="ZU275" s="810"/>
      <c r="ZV275" s="810"/>
      <c r="ZW275" s="810"/>
      <c r="ZX275" s="810"/>
      <c r="ZY275" s="810"/>
      <c r="ZZ275" s="810"/>
      <c r="AAA275" s="810"/>
      <c r="AAB275" s="810"/>
      <c r="AAC275" s="810"/>
      <c r="AAD275" s="810"/>
      <c r="AAE275" s="810"/>
      <c r="AAF275" s="810"/>
      <c r="AAG275" s="810"/>
      <c r="AAH275" s="810"/>
      <c r="AAI275" s="810"/>
      <c r="AAJ275" s="810"/>
      <c r="AAK275" s="810"/>
      <c r="AAL275" s="810"/>
      <c r="AAM275" s="810"/>
      <c r="AAN275" s="810"/>
      <c r="AAO275" s="810"/>
      <c r="AAP275" s="810"/>
      <c r="AAQ275" s="810"/>
      <c r="AAR275" s="810"/>
      <c r="AAS275" s="810"/>
      <c r="AAT275" s="810"/>
      <c r="AAU275" s="810"/>
      <c r="AAV275" s="810"/>
      <c r="AAW275" s="810"/>
      <c r="AAX275" s="810"/>
      <c r="AAY275" s="810"/>
      <c r="AAZ275" s="810"/>
      <c r="ABA275" s="810"/>
      <c r="ABB275" s="810"/>
      <c r="ABC275" s="810"/>
      <c r="ABD275" s="810"/>
      <c r="ABE275" s="810"/>
      <c r="ABF275" s="810"/>
      <c r="ABG275" s="810"/>
      <c r="ABH275" s="810"/>
      <c r="ABI275" s="810"/>
      <c r="ABJ275" s="810"/>
      <c r="ABK275" s="810"/>
      <c r="ABL275" s="810"/>
      <c r="ABM275" s="810"/>
      <c r="ABN275" s="810"/>
      <c r="ABO275" s="810"/>
      <c r="ABP275" s="810"/>
      <c r="ABQ275" s="810"/>
      <c r="ABR275" s="810"/>
      <c r="ABS275" s="810"/>
      <c r="ABT275" s="810"/>
      <c r="ABU275" s="810"/>
      <c r="ABV275" s="810"/>
      <c r="ABW275" s="810"/>
      <c r="ABX275" s="810"/>
      <c r="ABY275" s="810"/>
      <c r="ABZ275" s="810"/>
      <c r="ACA275" s="810"/>
      <c r="ACB275" s="810"/>
      <c r="ACC275" s="810"/>
      <c r="ACD275" s="810"/>
      <c r="ACE275" s="810"/>
      <c r="ACF275" s="810"/>
      <c r="ACG275" s="810"/>
      <c r="ACH275" s="810"/>
      <c r="ACI275" s="810"/>
      <c r="ACJ275" s="810"/>
      <c r="ACK275" s="810"/>
      <c r="ACL275" s="810"/>
      <c r="ACM275" s="810"/>
      <c r="ACN275" s="810"/>
      <c r="ACO275" s="810"/>
      <c r="ACP275" s="810"/>
      <c r="ACQ275" s="810"/>
      <c r="ACR275" s="810"/>
      <c r="ACS275" s="810"/>
      <c r="ACT275" s="810"/>
      <c r="ACU275" s="810"/>
      <c r="ACV275" s="810"/>
      <c r="ACW275" s="810"/>
      <c r="ACX275" s="810"/>
      <c r="ACY275" s="810"/>
      <c r="ACZ275" s="810"/>
      <c r="ADA275" s="810"/>
      <c r="ADB275" s="810"/>
      <c r="ADC275" s="810"/>
      <c r="ADD275" s="810"/>
      <c r="ADE275" s="810"/>
      <c r="ADF275" s="810"/>
      <c r="ADG275" s="810"/>
      <c r="ADH275" s="810"/>
      <c r="ADI275" s="810"/>
      <c r="ADJ275" s="810"/>
      <c r="ADK275" s="810"/>
      <c r="ADL275" s="810"/>
      <c r="ADM275" s="810"/>
      <c r="ADN275" s="810"/>
      <c r="ADO275" s="810"/>
      <c r="ADP275" s="810"/>
      <c r="ADQ275" s="810"/>
      <c r="ADR275" s="810"/>
      <c r="ADS275" s="810"/>
      <c r="ADT275" s="810"/>
      <c r="ADU275" s="810"/>
      <c r="ADV275" s="810"/>
      <c r="ADW275" s="810"/>
      <c r="ADX275" s="810"/>
      <c r="ADY275" s="810"/>
      <c r="ADZ275" s="810"/>
      <c r="AEA275" s="810"/>
      <c r="AEB275" s="810"/>
      <c r="AEC275" s="810"/>
      <c r="AED275" s="810"/>
      <c r="AEE275" s="810"/>
      <c r="AEF275" s="810"/>
      <c r="AEG275" s="810"/>
      <c r="AEH275" s="810"/>
      <c r="AEI275" s="810"/>
      <c r="AEJ275" s="810"/>
      <c r="AEK275" s="810"/>
      <c r="AEL275" s="810"/>
      <c r="AEM275" s="810"/>
      <c r="AEN275" s="810"/>
      <c r="AEO275" s="810"/>
      <c r="AEP275" s="810"/>
      <c r="AEQ275" s="810"/>
      <c r="AER275" s="810"/>
      <c r="AES275" s="810"/>
      <c r="AET275" s="810"/>
      <c r="AEU275" s="810"/>
      <c r="AEV275" s="810"/>
      <c r="AEW275" s="810"/>
      <c r="AEX275" s="810"/>
      <c r="AEY275" s="810"/>
      <c r="AEZ275" s="810"/>
      <c r="AFA275" s="810"/>
      <c r="AFB275" s="810"/>
      <c r="AFC275" s="810"/>
      <c r="AFD275" s="810"/>
      <c r="AFE275" s="810"/>
      <c r="AFF275" s="810"/>
      <c r="AFG275" s="810"/>
      <c r="AFH275" s="810"/>
      <c r="AFI275" s="810"/>
      <c r="AFJ275" s="810"/>
      <c r="AFK275" s="810"/>
      <c r="AFL275" s="810"/>
      <c r="AFM275" s="810"/>
      <c r="AFN275" s="810"/>
      <c r="AFO275" s="810"/>
      <c r="AFP275" s="810"/>
      <c r="AFQ275" s="810"/>
      <c r="AFR275" s="810"/>
      <c r="AFS275" s="810"/>
      <c r="AFT275" s="810"/>
      <c r="AFU275" s="810"/>
      <c r="AFV275" s="810"/>
      <c r="AFW275" s="810"/>
      <c r="AFX275" s="810"/>
      <c r="AFY275" s="810"/>
      <c r="AFZ275" s="810"/>
      <c r="AGA275" s="810"/>
      <c r="AGB275" s="810"/>
      <c r="AGC275" s="810"/>
      <c r="AGD275" s="810"/>
      <c r="AGE275" s="810"/>
      <c r="AGF275" s="810"/>
      <c r="AGG275" s="810"/>
      <c r="AGH275" s="810"/>
      <c r="AGI275" s="810"/>
      <c r="AGJ275" s="810"/>
      <c r="AGK275" s="810"/>
      <c r="AGL275" s="810"/>
      <c r="AGM275" s="810"/>
      <c r="AGN275" s="810"/>
      <c r="AGO275" s="810"/>
      <c r="AGP275" s="810"/>
      <c r="AGQ275" s="810"/>
      <c r="AGR275" s="810"/>
      <c r="AGS275" s="810"/>
      <c r="AGT275" s="810"/>
      <c r="AGU275" s="810"/>
      <c r="AGV275" s="810"/>
      <c r="AGW275" s="810"/>
      <c r="AGX275" s="810"/>
      <c r="AGY275" s="810"/>
      <c r="AGZ275" s="810"/>
      <c r="AHA275" s="810"/>
      <c r="AHB275" s="810"/>
      <c r="AHC275" s="810"/>
      <c r="AHD275" s="810"/>
      <c r="AHE275" s="810"/>
      <c r="AHF275" s="810"/>
      <c r="AHG275" s="810"/>
      <c r="AHH275" s="810"/>
      <c r="AHI275" s="810"/>
      <c r="AHJ275" s="810"/>
      <c r="AHK275" s="810"/>
      <c r="AHL275" s="810"/>
      <c r="AHM275" s="810"/>
      <c r="AHN275" s="810"/>
      <c r="AHO275" s="810"/>
      <c r="AHP275" s="810"/>
      <c r="AHQ275" s="810"/>
      <c r="AHR275" s="810"/>
      <c r="AHS275" s="810"/>
      <c r="AHT275" s="810"/>
      <c r="AHU275" s="810"/>
      <c r="AHV275" s="810"/>
      <c r="AHW275" s="810"/>
      <c r="AHX275" s="810"/>
      <c r="AHY275" s="810"/>
      <c r="AHZ275" s="810"/>
      <c r="AIA275" s="810"/>
      <c r="AIB275" s="810"/>
      <c r="AIC275" s="810"/>
      <c r="AID275" s="810"/>
      <c r="AIE275" s="810"/>
      <c r="AIF275" s="810"/>
      <c r="AIG275" s="810"/>
      <c r="AIH275" s="810"/>
      <c r="AII275" s="810"/>
      <c r="AIJ275" s="810"/>
      <c r="AIK275" s="810"/>
      <c r="AIL275" s="810"/>
      <c r="AIM275" s="810"/>
      <c r="AIN275" s="810"/>
      <c r="AIO275" s="810"/>
      <c r="AIP275" s="810"/>
      <c r="AIQ275" s="810"/>
      <c r="AIR275" s="810"/>
      <c r="AIS275" s="810"/>
      <c r="AIT275" s="810"/>
      <c r="AIU275" s="810"/>
      <c r="AIV275" s="810"/>
      <c r="AIW275" s="810"/>
      <c r="AIX275" s="810"/>
      <c r="AIY275" s="810"/>
      <c r="AIZ275" s="810"/>
      <c r="AJA275" s="810"/>
      <c r="AJB275" s="810"/>
      <c r="AJC275" s="810"/>
      <c r="AJD275" s="810"/>
      <c r="AJE275" s="810"/>
      <c r="AJF275" s="810"/>
      <c r="AJG275" s="810"/>
      <c r="AJH275" s="810"/>
      <c r="AJI275" s="810"/>
      <c r="AJJ275" s="810"/>
      <c r="AJK275" s="810"/>
      <c r="AJL275" s="810"/>
      <c r="AJM275" s="810"/>
      <c r="AJN275" s="810"/>
      <c r="AJO275" s="810"/>
      <c r="AJP275" s="810"/>
      <c r="AJQ275" s="810"/>
      <c r="AJR275" s="810"/>
      <c r="AJS275" s="810"/>
      <c r="AJT275" s="810"/>
      <c r="AJU275" s="810"/>
      <c r="AJV275" s="810"/>
      <c r="AJW275" s="810"/>
      <c r="AJX275" s="810"/>
      <c r="AJY275" s="810"/>
      <c r="AJZ275" s="810"/>
      <c r="AKA275" s="810"/>
      <c r="AKB275" s="810"/>
      <c r="AKC275" s="810"/>
      <c r="AKD275" s="810"/>
      <c r="AKE275" s="810"/>
      <c r="AKF275" s="810"/>
      <c r="AKG275" s="810"/>
      <c r="AKH275" s="810"/>
      <c r="AKI275" s="810"/>
      <c r="AKJ275" s="810"/>
      <c r="AKK275" s="810"/>
      <c r="AKL275" s="810"/>
      <c r="AKM275" s="810"/>
      <c r="AKN275" s="810"/>
      <c r="AKO275" s="810"/>
      <c r="AKP275" s="810"/>
      <c r="AKQ275" s="810"/>
      <c r="AKR275" s="810"/>
      <c r="AKS275" s="810"/>
      <c r="AKT275" s="810"/>
      <c r="AKU275" s="810"/>
      <c r="AKV275" s="810"/>
      <c r="AKW275" s="810"/>
      <c r="AKX275" s="810"/>
      <c r="AKY275" s="810"/>
      <c r="AKZ275" s="810"/>
      <c r="ALA275" s="810"/>
      <c r="ALB275" s="810"/>
      <c r="ALC275" s="810"/>
      <c r="ALD275" s="810"/>
      <c r="ALE275" s="810"/>
      <c r="ALF275" s="810"/>
      <c r="ALG275" s="810"/>
      <c r="ALH275" s="810"/>
      <c r="ALI275" s="810"/>
      <c r="ALJ275" s="810"/>
      <c r="ALK275" s="810"/>
      <c r="ALL275" s="810"/>
      <c r="ALM275" s="810"/>
      <c r="ALN275" s="810"/>
      <c r="ALO275" s="810"/>
      <c r="ALP275" s="810"/>
      <c r="ALQ275" s="810"/>
      <c r="ALR275" s="810"/>
      <c r="ALS275" s="810"/>
      <c r="ALT275" s="810"/>
      <c r="ALU275" s="810"/>
      <c r="ALV275" s="810"/>
      <c r="ALW275" s="810"/>
      <c r="ALX275" s="810"/>
      <c r="ALY275" s="810"/>
      <c r="ALZ275" s="810"/>
      <c r="AMA275" s="810"/>
      <c r="AMB275" s="810"/>
      <c r="AMC275" s="810"/>
      <c r="AMD275" s="810"/>
      <c r="AME275" s="810"/>
      <c r="AMF275" s="810"/>
      <c r="AMG275" s="810"/>
      <c r="AMH275" s="810"/>
      <c r="AMI275" s="810"/>
      <c r="AMJ275" s="810"/>
      <c r="AMK275" s="810"/>
      <c r="AML275" s="810"/>
      <c r="AMM275" s="810"/>
      <c r="AMN275" s="810"/>
      <c r="AMO275" s="810"/>
      <c r="AMP275" s="810"/>
      <c r="AMQ275" s="810"/>
      <c r="AMR275" s="810"/>
      <c r="AMS275" s="810"/>
      <c r="AMT275" s="810"/>
      <c r="AMU275" s="810"/>
      <c r="AMV275" s="810"/>
      <c r="AMW275" s="810"/>
      <c r="AMX275" s="810"/>
      <c r="AMY275" s="810"/>
      <c r="AMZ275" s="810"/>
      <c r="ANA275" s="810"/>
      <c r="ANB275" s="810"/>
      <c r="ANC275" s="810"/>
      <c r="AND275" s="810"/>
      <c r="ANE275" s="810"/>
      <c r="ANF275" s="810"/>
      <c r="ANG275" s="810"/>
      <c r="ANH275" s="810"/>
      <c r="ANI275" s="810"/>
      <c r="ANJ275" s="810"/>
      <c r="ANK275" s="810"/>
      <c r="ANL275" s="810"/>
      <c r="ANM275" s="810"/>
      <c r="ANN275" s="810"/>
      <c r="ANO275" s="810"/>
      <c r="ANP275" s="810"/>
      <c r="ANQ275" s="810"/>
      <c r="ANR275" s="810"/>
      <c r="ANS275" s="810"/>
      <c r="ANT275" s="810"/>
      <c r="ANU275" s="810"/>
      <c r="ANV275" s="810"/>
      <c r="ANW275" s="810"/>
      <c r="ANX275" s="810"/>
      <c r="ANY275" s="810"/>
      <c r="ANZ275" s="810"/>
      <c r="AOA275" s="810"/>
      <c r="AOB275" s="810"/>
      <c r="AOC275" s="810"/>
      <c r="AOD275" s="810"/>
      <c r="AOE275" s="810"/>
      <c r="AOF275" s="810"/>
      <c r="AOG275" s="810"/>
      <c r="AOH275" s="810"/>
      <c r="AOI275" s="810"/>
      <c r="AOJ275" s="810"/>
      <c r="AOK275" s="810"/>
      <c r="AOL275" s="810"/>
      <c r="AOM275" s="810"/>
      <c r="AON275" s="810"/>
      <c r="AOO275" s="810"/>
      <c r="AOP275" s="810"/>
      <c r="AOQ275" s="810"/>
      <c r="AOR275" s="810"/>
      <c r="AOS275" s="810"/>
      <c r="AOT275" s="810"/>
      <c r="AOU275" s="810"/>
      <c r="AOV275" s="810"/>
      <c r="AOW275" s="810"/>
      <c r="AOX275" s="810"/>
      <c r="AOY275" s="810"/>
      <c r="AOZ275" s="810"/>
      <c r="APA275" s="810"/>
      <c r="APB275" s="810"/>
      <c r="APC275" s="810"/>
      <c r="APD275" s="810"/>
      <c r="APE275" s="810"/>
      <c r="APF275" s="810"/>
      <c r="APG275" s="810"/>
      <c r="APH275" s="810"/>
      <c r="API275" s="810"/>
      <c r="APJ275" s="810"/>
      <c r="APK275" s="810"/>
      <c r="APL275" s="810"/>
      <c r="APM275" s="810"/>
      <c r="APN275" s="810"/>
      <c r="APO275" s="810"/>
      <c r="APP275" s="810"/>
      <c r="APQ275" s="810"/>
      <c r="APR275" s="810"/>
      <c r="APS275" s="810"/>
      <c r="APT275" s="810"/>
      <c r="APU275" s="810"/>
      <c r="APV275" s="810"/>
      <c r="APW275" s="810"/>
      <c r="APX275" s="810"/>
      <c r="APY275" s="810"/>
      <c r="APZ275" s="810"/>
      <c r="AQA275" s="810"/>
      <c r="AQB275" s="810"/>
      <c r="AQC275" s="810"/>
      <c r="AQD275" s="810"/>
      <c r="AQE275" s="810"/>
      <c r="AQF275" s="810"/>
      <c r="AQG275" s="810"/>
      <c r="AQH275" s="810"/>
      <c r="AQI275" s="810"/>
      <c r="AQJ275" s="810"/>
      <c r="AQK275" s="810"/>
      <c r="AQL275" s="810"/>
      <c r="AQM275" s="810"/>
      <c r="AQN275" s="810"/>
      <c r="AQO275" s="810"/>
      <c r="AQP275" s="810"/>
      <c r="AQQ275" s="810"/>
      <c r="AQR275" s="810"/>
      <c r="AQS275" s="810"/>
      <c r="AQT275" s="810"/>
      <c r="AQU275" s="810"/>
      <c r="AQV275" s="810"/>
      <c r="AQW275" s="810"/>
      <c r="AQX275" s="810"/>
      <c r="AQY275" s="810"/>
      <c r="AQZ275" s="810"/>
      <c r="ARA275" s="810"/>
      <c r="ARB275" s="810"/>
      <c r="ARC275" s="810"/>
      <c r="ARD275" s="810"/>
      <c r="ARE275" s="810"/>
      <c r="ARF275" s="810"/>
      <c r="ARG275" s="810"/>
      <c r="ARH275" s="810"/>
      <c r="ARI275" s="810"/>
      <c r="ARJ275" s="810"/>
      <c r="ARK275" s="810"/>
      <c r="ARL275" s="810"/>
      <c r="ARM275" s="810"/>
      <c r="ARN275" s="810"/>
      <c r="ARO275" s="810"/>
      <c r="ARP275" s="810"/>
      <c r="ARQ275" s="810"/>
      <c r="ARR275" s="810"/>
      <c r="ARS275" s="810"/>
      <c r="ART275" s="810"/>
      <c r="ARU275" s="810"/>
      <c r="ARV275" s="810"/>
      <c r="ARW275" s="810"/>
      <c r="ARX275" s="810"/>
      <c r="ARY275" s="810"/>
      <c r="ARZ275" s="810"/>
      <c r="ASA275" s="810"/>
      <c r="ASB275" s="810"/>
      <c r="ASC275" s="810"/>
    </row>
    <row r="276" spans="1:1173" s="741" customFormat="1" ht="22" customHeight="1" x14ac:dyDescent="0.15">
      <c r="A276" s="653"/>
      <c r="B276" s="736" t="s">
        <v>88</v>
      </c>
      <c r="C276" s="737" t="s">
        <v>27</v>
      </c>
      <c r="D276" s="738">
        <f>IF($C272*$D$101&gt;$D$101,$D$101,ROUNDUP($C272*$D$101,0))</f>
        <v>31652</v>
      </c>
      <c r="E276" s="739">
        <f t="shared" ref="E276:AR276" si="115">IF(E275="","",IF($C272*($D$101-D276)+D276&gt;$D$101,$D$101,ROUNDUP($C272*($D$101-D276)+D276,0)))</f>
        <v>62671</v>
      </c>
      <c r="F276" s="740">
        <f t="shared" si="115"/>
        <v>93070</v>
      </c>
      <c r="G276" s="740">
        <f t="shared" si="115"/>
        <v>122861</v>
      </c>
      <c r="H276" s="740">
        <f t="shared" si="115"/>
        <v>152056</v>
      </c>
      <c r="I276" s="740">
        <f t="shared" si="115"/>
        <v>180667</v>
      </c>
      <c r="J276" s="739">
        <f t="shared" si="115"/>
        <v>208706</v>
      </c>
      <c r="K276" s="740">
        <f t="shared" si="115"/>
        <v>236184</v>
      </c>
      <c r="L276" s="740">
        <f t="shared" si="115"/>
        <v>263113</v>
      </c>
      <c r="M276" s="740">
        <f t="shared" si="115"/>
        <v>289503</v>
      </c>
      <c r="N276" s="740">
        <f t="shared" si="115"/>
        <v>315365</v>
      </c>
      <c r="O276" s="740">
        <f t="shared" si="115"/>
        <v>340710</v>
      </c>
      <c r="P276" s="740">
        <f t="shared" si="115"/>
        <v>365548</v>
      </c>
      <c r="Q276" s="740">
        <f t="shared" si="115"/>
        <v>389890</v>
      </c>
      <c r="R276" s="740">
        <f t="shared" si="115"/>
        <v>413745</v>
      </c>
      <c r="S276" s="740">
        <f t="shared" si="115"/>
        <v>437123</v>
      </c>
      <c r="T276" s="740">
        <f t="shared" si="115"/>
        <v>460033</v>
      </c>
      <c r="U276" s="740">
        <f t="shared" si="115"/>
        <v>482485</v>
      </c>
      <c r="V276" s="740">
        <f t="shared" si="115"/>
        <v>504488</v>
      </c>
      <c r="W276" s="740">
        <f t="shared" si="115"/>
        <v>526051</v>
      </c>
      <c r="X276" s="740">
        <f t="shared" si="115"/>
        <v>547182</v>
      </c>
      <c r="Y276" s="740">
        <f t="shared" si="115"/>
        <v>567891</v>
      </c>
      <c r="Z276" s="740">
        <f t="shared" si="115"/>
        <v>588186</v>
      </c>
      <c r="AA276" s="740">
        <f t="shared" si="115"/>
        <v>608075</v>
      </c>
      <c r="AB276" s="740">
        <f t="shared" si="115"/>
        <v>627566</v>
      </c>
      <c r="AC276" s="740">
        <f t="shared" si="115"/>
        <v>646667</v>
      </c>
      <c r="AD276" s="740">
        <f t="shared" si="115"/>
        <v>665386</v>
      </c>
      <c r="AE276" s="740">
        <f t="shared" si="115"/>
        <v>683731</v>
      </c>
      <c r="AF276" s="740">
        <f t="shared" si="115"/>
        <v>701709</v>
      </c>
      <c r="AG276" s="740">
        <f t="shared" si="115"/>
        <v>719327</v>
      </c>
      <c r="AH276" s="740">
        <f t="shared" si="115"/>
        <v>736593</v>
      </c>
      <c r="AI276" s="740">
        <f t="shared" si="115"/>
        <v>753514</v>
      </c>
      <c r="AJ276" s="740">
        <f t="shared" si="115"/>
        <v>770096</v>
      </c>
      <c r="AK276" s="740" t="str">
        <f t="shared" si="115"/>
        <v/>
      </c>
      <c r="AL276" s="740" t="str">
        <f t="shared" si="115"/>
        <v/>
      </c>
      <c r="AM276" s="740" t="str">
        <f t="shared" si="115"/>
        <v/>
      </c>
      <c r="AN276" s="740" t="str">
        <f t="shared" si="115"/>
        <v/>
      </c>
      <c r="AO276" s="740" t="str">
        <f t="shared" si="115"/>
        <v/>
      </c>
      <c r="AP276" s="740" t="str">
        <f t="shared" si="115"/>
        <v/>
      </c>
      <c r="AQ276" s="740" t="str">
        <f t="shared" si="115"/>
        <v/>
      </c>
      <c r="AR276" s="740" t="str">
        <f t="shared" si="115"/>
        <v/>
      </c>
    </row>
    <row r="277" spans="1:1173" s="699" customFormat="1" ht="22" customHeight="1" x14ac:dyDescent="0.15">
      <c r="A277" s="653"/>
      <c r="B277" s="772"/>
      <c r="C277" s="737" t="s">
        <v>17</v>
      </c>
      <c r="D277" s="743">
        <f>IF(D275="","",D276/D$101)</f>
        <v>0.02</v>
      </c>
      <c r="E277" s="744">
        <f t="shared" ref="E277:AI277" si="116">IF(E275="","",E276/E$101)</f>
        <v>3.9358789172894558E-2</v>
      </c>
      <c r="F277" s="743">
        <f t="shared" si="116"/>
        <v>5.8096129837702869E-2</v>
      </c>
      <c r="G277" s="743">
        <f t="shared" si="116"/>
        <v>7.6216501240694789E-2</v>
      </c>
      <c r="H277" s="743">
        <f t="shared" si="116"/>
        <v>9.3745992601726266E-2</v>
      </c>
      <c r="I277" s="743">
        <f t="shared" si="116"/>
        <v>0.11070281862745097</v>
      </c>
      <c r="J277" s="744">
        <f t="shared" si="116"/>
        <v>0.12710475030450669</v>
      </c>
      <c r="K277" s="743">
        <f t="shared" si="116"/>
        <v>0.1429685230024213</v>
      </c>
      <c r="L277" s="743">
        <f t="shared" si="116"/>
        <v>0.15831107099879663</v>
      </c>
      <c r="M277" s="743">
        <f t="shared" si="116"/>
        <v>0.17314772727272729</v>
      </c>
      <c r="N277" s="743">
        <f t="shared" si="116"/>
        <v>0.18749405469678954</v>
      </c>
      <c r="O277" s="743">
        <f t="shared" si="116"/>
        <v>0.20136524822695034</v>
      </c>
      <c r="P277" s="743">
        <f t="shared" si="116"/>
        <v>0.2147755581668625</v>
      </c>
      <c r="Q277" s="743">
        <f t="shared" si="116"/>
        <v>0.22791921199544032</v>
      </c>
      <c r="R277" s="743">
        <f t="shared" si="116"/>
        <v>0.2406473564822893</v>
      </c>
      <c r="S277" s="743">
        <f t="shared" si="116"/>
        <v>0.25297201886628662</v>
      </c>
      <c r="T277" s="743">
        <f t="shared" si="116"/>
        <v>0.26490441091788552</v>
      </c>
      <c r="U277" s="743">
        <f t="shared" si="116"/>
        <v>0.27645609511531299</v>
      </c>
      <c r="V277" s="743">
        <f t="shared" si="116"/>
        <v>0.28763783568048351</v>
      </c>
      <c r="W277" s="743">
        <f t="shared" si="116"/>
        <v>0.29846018552665171</v>
      </c>
      <c r="X277" s="743">
        <f t="shared" si="116"/>
        <v>0.30893292682926832</v>
      </c>
      <c r="Y277" s="743">
        <f t="shared" si="116"/>
        <v>0.31906677529005251</v>
      </c>
      <c r="Z277" s="743">
        <f t="shared" si="116"/>
        <v>0.32887112105116018</v>
      </c>
      <c r="AA277" s="743">
        <f t="shared" si="116"/>
        <v>0.33882084828493103</v>
      </c>
      <c r="AB277" s="743">
        <f t="shared" si="116"/>
        <v>0.34848128116566529</v>
      </c>
      <c r="AC277" s="743">
        <f t="shared" si="116"/>
        <v>0.35785981494598901</v>
      </c>
      <c r="AD277" s="743">
        <f t="shared" si="116"/>
        <v>0.36696374405753301</v>
      </c>
      <c r="AE277" s="743">
        <f t="shared" si="116"/>
        <v>0.37580026382323845</v>
      </c>
      <c r="AF277" s="743">
        <f t="shared" si="116"/>
        <v>0.38437592436376383</v>
      </c>
      <c r="AG277" s="743">
        <f t="shared" si="116"/>
        <v>0.39269718740446347</v>
      </c>
      <c r="AH277" s="743">
        <f t="shared" si="116"/>
        <v>0.4007709718489178</v>
      </c>
      <c r="AI277" s="743">
        <f t="shared" si="116"/>
        <v>0.40860356159035205</v>
      </c>
      <c r="AJ277" s="743">
        <f>IF(AJ275="","",AJ276/AJ$101)</f>
        <v>0.41620061611630549</v>
      </c>
      <c r="AK277" s="743" t="str">
        <f t="shared" ref="AK277:AR277" si="117">IF(AK275="","",AK276/AK$101)</f>
        <v/>
      </c>
      <c r="AL277" s="743" t="str">
        <f t="shared" si="117"/>
        <v/>
      </c>
      <c r="AM277" s="743" t="str">
        <f t="shared" si="117"/>
        <v/>
      </c>
      <c r="AN277" s="743" t="str">
        <f t="shared" si="117"/>
        <v/>
      </c>
      <c r="AO277" s="743" t="str">
        <f t="shared" si="117"/>
        <v/>
      </c>
      <c r="AP277" s="743" t="str">
        <f t="shared" si="117"/>
        <v/>
      </c>
      <c r="AQ277" s="743" t="str">
        <f t="shared" si="117"/>
        <v/>
      </c>
      <c r="AR277" s="743" t="str">
        <f t="shared" si="117"/>
        <v/>
      </c>
    </row>
    <row r="278" spans="1:1173" s="751" customFormat="1" ht="22" customHeight="1" x14ac:dyDescent="0.15">
      <c r="A278" s="653"/>
      <c r="B278" s="745" t="s">
        <v>96</v>
      </c>
      <c r="C278" s="737" t="s">
        <v>49</v>
      </c>
      <c r="D278" s="746">
        <f>IF(D275="","",D276*$G$30)</f>
        <v>175492931.40000001</v>
      </c>
      <c r="E278" s="747">
        <f t="shared" ref="E278:AR278" si="118">IF(E275="","",E276*$G$30)</f>
        <v>347476225.94999999</v>
      </c>
      <c r="F278" s="746">
        <f t="shared" si="118"/>
        <v>516021961.5</v>
      </c>
      <c r="G278" s="746">
        <f t="shared" si="118"/>
        <v>681196671.44999993</v>
      </c>
      <c r="H278" s="746">
        <f t="shared" si="118"/>
        <v>843066889.19999993</v>
      </c>
      <c r="I278" s="746">
        <f t="shared" si="118"/>
        <v>1001699148.15</v>
      </c>
      <c r="J278" s="747">
        <f t="shared" si="118"/>
        <v>1157159981.7</v>
      </c>
      <c r="K278" s="746">
        <f t="shared" si="118"/>
        <v>1309510378.8</v>
      </c>
      <c r="L278" s="746">
        <f t="shared" si="118"/>
        <v>1458816872.8499999</v>
      </c>
      <c r="M278" s="746">
        <f t="shared" si="118"/>
        <v>1605134908.3499999</v>
      </c>
      <c r="N278" s="746">
        <f t="shared" si="118"/>
        <v>1748525474.25</v>
      </c>
      <c r="O278" s="746">
        <f t="shared" si="118"/>
        <v>1889049559.5</v>
      </c>
      <c r="P278" s="746">
        <f t="shared" si="118"/>
        <v>2026762608.5999999</v>
      </c>
      <c r="Q278" s="746">
        <f t="shared" si="118"/>
        <v>2161725610.5</v>
      </c>
      <c r="R278" s="746">
        <f t="shared" si="118"/>
        <v>2293988465.25</v>
      </c>
      <c r="S278" s="746">
        <f t="shared" si="118"/>
        <v>2423606617.3499999</v>
      </c>
      <c r="T278" s="746">
        <f t="shared" si="118"/>
        <v>2550629966.8499999</v>
      </c>
      <c r="U278" s="746">
        <f t="shared" si="118"/>
        <v>2675113958.25</v>
      </c>
      <c r="V278" s="746">
        <f t="shared" si="118"/>
        <v>2797108491.5999999</v>
      </c>
      <c r="W278" s="746">
        <f t="shared" si="118"/>
        <v>2916663466.9499998</v>
      </c>
      <c r="X278" s="746">
        <f t="shared" si="118"/>
        <v>3033823239.9000001</v>
      </c>
      <c r="Y278" s="746">
        <f t="shared" si="118"/>
        <v>3148643254.9499998</v>
      </c>
      <c r="Z278" s="746">
        <f t="shared" si="118"/>
        <v>3261167867.6999998</v>
      </c>
      <c r="AA278" s="746">
        <f t="shared" si="118"/>
        <v>3371441433.75</v>
      </c>
      <c r="AB278" s="746">
        <f t="shared" si="118"/>
        <v>3479508308.6999998</v>
      </c>
      <c r="AC278" s="746">
        <f t="shared" si="118"/>
        <v>3585412848.1500001</v>
      </c>
      <c r="AD278" s="746">
        <f t="shared" si="118"/>
        <v>3689199407.6999998</v>
      </c>
      <c r="AE278" s="746">
        <f t="shared" si="118"/>
        <v>3790912342.9499998</v>
      </c>
      <c r="AF278" s="746">
        <f t="shared" si="118"/>
        <v>3890590465.0499997</v>
      </c>
      <c r="AG278" s="746">
        <f t="shared" si="118"/>
        <v>3988272585.1500001</v>
      </c>
      <c r="AH278" s="746">
        <f t="shared" si="118"/>
        <v>4084003058.8499999</v>
      </c>
      <c r="AI278" s="746">
        <f t="shared" si="118"/>
        <v>4177820697.2999997</v>
      </c>
      <c r="AJ278" s="746">
        <f>IF(AJ275="","",AJ276*$G$30)</f>
        <v>4269758767.1999998</v>
      </c>
      <c r="AK278" s="746" t="str">
        <f t="shared" si="118"/>
        <v/>
      </c>
      <c r="AL278" s="746" t="str">
        <f t="shared" si="118"/>
        <v/>
      </c>
      <c r="AM278" s="746" t="str">
        <f t="shared" si="118"/>
        <v/>
      </c>
      <c r="AN278" s="746" t="str">
        <f t="shared" si="118"/>
        <v/>
      </c>
      <c r="AO278" s="746" t="str">
        <f t="shared" si="118"/>
        <v/>
      </c>
      <c r="AP278" s="746" t="str">
        <f t="shared" si="118"/>
        <v/>
      </c>
      <c r="AQ278" s="746" t="str">
        <f t="shared" si="118"/>
        <v/>
      </c>
      <c r="AR278" s="746" t="str">
        <f t="shared" si="118"/>
        <v/>
      </c>
    </row>
    <row r="279" spans="1:1173" s="812" customFormat="1" ht="10" customHeight="1" x14ac:dyDescent="0.15">
      <c r="A279" s="653"/>
      <c r="B279" s="802"/>
      <c r="C279" s="802"/>
      <c r="E279" s="813"/>
      <c r="J279" s="813"/>
    </row>
    <row r="280" spans="1:1173" s="699" customFormat="1" ht="22" customHeight="1" x14ac:dyDescent="0.15">
      <c r="A280" s="653"/>
      <c r="B280" s="736" t="s">
        <v>89</v>
      </c>
      <c r="C280" s="737" t="s">
        <v>27</v>
      </c>
      <c r="D280" s="748">
        <f>IF((((VLOOKUP(D275,Vérification!$C$18:$D$57,2,FALSE))-(VLOOKUP(D275-1,Vérification!$C$18:$D$57,2,FALSE)))*1000)&lt;0,0,((VLOOKUP(D275,Vérification!$C$18:$D$57,2,FALSE))-(VLOOKUP(D275-1,Vérification!$C$18:$D$57,2,FALSE)))*1000)</f>
        <v>9700.0000000000455</v>
      </c>
      <c r="E280" s="749">
        <f t="shared" ref="E280:AR280" si="119">IF(E275="","",IF(E$101-D$101&lt;0,D280,E$101-D$101+D280))</f>
        <v>19400.000000000044</v>
      </c>
      <c r="F280" s="750">
        <f t="shared" si="119"/>
        <v>29100.000000000044</v>
      </c>
      <c r="G280" s="750">
        <f t="shared" si="119"/>
        <v>39100.000000000044</v>
      </c>
      <c r="H280" s="750">
        <f t="shared" si="119"/>
        <v>49100.000000000044</v>
      </c>
      <c r="I280" s="750">
        <f t="shared" si="119"/>
        <v>59100.000000000044</v>
      </c>
      <c r="J280" s="749">
        <f t="shared" si="119"/>
        <v>69100.000000000044</v>
      </c>
      <c r="K280" s="750">
        <f t="shared" si="119"/>
        <v>79100.000000000044</v>
      </c>
      <c r="L280" s="750">
        <f t="shared" si="119"/>
        <v>89100.000000000044</v>
      </c>
      <c r="M280" s="750">
        <f t="shared" si="119"/>
        <v>99100.000000000044</v>
      </c>
      <c r="N280" s="750">
        <f t="shared" si="119"/>
        <v>109100.00000000004</v>
      </c>
      <c r="O280" s="750">
        <f t="shared" si="119"/>
        <v>119100.00000000004</v>
      </c>
      <c r="P280" s="750">
        <f t="shared" si="119"/>
        <v>129100.00000000004</v>
      </c>
      <c r="Q280" s="750">
        <f t="shared" si="119"/>
        <v>137750.00000000006</v>
      </c>
      <c r="R280" s="750">
        <f t="shared" si="119"/>
        <v>146400.00000000006</v>
      </c>
      <c r="S280" s="750">
        <f t="shared" si="119"/>
        <v>155050.00000000006</v>
      </c>
      <c r="T280" s="750">
        <f t="shared" si="119"/>
        <v>163700.00000000006</v>
      </c>
      <c r="U280" s="750">
        <f t="shared" si="119"/>
        <v>172350.00000000006</v>
      </c>
      <c r="V280" s="750">
        <f t="shared" si="119"/>
        <v>181000.00000000006</v>
      </c>
      <c r="W280" s="750">
        <f t="shared" si="119"/>
        <v>189650.00000000006</v>
      </c>
      <c r="X280" s="750">
        <f t="shared" si="119"/>
        <v>198300.00000000006</v>
      </c>
      <c r="Y280" s="750">
        <f t="shared" si="119"/>
        <v>206950.00000000006</v>
      </c>
      <c r="Z280" s="750">
        <f t="shared" si="119"/>
        <v>215600.00000000006</v>
      </c>
      <c r="AA280" s="750">
        <f t="shared" si="119"/>
        <v>221780.00000000006</v>
      </c>
      <c r="AB280" s="750">
        <f t="shared" si="119"/>
        <v>227960.00000000006</v>
      </c>
      <c r="AC280" s="750">
        <f t="shared" si="119"/>
        <v>234140.00000000006</v>
      </c>
      <c r="AD280" s="750">
        <f t="shared" si="119"/>
        <v>240320.00000000006</v>
      </c>
      <c r="AE280" s="750">
        <f t="shared" si="119"/>
        <v>246500.00000000006</v>
      </c>
      <c r="AF280" s="750">
        <f t="shared" si="119"/>
        <v>252680.00000000006</v>
      </c>
      <c r="AG280" s="750">
        <f t="shared" si="119"/>
        <v>258860.00000000006</v>
      </c>
      <c r="AH280" s="750">
        <f t="shared" si="119"/>
        <v>265040.00000000006</v>
      </c>
      <c r="AI280" s="750">
        <f t="shared" si="119"/>
        <v>271220.00000000006</v>
      </c>
      <c r="AJ280" s="750">
        <f t="shared" si="119"/>
        <v>277400.00000000006</v>
      </c>
      <c r="AK280" s="750" t="str">
        <f t="shared" si="119"/>
        <v/>
      </c>
      <c r="AL280" s="750" t="str">
        <f t="shared" si="119"/>
        <v/>
      </c>
      <c r="AM280" s="750" t="str">
        <f t="shared" si="119"/>
        <v/>
      </c>
      <c r="AN280" s="750" t="str">
        <f t="shared" si="119"/>
        <v/>
      </c>
      <c r="AO280" s="750" t="str">
        <f t="shared" si="119"/>
        <v/>
      </c>
      <c r="AP280" s="750" t="str">
        <f t="shared" si="119"/>
        <v/>
      </c>
      <c r="AQ280" s="750" t="str">
        <f t="shared" si="119"/>
        <v/>
      </c>
      <c r="AR280" s="750" t="str">
        <f t="shared" si="119"/>
        <v/>
      </c>
    </row>
    <row r="281" spans="1:1173" s="699" customFormat="1" ht="22" customHeight="1" x14ac:dyDescent="0.15">
      <c r="A281" s="653"/>
      <c r="B281" s="772"/>
      <c r="C281" s="737" t="s">
        <v>17</v>
      </c>
      <c r="D281" s="743">
        <f t="shared" ref="D281:AR281" si="120">IF(D275="","",D280/D$101)</f>
        <v>6.1291545557942912E-3</v>
      </c>
      <c r="E281" s="744">
        <f t="shared" si="120"/>
        <v>1.2183633737361078E-2</v>
      </c>
      <c r="F281" s="743">
        <f t="shared" si="120"/>
        <v>1.8164794007490662E-2</v>
      </c>
      <c r="G281" s="743">
        <f t="shared" si="120"/>
        <v>2.4255583126550895E-2</v>
      </c>
      <c r="H281" s="743">
        <f t="shared" si="120"/>
        <v>3.0271270036991395E-2</v>
      </c>
      <c r="I281" s="743">
        <f t="shared" si="120"/>
        <v>3.6213235294117671E-2</v>
      </c>
      <c r="J281" s="744">
        <f t="shared" si="120"/>
        <v>4.2082825822168116E-2</v>
      </c>
      <c r="K281" s="743">
        <f t="shared" si="120"/>
        <v>4.7881355932203419E-2</v>
      </c>
      <c r="L281" s="743">
        <f t="shared" si="120"/>
        <v>5.3610108303249124E-2</v>
      </c>
      <c r="M281" s="743">
        <f t="shared" si="120"/>
        <v>5.9270334928229688E-2</v>
      </c>
      <c r="N281" s="743">
        <f t="shared" si="120"/>
        <v>6.4863258026159359E-2</v>
      </c>
      <c r="O281" s="743">
        <f t="shared" si="120"/>
        <v>7.0390070921985848E-2</v>
      </c>
      <c r="P281" s="743">
        <f t="shared" si="120"/>
        <v>7.5851938895417179E-2</v>
      </c>
      <c r="Q281" s="743">
        <f t="shared" si="120"/>
        <v>8.0524946657703253E-2</v>
      </c>
      <c r="R281" s="743">
        <f t="shared" si="120"/>
        <v>8.5150933519455629E-2</v>
      </c>
      <c r="S281" s="743">
        <f t="shared" si="120"/>
        <v>8.9730605630950006E-2</v>
      </c>
      <c r="T281" s="743">
        <f t="shared" si="120"/>
        <v>9.4264655073131434E-2</v>
      </c>
      <c r="U281" s="743">
        <f t="shared" si="120"/>
        <v>9.8753760206274202E-2</v>
      </c>
      <c r="V281" s="743">
        <f t="shared" si="120"/>
        <v>0.10319858600832434</v>
      </c>
      <c r="W281" s="743">
        <f t="shared" si="120"/>
        <v>0.10759978440327937</v>
      </c>
      <c r="X281" s="743">
        <f t="shared" si="120"/>
        <v>0.11195799457994583</v>
      </c>
      <c r="Y281" s="743">
        <f t="shared" si="120"/>
        <v>0.11627384330140184</v>
      </c>
      <c r="Z281" s="743">
        <f t="shared" si="120"/>
        <v>0.12054794520547948</v>
      </c>
      <c r="AA281" s="743">
        <f t="shared" si="120"/>
        <v>0.12357634787260127</v>
      </c>
      <c r="AB281" s="743">
        <f t="shared" si="120"/>
        <v>0.12658396543873485</v>
      </c>
      <c r="AC281" s="743">
        <f t="shared" si="120"/>
        <v>0.12957101115636624</v>
      </c>
      <c r="AD281" s="743">
        <f t="shared" si="120"/>
        <v>0.13253769537066659</v>
      </c>
      <c r="AE281" s="743">
        <f t="shared" si="120"/>
        <v>0.13548422556886888</v>
      </c>
      <c r="AF281" s="743">
        <f t="shared" si="120"/>
        <v>0.1384108064286419</v>
      </c>
      <c r="AG281" s="743">
        <f t="shared" si="120"/>
        <v>0.1413176398654846</v>
      </c>
      <c r="AH281" s="743">
        <f t="shared" si="120"/>
        <v>0.14420492507916474</v>
      </c>
      <c r="AI281" s="743">
        <f t="shared" si="120"/>
        <v>0.1470728585992235</v>
      </c>
      <c r="AJ281" s="743">
        <f t="shared" si="120"/>
        <v>0.1499216343295682</v>
      </c>
      <c r="AK281" s="743" t="str">
        <f t="shared" si="120"/>
        <v/>
      </c>
      <c r="AL281" s="743" t="str">
        <f t="shared" si="120"/>
        <v/>
      </c>
      <c r="AM281" s="743" t="str">
        <f t="shared" si="120"/>
        <v/>
      </c>
      <c r="AN281" s="743" t="str">
        <f t="shared" si="120"/>
        <v/>
      </c>
      <c r="AO281" s="743" t="str">
        <f t="shared" si="120"/>
        <v/>
      </c>
      <c r="AP281" s="743" t="str">
        <f t="shared" si="120"/>
        <v/>
      </c>
      <c r="AQ281" s="743" t="str">
        <f t="shared" si="120"/>
        <v/>
      </c>
      <c r="AR281" s="743" t="str">
        <f t="shared" si="120"/>
        <v/>
      </c>
    </row>
    <row r="282" spans="1:1173" s="751" customFormat="1" ht="22" customHeight="1" x14ac:dyDescent="0.15">
      <c r="A282" s="653"/>
      <c r="B282" s="745" t="s">
        <v>97</v>
      </c>
      <c r="C282" s="737" t="s">
        <v>49</v>
      </c>
      <c r="D282" s="746">
        <f>IF(D275="","",D280*$J$30)</f>
        <v>53781165.000000253</v>
      </c>
      <c r="E282" s="747">
        <f t="shared" ref="E282:AR282" si="121">IF(E275="","",E280*$J$30)</f>
        <v>107562330.00000024</v>
      </c>
      <c r="F282" s="746">
        <f t="shared" si="121"/>
        <v>161343495.00000024</v>
      </c>
      <c r="G282" s="746">
        <f t="shared" si="121"/>
        <v>216787995.00000024</v>
      </c>
      <c r="H282" s="746">
        <f t="shared" si="121"/>
        <v>272232495.00000024</v>
      </c>
      <c r="I282" s="746">
        <f t="shared" si="121"/>
        <v>327676995.00000024</v>
      </c>
      <c r="J282" s="747">
        <f t="shared" si="121"/>
        <v>383121495.00000024</v>
      </c>
      <c r="K282" s="746">
        <f t="shared" si="121"/>
        <v>438565995.00000024</v>
      </c>
      <c r="L282" s="746">
        <f t="shared" si="121"/>
        <v>494010495.00000024</v>
      </c>
      <c r="M282" s="746">
        <f t="shared" si="121"/>
        <v>549454995.00000024</v>
      </c>
      <c r="N282" s="746">
        <f t="shared" si="121"/>
        <v>604899495.00000024</v>
      </c>
      <c r="O282" s="746">
        <f t="shared" si="121"/>
        <v>660343995.00000024</v>
      </c>
      <c r="P282" s="746">
        <f t="shared" si="121"/>
        <v>715788495.00000024</v>
      </c>
      <c r="Q282" s="746">
        <f t="shared" si="121"/>
        <v>763747987.50000024</v>
      </c>
      <c r="R282" s="746">
        <f t="shared" si="121"/>
        <v>811707480.00000024</v>
      </c>
      <c r="S282" s="746">
        <f t="shared" si="121"/>
        <v>859666972.50000024</v>
      </c>
      <c r="T282" s="746">
        <f t="shared" si="121"/>
        <v>907626465.00000024</v>
      </c>
      <c r="U282" s="746">
        <f t="shared" si="121"/>
        <v>955585957.50000024</v>
      </c>
      <c r="V282" s="746">
        <f t="shared" si="121"/>
        <v>1003545450.0000002</v>
      </c>
      <c r="W282" s="746">
        <f t="shared" si="121"/>
        <v>1051504942.5000002</v>
      </c>
      <c r="X282" s="746">
        <f t="shared" si="121"/>
        <v>1099464435.0000002</v>
      </c>
      <c r="Y282" s="746">
        <f t="shared" si="121"/>
        <v>1147423927.5000002</v>
      </c>
      <c r="Z282" s="746">
        <f t="shared" si="121"/>
        <v>1195383420.0000002</v>
      </c>
      <c r="AA282" s="746">
        <f t="shared" si="121"/>
        <v>1229648121.0000002</v>
      </c>
      <c r="AB282" s="746">
        <f t="shared" si="121"/>
        <v>1263912822.0000002</v>
      </c>
      <c r="AC282" s="746">
        <f t="shared" si="121"/>
        <v>1298177523.0000002</v>
      </c>
      <c r="AD282" s="746">
        <f t="shared" si="121"/>
        <v>1332442224.0000002</v>
      </c>
      <c r="AE282" s="746">
        <f t="shared" si="121"/>
        <v>1366706925.0000002</v>
      </c>
      <c r="AF282" s="746">
        <f t="shared" si="121"/>
        <v>1400971626.0000002</v>
      </c>
      <c r="AG282" s="746">
        <f t="shared" si="121"/>
        <v>1435236327.0000002</v>
      </c>
      <c r="AH282" s="746">
        <f t="shared" si="121"/>
        <v>1469501028.0000002</v>
      </c>
      <c r="AI282" s="746">
        <f t="shared" si="121"/>
        <v>1503765729.0000002</v>
      </c>
      <c r="AJ282" s="746">
        <f>IF(AJ275="","",AJ280*$J$30)</f>
        <v>1538030430.0000002</v>
      </c>
      <c r="AK282" s="746" t="str">
        <f t="shared" si="121"/>
        <v/>
      </c>
      <c r="AL282" s="746" t="str">
        <f t="shared" si="121"/>
        <v/>
      </c>
      <c r="AM282" s="746" t="str">
        <f t="shared" si="121"/>
        <v/>
      </c>
      <c r="AN282" s="746" t="str">
        <f t="shared" si="121"/>
        <v/>
      </c>
      <c r="AO282" s="746" t="str">
        <f t="shared" si="121"/>
        <v/>
      </c>
      <c r="AP282" s="746" t="str">
        <f t="shared" si="121"/>
        <v/>
      </c>
      <c r="AQ282" s="746" t="str">
        <f t="shared" si="121"/>
        <v/>
      </c>
      <c r="AR282" s="746" t="str">
        <f t="shared" si="121"/>
        <v/>
      </c>
    </row>
    <row r="283" spans="1:1173" s="812" customFormat="1" ht="10" customHeight="1" x14ac:dyDescent="0.15">
      <c r="A283" s="653"/>
      <c r="B283" s="802"/>
      <c r="C283" s="802"/>
      <c r="E283" s="813"/>
      <c r="J283" s="813"/>
    </row>
    <row r="284" spans="1:1173" s="699" customFormat="1" ht="22" customHeight="1" x14ac:dyDescent="0.15">
      <c r="A284" s="653"/>
      <c r="B284" s="736" t="s">
        <v>90</v>
      </c>
      <c r="C284" s="737" t="s">
        <v>27</v>
      </c>
      <c r="D284" s="752">
        <f>IF(D275="","",D$101-D276-D280)</f>
        <v>1541248</v>
      </c>
      <c r="E284" s="753">
        <f>IF(E275="","",E$101-E276-E280)</f>
        <v>1510229</v>
      </c>
      <c r="F284" s="752">
        <f>IF(F275="","",F$101-F276-F280)</f>
        <v>1479830</v>
      </c>
      <c r="G284" s="752">
        <f>IF(G275="","",G$101-G276-G280)</f>
        <v>1450039</v>
      </c>
      <c r="H284" s="752">
        <f>IF(H275="","",H$101-H276-H280)</f>
        <v>1420844</v>
      </c>
      <c r="I284" s="752">
        <f t="shared" ref="I284:AR284" si="122">IF(I275="","",I$101-I276-I280)</f>
        <v>1392233</v>
      </c>
      <c r="J284" s="753">
        <f t="shared" si="122"/>
        <v>1364194</v>
      </c>
      <c r="K284" s="752">
        <f t="shared" si="122"/>
        <v>1336716</v>
      </c>
      <c r="L284" s="752">
        <f t="shared" si="122"/>
        <v>1309787</v>
      </c>
      <c r="M284" s="752">
        <f t="shared" si="122"/>
        <v>1283397</v>
      </c>
      <c r="N284" s="752">
        <f t="shared" si="122"/>
        <v>1257535</v>
      </c>
      <c r="O284" s="752">
        <f t="shared" si="122"/>
        <v>1232190</v>
      </c>
      <c r="P284" s="752">
        <f t="shared" si="122"/>
        <v>1207352</v>
      </c>
      <c r="Q284" s="752">
        <f t="shared" si="122"/>
        <v>1183010</v>
      </c>
      <c r="R284" s="752">
        <f t="shared" si="122"/>
        <v>1159155</v>
      </c>
      <c r="S284" s="752">
        <f t="shared" si="122"/>
        <v>1135777</v>
      </c>
      <c r="T284" s="752">
        <f t="shared" si="122"/>
        <v>1112867</v>
      </c>
      <c r="U284" s="752">
        <f t="shared" si="122"/>
        <v>1090415</v>
      </c>
      <c r="V284" s="752">
        <f t="shared" si="122"/>
        <v>1068412</v>
      </c>
      <c r="W284" s="752">
        <f t="shared" si="122"/>
        <v>1046849</v>
      </c>
      <c r="X284" s="752">
        <f t="shared" si="122"/>
        <v>1025718</v>
      </c>
      <c r="Y284" s="752">
        <f t="shared" si="122"/>
        <v>1005009</v>
      </c>
      <c r="Z284" s="752">
        <f t="shared" si="122"/>
        <v>984714</v>
      </c>
      <c r="AA284" s="752">
        <f t="shared" si="122"/>
        <v>964825</v>
      </c>
      <c r="AB284" s="752">
        <f t="shared" si="122"/>
        <v>945334</v>
      </c>
      <c r="AC284" s="752">
        <f t="shared" si="122"/>
        <v>926233</v>
      </c>
      <c r="AD284" s="752">
        <f t="shared" si="122"/>
        <v>907514</v>
      </c>
      <c r="AE284" s="752">
        <f t="shared" si="122"/>
        <v>889169</v>
      </c>
      <c r="AF284" s="752">
        <f t="shared" si="122"/>
        <v>871191</v>
      </c>
      <c r="AG284" s="752">
        <f t="shared" si="122"/>
        <v>853573</v>
      </c>
      <c r="AH284" s="752">
        <f t="shared" si="122"/>
        <v>836307</v>
      </c>
      <c r="AI284" s="752">
        <f t="shared" si="122"/>
        <v>819386</v>
      </c>
      <c r="AJ284" s="752">
        <f t="shared" si="122"/>
        <v>802804</v>
      </c>
      <c r="AK284" s="752" t="str">
        <f t="shared" si="122"/>
        <v/>
      </c>
      <c r="AL284" s="752" t="str">
        <f t="shared" si="122"/>
        <v/>
      </c>
      <c r="AM284" s="752" t="str">
        <f t="shared" si="122"/>
        <v/>
      </c>
      <c r="AN284" s="752" t="str">
        <f t="shared" si="122"/>
        <v/>
      </c>
      <c r="AO284" s="752" t="str">
        <f t="shared" si="122"/>
        <v/>
      </c>
      <c r="AP284" s="752" t="str">
        <f t="shared" si="122"/>
        <v/>
      </c>
      <c r="AQ284" s="752" t="str">
        <f t="shared" si="122"/>
        <v/>
      </c>
      <c r="AR284" s="752" t="str">
        <f t="shared" si="122"/>
        <v/>
      </c>
    </row>
    <row r="285" spans="1:1173" s="699" customFormat="1" ht="22" customHeight="1" x14ac:dyDescent="0.15">
      <c r="A285" s="653"/>
      <c r="B285" s="772"/>
      <c r="C285" s="737" t="s">
        <v>17</v>
      </c>
      <c r="D285" s="743">
        <f>IF(D275="","",D284/D$101)</f>
        <v>0.97387084544420577</v>
      </c>
      <c r="E285" s="744">
        <f>IF(E275="","",E284/E$101)</f>
        <v>0.94845757708974443</v>
      </c>
      <c r="F285" s="743">
        <f t="shared" ref="F285:AR285" si="123">IF(F275="","",F284/F$101)</f>
        <v>0.92373907615480644</v>
      </c>
      <c r="G285" s="743">
        <f t="shared" si="123"/>
        <v>0.89952791563275436</v>
      </c>
      <c r="H285" s="743">
        <f>IF(H275="","",H284/H$101)</f>
        <v>0.8759827373612824</v>
      </c>
      <c r="I285" s="743">
        <f t="shared" si="123"/>
        <v>0.85308394607843141</v>
      </c>
      <c r="J285" s="744">
        <f t="shared" si="123"/>
        <v>0.83081242387332521</v>
      </c>
      <c r="K285" s="743">
        <f t="shared" si="123"/>
        <v>0.80915012106537532</v>
      </c>
      <c r="L285" s="743">
        <f t="shared" si="123"/>
        <v>0.78807882069795432</v>
      </c>
      <c r="M285" s="743">
        <f t="shared" si="123"/>
        <v>0.76758193779904305</v>
      </c>
      <c r="N285" s="743">
        <f t="shared" si="123"/>
        <v>0.74764268727705108</v>
      </c>
      <c r="O285" s="743">
        <f t="shared" si="123"/>
        <v>0.72824468085106386</v>
      </c>
      <c r="P285" s="743">
        <f t="shared" si="123"/>
        <v>0.70937250293772036</v>
      </c>
      <c r="Q285" s="743">
        <f t="shared" si="123"/>
        <v>0.69155584134685644</v>
      </c>
      <c r="R285" s="743">
        <f t="shared" si="123"/>
        <v>0.67420170999825513</v>
      </c>
      <c r="S285" s="743">
        <f t="shared" si="123"/>
        <v>0.65729737550276335</v>
      </c>
      <c r="T285" s="743">
        <f t="shared" si="123"/>
        <v>0.64083093400898306</v>
      </c>
      <c r="U285" s="743">
        <f t="shared" si="123"/>
        <v>0.62479014467841287</v>
      </c>
      <c r="V285" s="743">
        <f t="shared" si="123"/>
        <v>0.60916357831119217</v>
      </c>
      <c r="W285" s="743">
        <f t="shared" si="123"/>
        <v>0.5939400300700689</v>
      </c>
      <c r="X285" s="743">
        <f t="shared" si="123"/>
        <v>0.57910907859078586</v>
      </c>
      <c r="Y285" s="743">
        <f t="shared" si="123"/>
        <v>0.56465938140854566</v>
      </c>
      <c r="Z285" s="743">
        <f t="shared" si="123"/>
        <v>0.55058093374336037</v>
      </c>
      <c r="AA285" s="743">
        <f t="shared" si="123"/>
        <v>0.53760280384246772</v>
      </c>
      <c r="AB285" s="743">
        <f t="shared" si="123"/>
        <v>0.52493475339559992</v>
      </c>
      <c r="AC285" s="743">
        <f t="shared" si="123"/>
        <v>0.51256917389764478</v>
      </c>
      <c r="AD285" s="743">
        <f t="shared" si="123"/>
        <v>0.50049856057180042</v>
      </c>
      <c r="AE285" s="743">
        <f t="shared" si="123"/>
        <v>0.4887155106078927</v>
      </c>
      <c r="AF285" s="743">
        <f t="shared" si="123"/>
        <v>0.47721326920759433</v>
      </c>
      <c r="AG285" s="743">
        <f t="shared" si="123"/>
        <v>0.46598517273005197</v>
      </c>
      <c r="AH285" s="743">
        <f t="shared" si="123"/>
        <v>0.45502410307191749</v>
      </c>
      <c r="AI285" s="743">
        <f t="shared" si="123"/>
        <v>0.44432357981042447</v>
      </c>
      <c r="AJ285" s="743">
        <f t="shared" si="123"/>
        <v>0.43387774955412634</v>
      </c>
      <c r="AK285" s="743" t="str">
        <f t="shared" si="123"/>
        <v/>
      </c>
      <c r="AL285" s="743" t="str">
        <f t="shared" si="123"/>
        <v/>
      </c>
      <c r="AM285" s="743" t="str">
        <f t="shared" si="123"/>
        <v/>
      </c>
      <c r="AN285" s="743" t="str">
        <f t="shared" si="123"/>
        <v/>
      </c>
      <c r="AO285" s="743" t="str">
        <f t="shared" si="123"/>
        <v/>
      </c>
      <c r="AP285" s="743" t="str">
        <f t="shared" si="123"/>
        <v/>
      </c>
      <c r="AQ285" s="743" t="str">
        <f t="shared" si="123"/>
        <v/>
      </c>
      <c r="AR285" s="743" t="str">
        <f t="shared" si="123"/>
        <v/>
      </c>
    </row>
    <row r="286" spans="1:1173" s="755" customFormat="1" ht="22" customHeight="1" x14ac:dyDescent="0.15">
      <c r="A286" s="653"/>
      <c r="B286" s="754" t="s">
        <v>98</v>
      </c>
      <c r="C286" s="737" t="s">
        <v>49</v>
      </c>
      <c r="D286" s="746">
        <f>IF(D275="","",IF(D284*$M$27&gt;0,D284*$M$27,0))</f>
        <v>32091573018.880001</v>
      </c>
      <c r="E286" s="747">
        <f t="shared" ref="E286:AR286" si="124">IF(E275="","",IF(E284*$M$27&gt;0,E284*$M$27,0))</f>
        <v>31445701294.490002</v>
      </c>
      <c r="F286" s="746">
        <f t="shared" si="124"/>
        <v>30812739092.300003</v>
      </c>
      <c r="G286" s="746">
        <f t="shared" si="124"/>
        <v>30192436550.59</v>
      </c>
      <c r="H286" s="746">
        <f>IF(H275="","",IF(H284*$M$27&gt;0,H284*$M$27,0))</f>
        <v>29584543807.640003</v>
      </c>
      <c r="I286" s="746">
        <f t="shared" si="124"/>
        <v>28988811001.730003</v>
      </c>
      <c r="J286" s="747">
        <f t="shared" si="124"/>
        <v>28404988271.140003</v>
      </c>
      <c r="K286" s="746">
        <f t="shared" si="124"/>
        <v>27832846575.960003</v>
      </c>
      <c r="L286" s="746">
        <f t="shared" si="124"/>
        <v>27272136054.470001</v>
      </c>
      <c r="M286" s="746">
        <f t="shared" si="124"/>
        <v>26722648488.570004</v>
      </c>
      <c r="N286" s="746">
        <f t="shared" si="124"/>
        <v>26184154838.350002</v>
      </c>
      <c r="O286" s="746">
        <f t="shared" si="124"/>
        <v>25656426063.900002</v>
      </c>
      <c r="P286" s="746">
        <f t="shared" si="124"/>
        <v>25139253947.120003</v>
      </c>
      <c r="Q286" s="746">
        <f t="shared" si="124"/>
        <v>24632409448.100002</v>
      </c>
      <c r="R286" s="746">
        <f t="shared" si="124"/>
        <v>24135705170.550003</v>
      </c>
      <c r="S286" s="746">
        <f t="shared" si="124"/>
        <v>23648932896.370003</v>
      </c>
      <c r="T286" s="746">
        <f t="shared" si="124"/>
        <v>23171905229.27</v>
      </c>
      <c r="U286" s="746">
        <f t="shared" si="124"/>
        <v>22704413951.150002</v>
      </c>
      <c r="V286" s="746">
        <f t="shared" si="124"/>
        <v>22246271665.720001</v>
      </c>
      <c r="W286" s="746">
        <f t="shared" si="124"/>
        <v>21797290976.690002</v>
      </c>
      <c r="X286" s="746">
        <f t="shared" si="124"/>
        <v>21357305309.580002</v>
      </c>
      <c r="Y286" s="746">
        <f t="shared" si="124"/>
        <v>20926106446.290001</v>
      </c>
      <c r="Z286" s="746">
        <f t="shared" si="124"/>
        <v>20503527812.34</v>
      </c>
      <c r="AA286" s="746">
        <f t="shared" si="124"/>
        <v>20089402833.25</v>
      </c>
      <c r="AB286" s="746">
        <f t="shared" si="124"/>
        <v>19683564934.540001</v>
      </c>
      <c r="AC286" s="746">
        <f t="shared" si="124"/>
        <v>19285847541.73</v>
      </c>
      <c r="AD286" s="746">
        <f t="shared" si="124"/>
        <v>18896084080.34</v>
      </c>
      <c r="AE286" s="746">
        <f t="shared" si="124"/>
        <v>18514107975.889999</v>
      </c>
      <c r="AF286" s="746">
        <f t="shared" si="124"/>
        <v>18139773475.710003</v>
      </c>
      <c r="AG286" s="746">
        <f t="shared" si="124"/>
        <v>17772934827.130001</v>
      </c>
      <c r="AH286" s="746">
        <f t="shared" si="124"/>
        <v>17413425455.670002</v>
      </c>
      <c r="AI286" s="746">
        <f t="shared" si="124"/>
        <v>17061099608.660002</v>
      </c>
      <c r="AJ286" s="746">
        <f t="shared" si="124"/>
        <v>16715832355.240002</v>
      </c>
      <c r="AK286" s="746" t="str">
        <f t="shared" si="124"/>
        <v/>
      </c>
      <c r="AL286" s="746" t="str">
        <f t="shared" si="124"/>
        <v/>
      </c>
      <c r="AM286" s="746" t="str">
        <f t="shared" si="124"/>
        <v/>
      </c>
      <c r="AN286" s="746" t="str">
        <f t="shared" si="124"/>
        <v/>
      </c>
      <c r="AO286" s="746" t="str">
        <f t="shared" si="124"/>
        <v/>
      </c>
      <c r="AP286" s="746" t="str">
        <f t="shared" si="124"/>
        <v/>
      </c>
      <c r="AQ286" s="746" t="str">
        <f t="shared" si="124"/>
        <v/>
      </c>
      <c r="AR286" s="746" t="str">
        <f t="shared" si="124"/>
        <v/>
      </c>
    </row>
    <row r="287" spans="1:1173" s="685" customFormat="1" ht="22" hidden="1" customHeight="1" x14ac:dyDescent="0.15">
      <c r="A287" s="653"/>
      <c r="B287" s="756" t="s">
        <v>103</v>
      </c>
      <c r="C287" s="716" t="s">
        <v>11</v>
      </c>
      <c r="D287" s="757" t="str">
        <f>IF(D275="","",IF(D277+D281+D285=1,"","FAUX"))</f>
        <v/>
      </c>
      <c r="E287" s="758" t="str">
        <f t="shared" ref="E287:AR287" si="125">IF(E275="","",IF(E277+E281+E285=1,"","FAUX"))</f>
        <v/>
      </c>
      <c r="F287" s="757" t="str">
        <f t="shared" si="125"/>
        <v/>
      </c>
      <c r="G287" s="757" t="str">
        <f t="shared" si="125"/>
        <v/>
      </c>
      <c r="H287" s="757" t="str">
        <f t="shared" si="125"/>
        <v/>
      </c>
      <c r="I287" s="757" t="str">
        <f t="shared" si="125"/>
        <v/>
      </c>
      <c r="J287" s="758" t="str">
        <f t="shared" si="125"/>
        <v/>
      </c>
      <c r="K287" s="757" t="str">
        <f t="shared" si="125"/>
        <v/>
      </c>
      <c r="L287" s="757" t="str">
        <f t="shared" si="125"/>
        <v/>
      </c>
      <c r="M287" s="757" t="str">
        <f t="shared" si="125"/>
        <v/>
      </c>
      <c r="N287" s="757" t="str">
        <f t="shared" si="125"/>
        <v/>
      </c>
      <c r="O287" s="757" t="str">
        <f t="shared" si="125"/>
        <v/>
      </c>
      <c r="P287" s="757" t="str">
        <f t="shared" si="125"/>
        <v/>
      </c>
      <c r="Q287" s="757" t="str">
        <f t="shared" si="125"/>
        <v/>
      </c>
      <c r="R287" s="757" t="str">
        <f t="shared" si="125"/>
        <v/>
      </c>
      <c r="S287" s="757" t="str">
        <f t="shared" si="125"/>
        <v/>
      </c>
      <c r="T287" s="757" t="str">
        <f t="shared" si="125"/>
        <v/>
      </c>
      <c r="U287" s="757" t="str">
        <f t="shared" si="125"/>
        <v/>
      </c>
      <c r="V287" s="757" t="str">
        <f t="shared" si="125"/>
        <v/>
      </c>
      <c r="W287" s="757" t="str">
        <f t="shared" si="125"/>
        <v/>
      </c>
      <c r="X287" s="757" t="str">
        <f t="shared" si="125"/>
        <v/>
      </c>
      <c r="Y287" s="757" t="str">
        <f t="shared" si="125"/>
        <v/>
      </c>
      <c r="Z287" s="757" t="str">
        <f t="shared" si="125"/>
        <v/>
      </c>
      <c r="AA287" s="757" t="str">
        <f t="shared" si="125"/>
        <v/>
      </c>
      <c r="AB287" s="757" t="str">
        <f t="shared" si="125"/>
        <v/>
      </c>
      <c r="AC287" s="757" t="str">
        <f t="shared" si="125"/>
        <v/>
      </c>
      <c r="AD287" s="757" t="str">
        <f t="shared" si="125"/>
        <v/>
      </c>
      <c r="AE287" s="757" t="str">
        <f t="shared" si="125"/>
        <v/>
      </c>
      <c r="AF287" s="757" t="str">
        <f t="shared" si="125"/>
        <v/>
      </c>
      <c r="AG287" s="757" t="str">
        <f t="shared" si="125"/>
        <v/>
      </c>
      <c r="AH287" s="757" t="str">
        <f t="shared" si="125"/>
        <v/>
      </c>
      <c r="AI287" s="757" t="str">
        <f t="shared" si="125"/>
        <v/>
      </c>
      <c r="AJ287" s="757" t="str">
        <f t="shared" si="125"/>
        <v/>
      </c>
      <c r="AK287" s="757" t="str">
        <f t="shared" si="125"/>
        <v/>
      </c>
      <c r="AL287" s="757" t="str">
        <f t="shared" si="125"/>
        <v/>
      </c>
      <c r="AM287" s="757" t="str">
        <f t="shared" si="125"/>
        <v/>
      </c>
      <c r="AN287" s="757" t="str">
        <f t="shared" si="125"/>
        <v/>
      </c>
      <c r="AO287" s="757" t="str">
        <f t="shared" si="125"/>
        <v/>
      </c>
      <c r="AP287" s="757" t="str">
        <f t="shared" si="125"/>
        <v/>
      </c>
      <c r="AQ287" s="757" t="str">
        <f t="shared" si="125"/>
        <v/>
      </c>
      <c r="AR287" s="757" t="str">
        <f t="shared" si="125"/>
        <v/>
      </c>
    </row>
    <row r="288" spans="1:1173" s="812" customFormat="1" ht="10" customHeight="1" x14ac:dyDescent="0.15">
      <c r="A288" s="653"/>
      <c r="B288" s="802"/>
      <c r="C288" s="802"/>
      <c r="E288" s="813"/>
      <c r="J288" s="813"/>
    </row>
    <row r="289" spans="1:1173" s="741" customFormat="1" ht="22" customHeight="1" x14ac:dyDescent="0.15">
      <c r="A289" s="653"/>
      <c r="B289" s="666"/>
      <c r="C289" s="806" t="s">
        <v>99</v>
      </c>
      <c r="E289" s="669"/>
      <c r="J289" s="669"/>
    </row>
    <row r="290" spans="1:1173" s="811" customFormat="1" ht="22" customHeight="1" x14ac:dyDescent="0.15">
      <c r="A290" s="653"/>
      <c r="B290" s="807" t="s">
        <v>69</v>
      </c>
      <c r="C290" s="671" t="s">
        <v>11</v>
      </c>
      <c r="D290" s="808">
        <f>D$84</f>
        <v>2018</v>
      </c>
      <c r="E290" s="809">
        <f t="shared" ref="E290:AR290" si="126">E$84</f>
        <v>2019</v>
      </c>
      <c r="F290" s="808">
        <f t="shared" si="126"/>
        <v>2020</v>
      </c>
      <c r="G290" s="808">
        <f t="shared" si="126"/>
        <v>2021</v>
      </c>
      <c r="H290" s="808">
        <f t="shared" si="126"/>
        <v>2022</v>
      </c>
      <c r="I290" s="808">
        <f t="shared" si="126"/>
        <v>2023</v>
      </c>
      <c r="J290" s="809">
        <f t="shared" si="126"/>
        <v>2024</v>
      </c>
      <c r="K290" s="808">
        <f t="shared" si="126"/>
        <v>2025</v>
      </c>
      <c r="L290" s="808">
        <f t="shared" si="126"/>
        <v>2026</v>
      </c>
      <c r="M290" s="808">
        <f t="shared" si="126"/>
        <v>2027</v>
      </c>
      <c r="N290" s="808">
        <f t="shared" si="126"/>
        <v>2028</v>
      </c>
      <c r="O290" s="808">
        <f t="shared" si="126"/>
        <v>2029</v>
      </c>
      <c r="P290" s="808">
        <f t="shared" si="126"/>
        <v>2030</v>
      </c>
      <c r="Q290" s="808">
        <f t="shared" si="126"/>
        <v>2031</v>
      </c>
      <c r="R290" s="808">
        <f t="shared" si="126"/>
        <v>2032</v>
      </c>
      <c r="S290" s="808">
        <f t="shared" si="126"/>
        <v>2033</v>
      </c>
      <c r="T290" s="808">
        <f t="shared" si="126"/>
        <v>2034</v>
      </c>
      <c r="U290" s="808">
        <f t="shared" si="126"/>
        <v>2035</v>
      </c>
      <c r="V290" s="808">
        <f t="shared" si="126"/>
        <v>2036</v>
      </c>
      <c r="W290" s="808">
        <f t="shared" si="126"/>
        <v>2037</v>
      </c>
      <c r="X290" s="808">
        <f t="shared" si="126"/>
        <v>2038</v>
      </c>
      <c r="Y290" s="808">
        <f t="shared" si="126"/>
        <v>2039</v>
      </c>
      <c r="Z290" s="808">
        <f t="shared" si="126"/>
        <v>2040</v>
      </c>
      <c r="AA290" s="808">
        <f t="shared" si="126"/>
        <v>2041</v>
      </c>
      <c r="AB290" s="808">
        <f t="shared" si="126"/>
        <v>2042</v>
      </c>
      <c r="AC290" s="808">
        <f t="shared" si="126"/>
        <v>2043</v>
      </c>
      <c r="AD290" s="808">
        <f t="shared" si="126"/>
        <v>2044</v>
      </c>
      <c r="AE290" s="808">
        <f t="shared" si="126"/>
        <v>2045</v>
      </c>
      <c r="AF290" s="808">
        <f t="shared" si="126"/>
        <v>2046</v>
      </c>
      <c r="AG290" s="808">
        <f t="shared" si="126"/>
        <v>2047</v>
      </c>
      <c r="AH290" s="808">
        <f t="shared" si="126"/>
        <v>2048</v>
      </c>
      <c r="AI290" s="808">
        <f t="shared" si="126"/>
        <v>2049</v>
      </c>
      <c r="AJ290" s="808">
        <f t="shared" si="126"/>
        <v>2050</v>
      </c>
      <c r="AK290" s="808" t="str">
        <f t="shared" si="126"/>
        <v/>
      </c>
      <c r="AL290" s="808" t="str">
        <f t="shared" si="126"/>
        <v/>
      </c>
      <c r="AM290" s="808" t="str">
        <f t="shared" si="126"/>
        <v/>
      </c>
      <c r="AN290" s="808" t="str">
        <f t="shared" si="126"/>
        <v/>
      </c>
      <c r="AO290" s="808" t="str">
        <f t="shared" si="126"/>
        <v/>
      </c>
      <c r="AP290" s="808" t="str">
        <f t="shared" si="126"/>
        <v/>
      </c>
      <c r="AQ290" s="808" t="str">
        <f t="shared" si="126"/>
        <v/>
      </c>
      <c r="AR290" s="808" t="str">
        <f t="shared" si="126"/>
        <v/>
      </c>
      <c r="AS290" s="810"/>
      <c r="AT290" s="810"/>
      <c r="AU290" s="810"/>
      <c r="AV290" s="810"/>
      <c r="AW290" s="810"/>
      <c r="AX290" s="810"/>
      <c r="AY290" s="810"/>
      <c r="AZ290" s="810"/>
      <c r="BA290" s="810"/>
      <c r="BB290" s="810"/>
      <c r="BC290" s="810"/>
      <c r="BD290" s="810"/>
      <c r="BE290" s="810"/>
      <c r="BF290" s="810"/>
      <c r="BG290" s="810"/>
      <c r="BH290" s="810"/>
      <c r="BI290" s="810"/>
      <c r="BJ290" s="810"/>
      <c r="BK290" s="810"/>
      <c r="BL290" s="810"/>
      <c r="BM290" s="810"/>
      <c r="BN290" s="810"/>
      <c r="BO290" s="810"/>
      <c r="BP290" s="810"/>
      <c r="BQ290" s="810"/>
      <c r="BR290" s="810"/>
      <c r="BS290" s="810"/>
      <c r="BT290" s="810"/>
      <c r="BU290" s="810"/>
      <c r="BV290" s="810"/>
      <c r="BW290" s="810"/>
      <c r="BX290" s="810"/>
      <c r="BY290" s="810"/>
      <c r="BZ290" s="810"/>
      <c r="CA290" s="810"/>
      <c r="CB290" s="810"/>
      <c r="CC290" s="810"/>
      <c r="CD290" s="810"/>
      <c r="CE290" s="810"/>
      <c r="CF290" s="810"/>
      <c r="CG290" s="810"/>
      <c r="CH290" s="810"/>
      <c r="CI290" s="810"/>
      <c r="CJ290" s="810"/>
      <c r="CK290" s="810"/>
      <c r="CL290" s="810"/>
      <c r="CM290" s="810"/>
      <c r="CN290" s="810"/>
      <c r="CO290" s="810"/>
      <c r="CP290" s="810"/>
      <c r="CQ290" s="810"/>
      <c r="CR290" s="810"/>
      <c r="CS290" s="810"/>
      <c r="CT290" s="810"/>
      <c r="CU290" s="810"/>
      <c r="CV290" s="810"/>
      <c r="CW290" s="810"/>
      <c r="CX290" s="810"/>
      <c r="CY290" s="810"/>
      <c r="CZ290" s="810"/>
      <c r="DA290" s="810"/>
      <c r="DB290" s="810"/>
      <c r="DC290" s="810"/>
      <c r="DD290" s="810"/>
      <c r="DE290" s="810"/>
      <c r="DF290" s="810"/>
      <c r="DG290" s="810"/>
      <c r="DH290" s="810"/>
      <c r="DI290" s="810"/>
      <c r="DJ290" s="810"/>
      <c r="DK290" s="810"/>
      <c r="DL290" s="810"/>
      <c r="DM290" s="810"/>
      <c r="DN290" s="810"/>
      <c r="DO290" s="810"/>
      <c r="DP290" s="810"/>
      <c r="DQ290" s="810"/>
      <c r="DR290" s="810"/>
      <c r="DS290" s="810"/>
      <c r="DT290" s="810"/>
      <c r="DU290" s="810"/>
      <c r="DV290" s="810"/>
      <c r="DW290" s="810"/>
      <c r="DX290" s="810"/>
      <c r="DY290" s="810"/>
      <c r="DZ290" s="810"/>
      <c r="EA290" s="810"/>
      <c r="EB290" s="810"/>
      <c r="EC290" s="810"/>
      <c r="ED290" s="810"/>
      <c r="EE290" s="810"/>
      <c r="EF290" s="810"/>
      <c r="EG290" s="810"/>
      <c r="EH290" s="810"/>
      <c r="EI290" s="810"/>
      <c r="EJ290" s="810"/>
      <c r="EK290" s="810"/>
      <c r="EL290" s="810"/>
      <c r="EM290" s="810"/>
      <c r="EN290" s="810"/>
      <c r="EO290" s="810"/>
      <c r="EP290" s="810"/>
      <c r="EQ290" s="810"/>
      <c r="ER290" s="810"/>
      <c r="ES290" s="810"/>
      <c r="ET290" s="810"/>
      <c r="EU290" s="810"/>
      <c r="EV290" s="810"/>
      <c r="EW290" s="810"/>
      <c r="EX290" s="810"/>
      <c r="EY290" s="810"/>
      <c r="EZ290" s="810"/>
      <c r="FA290" s="810"/>
      <c r="FB290" s="810"/>
      <c r="FC290" s="810"/>
      <c r="FD290" s="810"/>
      <c r="FE290" s="810"/>
      <c r="FF290" s="810"/>
      <c r="FG290" s="810"/>
      <c r="FH290" s="810"/>
      <c r="FI290" s="810"/>
      <c r="FJ290" s="810"/>
      <c r="FK290" s="810"/>
      <c r="FL290" s="810"/>
      <c r="FM290" s="810"/>
      <c r="FN290" s="810"/>
      <c r="FO290" s="810"/>
      <c r="FP290" s="810"/>
      <c r="FQ290" s="810"/>
      <c r="FR290" s="810"/>
      <c r="FS290" s="810"/>
      <c r="FT290" s="810"/>
      <c r="FU290" s="810"/>
      <c r="FV290" s="810"/>
      <c r="FW290" s="810"/>
      <c r="FX290" s="810"/>
      <c r="FY290" s="810"/>
      <c r="FZ290" s="810"/>
      <c r="GA290" s="810"/>
      <c r="GB290" s="810"/>
      <c r="GC290" s="810"/>
      <c r="GD290" s="810"/>
      <c r="GE290" s="810"/>
      <c r="GF290" s="810"/>
      <c r="GG290" s="810"/>
      <c r="GH290" s="810"/>
      <c r="GI290" s="810"/>
      <c r="GJ290" s="810"/>
      <c r="GK290" s="810"/>
      <c r="GL290" s="810"/>
      <c r="GM290" s="810"/>
      <c r="GN290" s="810"/>
      <c r="GO290" s="810"/>
      <c r="GP290" s="810"/>
      <c r="GQ290" s="810"/>
      <c r="GR290" s="810"/>
      <c r="GS290" s="810"/>
      <c r="GT290" s="810"/>
      <c r="GU290" s="810"/>
      <c r="GV290" s="810"/>
      <c r="GW290" s="810"/>
      <c r="GX290" s="810"/>
      <c r="GY290" s="810"/>
      <c r="GZ290" s="810"/>
      <c r="HA290" s="810"/>
      <c r="HB290" s="810"/>
      <c r="HC290" s="810"/>
      <c r="HD290" s="810"/>
      <c r="HE290" s="810"/>
      <c r="HF290" s="810"/>
      <c r="HG290" s="810"/>
      <c r="HH290" s="810"/>
      <c r="HI290" s="810"/>
      <c r="HJ290" s="810"/>
      <c r="HK290" s="810"/>
      <c r="HL290" s="810"/>
      <c r="HM290" s="810"/>
      <c r="HN290" s="810"/>
      <c r="HO290" s="810"/>
      <c r="HP290" s="810"/>
      <c r="HQ290" s="810"/>
      <c r="HR290" s="810"/>
      <c r="HS290" s="810"/>
      <c r="HT290" s="810"/>
      <c r="HU290" s="810"/>
      <c r="HV290" s="810"/>
      <c r="HW290" s="810"/>
      <c r="HX290" s="810"/>
      <c r="HY290" s="810"/>
      <c r="HZ290" s="810"/>
      <c r="IA290" s="810"/>
      <c r="IB290" s="810"/>
      <c r="IC290" s="810"/>
      <c r="ID290" s="810"/>
      <c r="IE290" s="810"/>
      <c r="IF290" s="810"/>
      <c r="IG290" s="810"/>
      <c r="IH290" s="810"/>
      <c r="II290" s="810"/>
      <c r="IJ290" s="810"/>
      <c r="IK290" s="810"/>
      <c r="IL290" s="810"/>
      <c r="IM290" s="810"/>
      <c r="IN290" s="810"/>
      <c r="IO290" s="810"/>
      <c r="IP290" s="810"/>
      <c r="IQ290" s="810"/>
      <c r="IR290" s="810"/>
      <c r="IS290" s="810"/>
      <c r="IT290" s="810"/>
      <c r="IU290" s="810"/>
      <c r="IV290" s="810"/>
      <c r="IW290" s="810"/>
      <c r="IX290" s="810"/>
      <c r="IY290" s="810"/>
      <c r="IZ290" s="810"/>
      <c r="JA290" s="810"/>
      <c r="JB290" s="810"/>
      <c r="JC290" s="810"/>
      <c r="JD290" s="810"/>
      <c r="JE290" s="810"/>
      <c r="JF290" s="810"/>
      <c r="JG290" s="810"/>
      <c r="JH290" s="810"/>
      <c r="JI290" s="810"/>
      <c r="JJ290" s="810"/>
      <c r="JK290" s="810"/>
      <c r="JL290" s="810"/>
      <c r="JM290" s="810"/>
      <c r="JN290" s="810"/>
      <c r="JO290" s="810"/>
      <c r="JP290" s="810"/>
      <c r="JQ290" s="810"/>
      <c r="JR290" s="810"/>
      <c r="JS290" s="810"/>
      <c r="JT290" s="810"/>
      <c r="JU290" s="810"/>
      <c r="JV290" s="810"/>
      <c r="JW290" s="810"/>
      <c r="JX290" s="810"/>
      <c r="JY290" s="810"/>
      <c r="JZ290" s="810"/>
      <c r="KA290" s="810"/>
      <c r="KB290" s="810"/>
      <c r="KC290" s="810"/>
      <c r="KD290" s="810"/>
      <c r="KE290" s="810"/>
      <c r="KF290" s="810"/>
      <c r="KG290" s="810"/>
      <c r="KH290" s="810"/>
      <c r="KI290" s="810"/>
      <c r="KJ290" s="810"/>
      <c r="KK290" s="810"/>
      <c r="KL290" s="810"/>
      <c r="KM290" s="810"/>
      <c r="KN290" s="810"/>
      <c r="KO290" s="810"/>
      <c r="KP290" s="810"/>
      <c r="KQ290" s="810"/>
      <c r="KR290" s="810"/>
      <c r="KS290" s="810"/>
      <c r="KT290" s="810"/>
      <c r="KU290" s="810"/>
      <c r="KV290" s="810"/>
      <c r="KW290" s="810"/>
      <c r="KX290" s="810"/>
      <c r="KY290" s="810"/>
      <c r="KZ290" s="810"/>
      <c r="LA290" s="810"/>
      <c r="LB290" s="810"/>
      <c r="LC290" s="810"/>
      <c r="LD290" s="810"/>
      <c r="LE290" s="810"/>
      <c r="LF290" s="810"/>
      <c r="LG290" s="810"/>
      <c r="LH290" s="810"/>
      <c r="LI290" s="810"/>
      <c r="LJ290" s="810"/>
      <c r="LK290" s="810"/>
      <c r="LL290" s="810"/>
      <c r="LM290" s="810"/>
      <c r="LN290" s="810"/>
      <c r="LO290" s="810"/>
      <c r="LP290" s="810"/>
      <c r="LQ290" s="810"/>
      <c r="LR290" s="810"/>
      <c r="LS290" s="810"/>
      <c r="LT290" s="810"/>
      <c r="LU290" s="810"/>
      <c r="LV290" s="810"/>
      <c r="LW290" s="810"/>
      <c r="LX290" s="810"/>
      <c r="LY290" s="810"/>
      <c r="LZ290" s="810"/>
      <c r="MA290" s="810"/>
      <c r="MB290" s="810"/>
      <c r="MC290" s="810"/>
      <c r="MD290" s="810"/>
      <c r="ME290" s="810"/>
      <c r="MF290" s="810"/>
      <c r="MG290" s="810"/>
      <c r="MH290" s="810"/>
      <c r="MI290" s="810"/>
      <c r="MJ290" s="810"/>
      <c r="MK290" s="810"/>
      <c r="ML290" s="810"/>
      <c r="MM290" s="810"/>
      <c r="MN290" s="810"/>
      <c r="MO290" s="810"/>
      <c r="MP290" s="810"/>
      <c r="MQ290" s="810"/>
      <c r="MR290" s="810"/>
      <c r="MS290" s="810"/>
      <c r="MT290" s="810"/>
      <c r="MU290" s="810"/>
      <c r="MV290" s="810"/>
      <c r="MW290" s="810"/>
      <c r="MX290" s="810"/>
      <c r="MY290" s="810"/>
      <c r="MZ290" s="810"/>
      <c r="NA290" s="810"/>
      <c r="NB290" s="810"/>
      <c r="NC290" s="810"/>
      <c r="ND290" s="810"/>
      <c r="NE290" s="810"/>
      <c r="NF290" s="810"/>
      <c r="NG290" s="810"/>
      <c r="NH290" s="810"/>
      <c r="NI290" s="810"/>
      <c r="NJ290" s="810"/>
      <c r="NK290" s="810"/>
      <c r="NL290" s="810"/>
      <c r="NM290" s="810"/>
      <c r="NN290" s="810"/>
      <c r="NO290" s="810"/>
      <c r="NP290" s="810"/>
      <c r="NQ290" s="810"/>
      <c r="NR290" s="810"/>
      <c r="NS290" s="810"/>
      <c r="NT290" s="810"/>
      <c r="NU290" s="810"/>
      <c r="NV290" s="810"/>
      <c r="NW290" s="810"/>
      <c r="NX290" s="810"/>
      <c r="NY290" s="810"/>
      <c r="NZ290" s="810"/>
      <c r="OA290" s="810"/>
      <c r="OB290" s="810"/>
      <c r="OC290" s="810"/>
      <c r="OD290" s="810"/>
      <c r="OE290" s="810"/>
      <c r="OF290" s="810"/>
      <c r="OG290" s="810"/>
      <c r="OH290" s="810"/>
      <c r="OI290" s="810"/>
      <c r="OJ290" s="810"/>
      <c r="OK290" s="810"/>
      <c r="OL290" s="810"/>
      <c r="OM290" s="810"/>
      <c r="ON290" s="810"/>
      <c r="OO290" s="810"/>
      <c r="OP290" s="810"/>
      <c r="OQ290" s="810"/>
      <c r="OR290" s="810"/>
      <c r="OS290" s="810"/>
      <c r="OT290" s="810"/>
      <c r="OU290" s="810"/>
      <c r="OV290" s="810"/>
      <c r="OW290" s="810"/>
      <c r="OX290" s="810"/>
      <c r="OY290" s="810"/>
      <c r="OZ290" s="810"/>
      <c r="PA290" s="810"/>
      <c r="PB290" s="810"/>
      <c r="PC290" s="810"/>
      <c r="PD290" s="810"/>
      <c r="PE290" s="810"/>
      <c r="PF290" s="810"/>
      <c r="PG290" s="810"/>
      <c r="PH290" s="810"/>
      <c r="PI290" s="810"/>
      <c r="PJ290" s="810"/>
      <c r="PK290" s="810"/>
      <c r="PL290" s="810"/>
      <c r="PM290" s="810"/>
      <c r="PN290" s="810"/>
      <c r="PO290" s="810"/>
      <c r="PP290" s="810"/>
      <c r="PQ290" s="810"/>
      <c r="PR290" s="810"/>
      <c r="PS290" s="810"/>
      <c r="PT290" s="810"/>
      <c r="PU290" s="810"/>
      <c r="PV290" s="810"/>
      <c r="PW290" s="810"/>
      <c r="PX290" s="810"/>
      <c r="PY290" s="810"/>
      <c r="PZ290" s="810"/>
      <c r="QA290" s="810"/>
      <c r="QB290" s="810"/>
      <c r="QC290" s="810"/>
      <c r="QD290" s="810"/>
      <c r="QE290" s="810"/>
      <c r="QF290" s="810"/>
      <c r="QG290" s="810"/>
      <c r="QH290" s="810"/>
      <c r="QI290" s="810"/>
      <c r="QJ290" s="810"/>
      <c r="QK290" s="810"/>
      <c r="QL290" s="810"/>
      <c r="QM290" s="810"/>
      <c r="QN290" s="810"/>
      <c r="QO290" s="810"/>
      <c r="QP290" s="810"/>
      <c r="QQ290" s="810"/>
      <c r="QR290" s="810"/>
      <c r="QS290" s="810"/>
      <c r="QT290" s="810"/>
      <c r="QU290" s="810"/>
      <c r="QV290" s="810"/>
      <c r="QW290" s="810"/>
      <c r="QX290" s="810"/>
      <c r="QY290" s="810"/>
      <c r="QZ290" s="810"/>
      <c r="RA290" s="810"/>
      <c r="RB290" s="810"/>
      <c r="RC290" s="810"/>
      <c r="RD290" s="810"/>
      <c r="RE290" s="810"/>
      <c r="RF290" s="810"/>
      <c r="RG290" s="810"/>
      <c r="RH290" s="810"/>
      <c r="RI290" s="810"/>
      <c r="RJ290" s="810"/>
      <c r="RK290" s="810"/>
      <c r="RL290" s="810"/>
      <c r="RM290" s="810"/>
      <c r="RN290" s="810"/>
      <c r="RO290" s="810"/>
      <c r="RP290" s="810"/>
      <c r="RQ290" s="810"/>
      <c r="RR290" s="810"/>
      <c r="RS290" s="810"/>
      <c r="RT290" s="810"/>
      <c r="RU290" s="810"/>
      <c r="RV290" s="810"/>
      <c r="RW290" s="810"/>
      <c r="RX290" s="810"/>
      <c r="RY290" s="810"/>
      <c r="RZ290" s="810"/>
      <c r="SA290" s="810"/>
      <c r="SB290" s="810"/>
      <c r="SC290" s="810"/>
      <c r="SD290" s="810"/>
      <c r="SE290" s="810"/>
      <c r="SF290" s="810"/>
      <c r="SG290" s="810"/>
      <c r="SH290" s="810"/>
      <c r="SI290" s="810"/>
      <c r="SJ290" s="810"/>
      <c r="SK290" s="810"/>
      <c r="SL290" s="810"/>
      <c r="SM290" s="810"/>
      <c r="SN290" s="810"/>
      <c r="SO290" s="810"/>
      <c r="SP290" s="810"/>
      <c r="SQ290" s="810"/>
      <c r="SR290" s="810"/>
      <c r="SS290" s="810"/>
      <c r="ST290" s="810"/>
      <c r="SU290" s="810"/>
      <c r="SV290" s="810"/>
      <c r="SW290" s="810"/>
      <c r="SX290" s="810"/>
      <c r="SY290" s="810"/>
      <c r="SZ290" s="810"/>
      <c r="TA290" s="810"/>
      <c r="TB290" s="810"/>
      <c r="TC290" s="810"/>
      <c r="TD290" s="810"/>
      <c r="TE290" s="810"/>
      <c r="TF290" s="810"/>
      <c r="TG290" s="810"/>
      <c r="TH290" s="810"/>
      <c r="TI290" s="810"/>
      <c r="TJ290" s="810"/>
      <c r="TK290" s="810"/>
      <c r="TL290" s="810"/>
      <c r="TM290" s="810"/>
      <c r="TN290" s="810"/>
      <c r="TO290" s="810"/>
      <c r="TP290" s="810"/>
      <c r="TQ290" s="810"/>
      <c r="TR290" s="810"/>
      <c r="TS290" s="810"/>
      <c r="TT290" s="810"/>
      <c r="TU290" s="810"/>
      <c r="TV290" s="810"/>
      <c r="TW290" s="810"/>
      <c r="TX290" s="810"/>
      <c r="TY290" s="810"/>
      <c r="TZ290" s="810"/>
      <c r="UA290" s="810"/>
      <c r="UB290" s="810"/>
      <c r="UC290" s="810"/>
      <c r="UD290" s="810"/>
      <c r="UE290" s="810"/>
      <c r="UF290" s="810"/>
      <c r="UG290" s="810"/>
      <c r="UH290" s="810"/>
      <c r="UI290" s="810"/>
      <c r="UJ290" s="810"/>
      <c r="UK290" s="810"/>
      <c r="UL290" s="810"/>
      <c r="UM290" s="810"/>
      <c r="UN290" s="810"/>
      <c r="UO290" s="810"/>
      <c r="UP290" s="810"/>
      <c r="UQ290" s="810"/>
      <c r="UR290" s="810"/>
      <c r="US290" s="810"/>
      <c r="UT290" s="810"/>
      <c r="UU290" s="810"/>
      <c r="UV290" s="810"/>
      <c r="UW290" s="810"/>
      <c r="UX290" s="810"/>
      <c r="UY290" s="810"/>
      <c r="UZ290" s="810"/>
      <c r="VA290" s="810"/>
      <c r="VB290" s="810"/>
      <c r="VC290" s="810"/>
      <c r="VD290" s="810"/>
      <c r="VE290" s="810"/>
      <c r="VF290" s="810"/>
      <c r="VG290" s="810"/>
      <c r="VH290" s="810"/>
      <c r="VI290" s="810"/>
      <c r="VJ290" s="810"/>
      <c r="VK290" s="810"/>
      <c r="VL290" s="810"/>
      <c r="VM290" s="810"/>
      <c r="VN290" s="810"/>
      <c r="VO290" s="810"/>
      <c r="VP290" s="810"/>
      <c r="VQ290" s="810"/>
      <c r="VR290" s="810"/>
      <c r="VS290" s="810"/>
      <c r="VT290" s="810"/>
      <c r="VU290" s="810"/>
      <c r="VV290" s="810"/>
      <c r="VW290" s="810"/>
      <c r="VX290" s="810"/>
      <c r="VY290" s="810"/>
      <c r="VZ290" s="810"/>
      <c r="WA290" s="810"/>
      <c r="WB290" s="810"/>
      <c r="WC290" s="810"/>
      <c r="WD290" s="810"/>
      <c r="WE290" s="810"/>
      <c r="WF290" s="810"/>
      <c r="WG290" s="810"/>
      <c r="WH290" s="810"/>
      <c r="WI290" s="810"/>
      <c r="WJ290" s="810"/>
      <c r="WK290" s="810"/>
      <c r="WL290" s="810"/>
      <c r="WM290" s="810"/>
      <c r="WN290" s="810"/>
      <c r="WO290" s="810"/>
      <c r="WP290" s="810"/>
      <c r="WQ290" s="810"/>
      <c r="WR290" s="810"/>
      <c r="WS290" s="810"/>
      <c r="WT290" s="810"/>
      <c r="WU290" s="810"/>
      <c r="WV290" s="810"/>
      <c r="WW290" s="810"/>
      <c r="WX290" s="810"/>
      <c r="WY290" s="810"/>
      <c r="WZ290" s="810"/>
      <c r="XA290" s="810"/>
      <c r="XB290" s="810"/>
      <c r="XC290" s="810"/>
      <c r="XD290" s="810"/>
      <c r="XE290" s="810"/>
      <c r="XF290" s="810"/>
      <c r="XG290" s="810"/>
      <c r="XH290" s="810"/>
      <c r="XI290" s="810"/>
      <c r="XJ290" s="810"/>
      <c r="XK290" s="810"/>
      <c r="XL290" s="810"/>
      <c r="XM290" s="810"/>
      <c r="XN290" s="810"/>
      <c r="XO290" s="810"/>
      <c r="XP290" s="810"/>
      <c r="XQ290" s="810"/>
      <c r="XR290" s="810"/>
      <c r="XS290" s="810"/>
      <c r="XT290" s="810"/>
      <c r="XU290" s="810"/>
      <c r="XV290" s="810"/>
      <c r="XW290" s="810"/>
      <c r="XX290" s="810"/>
      <c r="XY290" s="810"/>
      <c r="XZ290" s="810"/>
      <c r="YA290" s="810"/>
      <c r="YB290" s="810"/>
      <c r="YC290" s="810"/>
      <c r="YD290" s="810"/>
      <c r="YE290" s="810"/>
      <c r="YF290" s="810"/>
      <c r="YG290" s="810"/>
      <c r="YH290" s="810"/>
      <c r="YI290" s="810"/>
      <c r="YJ290" s="810"/>
      <c r="YK290" s="810"/>
      <c r="YL290" s="810"/>
      <c r="YM290" s="810"/>
      <c r="YN290" s="810"/>
      <c r="YO290" s="810"/>
      <c r="YP290" s="810"/>
      <c r="YQ290" s="810"/>
      <c r="YR290" s="810"/>
      <c r="YS290" s="810"/>
      <c r="YT290" s="810"/>
      <c r="YU290" s="810"/>
      <c r="YV290" s="810"/>
      <c r="YW290" s="810"/>
      <c r="YX290" s="810"/>
      <c r="YY290" s="810"/>
      <c r="YZ290" s="810"/>
      <c r="ZA290" s="810"/>
      <c r="ZB290" s="810"/>
      <c r="ZC290" s="810"/>
      <c r="ZD290" s="810"/>
      <c r="ZE290" s="810"/>
      <c r="ZF290" s="810"/>
      <c r="ZG290" s="810"/>
      <c r="ZH290" s="810"/>
      <c r="ZI290" s="810"/>
      <c r="ZJ290" s="810"/>
      <c r="ZK290" s="810"/>
      <c r="ZL290" s="810"/>
      <c r="ZM290" s="810"/>
      <c r="ZN290" s="810"/>
      <c r="ZO290" s="810"/>
      <c r="ZP290" s="810"/>
      <c r="ZQ290" s="810"/>
      <c r="ZR290" s="810"/>
      <c r="ZS290" s="810"/>
      <c r="ZT290" s="810"/>
      <c r="ZU290" s="810"/>
      <c r="ZV290" s="810"/>
      <c r="ZW290" s="810"/>
      <c r="ZX290" s="810"/>
      <c r="ZY290" s="810"/>
      <c r="ZZ290" s="810"/>
      <c r="AAA290" s="810"/>
      <c r="AAB290" s="810"/>
      <c r="AAC290" s="810"/>
      <c r="AAD290" s="810"/>
      <c r="AAE290" s="810"/>
      <c r="AAF290" s="810"/>
      <c r="AAG290" s="810"/>
      <c r="AAH290" s="810"/>
      <c r="AAI290" s="810"/>
      <c r="AAJ290" s="810"/>
      <c r="AAK290" s="810"/>
      <c r="AAL290" s="810"/>
      <c r="AAM290" s="810"/>
      <c r="AAN290" s="810"/>
      <c r="AAO290" s="810"/>
      <c r="AAP290" s="810"/>
      <c r="AAQ290" s="810"/>
      <c r="AAR290" s="810"/>
      <c r="AAS290" s="810"/>
      <c r="AAT290" s="810"/>
      <c r="AAU290" s="810"/>
      <c r="AAV290" s="810"/>
      <c r="AAW290" s="810"/>
      <c r="AAX290" s="810"/>
      <c r="AAY290" s="810"/>
      <c r="AAZ290" s="810"/>
      <c r="ABA290" s="810"/>
      <c r="ABB290" s="810"/>
      <c r="ABC290" s="810"/>
      <c r="ABD290" s="810"/>
      <c r="ABE290" s="810"/>
      <c r="ABF290" s="810"/>
      <c r="ABG290" s="810"/>
      <c r="ABH290" s="810"/>
      <c r="ABI290" s="810"/>
      <c r="ABJ290" s="810"/>
      <c r="ABK290" s="810"/>
      <c r="ABL290" s="810"/>
      <c r="ABM290" s="810"/>
      <c r="ABN290" s="810"/>
      <c r="ABO290" s="810"/>
      <c r="ABP290" s="810"/>
      <c r="ABQ290" s="810"/>
      <c r="ABR290" s="810"/>
      <c r="ABS290" s="810"/>
      <c r="ABT290" s="810"/>
      <c r="ABU290" s="810"/>
      <c r="ABV290" s="810"/>
      <c r="ABW290" s="810"/>
      <c r="ABX290" s="810"/>
      <c r="ABY290" s="810"/>
      <c r="ABZ290" s="810"/>
      <c r="ACA290" s="810"/>
      <c r="ACB290" s="810"/>
      <c r="ACC290" s="810"/>
      <c r="ACD290" s="810"/>
      <c r="ACE290" s="810"/>
      <c r="ACF290" s="810"/>
      <c r="ACG290" s="810"/>
      <c r="ACH290" s="810"/>
      <c r="ACI290" s="810"/>
      <c r="ACJ290" s="810"/>
      <c r="ACK290" s="810"/>
      <c r="ACL290" s="810"/>
      <c r="ACM290" s="810"/>
      <c r="ACN290" s="810"/>
      <c r="ACO290" s="810"/>
      <c r="ACP290" s="810"/>
      <c r="ACQ290" s="810"/>
      <c r="ACR290" s="810"/>
      <c r="ACS290" s="810"/>
      <c r="ACT290" s="810"/>
      <c r="ACU290" s="810"/>
      <c r="ACV290" s="810"/>
      <c r="ACW290" s="810"/>
      <c r="ACX290" s="810"/>
      <c r="ACY290" s="810"/>
      <c r="ACZ290" s="810"/>
      <c r="ADA290" s="810"/>
      <c r="ADB290" s="810"/>
      <c r="ADC290" s="810"/>
      <c r="ADD290" s="810"/>
      <c r="ADE290" s="810"/>
      <c r="ADF290" s="810"/>
      <c r="ADG290" s="810"/>
      <c r="ADH290" s="810"/>
      <c r="ADI290" s="810"/>
      <c r="ADJ290" s="810"/>
      <c r="ADK290" s="810"/>
      <c r="ADL290" s="810"/>
      <c r="ADM290" s="810"/>
      <c r="ADN290" s="810"/>
      <c r="ADO290" s="810"/>
      <c r="ADP290" s="810"/>
      <c r="ADQ290" s="810"/>
      <c r="ADR290" s="810"/>
      <c r="ADS290" s="810"/>
      <c r="ADT290" s="810"/>
      <c r="ADU290" s="810"/>
      <c r="ADV290" s="810"/>
      <c r="ADW290" s="810"/>
      <c r="ADX290" s="810"/>
      <c r="ADY290" s="810"/>
      <c r="ADZ290" s="810"/>
      <c r="AEA290" s="810"/>
      <c r="AEB290" s="810"/>
      <c r="AEC290" s="810"/>
      <c r="AED290" s="810"/>
      <c r="AEE290" s="810"/>
      <c r="AEF290" s="810"/>
      <c r="AEG290" s="810"/>
      <c r="AEH290" s="810"/>
      <c r="AEI290" s="810"/>
      <c r="AEJ290" s="810"/>
      <c r="AEK290" s="810"/>
      <c r="AEL290" s="810"/>
      <c r="AEM290" s="810"/>
      <c r="AEN290" s="810"/>
      <c r="AEO290" s="810"/>
      <c r="AEP290" s="810"/>
      <c r="AEQ290" s="810"/>
      <c r="AER290" s="810"/>
      <c r="AES290" s="810"/>
      <c r="AET290" s="810"/>
      <c r="AEU290" s="810"/>
      <c r="AEV290" s="810"/>
      <c r="AEW290" s="810"/>
      <c r="AEX290" s="810"/>
      <c r="AEY290" s="810"/>
      <c r="AEZ290" s="810"/>
      <c r="AFA290" s="810"/>
      <c r="AFB290" s="810"/>
      <c r="AFC290" s="810"/>
      <c r="AFD290" s="810"/>
      <c r="AFE290" s="810"/>
      <c r="AFF290" s="810"/>
      <c r="AFG290" s="810"/>
      <c r="AFH290" s="810"/>
      <c r="AFI290" s="810"/>
      <c r="AFJ290" s="810"/>
      <c r="AFK290" s="810"/>
      <c r="AFL290" s="810"/>
      <c r="AFM290" s="810"/>
      <c r="AFN290" s="810"/>
      <c r="AFO290" s="810"/>
      <c r="AFP290" s="810"/>
      <c r="AFQ290" s="810"/>
      <c r="AFR290" s="810"/>
      <c r="AFS290" s="810"/>
      <c r="AFT290" s="810"/>
      <c r="AFU290" s="810"/>
      <c r="AFV290" s="810"/>
      <c r="AFW290" s="810"/>
      <c r="AFX290" s="810"/>
      <c r="AFY290" s="810"/>
      <c r="AFZ290" s="810"/>
      <c r="AGA290" s="810"/>
      <c r="AGB290" s="810"/>
      <c r="AGC290" s="810"/>
      <c r="AGD290" s="810"/>
      <c r="AGE290" s="810"/>
      <c r="AGF290" s="810"/>
      <c r="AGG290" s="810"/>
      <c r="AGH290" s="810"/>
      <c r="AGI290" s="810"/>
      <c r="AGJ290" s="810"/>
      <c r="AGK290" s="810"/>
      <c r="AGL290" s="810"/>
      <c r="AGM290" s="810"/>
      <c r="AGN290" s="810"/>
      <c r="AGO290" s="810"/>
      <c r="AGP290" s="810"/>
      <c r="AGQ290" s="810"/>
      <c r="AGR290" s="810"/>
      <c r="AGS290" s="810"/>
      <c r="AGT290" s="810"/>
      <c r="AGU290" s="810"/>
      <c r="AGV290" s="810"/>
      <c r="AGW290" s="810"/>
      <c r="AGX290" s="810"/>
      <c r="AGY290" s="810"/>
      <c r="AGZ290" s="810"/>
      <c r="AHA290" s="810"/>
      <c r="AHB290" s="810"/>
      <c r="AHC290" s="810"/>
      <c r="AHD290" s="810"/>
      <c r="AHE290" s="810"/>
      <c r="AHF290" s="810"/>
      <c r="AHG290" s="810"/>
      <c r="AHH290" s="810"/>
      <c r="AHI290" s="810"/>
      <c r="AHJ290" s="810"/>
      <c r="AHK290" s="810"/>
      <c r="AHL290" s="810"/>
      <c r="AHM290" s="810"/>
      <c r="AHN290" s="810"/>
      <c r="AHO290" s="810"/>
      <c r="AHP290" s="810"/>
      <c r="AHQ290" s="810"/>
      <c r="AHR290" s="810"/>
      <c r="AHS290" s="810"/>
      <c r="AHT290" s="810"/>
      <c r="AHU290" s="810"/>
      <c r="AHV290" s="810"/>
      <c r="AHW290" s="810"/>
      <c r="AHX290" s="810"/>
      <c r="AHY290" s="810"/>
      <c r="AHZ290" s="810"/>
      <c r="AIA290" s="810"/>
      <c r="AIB290" s="810"/>
      <c r="AIC290" s="810"/>
      <c r="AID290" s="810"/>
      <c r="AIE290" s="810"/>
      <c r="AIF290" s="810"/>
      <c r="AIG290" s="810"/>
      <c r="AIH290" s="810"/>
      <c r="AII290" s="810"/>
      <c r="AIJ290" s="810"/>
      <c r="AIK290" s="810"/>
      <c r="AIL290" s="810"/>
      <c r="AIM290" s="810"/>
      <c r="AIN290" s="810"/>
      <c r="AIO290" s="810"/>
      <c r="AIP290" s="810"/>
      <c r="AIQ290" s="810"/>
      <c r="AIR290" s="810"/>
      <c r="AIS290" s="810"/>
      <c r="AIT290" s="810"/>
      <c r="AIU290" s="810"/>
      <c r="AIV290" s="810"/>
      <c r="AIW290" s="810"/>
      <c r="AIX290" s="810"/>
      <c r="AIY290" s="810"/>
      <c r="AIZ290" s="810"/>
      <c r="AJA290" s="810"/>
      <c r="AJB290" s="810"/>
      <c r="AJC290" s="810"/>
      <c r="AJD290" s="810"/>
      <c r="AJE290" s="810"/>
      <c r="AJF290" s="810"/>
      <c r="AJG290" s="810"/>
      <c r="AJH290" s="810"/>
      <c r="AJI290" s="810"/>
      <c r="AJJ290" s="810"/>
      <c r="AJK290" s="810"/>
      <c r="AJL290" s="810"/>
      <c r="AJM290" s="810"/>
      <c r="AJN290" s="810"/>
      <c r="AJO290" s="810"/>
      <c r="AJP290" s="810"/>
      <c r="AJQ290" s="810"/>
      <c r="AJR290" s="810"/>
      <c r="AJS290" s="810"/>
      <c r="AJT290" s="810"/>
      <c r="AJU290" s="810"/>
      <c r="AJV290" s="810"/>
      <c r="AJW290" s="810"/>
      <c r="AJX290" s="810"/>
      <c r="AJY290" s="810"/>
      <c r="AJZ290" s="810"/>
      <c r="AKA290" s="810"/>
      <c r="AKB290" s="810"/>
      <c r="AKC290" s="810"/>
      <c r="AKD290" s="810"/>
      <c r="AKE290" s="810"/>
      <c r="AKF290" s="810"/>
      <c r="AKG290" s="810"/>
      <c r="AKH290" s="810"/>
      <c r="AKI290" s="810"/>
      <c r="AKJ290" s="810"/>
      <c r="AKK290" s="810"/>
      <c r="AKL290" s="810"/>
      <c r="AKM290" s="810"/>
      <c r="AKN290" s="810"/>
      <c r="AKO290" s="810"/>
      <c r="AKP290" s="810"/>
      <c r="AKQ290" s="810"/>
      <c r="AKR290" s="810"/>
      <c r="AKS290" s="810"/>
      <c r="AKT290" s="810"/>
      <c r="AKU290" s="810"/>
      <c r="AKV290" s="810"/>
      <c r="AKW290" s="810"/>
      <c r="AKX290" s="810"/>
      <c r="AKY290" s="810"/>
      <c r="AKZ290" s="810"/>
      <c r="ALA290" s="810"/>
      <c r="ALB290" s="810"/>
      <c r="ALC290" s="810"/>
      <c r="ALD290" s="810"/>
      <c r="ALE290" s="810"/>
      <c r="ALF290" s="810"/>
      <c r="ALG290" s="810"/>
      <c r="ALH290" s="810"/>
      <c r="ALI290" s="810"/>
      <c r="ALJ290" s="810"/>
      <c r="ALK290" s="810"/>
      <c r="ALL290" s="810"/>
      <c r="ALM290" s="810"/>
      <c r="ALN290" s="810"/>
      <c r="ALO290" s="810"/>
      <c r="ALP290" s="810"/>
      <c r="ALQ290" s="810"/>
      <c r="ALR290" s="810"/>
      <c r="ALS290" s="810"/>
      <c r="ALT290" s="810"/>
      <c r="ALU290" s="810"/>
      <c r="ALV290" s="810"/>
      <c r="ALW290" s="810"/>
      <c r="ALX290" s="810"/>
      <c r="ALY290" s="810"/>
      <c r="ALZ290" s="810"/>
      <c r="AMA290" s="810"/>
      <c r="AMB290" s="810"/>
      <c r="AMC290" s="810"/>
      <c r="AMD290" s="810"/>
      <c r="AME290" s="810"/>
      <c r="AMF290" s="810"/>
      <c r="AMG290" s="810"/>
      <c r="AMH290" s="810"/>
      <c r="AMI290" s="810"/>
      <c r="AMJ290" s="810"/>
      <c r="AMK290" s="810"/>
      <c r="AML290" s="810"/>
      <c r="AMM290" s="810"/>
      <c r="AMN290" s="810"/>
      <c r="AMO290" s="810"/>
      <c r="AMP290" s="810"/>
      <c r="AMQ290" s="810"/>
      <c r="AMR290" s="810"/>
      <c r="AMS290" s="810"/>
      <c r="AMT290" s="810"/>
      <c r="AMU290" s="810"/>
      <c r="AMV290" s="810"/>
      <c r="AMW290" s="810"/>
      <c r="AMX290" s="810"/>
      <c r="AMY290" s="810"/>
      <c r="AMZ290" s="810"/>
      <c r="ANA290" s="810"/>
      <c r="ANB290" s="810"/>
      <c r="ANC290" s="810"/>
      <c r="AND290" s="810"/>
      <c r="ANE290" s="810"/>
      <c r="ANF290" s="810"/>
      <c r="ANG290" s="810"/>
      <c r="ANH290" s="810"/>
      <c r="ANI290" s="810"/>
      <c r="ANJ290" s="810"/>
      <c r="ANK290" s="810"/>
      <c r="ANL290" s="810"/>
      <c r="ANM290" s="810"/>
      <c r="ANN290" s="810"/>
      <c r="ANO290" s="810"/>
      <c r="ANP290" s="810"/>
      <c r="ANQ290" s="810"/>
      <c r="ANR290" s="810"/>
      <c r="ANS290" s="810"/>
      <c r="ANT290" s="810"/>
      <c r="ANU290" s="810"/>
      <c r="ANV290" s="810"/>
      <c r="ANW290" s="810"/>
      <c r="ANX290" s="810"/>
      <c r="ANY290" s="810"/>
      <c r="ANZ290" s="810"/>
      <c r="AOA290" s="810"/>
      <c r="AOB290" s="810"/>
      <c r="AOC290" s="810"/>
      <c r="AOD290" s="810"/>
      <c r="AOE290" s="810"/>
      <c r="AOF290" s="810"/>
      <c r="AOG290" s="810"/>
      <c r="AOH290" s="810"/>
      <c r="AOI290" s="810"/>
      <c r="AOJ290" s="810"/>
      <c r="AOK290" s="810"/>
      <c r="AOL290" s="810"/>
      <c r="AOM290" s="810"/>
      <c r="AON290" s="810"/>
      <c r="AOO290" s="810"/>
      <c r="AOP290" s="810"/>
      <c r="AOQ290" s="810"/>
      <c r="AOR290" s="810"/>
      <c r="AOS290" s="810"/>
      <c r="AOT290" s="810"/>
      <c r="AOU290" s="810"/>
      <c r="AOV290" s="810"/>
      <c r="AOW290" s="810"/>
      <c r="AOX290" s="810"/>
      <c r="AOY290" s="810"/>
      <c r="AOZ290" s="810"/>
      <c r="APA290" s="810"/>
      <c r="APB290" s="810"/>
      <c r="APC290" s="810"/>
      <c r="APD290" s="810"/>
      <c r="APE290" s="810"/>
      <c r="APF290" s="810"/>
      <c r="APG290" s="810"/>
      <c r="APH290" s="810"/>
      <c r="API290" s="810"/>
      <c r="APJ290" s="810"/>
      <c r="APK290" s="810"/>
      <c r="APL290" s="810"/>
      <c r="APM290" s="810"/>
      <c r="APN290" s="810"/>
      <c r="APO290" s="810"/>
      <c r="APP290" s="810"/>
      <c r="APQ290" s="810"/>
      <c r="APR290" s="810"/>
      <c r="APS290" s="810"/>
      <c r="APT290" s="810"/>
      <c r="APU290" s="810"/>
      <c r="APV290" s="810"/>
      <c r="APW290" s="810"/>
      <c r="APX290" s="810"/>
      <c r="APY290" s="810"/>
      <c r="APZ290" s="810"/>
      <c r="AQA290" s="810"/>
      <c r="AQB290" s="810"/>
      <c r="AQC290" s="810"/>
      <c r="AQD290" s="810"/>
      <c r="AQE290" s="810"/>
      <c r="AQF290" s="810"/>
      <c r="AQG290" s="810"/>
      <c r="AQH290" s="810"/>
      <c r="AQI290" s="810"/>
      <c r="AQJ290" s="810"/>
      <c r="AQK290" s="810"/>
      <c r="AQL290" s="810"/>
      <c r="AQM290" s="810"/>
      <c r="AQN290" s="810"/>
      <c r="AQO290" s="810"/>
      <c r="AQP290" s="810"/>
      <c r="AQQ290" s="810"/>
      <c r="AQR290" s="810"/>
      <c r="AQS290" s="810"/>
      <c r="AQT290" s="810"/>
      <c r="AQU290" s="810"/>
      <c r="AQV290" s="810"/>
      <c r="AQW290" s="810"/>
      <c r="AQX290" s="810"/>
      <c r="AQY290" s="810"/>
      <c r="AQZ290" s="810"/>
      <c r="ARA290" s="810"/>
      <c r="ARB290" s="810"/>
      <c r="ARC290" s="810"/>
      <c r="ARD290" s="810"/>
      <c r="ARE290" s="810"/>
      <c r="ARF290" s="810"/>
      <c r="ARG290" s="810"/>
      <c r="ARH290" s="810"/>
      <c r="ARI290" s="810"/>
      <c r="ARJ290" s="810"/>
      <c r="ARK290" s="810"/>
      <c r="ARL290" s="810"/>
      <c r="ARM290" s="810"/>
      <c r="ARN290" s="810"/>
      <c r="ARO290" s="810"/>
      <c r="ARP290" s="810"/>
      <c r="ARQ290" s="810"/>
      <c r="ARR290" s="810"/>
      <c r="ARS290" s="810"/>
      <c r="ART290" s="810"/>
      <c r="ARU290" s="810"/>
      <c r="ARV290" s="810"/>
      <c r="ARW290" s="810"/>
      <c r="ARX290" s="810"/>
      <c r="ARY290" s="810"/>
      <c r="ARZ290" s="810"/>
      <c r="ASA290" s="810"/>
      <c r="ASB290" s="810"/>
      <c r="ASC290" s="810"/>
    </row>
    <row r="291" spans="1:1173" s="685" customFormat="1" ht="22" hidden="1" customHeight="1" x14ac:dyDescent="0.15">
      <c r="A291" s="653"/>
      <c r="B291" s="759" t="s">
        <v>91</v>
      </c>
      <c r="C291" s="716" t="s">
        <v>79</v>
      </c>
      <c r="D291" s="760">
        <f>$C272*$I$19</f>
        <v>1118000</v>
      </c>
      <c r="E291" s="725">
        <f t="shared" ref="E291:AR291" si="127">IF(E290="","",$C272*D303)</f>
        <v>1094818.27</v>
      </c>
      <c r="F291" s="724">
        <f t="shared" si="127"/>
        <v>1072117.2131715498</v>
      </c>
      <c r="G291" s="724">
        <f t="shared" si="127"/>
        <v>1049886.8627564379</v>
      </c>
      <c r="H291" s="724">
        <f t="shared" si="127"/>
        <v>1028117.4586571831</v>
      </c>
      <c r="I291" s="724">
        <f t="shared" si="127"/>
        <v>1006799.4431519264</v>
      </c>
      <c r="J291" s="725">
        <f t="shared" si="127"/>
        <v>985923.45669817121</v>
      </c>
      <c r="K291" s="724">
        <f t="shared" si="127"/>
        <v>965480.33382353454</v>
      </c>
      <c r="L291" s="724">
        <f t="shared" si="127"/>
        <v>945461.09910170361</v>
      </c>
      <c r="M291" s="724">
        <f t="shared" si="127"/>
        <v>925856.96321182977</v>
      </c>
      <c r="N291" s="724">
        <f t="shared" si="127"/>
        <v>906659.31907963264</v>
      </c>
      <c r="O291" s="724">
        <f t="shared" si="127"/>
        <v>887859.73809851648</v>
      </c>
      <c r="P291" s="724">
        <f t="shared" si="127"/>
        <v>869449.96642904368</v>
      </c>
      <c r="Q291" s="724">
        <f t="shared" si="127"/>
        <v>851421.9213751374</v>
      </c>
      <c r="R291" s="724">
        <f t="shared" si="127"/>
        <v>833767.68783542397</v>
      </c>
      <c r="S291" s="724">
        <f t="shared" si="127"/>
        <v>816479.51482815645</v>
      </c>
      <c r="T291" s="724">
        <f t="shared" si="127"/>
        <v>799549.81208819465</v>
      </c>
      <c r="U291" s="724">
        <f t="shared" si="127"/>
        <v>782971.14673454594</v>
      </c>
      <c r="V291" s="724">
        <f t="shared" si="127"/>
        <v>766736.24000700517</v>
      </c>
      <c r="W291" s="724">
        <f t="shared" si="127"/>
        <v>750837.96407045994</v>
      </c>
      <c r="X291" s="724">
        <f t="shared" si="127"/>
        <v>735269.33888545888</v>
      </c>
      <c r="Y291" s="724">
        <f t="shared" si="127"/>
        <v>720023.52914366883</v>
      </c>
      <c r="Z291" s="724">
        <f t="shared" si="127"/>
        <v>705093.84126687481</v>
      </c>
      <c r="AA291" s="724">
        <f t="shared" si="127"/>
        <v>690473.7204682061</v>
      </c>
      <c r="AB291" s="724">
        <f t="shared" si="127"/>
        <v>676156.74787429778</v>
      </c>
      <c r="AC291" s="724">
        <f t="shared" si="127"/>
        <v>662136.63770712435</v>
      </c>
      <c r="AD291" s="724">
        <f t="shared" si="127"/>
        <v>648407.23452426703</v>
      </c>
      <c r="AE291" s="724">
        <f t="shared" si="127"/>
        <v>634962.51051640627</v>
      </c>
      <c r="AF291" s="724">
        <f t="shared" si="127"/>
        <v>621796.56286084861</v>
      </c>
      <c r="AG291" s="724">
        <f t="shared" si="127"/>
        <v>608903.61112992896</v>
      </c>
      <c r="AH291" s="724">
        <f t="shared" si="127"/>
        <v>596277.9947531498</v>
      </c>
      <c r="AI291" s="724">
        <f t="shared" si="127"/>
        <v>583914.17053194332</v>
      </c>
      <c r="AJ291" s="724">
        <f t="shared" si="127"/>
        <v>571806.71020596346</v>
      </c>
      <c r="AK291" s="724" t="str">
        <f t="shared" si="127"/>
        <v/>
      </c>
      <c r="AL291" s="724" t="str">
        <f t="shared" si="127"/>
        <v/>
      </c>
      <c r="AM291" s="724" t="str">
        <f t="shared" si="127"/>
        <v/>
      </c>
      <c r="AN291" s="724" t="str">
        <f t="shared" si="127"/>
        <v/>
      </c>
      <c r="AO291" s="724" t="str">
        <f t="shared" si="127"/>
        <v/>
      </c>
      <c r="AP291" s="724" t="str">
        <f t="shared" si="127"/>
        <v/>
      </c>
      <c r="AQ291" s="724" t="str">
        <f t="shared" si="127"/>
        <v/>
      </c>
      <c r="AR291" s="724" t="str">
        <f t="shared" si="127"/>
        <v/>
      </c>
    </row>
    <row r="292" spans="1:1173" s="699" customFormat="1" ht="22" customHeight="1" x14ac:dyDescent="0.15">
      <c r="A292" s="653"/>
      <c r="B292" s="736" t="s">
        <v>100</v>
      </c>
      <c r="C292" s="762" t="s">
        <v>79</v>
      </c>
      <c r="D292" s="763">
        <f>D291</f>
        <v>1118000</v>
      </c>
      <c r="E292" s="814">
        <f t="shared" ref="E292:AR292" si="128">IF(E290="","",D292+E291)</f>
        <v>2212818.27</v>
      </c>
      <c r="F292" s="815">
        <f t="shared" si="128"/>
        <v>3284935.4831715496</v>
      </c>
      <c r="G292" s="815">
        <f t="shared" si="128"/>
        <v>4334822.3459279872</v>
      </c>
      <c r="H292" s="815">
        <f t="shared" si="128"/>
        <v>5362939.80458517</v>
      </c>
      <c r="I292" s="815">
        <f t="shared" si="128"/>
        <v>6369739.2477370966</v>
      </c>
      <c r="J292" s="814">
        <f t="shared" si="128"/>
        <v>7355662.7044352675</v>
      </c>
      <c r="K292" s="815">
        <f t="shared" si="128"/>
        <v>8321143.0382588021</v>
      </c>
      <c r="L292" s="815">
        <f t="shared" si="128"/>
        <v>9266604.1373605058</v>
      </c>
      <c r="M292" s="815">
        <f t="shared" si="128"/>
        <v>10192461.100572336</v>
      </c>
      <c r="N292" s="815">
        <f t="shared" si="128"/>
        <v>11099120.419651968</v>
      </c>
      <c r="O292" s="815">
        <f t="shared" si="128"/>
        <v>11986980.157750485</v>
      </c>
      <c r="P292" s="815">
        <f t="shared" si="128"/>
        <v>12856430.124179529</v>
      </c>
      <c r="Q292" s="815">
        <f t="shared" si="128"/>
        <v>13707852.045554666</v>
      </c>
      <c r="R292" s="815">
        <f t="shared" si="128"/>
        <v>14541619.733390089</v>
      </c>
      <c r="S292" s="815">
        <f t="shared" si="128"/>
        <v>15358099.248218246</v>
      </c>
      <c r="T292" s="815">
        <f t="shared" si="128"/>
        <v>16157649.060306441</v>
      </c>
      <c r="U292" s="815">
        <f t="shared" si="128"/>
        <v>16940620.207040988</v>
      </c>
      <c r="V292" s="815">
        <f t="shared" si="128"/>
        <v>17707356.447047994</v>
      </c>
      <c r="W292" s="815">
        <f t="shared" si="128"/>
        <v>18458194.411118455</v>
      </c>
      <c r="X292" s="815">
        <f t="shared" si="128"/>
        <v>19193463.750003915</v>
      </c>
      <c r="Y292" s="815">
        <f t="shared" si="128"/>
        <v>19913487.279147584</v>
      </c>
      <c r="Z292" s="815">
        <f t="shared" si="128"/>
        <v>20618581.120414458</v>
      </c>
      <c r="AA292" s="815">
        <f t="shared" si="128"/>
        <v>21309054.840882663</v>
      </c>
      <c r="AB292" s="815">
        <f t="shared" si="128"/>
        <v>21985211.58875696</v>
      </c>
      <c r="AC292" s="815">
        <f t="shared" si="128"/>
        <v>22647348.226464085</v>
      </c>
      <c r="AD292" s="815">
        <f t="shared" si="128"/>
        <v>23295755.460988354</v>
      </c>
      <c r="AE292" s="815">
        <f t="shared" si="128"/>
        <v>23930717.971504759</v>
      </c>
      <c r="AF292" s="815">
        <f t="shared" si="128"/>
        <v>24552514.534365609</v>
      </c>
      <c r="AG292" s="815">
        <f t="shared" si="128"/>
        <v>25161418.145495538</v>
      </c>
      <c r="AH292" s="815">
        <f t="shared" si="128"/>
        <v>25757696.140248686</v>
      </c>
      <c r="AI292" s="815">
        <f t="shared" si="128"/>
        <v>26341610.31078063</v>
      </c>
      <c r="AJ292" s="815">
        <f t="shared" si="128"/>
        <v>26913417.020986594</v>
      </c>
      <c r="AK292" s="815" t="str">
        <f t="shared" si="128"/>
        <v/>
      </c>
      <c r="AL292" s="815" t="str">
        <f t="shared" si="128"/>
        <v/>
      </c>
      <c r="AM292" s="815" t="str">
        <f t="shared" si="128"/>
        <v/>
      </c>
      <c r="AN292" s="815" t="str">
        <f t="shared" si="128"/>
        <v/>
      </c>
      <c r="AO292" s="815" t="str">
        <f t="shared" si="128"/>
        <v/>
      </c>
      <c r="AP292" s="815" t="str">
        <f t="shared" si="128"/>
        <v/>
      </c>
      <c r="AQ292" s="815" t="str">
        <f t="shared" si="128"/>
        <v/>
      </c>
      <c r="AR292" s="815" t="str">
        <f t="shared" si="128"/>
        <v/>
      </c>
    </row>
    <row r="293" spans="1:1173" s="699" customFormat="1" ht="22" customHeight="1" x14ac:dyDescent="0.15">
      <c r="A293" s="653"/>
      <c r="B293" s="772"/>
      <c r="C293" s="766" t="s">
        <v>17</v>
      </c>
      <c r="D293" s="743">
        <f>IF(D290="","",D292/D307)</f>
        <v>1.9816401044324337E-2</v>
      </c>
      <c r="E293" s="744">
        <f>IF(E290="","",E292/E307)</f>
        <v>3.8861012711058955E-2</v>
      </c>
      <c r="F293" s="743">
        <f t="shared" ref="F293:AR293" si="129">IF(F290="","",F292/F307)</f>
        <v>5.7157268781877643E-2</v>
      </c>
      <c r="G293" s="743">
        <f t="shared" si="129"/>
        <v>7.4727993850710037E-2</v>
      </c>
      <c r="H293" s="743">
        <f t="shared" si="129"/>
        <v>9.1595414893550733E-2</v>
      </c>
      <c r="I293" s="743">
        <f t="shared" si="129"/>
        <v>0.10778117287849714</v>
      </c>
      <c r="J293" s="744">
        <f t="shared" si="129"/>
        <v>0.12330633439468579</v>
      </c>
      <c r="K293" s="743">
        <f t="shared" si="129"/>
        <v>0.13819140328034366</v>
      </c>
      <c r="L293" s="743">
        <f t="shared" si="129"/>
        <v>0.15245633223164118</v>
      </c>
      <c r="M293" s="743">
        <f t="shared" si="129"/>
        <v>0.16612053437543073</v>
      </c>
      <c r="N293" s="743">
        <f t="shared" si="129"/>
        <v>0.17920289479028043</v>
      </c>
      <c r="O293" s="743">
        <f t="shared" si="129"/>
        <v>0.19172178196147002</v>
      </c>
      <c r="P293" s="743">
        <f t="shared" si="129"/>
        <v>0.20369505915680483</v>
      </c>
      <c r="Q293" s="743">
        <f t="shared" si="129"/>
        <v>0.21514009571123016</v>
      </c>
      <c r="R293" s="743">
        <f t="shared" si="129"/>
        <v>0.2260737782092917</v>
      </c>
      <c r="S293" s="743">
        <f t="shared" si="129"/>
        <v>0.23651252155548985</v>
      </c>
      <c r="T293" s="743">
        <f t="shared" si="129"/>
        <v>0.24647227992352369</v>
      </c>
      <c r="U293" s="743">
        <f t="shared" si="129"/>
        <v>0.25596855757630926</v>
      </c>
      <c r="V293" s="743">
        <f t="shared" si="129"/>
        <v>0.26501641954949573</v>
      </c>
      <c r="W293" s="743">
        <f t="shared" si="129"/>
        <v>0.2736305021919897</v>
      </c>
      <c r="X293" s="743">
        <f t="shared" si="129"/>
        <v>0.28182502355773631</v>
      </c>
      <c r="Y293" s="743">
        <f t="shared" si="129"/>
        <v>0.28961379364369877</v>
      </c>
      <c r="Z293" s="743">
        <f t="shared" si="129"/>
        <v>0.29701022446962566</v>
      </c>
      <c r="AA293" s="743">
        <f t="shared" si="129"/>
        <v>0.304027339995801</v>
      </c>
      <c r="AB293" s="743">
        <f t="shared" si="129"/>
        <v>0.31067778587553901</v>
      </c>
      <c r="AC293" s="743">
        <f t="shared" si="129"/>
        <v>0.31697383903971255</v>
      </c>
      <c r="AD293" s="743">
        <f t="shared" si="129"/>
        <v>0.32292741711109602</v>
      </c>
      <c r="AE293" s="743">
        <f t="shared" si="129"/>
        <v>0.3285500876467608</v>
      </c>
      <c r="AF293" s="743">
        <f t="shared" si="129"/>
        <v>0.3338530772071866</v>
      </c>
      <c r="AG293" s="743">
        <f t="shared" si="129"/>
        <v>0.33884728025114286</v>
      </c>
      <c r="AH293" s="743">
        <f t="shared" si="129"/>
        <v>0.34354326785576422</v>
      </c>
      <c r="AI293" s="743">
        <f t="shared" si="129"/>
        <v>0.34795129626157445</v>
      </c>
      <c r="AJ293" s="743">
        <f t="shared" si="129"/>
        <v>0.352081315242529</v>
      </c>
      <c r="AK293" s="743" t="str">
        <f t="shared" si="129"/>
        <v/>
      </c>
      <c r="AL293" s="743" t="str">
        <f t="shared" si="129"/>
        <v/>
      </c>
      <c r="AM293" s="743" t="str">
        <f t="shared" si="129"/>
        <v/>
      </c>
      <c r="AN293" s="743" t="str">
        <f t="shared" si="129"/>
        <v/>
      </c>
      <c r="AO293" s="743" t="str">
        <f t="shared" si="129"/>
        <v/>
      </c>
      <c r="AP293" s="743" t="str">
        <f t="shared" si="129"/>
        <v/>
      </c>
      <c r="AQ293" s="743" t="str">
        <f t="shared" si="129"/>
        <v/>
      </c>
      <c r="AR293" s="743" t="str">
        <f t="shared" si="129"/>
        <v/>
      </c>
    </row>
    <row r="294" spans="1:1173" s="755" customFormat="1" ht="22" customHeight="1" x14ac:dyDescent="0.15">
      <c r="A294" s="653"/>
      <c r="B294" s="767" t="s">
        <v>96</v>
      </c>
      <c r="C294" s="737" t="s">
        <v>49</v>
      </c>
      <c r="D294" s="746">
        <f>IF(D290="","",IF(D292*$H$30&gt;0,D292*$H$30,0))</f>
        <v>100620000</v>
      </c>
      <c r="E294" s="747">
        <f t="shared" ref="E294:AR294" si="130">IF(E290="","",IF(E292*$H$30&gt;0,E292*$H$30,0))</f>
        <v>199153644.30000001</v>
      </c>
      <c r="F294" s="746">
        <f t="shared" si="130"/>
        <v>295644193.48543948</v>
      </c>
      <c r="G294" s="746">
        <f t="shared" si="130"/>
        <v>390134011.13351887</v>
      </c>
      <c r="H294" s="746">
        <f t="shared" si="130"/>
        <v>482664582.41266531</v>
      </c>
      <c r="I294" s="746">
        <f t="shared" si="130"/>
        <v>573276532.29633868</v>
      </c>
      <c r="J294" s="747">
        <f t="shared" si="130"/>
        <v>662009643.39917409</v>
      </c>
      <c r="K294" s="746">
        <f t="shared" si="130"/>
        <v>748902873.44329214</v>
      </c>
      <c r="L294" s="746">
        <f t="shared" si="130"/>
        <v>833994372.36244547</v>
      </c>
      <c r="M294" s="746">
        <f t="shared" si="130"/>
        <v>917321499.05151033</v>
      </c>
      <c r="N294" s="746">
        <f t="shared" si="130"/>
        <v>998920837.76867712</v>
      </c>
      <c r="O294" s="746">
        <f t="shared" si="130"/>
        <v>1078828214.1975436</v>
      </c>
      <c r="P294" s="746">
        <f t="shared" si="130"/>
        <v>1157078711.1761577</v>
      </c>
      <c r="Q294" s="746">
        <f t="shared" si="130"/>
        <v>1233706684.09992</v>
      </c>
      <c r="R294" s="746">
        <f t="shared" si="130"/>
        <v>1308745776.0051081</v>
      </c>
      <c r="S294" s="746">
        <f t="shared" si="130"/>
        <v>1382228932.339642</v>
      </c>
      <c r="T294" s="746">
        <f t="shared" si="130"/>
        <v>1454188415.4275796</v>
      </c>
      <c r="U294" s="746">
        <f t="shared" si="130"/>
        <v>1524655818.6336889</v>
      </c>
      <c r="V294" s="746">
        <f t="shared" si="130"/>
        <v>1593662080.2343194</v>
      </c>
      <c r="W294" s="746">
        <f t="shared" si="130"/>
        <v>1661237497.0006609</v>
      </c>
      <c r="X294" s="746">
        <f t="shared" si="130"/>
        <v>1727411737.5003524</v>
      </c>
      <c r="Y294" s="746">
        <f t="shared" si="130"/>
        <v>1792213855.1232827</v>
      </c>
      <c r="Z294" s="746">
        <f t="shared" si="130"/>
        <v>1855672300.8373013</v>
      </c>
      <c r="AA294" s="746">
        <f t="shared" si="130"/>
        <v>1917814935.6794395</v>
      </c>
      <c r="AB294" s="746">
        <f t="shared" si="130"/>
        <v>1978669042.9881263</v>
      </c>
      <c r="AC294" s="746">
        <f t="shared" si="130"/>
        <v>2038261340.3817677</v>
      </c>
      <c r="AD294" s="746">
        <f t="shared" si="130"/>
        <v>2096617991.4889519</v>
      </c>
      <c r="AE294" s="746">
        <f t="shared" si="130"/>
        <v>2153764617.4354281</v>
      </c>
      <c r="AF294" s="746">
        <f t="shared" si="130"/>
        <v>2209726308.092905</v>
      </c>
      <c r="AG294" s="746">
        <f t="shared" si="130"/>
        <v>2264527633.0945983</v>
      </c>
      <c r="AH294" s="746">
        <f t="shared" si="130"/>
        <v>2318192652.6223817</v>
      </c>
      <c r="AI294" s="746">
        <f t="shared" si="130"/>
        <v>2370744927.9702568</v>
      </c>
      <c r="AJ294" s="746">
        <f>IF(AJ290="","",IF(AJ292*$H$30&gt;0,AJ292*$H$30,0))</f>
        <v>2422207531.8887935</v>
      </c>
      <c r="AK294" s="746" t="str">
        <f t="shared" si="130"/>
        <v/>
      </c>
      <c r="AL294" s="746" t="str">
        <f t="shared" si="130"/>
        <v/>
      </c>
      <c r="AM294" s="746" t="str">
        <f t="shared" si="130"/>
        <v/>
      </c>
      <c r="AN294" s="746" t="str">
        <f t="shared" si="130"/>
        <v/>
      </c>
      <c r="AO294" s="746" t="str">
        <f t="shared" si="130"/>
        <v/>
      </c>
      <c r="AP294" s="746" t="str">
        <f t="shared" si="130"/>
        <v/>
      </c>
      <c r="AQ294" s="746" t="str">
        <f t="shared" si="130"/>
        <v/>
      </c>
      <c r="AR294" s="746" t="str">
        <f t="shared" si="130"/>
        <v/>
      </c>
    </row>
    <row r="295" spans="1:1173" s="812" customFormat="1" ht="10" customHeight="1" x14ac:dyDescent="0.15">
      <c r="A295" s="653"/>
      <c r="B295" s="802"/>
      <c r="C295" s="802"/>
      <c r="E295" s="813"/>
      <c r="J295" s="813"/>
    </row>
    <row r="296" spans="1:1173" s="685" customFormat="1" ht="22" hidden="1" customHeight="1" x14ac:dyDescent="0.15">
      <c r="A296" s="653"/>
      <c r="B296" s="390" t="s">
        <v>92</v>
      </c>
      <c r="C296" s="716" t="s">
        <v>79</v>
      </c>
      <c r="D296" s="768">
        <f>($I$19-D291)*$C271</f>
        <v>41086.5</v>
      </c>
      <c r="E296" s="725">
        <f t="shared" ref="E296:AR296" si="131">IF(E290="","",(D303-E291)*($C271))</f>
        <v>40234.571422499997</v>
      </c>
      <c r="F296" s="724">
        <f t="shared" si="131"/>
        <v>39400.307584054462</v>
      </c>
      <c r="G296" s="724">
        <f t="shared" si="131"/>
        <v>38583.342206299087</v>
      </c>
      <c r="H296" s="724">
        <f t="shared" si="131"/>
        <v>37783.316605651475</v>
      </c>
      <c r="I296" s="724">
        <f t="shared" si="131"/>
        <v>36999.879535833294</v>
      </c>
      <c r="J296" s="725">
        <f t="shared" si="131"/>
        <v>36232.687033657792</v>
      </c>
      <c r="K296" s="724">
        <f t="shared" si="131"/>
        <v>35481.402268014899</v>
      </c>
      <c r="L296" s="724">
        <f t="shared" si="131"/>
        <v>34745.69539198761</v>
      </c>
      <c r="M296" s="724">
        <f t="shared" si="131"/>
        <v>34025.243398034749</v>
      </c>
      <c r="N296" s="724">
        <f t="shared" si="131"/>
        <v>33319.729976176503</v>
      </c>
      <c r="O296" s="724">
        <f t="shared" si="131"/>
        <v>32628.84537512048</v>
      </c>
      <c r="P296" s="724">
        <f t="shared" si="131"/>
        <v>31952.286266267354</v>
      </c>
      <c r="Q296" s="724">
        <f t="shared" si="131"/>
        <v>31289.7556105363</v>
      </c>
      <c r="R296" s="724">
        <f t="shared" si="131"/>
        <v>30640.96252795183</v>
      </c>
      <c r="S296" s="724">
        <f t="shared" si="131"/>
        <v>30005.622169934752</v>
      </c>
      <c r="T296" s="724">
        <f t="shared" si="131"/>
        <v>29383.455594241157</v>
      </c>
      <c r="U296" s="724">
        <f t="shared" si="131"/>
        <v>28774.189642494566</v>
      </c>
      <c r="V296" s="724">
        <f t="shared" si="131"/>
        <v>28177.55682025744</v>
      </c>
      <c r="W296" s="724">
        <f t="shared" si="131"/>
        <v>27593.295179589401</v>
      </c>
      <c r="X296" s="724">
        <f t="shared" si="131"/>
        <v>27021.148204040615</v>
      </c>
      <c r="Y296" s="724">
        <f t="shared" si="131"/>
        <v>26460.864696029832</v>
      </c>
      <c r="Z296" s="724">
        <f t="shared" si="131"/>
        <v>25912.198666557648</v>
      </c>
      <c r="AA296" s="724">
        <f t="shared" si="131"/>
        <v>25374.909227206572</v>
      </c>
      <c r="AB296" s="724">
        <f t="shared" si="131"/>
        <v>24848.760484380444</v>
      </c>
      <c r="AC296" s="724">
        <f t="shared" si="131"/>
        <v>24333.521435736817</v>
      </c>
      <c r="AD296" s="724">
        <f t="shared" si="131"/>
        <v>23828.965868766812</v>
      </c>
      <c r="AE296" s="724">
        <f t="shared" si="131"/>
        <v>23334.872261477933</v>
      </c>
      <c r="AF296" s="724">
        <f t="shared" si="131"/>
        <v>22851.023685136184</v>
      </c>
      <c r="AG296" s="724">
        <f t="shared" si="131"/>
        <v>22377.207709024889</v>
      </c>
      <c r="AH296" s="724">
        <f t="shared" si="131"/>
        <v>21913.216307178256</v>
      </c>
      <c r="AI296" s="724">
        <f t="shared" si="131"/>
        <v>21458.845767048915</v>
      </c>
      <c r="AJ296" s="724">
        <f t="shared" si="131"/>
        <v>21013.896600069158</v>
      </c>
      <c r="AK296" s="724" t="str">
        <f t="shared" si="131"/>
        <v/>
      </c>
      <c r="AL296" s="724" t="str">
        <f t="shared" si="131"/>
        <v/>
      </c>
      <c r="AM296" s="724" t="str">
        <f t="shared" si="131"/>
        <v/>
      </c>
      <c r="AN296" s="724" t="str">
        <f t="shared" si="131"/>
        <v/>
      </c>
      <c r="AO296" s="724" t="str">
        <f t="shared" si="131"/>
        <v/>
      </c>
      <c r="AP296" s="724" t="str">
        <f t="shared" si="131"/>
        <v/>
      </c>
      <c r="AQ296" s="724" t="str">
        <f t="shared" si="131"/>
        <v/>
      </c>
      <c r="AR296" s="724" t="str">
        <f t="shared" si="131"/>
        <v/>
      </c>
    </row>
    <row r="297" spans="1:1173" s="817" customFormat="1" ht="10" hidden="1" customHeight="1" x14ac:dyDescent="0.15">
      <c r="A297" s="653"/>
      <c r="B297" s="816"/>
      <c r="C297" s="816"/>
      <c r="E297" s="818"/>
      <c r="J297" s="818"/>
    </row>
    <row r="298" spans="1:1173" s="685" customFormat="1" ht="22" hidden="1" customHeight="1" x14ac:dyDescent="0.15">
      <c r="A298" s="653"/>
      <c r="B298" s="390" t="s">
        <v>93</v>
      </c>
      <c r="C298" s="716" t="s">
        <v>79</v>
      </c>
      <c r="D298" s="768">
        <f>$I$19*$C270</f>
        <v>559000</v>
      </c>
      <c r="E298" s="725">
        <f t="shared" ref="E298:AR298" si="132">IF(E290="","",D307*$C270)</f>
        <v>564179.13500000001</v>
      </c>
      <c r="F298" s="724">
        <f t="shared" si="132"/>
        <v>569418.580635775</v>
      </c>
      <c r="G298" s="724">
        <f t="shared" si="132"/>
        <v>574718.76336629223</v>
      </c>
      <c r="H298" s="724">
        <f t="shared" si="132"/>
        <v>580080.11757789215</v>
      </c>
      <c r="I298" s="724">
        <f t="shared" si="132"/>
        <v>585503.08558761457</v>
      </c>
      <c r="J298" s="725">
        <f t="shared" si="132"/>
        <v>590988.11764813238</v>
      </c>
      <c r="K298" s="724">
        <f t="shared" si="132"/>
        <v>596535.67195427709</v>
      </c>
      <c r="L298" s="724">
        <f t="shared" si="132"/>
        <v>602146.21465113969</v>
      </c>
      <c r="M298" s="724">
        <f t="shared" si="132"/>
        <v>607820.21984373115</v>
      </c>
      <c r="N298" s="724">
        <f t="shared" si="132"/>
        <v>613558.16960818809</v>
      </c>
      <c r="O298" s="724">
        <f t="shared" si="132"/>
        <v>619360.5540045083</v>
      </c>
      <c r="P298" s="724">
        <f t="shared" si="132"/>
        <v>625227.87109080213</v>
      </c>
      <c r="Q298" s="724">
        <f t="shared" si="132"/>
        <v>631160.62693904748</v>
      </c>
      <c r="R298" s="724">
        <f t="shared" si="132"/>
        <v>637159.33565233264</v>
      </c>
      <c r="S298" s="724">
        <f t="shared" si="132"/>
        <v>643224.51938357635</v>
      </c>
      <c r="T298" s="724">
        <f t="shared" si="132"/>
        <v>649356.70835571282</v>
      </c>
      <c r="U298" s="724">
        <f t="shared" si="132"/>
        <v>655556.44088332751</v>
      </c>
      <c r="V298" s="724">
        <f t="shared" si="132"/>
        <v>661824.26339573588</v>
      </c>
      <c r="W298" s="724">
        <f t="shared" si="132"/>
        <v>668160.73046149057</v>
      </c>
      <c r="X298" s="724">
        <f t="shared" si="132"/>
        <v>674566.40481430967</v>
      </c>
      <c r="Y298" s="724">
        <f t="shared" si="132"/>
        <v>681041.85738041229</v>
      </c>
      <c r="Z298" s="724">
        <f t="shared" si="132"/>
        <v>687587.66730725602</v>
      </c>
      <c r="AA298" s="724">
        <f t="shared" si="132"/>
        <v>694204.42199366307</v>
      </c>
      <c r="AB298" s="724">
        <f t="shared" si="132"/>
        <v>700892.71712132753</v>
      </c>
      <c r="AC298" s="724">
        <f t="shared" si="132"/>
        <v>707653.15668769705</v>
      </c>
      <c r="AD298" s="724">
        <f t="shared" si="132"/>
        <v>714486.35304021661</v>
      </c>
      <c r="AE298" s="724">
        <f t="shared" si="132"/>
        <v>721392.92691193102</v>
      </c>
      <c r="AF298" s="724">
        <f t="shared" si="132"/>
        <v>728373.5074584356</v>
      </c>
      <c r="AG298" s="724">
        <f t="shared" si="132"/>
        <v>735428.73229616857</v>
      </c>
      <c r="AH298" s="724">
        <f t="shared" si="132"/>
        <v>742559.24754203996</v>
      </c>
      <c r="AI298" s="724">
        <f t="shared" si="132"/>
        <v>749765.70785438851</v>
      </c>
      <c r="AJ298" s="724">
        <f t="shared" si="132"/>
        <v>757048.7764752619</v>
      </c>
      <c r="AK298" s="724" t="str">
        <f t="shared" si="132"/>
        <v/>
      </c>
      <c r="AL298" s="724" t="str">
        <f t="shared" si="132"/>
        <v/>
      </c>
      <c r="AM298" s="724" t="str">
        <f t="shared" si="132"/>
        <v/>
      </c>
      <c r="AN298" s="724" t="str">
        <f t="shared" si="132"/>
        <v/>
      </c>
      <c r="AO298" s="724" t="str">
        <f t="shared" si="132"/>
        <v/>
      </c>
      <c r="AP298" s="724" t="str">
        <f t="shared" si="132"/>
        <v/>
      </c>
      <c r="AQ298" s="724" t="str">
        <f t="shared" si="132"/>
        <v/>
      </c>
      <c r="AR298" s="724" t="str">
        <f t="shared" si="132"/>
        <v/>
      </c>
    </row>
    <row r="299" spans="1:1173" s="741" customFormat="1" ht="22" customHeight="1" x14ac:dyDescent="0.15">
      <c r="A299" s="653"/>
      <c r="B299" s="736" t="s">
        <v>101</v>
      </c>
      <c r="C299" s="769" t="s">
        <v>79</v>
      </c>
      <c r="D299" s="774">
        <f>D298</f>
        <v>559000</v>
      </c>
      <c r="E299" s="770">
        <f t="shared" ref="E299:AR299" si="133">IF(E290="","",D299+E298)</f>
        <v>1123179.135</v>
      </c>
      <c r="F299" s="771">
        <f t="shared" si="133"/>
        <v>1692597.7156357751</v>
      </c>
      <c r="G299" s="771">
        <f t="shared" si="133"/>
        <v>2267316.4790020674</v>
      </c>
      <c r="H299" s="771">
        <f t="shared" si="133"/>
        <v>2847396.5965799596</v>
      </c>
      <c r="I299" s="771">
        <f t="shared" si="133"/>
        <v>3432899.6821675743</v>
      </c>
      <c r="J299" s="770">
        <f t="shared" si="133"/>
        <v>4023887.7998157069</v>
      </c>
      <c r="K299" s="771">
        <f t="shared" si="133"/>
        <v>4620423.4717699839</v>
      </c>
      <c r="L299" s="771">
        <f t="shared" si="133"/>
        <v>5222569.6864211233</v>
      </c>
      <c r="M299" s="771">
        <f t="shared" si="133"/>
        <v>5830389.9062648546</v>
      </c>
      <c r="N299" s="771">
        <f t="shared" si="133"/>
        <v>6443948.0758730425</v>
      </c>
      <c r="O299" s="771">
        <f t="shared" si="133"/>
        <v>7063308.6298775505</v>
      </c>
      <c r="P299" s="771">
        <f t="shared" si="133"/>
        <v>7688536.5009683529</v>
      </c>
      <c r="Q299" s="771">
        <f t="shared" si="133"/>
        <v>8319697.1279074</v>
      </c>
      <c r="R299" s="771">
        <f t="shared" si="133"/>
        <v>8956856.4635597318</v>
      </c>
      <c r="S299" s="771">
        <f t="shared" si="133"/>
        <v>9600080.9829433076</v>
      </c>
      <c r="T299" s="771">
        <f t="shared" si="133"/>
        <v>10249437.691299021</v>
      </c>
      <c r="U299" s="771">
        <f t="shared" si="133"/>
        <v>10904994.132182349</v>
      </c>
      <c r="V299" s="771">
        <f t="shared" si="133"/>
        <v>11566818.395578085</v>
      </c>
      <c r="W299" s="771">
        <f t="shared" si="133"/>
        <v>12234979.126039576</v>
      </c>
      <c r="X299" s="771">
        <f t="shared" si="133"/>
        <v>12909545.530853886</v>
      </c>
      <c r="Y299" s="771">
        <f t="shared" si="133"/>
        <v>13590587.388234299</v>
      </c>
      <c r="Z299" s="771">
        <f t="shared" si="133"/>
        <v>14278175.055541554</v>
      </c>
      <c r="AA299" s="771">
        <f t="shared" si="133"/>
        <v>14972379.477535218</v>
      </c>
      <c r="AB299" s="771">
        <f t="shared" si="133"/>
        <v>15673272.194656545</v>
      </c>
      <c r="AC299" s="771">
        <f t="shared" si="133"/>
        <v>16380925.351344243</v>
      </c>
      <c r="AD299" s="771">
        <f t="shared" si="133"/>
        <v>17095411.704384461</v>
      </c>
      <c r="AE299" s="771">
        <f t="shared" si="133"/>
        <v>17816804.631296393</v>
      </c>
      <c r="AF299" s="771">
        <f t="shared" si="133"/>
        <v>18545178.13875483</v>
      </c>
      <c r="AG299" s="771">
        <f t="shared" si="133"/>
        <v>19280606.871050999</v>
      </c>
      <c r="AH299" s="771">
        <f t="shared" si="133"/>
        <v>20023166.118593037</v>
      </c>
      <c r="AI299" s="771">
        <f t="shared" si="133"/>
        <v>20772931.826447427</v>
      </c>
      <c r="AJ299" s="771">
        <f t="shared" si="133"/>
        <v>21529980.602922689</v>
      </c>
      <c r="AK299" s="771" t="str">
        <f t="shared" si="133"/>
        <v/>
      </c>
      <c r="AL299" s="771" t="str">
        <f t="shared" si="133"/>
        <v/>
      </c>
      <c r="AM299" s="771" t="str">
        <f t="shared" si="133"/>
        <v/>
      </c>
      <c r="AN299" s="771" t="str">
        <f t="shared" si="133"/>
        <v/>
      </c>
      <c r="AO299" s="771" t="str">
        <f t="shared" si="133"/>
        <v/>
      </c>
      <c r="AP299" s="771" t="str">
        <f t="shared" si="133"/>
        <v/>
      </c>
      <c r="AQ299" s="771" t="str">
        <f t="shared" si="133"/>
        <v/>
      </c>
      <c r="AR299" s="771" t="str">
        <f t="shared" si="133"/>
        <v/>
      </c>
    </row>
    <row r="300" spans="1:1173" s="699" customFormat="1" ht="22" customHeight="1" x14ac:dyDescent="0.15">
      <c r="A300" s="653"/>
      <c r="B300" s="772"/>
      <c r="C300" s="737" t="s">
        <v>17</v>
      </c>
      <c r="D300" s="743">
        <f>IF(D290="","",D299/D307)</f>
        <v>9.9082005221621684E-3</v>
      </c>
      <c r="E300" s="744">
        <f>IF(E290="","",E299/E307)</f>
        <v>1.9725017293006717E-2</v>
      </c>
      <c r="F300" s="743">
        <f t="shared" ref="F300:AR300" si="134">IF(F290="","",F299/F307)</f>
        <v>2.9450886651442285E-2</v>
      </c>
      <c r="G300" s="743">
        <f>IF(G290="","",G299/G307)</f>
        <v>3.9086264298614171E-2</v>
      </c>
      <c r="H300" s="743">
        <f t="shared" si="134"/>
        <v>4.8631624096776446E-2</v>
      </c>
      <c r="I300" s="743">
        <f t="shared" si="134"/>
        <v>5.808745691586787E-2</v>
      </c>
      <c r="J300" s="744">
        <f t="shared" si="134"/>
        <v>6.7454269526468949E-2</v>
      </c>
      <c r="K300" s="743">
        <f t="shared" si="134"/>
        <v>7.6732583537818616E-2</v>
      </c>
      <c r="L300" s="743">
        <f t="shared" si="134"/>
        <v>8.5922934379574128E-2</v>
      </c>
      <c r="M300" s="743">
        <f t="shared" si="134"/>
        <v>9.5025870326004805E-2</v>
      </c>
      <c r="N300" s="743">
        <f t="shared" si="134"/>
        <v>0.1040419515613217</v>
      </c>
      <c r="O300" s="743">
        <f t="shared" si="134"/>
        <v>0.11297174928485783</v>
      </c>
      <c r="P300" s="743">
        <f t="shared" si="134"/>
        <v>0.12181584485482888</v>
      </c>
      <c r="Q300" s="743">
        <f t="shared" si="134"/>
        <v>0.13057482896942219</v>
      </c>
      <c r="R300" s="743">
        <f t="shared" si="134"/>
        <v>0.13924930088398041</v>
      </c>
      <c r="S300" s="743">
        <f t="shared" si="134"/>
        <v>0.14783986766306653</v>
      </c>
      <c r="T300" s="743">
        <f t="shared" si="134"/>
        <v>0.15634714346622006</v>
      </c>
      <c r="U300" s="743">
        <f t="shared" si="134"/>
        <v>0.1647717488662355</v>
      </c>
      <c r="V300" s="743">
        <f t="shared" si="134"/>
        <v>0.17311431019882031</v>
      </c>
      <c r="W300" s="743">
        <f t="shared" si="134"/>
        <v>0.18137545894251203</v>
      </c>
      <c r="X300" s="743">
        <f t="shared" si="134"/>
        <v>0.18955583112776211</v>
      </c>
      <c r="Y300" s="743">
        <f t="shared" si="134"/>
        <v>0.19765606677411796</v>
      </c>
      <c r="Z300" s="743">
        <f t="shared" si="134"/>
        <v>0.20567680935446261</v>
      </c>
      <c r="AA300" s="743">
        <f t="shared" si="134"/>
        <v>0.21361870528529739</v>
      </c>
      <c r="AB300" s="743">
        <f t="shared" si="134"/>
        <v>0.22148240344207928</v>
      </c>
      <c r="AC300" s="743">
        <f t="shared" si="134"/>
        <v>0.22926855469865362</v>
      </c>
      <c r="AD300" s="743">
        <f t="shared" si="134"/>
        <v>0.23697781148984706</v>
      </c>
      <c r="AE300" s="743">
        <f t="shared" si="134"/>
        <v>0.24461082739631498</v>
      </c>
      <c r="AF300" s="743">
        <f t="shared" si="134"/>
        <v>0.25216825675076288</v>
      </c>
      <c r="AG300" s="743">
        <f t="shared" si="134"/>
        <v>0.2596507542646882</v>
      </c>
      <c r="AH300" s="743">
        <f t="shared" si="134"/>
        <v>0.26705897467481565</v>
      </c>
      <c r="AI300" s="743">
        <f t="shared" si="134"/>
        <v>0.27439357240842494</v>
      </c>
      <c r="AJ300" s="743">
        <f t="shared" si="134"/>
        <v>0.28165520126679472</v>
      </c>
      <c r="AK300" s="743" t="str">
        <f t="shared" si="134"/>
        <v/>
      </c>
      <c r="AL300" s="743" t="str">
        <f t="shared" si="134"/>
        <v/>
      </c>
      <c r="AM300" s="743" t="str">
        <f t="shared" si="134"/>
        <v/>
      </c>
      <c r="AN300" s="743" t="str">
        <f t="shared" si="134"/>
        <v/>
      </c>
      <c r="AO300" s="743" t="str">
        <f t="shared" si="134"/>
        <v/>
      </c>
      <c r="AP300" s="743" t="str">
        <f t="shared" si="134"/>
        <v/>
      </c>
      <c r="AQ300" s="743" t="str">
        <f t="shared" si="134"/>
        <v/>
      </c>
      <c r="AR300" s="743" t="str">
        <f t="shared" si="134"/>
        <v/>
      </c>
    </row>
    <row r="301" spans="1:1173" s="755" customFormat="1" ht="22" customHeight="1" x14ac:dyDescent="0.15">
      <c r="A301" s="653"/>
      <c r="B301" s="754" t="s">
        <v>97</v>
      </c>
      <c r="C301" s="737" t="s">
        <v>49</v>
      </c>
      <c r="D301" s="746">
        <f>IF(D290="","",IF(D299*$K$30&gt;0,D299*$K$30,0))</f>
        <v>50310000</v>
      </c>
      <c r="E301" s="747">
        <f t="shared" ref="E301:AR301" si="135">IF(E290="","",IF(E299*$K$30&gt;0,E299*$K$30,0))</f>
        <v>101086122.15000001</v>
      </c>
      <c r="F301" s="746">
        <f t="shared" si="135"/>
        <v>152333794.40721977</v>
      </c>
      <c r="G301" s="746">
        <f t="shared" si="135"/>
        <v>204058483.11018607</v>
      </c>
      <c r="H301" s="746">
        <f t="shared" si="135"/>
        <v>256265693.69219637</v>
      </c>
      <c r="I301" s="746">
        <f t="shared" si="135"/>
        <v>308960971.3950817</v>
      </c>
      <c r="J301" s="747">
        <f t="shared" si="135"/>
        <v>362149901.98341364</v>
      </c>
      <c r="K301" s="746">
        <f t="shared" si="135"/>
        <v>415838112.45929855</v>
      </c>
      <c r="L301" s="746">
        <f t="shared" si="135"/>
        <v>470031271.77790111</v>
      </c>
      <c r="M301" s="746">
        <f t="shared" si="135"/>
        <v>524735091.56383693</v>
      </c>
      <c r="N301" s="746">
        <f t="shared" si="135"/>
        <v>579955326.82857382</v>
      </c>
      <c r="O301" s="746">
        <f t="shared" si="135"/>
        <v>635697776.68897951</v>
      </c>
      <c r="P301" s="746">
        <f t="shared" si="135"/>
        <v>691968285.08715177</v>
      </c>
      <c r="Q301" s="746">
        <f t="shared" si="135"/>
        <v>748772741.51166606</v>
      </c>
      <c r="R301" s="746">
        <f t="shared" si="135"/>
        <v>806117081.7203759</v>
      </c>
      <c r="S301" s="746">
        <f t="shared" si="135"/>
        <v>864007288.46489763</v>
      </c>
      <c r="T301" s="746">
        <f t="shared" si="135"/>
        <v>922449392.21691191</v>
      </c>
      <c r="U301" s="746">
        <f t="shared" si="135"/>
        <v>981449471.89641142</v>
      </c>
      <c r="V301" s="746">
        <f t="shared" si="135"/>
        <v>1041013655.6020277</v>
      </c>
      <c r="W301" s="746">
        <f t="shared" si="135"/>
        <v>1101148121.3435619</v>
      </c>
      <c r="X301" s="746">
        <f t="shared" si="135"/>
        <v>1161859097.7768497</v>
      </c>
      <c r="Y301" s="746">
        <f t="shared" si="135"/>
        <v>1223152864.9410868</v>
      </c>
      <c r="Z301" s="746">
        <f t="shared" si="135"/>
        <v>1285035754.99874</v>
      </c>
      <c r="AA301" s="746">
        <f t="shared" si="135"/>
        <v>1347514152.9781697</v>
      </c>
      <c r="AB301" s="746">
        <f t="shared" si="135"/>
        <v>1410594497.519089</v>
      </c>
      <c r="AC301" s="746">
        <f t="shared" si="135"/>
        <v>1474283281.6209819</v>
      </c>
      <c r="AD301" s="746">
        <f t="shared" si="135"/>
        <v>1538587053.3946016</v>
      </c>
      <c r="AE301" s="746">
        <f t="shared" si="135"/>
        <v>1603512416.8166754</v>
      </c>
      <c r="AF301" s="746">
        <f t="shared" si="135"/>
        <v>1669066032.4879346</v>
      </c>
      <c r="AG301" s="746">
        <f t="shared" si="135"/>
        <v>1735254618.3945899</v>
      </c>
      <c r="AH301" s="746">
        <f t="shared" si="135"/>
        <v>1802084950.6733732</v>
      </c>
      <c r="AI301" s="746">
        <f t="shared" si="135"/>
        <v>1869563864.3802686</v>
      </c>
      <c r="AJ301" s="746">
        <f>IF(AJ290="","",IF(AJ299*$K$30&gt;0,AJ299*$K$30,0))</f>
        <v>1937698254.263042</v>
      </c>
      <c r="AK301" s="746" t="str">
        <f t="shared" si="135"/>
        <v/>
      </c>
      <c r="AL301" s="746" t="str">
        <f t="shared" si="135"/>
        <v/>
      </c>
      <c r="AM301" s="746" t="str">
        <f t="shared" si="135"/>
        <v/>
      </c>
      <c r="AN301" s="746" t="str">
        <f t="shared" si="135"/>
        <v/>
      </c>
      <c r="AO301" s="746" t="str">
        <f t="shared" si="135"/>
        <v/>
      </c>
      <c r="AP301" s="746" t="str">
        <f t="shared" si="135"/>
        <v/>
      </c>
      <c r="AQ301" s="746" t="str">
        <f t="shared" si="135"/>
        <v/>
      </c>
      <c r="AR301" s="746" t="str">
        <f t="shared" si="135"/>
        <v/>
      </c>
    </row>
    <row r="302" spans="1:1173" s="812" customFormat="1" ht="10" customHeight="1" x14ac:dyDescent="0.15">
      <c r="A302" s="653"/>
      <c r="B302" s="802"/>
      <c r="C302" s="802"/>
      <c r="E302" s="813"/>
      <c r="J302" s="813"/>
    </row>
    <row r="303" spans="1:1173" s="741" customFormat="1" ht="22" customHeight="1" x14ac:dyDescent="0.15">
      <c r="A303" s="653"/>
      <c r="B303" s="736" t="s">
        <v>102</v>
      </c>
      <c r="C303" s="769" t="s">
        <v>79</v>
      </c>
      <c r="D303" s="773">
        <f>$I$19-D292-D296</f>
        <v>54740913.5</v>
      </c>
      <c r="E303" s="770">
        <f t="shared" ref="E303:AR303" si="136">IF(E290="","",D303-E291-E296)</f>
        <v>53605860.658577494</v>
      </c>
      <c r="F303" s="771">
        <f t="shared" si="136"/>
        <v>52494343.13782189</v>
      </c>
      <c r="G303" s="771">
        <f t="shared" si="136"/>
        <v>51405872.932859153</v>
      </c>
      <c r="H303" s="771">
        <f t="shared" si="136"/>
        <v>50339972.15759632</v>
      </c>
      <c r="I303" s="771">
        <f t="shared" si="136"/>
        <v>49296172.83490856</v>
      </c>
      <c r="J303" s="770">
        <f t="shared" si="136"/>
        <v>48274016.691176727</v>
      </c>
      <c r="K303" s="771">
        <f t="shared" si="136"/>
        <v>47273054.955085181</v>
      </c>
      <c r="L303" s="771">
        <f t="shared" si="136"/>
        <v>46292848.160591491</v>
      </c>
      <c r="M303" s="771">
        <f t="shared" si="136"/>
        <v>45332965.953981631</v>
      </c>
      <c r="N303" s="771">
        <f t="shared" si="136"/>
        <v>44392986.904925823</v>
      </c>
      <c r="O303" s="771">
        <f t="shared" si="136"/>
        <v>43472498.321452186</v>
      </c>
      <c r="P303" s="771">
        <f t="shared" si="136"/>
        <v>42571096.068756871</v>
      </c>
      <c r="Q303" s="771">
        <f t="shared" si="136"/>
        <v>41688384.391771197</v>
      </c>
      <c r="R303" s="771">
        <f t="shared" si="136"/>
        <v>40823975.741407819</v>
      </c>
      <c r="S303" s="771">
        <f t="shared" si="136"/>
        <v>39977490.604409732</v>
      </c>
      <c r="T303" s="771">
        <f t="shared" si="136"/>
        <v>39148557.336727299</v>
      </c>
      <c r="U303" s="771">
        <f t="shared" si="136"/>
        <v>38336812.000350259</v>
      </c>
      <c r="V303" s="771">
        <f t="shared" si="136"/>
        <v>37541898.203522995</v>
      </c>
      <c r="W303" s="771">
        <f t="shared" si="136"/>
        <v>36763466.944272943</v>
      </c>
      <c r="X303" s="771">
        <f t="shared" si="136"/>
        <v>36001176.457183443</v>
      </c>
      <c r="Y303" s="771">
        <f t="shared" si="136"/>
        <v>35254692.063343741</v>
      </c>
      <c r="Z303" s="771">
        <f t="shared" si="136"/>
        <v>34523686.023410305</v>
      </c>
      <c r="AA303" s="771">
        <f t="shared" si="136"/>
        <v>33807837.39371489</v>
      </c>
      <c r="AB303" s="771">
        <f t="shared" si="136"/>
        <v>33106831.885356214</v>
      </c>
      <c r="AC303" s="771">
        <f t="shared" si="136"/>
        <v>32420361.726213351</v>
      </c>
      <c r="AD303" s="771">
        <f t="shared" si="136"/>
        <v>31748125.525820315</v>
      </c>
      <c r="AE303" s="771">
        <f t="shared" si="136"/>
        <v>31089828.14304243</v>
      </c>
      <c r="AF303" s="771">
        <f t="shared" si="136"/>
        <v>30445180.556496445</v>
      </c>
      <c r="AG303" s="771">
        <f t="shared" si="136"/>
        <v>29813899.737657491</v>
      </c>
      <c r="AH303" s="771">
        <f t="shared" si="136"/>
        <v>29195708.526597165</v>
      </c>
      <c r="AI303" s="771">
        <f t="shared" si="136"/>
        <v>28590335.510298174</v>
      </c>
      <c r="AJ303" s="771">
        <f t="shared" si="136"/>
        <v>27997514.903492142</v>
      </c>
      <c r="AK303" s="771" t="str">
        <f t="shared" si="136"/>
        <v/>
      </c>
      <c r="AL303" s="771" t="str">
        <f t="shared" si="136"/>
        <v/>
      </c>
      <c r="AM303" s="771" t="str">
        <f t="shared" si="136"/>
        <v/>
      </c>
      <c r="AN303" s="771" t="str">
        <f t="shared" si="136"/>
        <v/>
      </c>
      <c r="AO303" s="771" t="str">
        <f t="shared" si="136"/>
        <v/>
      </c>
      <c r="AP303" s="771" t="str">
        <f t="shared" si="136"/>
        <v/>
      </c>
      <c r="AQ303" s="771" t="str">
        <f t="shared" si="136"/>
        <v/>
      </c>
      <c r="AR303" s="771" t="str">
        <f t="shared" si="136"/>
        <v/>
      </c>
    </row>
    <row r="304" spans="1:1173" s="699" customFormat="1" ht="22" customHeight="1" x14ac:dyDescent="0.15">
      <c r="A304" s="653"/>
      <c r="B304" s="772"/>
      <c r="C304" s="737" t="s">
        <v>17</v>
      </c>
      <c r="D304" s="743">
        <f>IF(D290="","",D303/D307)</f>
        <v>0.97027539843351351</v>
      </c>
      <c r="E304" s="744">
        <f>IF(E290="","",E303/E307)</f>
        <v>0.9414139699959343</v>
      </c>
      <c r="F304" s="743">
        <f>IF(F290="","",F303/F307)</f>
        <v>0.91339184456667999</v>
      </c>
      <c r="G304" s="743">
        <f t="shared" ref="G304:AR304" si="137">IF(G290="","",G303/G307)</f>
        <v>0.88618574185067578</v>
      </c>
      <c r="H304" s="743">
        <f t="shared" si="137"/>
        <v>0.85977296100967271</v>
      </c>
      <c r="I304" s="743">
        <f t="shared" si="137"/>
        <v>0.83413137020563488</v>
      </c>
      <c r="J304" s="744">
        <f t="shared" si="137"/>
        <v>0.80923939607884521</v>
      </c>
      <c r="K304" s="743">
        <f t="shared" si="137"/>
        <v>0.78507601318183773</v>
      </c>
      <c r="L304" s="743">
        <f t="shared" si="137"/>
        <v>0.76162073338878478</v>
      </c>
      <c r="M304" s="743">
        <f t="shared" si="137"/>
        <v>0.73885359529856465</v>
      </c>
      <c r="N304" s="743">
        <f t="shared" si="137"/>
        <v>0.71675515364839804</v>
      </c>
      <c r="O304" s="743">
        <f t="shared" si="137"/>
        <v>0.6953064687536723</v>
      </c>
      <c r="P304" s="743">
        <f t="shared" si="137"/>
        <v>0.67448909598836648</v>
      </c>
      <c r="Q304" s="743">
        <f t="shared" si="137"/>
        <v>0.65428507531934765</v>
      </c>
      <c r="R304" s="743">
        <f t="shared" si="137"/>
        <v>0.63467692090672789</v>
      </c>
      <c r="S304" s="743">
        <f t="shared" si="137"/>
        <v>0.6156476107814437</v>
      </c>
      <c r="T304" s="743">
        <f t="shared" si="137"/>
        <v>0.59718057661025636</v>
      </c>
      <c r="U304" s="743">
        <f t="shared" si="137"/>
        <v>0.57925969355745544</v>
      </c>
      <c r="V304" s="743">
        <f t="shared" si="137"/>
        <v>0.56186927025168409</v>
      </c>
      <c r="W304" s="743">
        <f t="shared" si="137"/>
        <v>0.54499403886549846</v>
      </c>
      <c r="X304" s="743">
        <f t="shared" si="137"/>
        <v>0.52861914531450194</v>
      </c>
      <c r="Y304" s="743">
        <f t="shared" si="137"/>
        <v>0.51273013958218361</v>
      </c>
      <c r="Z304" s="743">
        <f t="shared" si="137"/>
        <v>0.49731296617591197</v>
      </c>
      <c r="AA304" s="743">
        <f t="shared" si="137"/>
        <v>0.48235395471890186</v>
      </c>
      <c r="AB304" s="743">
        <f t="shared" si="137"/>
        <v>0.46783981068238195</v>
      </c>
      <c r="AC304" s="743">
        <f t="shared" si="137"/>
        <v>0.45375760626163414</v>
      </c>
      <c r="AD304" s="743">
        <f t="shared" si="137"/>
        <v>0.44009477139905734</v>
      </c>
      <c r="AE304" s="743">
        <f t="shared" si="137"/>
        <v>0.42683908495692452</v>
      </c>
      <c r="AF304" s="743">
        <f t="shared" si="137"/>
        <v>0.41397866604205097</v>
      </c>
      <c r="AG304" s="743">
        <f t="shared" si="137"/>
        <v>0.40150196548416939</v>
      </c>
      <c r="AH304" s="743">
        <f t="shared" si="137"/>
        <v>0.38939775746942062</v>
      </c>
      <c r="AI304" s="743">
        <f t="shared" si="137"/>
        <v>0.37765513133000117</v>
      </c>
      <c r="AJ304" s="743">
        <f t="shared" si="137"/>
        <v>0.36626348349067672</v>
      </c>
      <c r="AK304" s="743" t="str">
        <f t="shared" si="137"/>
        <v/>
      </c>
      <c r="AL304" s="743" t="str">
        <f t="shared" si="137"/>
        <v/>
      </c>
      <c r="AM304" s="743" t="str">
        <f t="shared" si="137"/>
        <v/>
      </c>
      <c r="AN304" s="743" t="str">
        <f t="shared" si="137"/>
        <v/>
      </c>
      <c r="AO304" s="743" t="str">
        <f t="shared" si="137"/>
        <v/>
      </c>
      <c r="AP304" s="743" t="str">
        <f t="shared" si="137"/>
        <v/>
      </c>
      <c r="AQ304" s="743" t="str">
        <f t="shared" si="137"/>
        <v/>
      </c>
      <c r="AR304" s="743" t="str">
        <f t="shared" si="137"/>
        <v/>
      </c>
    </row>
    <row r="305" spans="1:1173" s="755" customFormat="1" ht="22" customHeight="1" x14ac:dyDescent="0.15">
      <c r="A305" s="653"/>
      <c r="B305" s="754" t="s">
        <v>98</v>
      </c>
      <c r="C305" s="737" t="s">
        <v>49</v>
      </c>
      <c r="D305" s="746">
        <f t="shared" ref="D305:J305" si="138">IF(D290="","",IF(D303*$N$27&gt;0,D303*$N$27,0))</f>
        <v>11050548208.245001</v>
      </c>
      <c r="E305" s="747">
        <f t="shared" si="138"/>
        <v>10821415091.147039</v>
      </c>
      <c r="F305" s="746">
        <f t="shared" si="138"/>
        <v>10597033049.232105</v>
      </c>
      <c r="G305" s="746">
        <f t="shared" si="138"/>
        <v>10377303568.956278</v>
      </c>
      <c r="H305" s="746">
        <f t="shared" si="138"/>
        <v>10162130179.45397</v>
      </c>
      <c r="I305" s="746">
        <f t="shared" si="138"/>
        <v>9951418410.182991</v>
      </c>
      <c r="J305" s="747">
        <f t="shared" si="138"/>
        <v>9745075749.4478455</v>
      </c>
      <c r="K305" s="746">
        <f t="shared" ref="K305:AR305" si="139">IF(K290="","",IF(K303*$N$27&gt;0,K303*$N$27,0))</f>
        <v>9543011603.7830448</v>
      </c>
      <c r="L305" s="746">
        <f t="shared" si="139"/>
        <v>9345137258.1786041</v>
      </c>
      <c r="M305" s="746">
        <f t="shared" si="139"/>
        <v>9151365837.1302719</v>
      </c>
      <c r="N305" s="746">
        <f t="shared" si="139"/>
        <v>8961612266.4973755</v>
      </c>
      <c r="O305" s="746">
        <f t="shared" si="139"/>
        <v>8775793236.1515522</v>
      </c>
      <c r="P305" s="746">
        <f t="shared" si="139"/>
        <v>8593827163.39995</v>
      </c>
      <c r="Q305" s="746">
        <f t="shared" si="139"/>
        <v>8415634157.166852</v>
      </c>
      <c r="R305" s="746">
        <f t="shared" si="139"/>
        <v>8241135982.9179964</v>
      </c>
      <c r="S305" s="746">
        <f t="shared" si="139"/>
        <v>8070256028.3121929</v>
      </c>
      <c r="T305" s="746">
        <f t="shared" si="139"/>
        <v>7902919269.5651398</v>
      </c>
      <c r="U305" s="746">
        <f t="shared" si="139"/>
        <v>7739052238.5107069</v>
      </c>
      <c r="V305" s="746">
        <f t="shared" si="139"/>
        <v>7578582990.3451872</v>
      </c>
      <c r="W305" s="746">
        <f t="shared" si="139"/>
        <v>7421441072.0403795</v>
      </c>
      <c r="X305" s="746">
        <f t="shared" si="139"/>
        <v>7267557491.411622</v>
      </c>
      <c r="Y305" s="746">
        <f t="shared" si="139"/>
        <v>7116864686.8272009</v>
      </c>
      <c r="Z305" s="746">
        <f t="shared" si="139"/>
        <v>6969296497.5458384</v>
      </c>
      <c r="AA305" s="746">
        <f t="shared" si="139"/>
        <v>6824788134.6692247</v>
      </c>
      <c r="AB305" s="746">
        <f t="shared" si="139"/>
        <v>6683276152.6968594</v>
      </c>
      <c r="AC305" s="746">
        <f t="shared" si="139"/>
        <v>6544698421.6706896</v>
      </c>
      <c r="AD305" s="746">
        <f t="shared" si="139"/>
        <v>6408994099.8973475</v>
      </c>
      <c r="AE305" s="746">
        <f t="shared" si="139"/>
        <v>6276103607.2359753</v>
      </c>
      <c r="AF305" s="746">
        <f t="shared" si="139"/>
        <v>6145968598.9399376</v>
      </c>
      <c r="AG305" s="746">
        <f t="shared" si="139"/>
        <v>6018531940.0409174</v>
      </c>
      <c r="AH305" s="746">
        <f t="shared" si="139"/>
        <v>5893737680.2641697</v>
      </c>
      <c r="AI305" s="746">
        <f t="shared" si="139"/>
        <v>5771531029.4638929</v>
      </c>
      <c r="AJ305" s="746">
        <f t="shared" si="139"/>
        <v>5651858333.5679588</v>
      </c>
      <c r="AK305" s="746" t="str">
        <f t="shared" si="139"/>
        <v/>
      </c>
      <c r="AL305" s="746" t="str">
        <f t="shared" si="139"/>
        <v/>
      </c>
      <c r="AM305" s="746" t="str">
        <f t="shared" si="139"/>
        <v/>
      </c>
      <c r="AN305" s="746" t="str">
        <f t="shared" si="139"/>
        <v/>
      </c>
      <c r="AO305" s="746" t="str">
        <f t="shared" si="139"/>
        <v/>
      </c>
      <c r="AP305" s="746" t="str">
        <f t="shared" si="139"/>
        <v/>
      </c>
      <c r="AQ305" s="746" t="str">
        <f t="shared" si="139"/>
        <v/>
      </c>
      <c r="AR305" s="746" t="str">
        <f t="shared" si="139"/>
        <v/>
      </c>
    </row>
    <row r="306" spans="1:1173" s="812" customFormat="1" ht="10" customHeight="1" x14ac:dyDescent="0.15">
      <c r="A306" s="653"/>
      <c r="B306" s="802"/>
      <c r="C306" s="802"/>
      <c r="E306" s="813"/>
      <c r="J306" s="813"/>
    </row>
    <row r="307" spans="1:1173" s="699" customFormat="1" ht="22" customHeight="1" x14ac:dyDescent="0.15">
      <c r="A307" s="653"/>
      <c r="B307" s="745" t="s">
        <v>94</v>
      </c>
      <c r="C307" s="737" t="s">
        <v>79</v>
      </c>
      <c r="D307" s="774">
        <f>$I$19+D298-D296</f>
        <v>56417913.5</v>
      </c>
      <c r="E307" s="747">
        <f t="shared" ref="E307:AR307" si="140">IF(E290="","",D307-E296+E298)</f>
        <v>56941858.063577496</v>
      </c>
      <c r="F307" s="746">
        <f t="shared" si="140"/>
        <v>57471876.336629219</v>
      </c>
      <c r="G307" s="746">
        <f t="shared" si="140"/>
        <v>58008011.757789209</v>
      </c>
      <c r="H307" s="746">
        <f t="shared" si="140"/>
        <v>58550308.558761455</v>
      </c>
      <c r="I307" s="746">
        <f t="shared" si="140"/>
        <v>59098811.764813237</v>
      </c>
      <c r="J307" s="747">
        <f t="shared" si="140"/>
        <v>59653567.195427708</v>
      </c>
      <c r="K307" s="746">
        <f t="shared" si="140"/>
        <v>60214621.465113968</v>
      </c>
      <c r="L307" s="746">
        <f t="shared" si="140"/>
        <v>60782021.984373115</v>
      </c>
      <c r="M307" s="746">
        <f t="shared" si="140"/>
        <v>61355816.960818812</v>
      </c>
      <c r="N307" s="746">
        <f t="shared" si="140"/>
        <v>61936055.400450826</v>
      </c>
      <c r="O307" s="746">
        <f t="shared" si="140"/>
        <v>62522787.10908021</v>
      </c>
      <c r="P307" s="746">
        <f t="shared" si="140"/>
        <v>63116062.693904743</v>
      </c>
      <c r="Q307" s="746">
        <f t="shared" si="140"/>
        <v>63715933.56523326</v>
      </c>
      <c r="R307" s="746">
        <f t="shared" si="140"/>
        <v>64322451.938357636</v>
      </c>
      <c r="S307" s="746">
        <f t="shared" si="140"/>
        <v>64935670.835571282</v>
      </c>
      <c r="T307" s="746">
        <f t="shared" si="140"/>
        <v>65555644.08833275</v>
      </c>
      <c r="U307" s="746">
        <f t="shared" si="140"/>
        <v>66182426.339573584</v>
      </c>
      <c r="V307" s="746">
        <f t="shared" si="140"/>
        <v>66816073.04614906</v>
      </c>
      <c r="W307" s="746">
        <f t="shared" si="140"/>
        <v>67456640.481430963</v>
      </c>
      <c r="X307" s="746">
        <f t="shared" si="140"/>
        <v>68104185.738041222</v>
      </c>
      <c r="Y307" s="746">
        <f t="shared" si="140"/>
        <v>68758766.730725601</v>
      </c>
      <c r="Z307" s="746">
        <f t="shared" si="140"/>
        <v>69420442.199366301</v>
      </c>
      <c r="AA307" s="746">
        <f t="shared" si="140"/>
        <v>70089271.712132752</v>
      </c>
      <c r="AB307" s="746">
        <f t="shared" si="140"/>
        <v>70765315.668769702</v>
      </c>
      <c r="AC307" s="746">
        <f t="shared" si="140"/>
        <v>71448635.304021657</v>
      </c>
      <c r="AD307" s="746">
        <f t="shared" si="140"/>
        <v>72139292.691193104</v>
      </c>
      <c r="AE307" s="746">
        <f t="shared" si="140"/>
        <v>72837350.74584356</v>
      </c>
      <c r="AF307" s="746">
        <f t="shared" si="140"/>
        <v>73542873.229616851</v>
      </c>
      <c r="AG307" s="746">
        <f t="shared" si="140"/>
        <v>74255924.75420399</v>
      </c>
      <c r="AH307" s="746">
        <f t="shared" si="140"/>
        <v>74976570.785438851</v>
      </c>
      <c r="AI307" s="746">
        <f t="shared" si="140"/>
        <v>75704877.64752619</v>
      </c>
      <c r="AJ307" s="746">
        <f t="shared" si="140"/>
        <v>76440912.527401388</v>
      </c>
      <c r="AK307" s="746" t="str">
        <f t="shared" si="140"/>
        <v/>
      </c>
      <c r="AL307" s="746" t="str">
        <f t="shared" si="140"/>
        <v/>
      </c>
      <c r="AM307" s="746" t="str">
        <f t="shared" si="140"/>
        <v/>
      </c>
      <c r="AN307" s="746" t="str">
        <f t="shared" si="140"/>
        <v/>
      </c>
      <c r="AO307" s="746" t="str">
        <f t="shared" si="140"/>
        <v/>
      </c>
      <c r="AP307" s="746" t="str">
        <f t="shared" si="140"/>
        <v/>
      </c>
      <c r="AQ307" s="746" t="str">
        <f t="shared" si="140"/>
        <v/>
      </c>
      <c r="AR307" s="746" t="str">
        <f t="shared" si="140"/>
        <v/>
      </c>
    </row>
    <row r="308" spans="1:1173" s="761" customFormat="1" ht="22" hidden="1" customHeight="1" x14ac:dyDescent="0.15">
      <c r="A308" s="653"/>
      <c r="B308" s="775" t="s">
        <v>106</v>
      </c>
      <c r="C308" s="716" t="s">
        <v>11</v>
      </c>
      <c r="D308" s="776" t="str">
        <f>IF(D290="","",IF(D293+D300+D304=1,"","FAUX"))</f>
        <v/>
      </c>
      <c r="E308" s="777" t="str">
        <f t="shared" ref="E308:AR308" si="141">IF(E290="","",IF(E293+E300+E304=1,"","FAUX"))</f>
        <v/>
      </c>
      <c r="F308" s="776" t="str">
        <f t="shared" si="141"/>
        <v/>
      </c>
      <c r="G308" s="776" t="str">
        <f t="shared" si="141"/>
        <v/>
      </c>
      <c r="H308" s="776" t="str">
        <f t="shared" si="141"/>
        <v/>
      </c>
      <c r="I308" s="776" t="str">
        <f t="shared" si="141"/>
        <v/>
      </c>
      <c r="J308" s="777" t="str">
        <f t="shared" si="141"/>
        <v/>
      </c>
      <c r="K308" s="776" t="str">
        <f t="shared" si="141"/>
        <v/>
      </c>
      <c r="L308" s="776" t="str">
        <f t="shared" si="141"/>
        <v/>
      </c>
      <c r="M308" s="776" t="str">
        <f t="shared" si="141"/>
        <v/>
      </c>
      <c r="N308" s="776" t="str">
        <f t="shared" si="141"/>
        <v/>
      </c>
      <c r="O308" s="776" t="str">
        <f t="shared" si="141"/>
        <v/>
      </c>
      <c r="P308" s="776" t="str">
        <f t="shared" si="141"/>
        <v/>
      </c>
      <c r="Q308" s="776" t="str">
        <f t="shared" si="141"/>
        <v/>
      </c>
      <c r="R308" s="776" t="str">
        <f t="shared" si="141"/>
        <v/>
      </c>
      <c r="S308" s="776" t="str">
        <f t="shared" si="141"/>
        <v/>
      </c>
      <c r="T308" s="776" t="str">
        <f t="shared" si="141"/>
        <v/>
      </c>
      <c r="U308" s="776" t="str">
        <f t="shared" si="141"/>
        <v/>
      </c>
      <c r="V308" s="776" t="str">
        <f t="shared" si="141"/>
        <v/>
      </c>
      <c r="W308" s="776" t="str">
        <f t="shared" si="141"/>
        <v/>
      </c>
      <c r="X308" s="776" t="str">
        <f t="shared" si="141"/>
        <v/>
      </c>
      <c r="Y308" s="776" t="str">
        <f t="shared" si="141"/>
        <v/>
      </c>
      <c r="Z308" s="776" t="str">
        <f t="shared" si="141"/>
        <v/>
      </c>
      <c r="AA308" s="776" t="str">
        <f t="shared" si="141"/>
        <v/>
      </c>
      <c r="AB308" s="776" t="str">
        <f t="shared" si="141"/>
        <v/>
      </c>
      <c r="AC308" s="776" t="str">
        <f t="shared" si="141"/>
        <v/>
      </c>
      <c r="AD308" s="776" t="str">
        <f t="shared" si="141"/>
        <v/>
      </c>
      <c r="AE308" s="776" t="str">
        <f t="shared" si="141"/>
        <v/>
      </c>
      <c r="AF308" s="776" t="str">
        <f t="shared" si="141"/>
        <v/>
      </c>
      <c r="AG308" s="776" t="str">
        <f t="shared" si="141"/>
        <v/>
      </c>
      <c r="AH308" s="776" t="str">
        <f t="shared" si="141"/>
        <v/>
      </c>
      <c r="AI308" s="776" t="str">
        <f t="shared" si="141"/>
        <v/>
      </c>
      <c r="AJ308" s="776" t="str">
        <f t="shared" si="141"/>
        <v/>
      </c>
      <c r="AK308" s="776" t="str">
        <f t="shared" si="141"/>
        <v/>
      </c>
      <c r="AL308" s="776" t="str">
        <f t="shared" si="141"/>
        <v/>
      </c>
      <c r="AM308" s="776" t="str">
        <f t="shared" si="141"/>
        <v/>
      </c>
      <c r="AN308" s="776" t="str">
        <f t="shared" si="141"/>
        <v/>
      </c>
      <c r="AO308" s="776" t="str">
        <f t="shared" si="141"/>
        <v/>
      </c>
      <c r="AP308" s="776" t="str">
        <f t="shared" si="141"/>
        <v/>
      </c>
      <c r="AQ308" s="776" t="str">
        <f t="shared" si="141"/>
        <v/>
      </c>
      <c r="AR308" s="776" t="str">
        <f t="shared" si="141"/>
        <v/>
      </c>
    </row>
    <row r="309" spans="1:1173" s="751" customFormat="1" ht="10" customHeight="1" x14ac:dyDescent="0.15">
      <c r="A309" s="653"/>
      <c r="B309" s="819"/>
      <c r="C309" s="820"/>
      <c r="D309" s="780"/>
      <c r="E309" s="781"/>
      <c r="F309" s="782"/>
      <c r="G309" s="782"/>
      <c r="H309" s="782"/>
      <c r="I309" s="782"/>
      <c r="J309" s="781"/>
      <c r="K309" s="782"/>
      <c r="L309" s="782"/>
      <c r="M309" s="782"/>
      <c r="N309" s="782"/>
      <c r="O309" s="782"/>
      <c r="P309" s="782"/>
      <c r="Q309" s="782"/>
      <c r="R309" s="782"/>
      <c r="S309" s="782"/>
      <c r="T309" s="782"/>
      <c r="U309" s="782"/>
      <c r="V309" s="782"/>
      <c r="W309" s="782"/>
      <c r="X309" s="782"/>
      <c r="Y309" s="782"/>
      <c r="Z309" s="782"/>
      <c r="AA309" s="782"/>
      <c r="AB309" s="782"/>
      <c r="AC309" s="782"/>
      <c r="AD309" s="782"/>
      <c r="AE309" s="782"/>
      <c r="AF309" s="782"/>
      <c r="AG309" s="782"/>
      <c r="AH309" s="782"/>
      <c r="AI309" s="782"/>
      <c r="AJ309" s="782"/>
      <c r="AK309" s="782"/>
      <c r="AL309" s="782"/>
      <c r="AM309" s="782"/>
      <c r="AN309" s="782"/>
      <c r="AO309" s="782"/>
      <c r="AP309" s="782"/>
      <c r="AQ309" s="782"/>
      <c r="AR309" s="782"/>
    </row>
    <row r="310" spans="1:1173" s="741" customFormat="1" ht="22" customHeight="1" x14ac:dyDescent="0.15">
      <c r="A310" s="653"/>
      <c r="B310" s="666"/>
      <c r="C310" s="806" t="s">
        <v>77</v>
      </c>
      <c r="E310" s="669"/>
      <c r="J310" s="669"/>
    </row>
    <row r="311" spans="1:1173" s="811" customFormat="1" ht="22" customHeight="1" x14ac:dyDescent="0.15">
      <c r="A311" s="653"/>
      <c r="B311" s="807" t="s">
        <v>69</v>
      </c>
      <c r="C311" s="671" t="s">
        <v>11</v>
      </c>
      <c r="D311" s="808">
        <f>D$84</f>
        <v>2018</v>
      </c>
      <c r="E311" s="809">
        <f t="shared" ref="E311:AR311" si="142">E$84</f>
        <v>2019</v>
      </c>
      <c r="F311" s="808">
        <f t="shared" si="142"/>
        <v>2020</v>
      </c>
      <c r="G311" s="808">
        <f t="shared" si="142"/>
        <v>2021</v>
      </c>
      <c r="H311" s="808">
        <f t="shared" si="142"/>
        <v>2022</v>
      </c>
      <c r="I311" s="808">
        <f t="shared" si="142"/>
        <v>2023</v>
      </c>
      <c r="J311" s="809">
        <f t="shared" si="142"/>
        <v>2024</v>
      </c>
      <c r="K311" s="808">
        <f t="shared" si="142"/>
        <v>2025</v>
      </c>
      <c r="L311" s="808">
        <f t="shared" si="142"/>
        <v>2026</v>
      </c>
      <c r="M311" s="808">
        <f t="shared" si="142"/>
        <v>2027</v>
      </c>
      <c r="N311" s="808">
        <f t="shared" si="142"/>
        <v>2028</v>
      </c>
      <c r="O311" s="808">
        <f t="shared" si="142"/>
        <v>2029</v>
      </c>
      <c r="P311" s="808">
        <f t="shared" si="142"/>
        <v>2030</v>
      </c>
      <c r="Q311" s="808">
        <f t="shared" si="142"/>
        <v>2031</v>
      </c>
      <c r="R311" s="808">
        <f t="shared" si="142"/>
        <v>2032</v>
      </c>
      <c r="S311" s="808">
        <f t="shared" si="142"/>
        <v>2033</v>
      </c>
      <c r="T311" s="808">
        <f t="shared" si="142"/>
        <v>2034</v>
      </c>
      <c r="U311" s="808">
        <f t="shared" si="142"/>
        <v>2035</v>
      </c>
      <c r="V311" s="808">
        <f t="shared" si="142"/>
        <v>2036</v>
      </c>
      <c r="W311" s="808">
        <f t="shared" si="142"/>
        <v>2037</v>
      </c>
      <c r="X311" s="808">
        <f t="shared" si="142"/>
        <v>2038</v>
      </c>
      <c r="Y311" s="808">
        <f t="shared" si="142"/>
        <v>2039</v>
      </c>
      <c r="Z311" s="808">
        <f t="shared" si="142"/>
        <v>2040</v>
      </c>
      <c r="AA311" s="808">
        <f t="shared" si="142"/>
        <v>2041</v>
      </c>
      <c r="AB311" s="808">
        <f t="shared" si="142"/>
        <v>2042</v>
      </c>
      <c r="AC311" s="808">
        <f t="shared" si="142"/>
        <v>2043</v>
      </c>
      <c r="AD311" s="808">
        <f t="shared" si="142"/>
        <v>2044</v>
      </c>
      <c r="AE311" s="808">
        <f t="shared" si="142"/>
        <v>2045</v>
      </c>
      <c r="AF311" s="808">
        <f t="shared" si="142"/>
        <v>2046</v>
      </c>
      <c r="AG311" s="808">
        <f t="shared" si="142"/>
        <v>2047</v>
      </c>
      <c r="AH311" s="808">
        <f t="shared" si="142"/>
        <v>2048</v>
      </c>
      <c r="AI311" s="808">
        <f t="shared" si="142"/>
        <v>2049</v>
      </c>
      <c r="AJ311" s="808">
        <f t="shared" si="142"/>
        <v>2050</v>
      </c>
      <c r="AK311" s="808" t="str">
        <f t="shared" si="142"/>
        <v/>
      </c>
      <c r="AL311" s="808" t="str">
        <f t="shared" si="142"/>
        <v/>
      </c>
      <c r="AM311" s="808" t="str">
        <f t="shared" si="142"/>
        <v/>
      </c>
      <c r="AN311" s="808" t="str">
        <f t="shared" si="142"/>
        <v/>
      </c>
      <c r="AO311" s="808" t="str">
        <f t="shared" si="142"/>
        <v/>
      </c>
      <c r="AP311" s="808" t="str">
        <f t="shared" si="142"/>
        <v/>
      </c>
      <c r="AQ311" s="808" t="str">
        <f t="shared" si="142"/>
        <v/>
      </c>
      <c r="AR311" s="808" t="str">
        <f t="shared" si="142"/>
        <v/>
      </c>
      <c r="AS311" s="810"/>
      <c r="AT311" s="810"/>
      <c r="AU311" s="810"/>
      <c r="AV311" s="810"/>
      <c r="AW311" s="810"/>
      <c r="AX311" s="810"/>
      <c r="AY311" s="810"/>
      <c r="AZ311" s="810"/>
      <c r="BA311" s="810"/>
      <c r="BB311" s="810"/>
      <c r="BC311" s="810"/>
      <c r="BD311" s="810"/>
      <c r="BE311" s="810"/>
      <c r="BF311" s="810"/>
      <c r="BG311" s="810"/>
      <c r="BH311" s="810"/>
      <c r="BI311" s="810"/>
      <c r="BJ311" s="810"/>
      <c r="BK311" s="810"/>
      <c r="BL311" s="810"/>
      <c r="BM311" s="810"/>
      <c r="BN311" s="810"/>
      <c r="BO311" s="810"/>
      <c r="BP311" s="810"/>
      <c r="BQ311" s="810"/>
      <c r="BR311" s="810"/>
      <c r="BS311" s="810"/>
      <c r="BT311" s="810"/>
      <c r="BU311" s="810"/>
      <c r="BV311" s="810"/>
      <c r="BW311" s="810"/>
      <c r="BX311" s="810"/>
      <c r="BY311" s="810"/>
      <c r="BZ311" s="810"/>
      <c r="CA311" s="810"/>
      <c r="CB311" s="810"/>
      <c r="CC311" s="810"/>
      <c r="CD311" s="810"/>
      <c r="CE311" s="810"/>
      <c r="CF311" s="810"/>
      <c r="CG311" s="810"/>
      <c r="CH311" s="810"/>
      <c r="CI311" s="810"/>
      <c r="CJ311" s="810"/>
      <c r="CK311" s="810"/>
      <c r="CL311" s="810"/>
      <c r="CM311" s="810"/>
      <c r="CN311" s="810"/>
      <c r="CO311" s="810"/>
      <c r="CP311" s="810"/>
      <c r="CQ311" s="810"/>
      <c r="CR311" s="810"/>
      <c r="CS311" s="810"/>
      <c r="CT311" s="810"/>
      <c r="CU311" s="810"/>
      <c r="CV311" s="810"/>
      <c r="CW311" s="810"/>
      <c r="CX311" s="810"/>
      <c r="CY311" s="810"/>
      <c r="CZ311" s="810"/>
      <c r="DA311" s="810"/>
      <c r="DB311" s="810"/>
      <c r="DC311" s="810"/>
      <c r="DD311" s="810"/>
      <c r="DE311" s="810"/>
      <c r="DF311" s="810"/>
      <c r="DG311" s="810"/>
      <c r="DH311" s="810"/>
      <c r="DI311" s="810"/>
      <c r="DJ311" s="810"/>
      <c r="DK311" s="810"/>
      <c r="DL311" s="810"/>
      <c r="DM311" s="810"/>
      <c r="DN311" s="810"/>
      <c r="DO311" s="810"/>
      <c r="DP311" s="810"/>
      <c r="DQ311" s="810"/>
      <c r="DR311" s="810"/>
      <c r="DS311" s="810"/>
      <c r="DT311" s="810"/>
      <c r="DU311" s="810"/>
      <c r="DV311" s="810"/>
      <c r="DW311" s="810"/>
      <c r="DX311" s="810"/>
      <c r="DY311" s="810"/>
      <c r="DZ311" s="810"/>
      <c r="EA311" s="810"/>
      <c r="EB311" s="810"/>
      <c r="EC311" s="810"/>
      <c r="ED311" s="810"/>
      <c r="EE311" s="810"/>
      <c r="EF311" s="810"/>
      <c r="EG311" s="810"/>
      <c r="EH311" s="810"/>
      <c r="EI311" s="810"/>
      <c r="EJ311" s="810"/>
      <c r="EK311" s="810"/>
      <c r="EL311" s="810"/>
      <c r="EM311" s="810"/>
      <c r="EN311" s="810"/>
      <c r="EO311" s="810"/>
      <c r="EP311" s="810"/>
      <c r="EQ311" s="810"/>
      <c r="ER311" s="810"/>
      <c r="ES311" s="810"/>
      <c r="ET311" s="810"/>
      <c r="EU311" s="810"/>
      <c r="EV311" s="810"/>
      <c r="EW311" s="810"/>
      <c r="EX311" s="810"/>
      <c r="EY311" s="810"/>
      <c r="EZ311" s="810"/>
      <c r="FA311" s="810"/>
      <c r="FB311" s="810"/>
      <c r="FC311" s="810"/>
      <c r="FD311" s="810"/>
      <c r="FE311" s="810"/>
      <c r="FF311" s="810"/>
      <c r="FG311" s="810"/>
      <c r="FH311" s="810"/>
      <c r="FI311" s="810"/>
      <c r="FJ311" s="810"/>
      <c r="FK311" s="810"/>
      <c r="FL311" s="810"/>
      <c r="FM311" s="810"/>
      <c r="FN311" s="810"/>
      <c r="FO311" s="810"/>
      <c r="FP311" s="810"/>
      <c r="FQ311" s="810"/>
      <c r="FR311" s="810"/>
      <c r="FS311" s="810"/>
      <c r="FT311" s="810"/>
      <c r="FU311" s="810"/>
      <c r="FV311" s="810"/>
      <c r="FW311" s="810"/>
      <c r="FX311" s="810"/>
      <c r="FY311" s="810"/>
      <c r="FZ311" s="810"/>
      <c r="GA311" s="810"/>
      <c r="GB311" s="810"/>
      <c r="GC311" s="810"/>
      <c r="GD311" s="810"/>
      <c r="GE311" s="810"/>
      <c r="GF311" s="810"/>
      <c r="GG311" s="810"/>
      <c r="GH311" s="810"/>
      <c r="GI311" s="810"/>
      <c r="GJ311" s="810"/>
      <c r="GK311" s="810"/>
      <c r="GL311" s="810"/>
      <c r="GM311" s="810"/>
      <c r="GN311" s="810"/>
      <c r="GO311" s="810"/>
      <c r="GP311" s="810"/>
      <c r="GQ311" s="810"/>
      <c r="GR311" s="810"/>
      <c r="GS311" s="810"/>
      <c r="GT311" s="810"/>
      <c r="GU311" s="810"/>
      <c r="GV311" s="810"/>
      <c r="GW311" s="810"/>
      <c r="GX311" s="810"/>
      <c r="GY311" s="810"/>
      <c r="GZ311" s="810"/>
      <c r="HA311" s="810"/>
      <c r="HB311" s="810"/>
      <c r="HC311" s="810"/>
      <c r="HD311" s="810"/>
      <c r="HE311" s="810"/>
      <c r="HF311" s="810"/>
      <c r="HG311" s="810"/>
      <c r="HH311" s="810"/>
      <c r="HI311" s="810"/>
      <c r="HJ311" s="810"/>
      <c r="HK311" s="810"/>
      <c r="HL311" s="810"/>
      <c r="HM311" s="810"/>
      <c r="HN311" s="810"/>
      <c r="HO311" s="810"/>
      <c r="HP311" s="810"/>
      <c r="HQ311" s="810"/>
      <c r="HR311" s="810"/>
      <c r="HS311" s="810"/>
      <c r="HT311" s="810"/>
      <c r="HU311" s="810"/>
      <c r="HV311" s="810"/>
      <c r="HW311" s="810"/>
      <c r="HX311" s="810"/>
      <c r="HY311" s="810"/>
      <c r="HZ311" s="810"/>
      <c r="IA311" s="810"/>
      <c r="IB311" s="810"/>
      <c r="IC311" s="810"/>
      <c r="ID311" s="810"/>
      <c r="IE311" s="810"/>
      <c r="IF311" s="810"/>
      <c r="IG311" s="810"/>
      <c r="IH311" s="810"/>
      <c r="II311" s="810"/>
      <c r="IJ311" s="810"/>
      <c r="IK311" s="810"/>
      <c r="IL311" s="810"/>
      <c r="IM311" s="810"/>
      <c r="IN311" s="810"/>
      <c r="IO311" s="810"/>
      <c r="IP311" s="810"/>
      <c r="IQ311" s="810"/>
      <c r="IR311" s="810"/>
      <c r="IS311" s="810"/>
      <c r="IT311" s="810"/>
      <c r="IU311" s="810"/>
      <c r="IV311" s="810"/>
      <c r="IW311" s="810"/>
      <c r="IX311" s="810"/>
      <c r="IY311" s="810"/>
      <c r="IZ311" s="810"/>
      <c r="JA311" s="810"/>
      <c r="JB311" s="810"/>
      <c r="JC311" s="810"/>
      <c r="JD311" s="810"/>
      <c r="JE311" s="810"/>
      <c r="JF311" s="810"/>
      <c r="JG311" s="810"/>
      <c r="JH311" s="810"/>
      <c r="JI311" s="810"/>
      <c r="JJ311" s="810"/>
      <c r="JK311" s="810"/>
      <c r="JL311" s="810"/>
      <c r="JM311" s="810"/>
      <c r="JN311" s="810"/>
      <c r="JO311" s="810"/>
      <c r="JP311" s="810"/>
      <c r="JQ311" s="810"/>
      <c r="JR311" s="810"/>
      <c r="JS311" s="810"/>
      <c r="JT311" s="810"/>
      <c r="JU311" s="810"/>
      <c r="JV311" s="810"/>
      <c r="JW311" s="810"/>
      <c r="JX311" s="810"/>
      <c r="JY311" s="810"/>
      <c r="JZ311" s="810"/>
      <c r="KA311" s="810"/>
      <c r="KB311" s="810"/>
      <c r="KC311" s="810"/>
      <c r="KD311" s="810"/>
      <c r="KE311" s="810"/>
      <c r="KF311" s="810"/>
      <c r="KG311" s="810"/>
      <c r="KH311" s="810"/>
      <c r="KI311" s="810"/>
      <c r="KJ311" s="810"/>
      <c r="KK311" s="810"/>
      <c r="KL311" s="810"/>
      <c r="KM311" s="810"/>
      <c r="KN311" s="810"/>
      <c r="KO311" s="810"/>
      <c r="KP311" s="810"/>
      <c r="KQ311" s="810"/>
      <c r="KR311" s="810"/>
      <c r="KS311" s="810"/>
      <c r="KT311" s="810"/>
      <c r="KU311" s="810"/>
      <c r="KV311" s="810"/>
      <c r="KW311" s="810"/>
      <c r="KX311" s="810"/>
      <c r="KY311" s="810"/>
      <c r="KZ311" s="810"/>
      <c r="LA311" s="810"/>
      <c r="LB311" s="810"/>
      <c r="LC311" s="810"/>
      <c r="LD311" s="810"/>
      <c r="LE311" s="810"/>
      <c r="LF311" s="810"/>
      <c r="LG311" s="810"/>
      <c r="LH311" s="810"/>
      <c r="LI311" s="810"/>
      <c r="LJ311" s="810"/>
      <c r="LK311" s="810"/>
      <c r="LL311" s="810"/>
      <c r="LM311" s="810"/>
      <c r="LN311" s="810"/>
      <c r="LO311" s="810"/>
      <c r="LP311" s="810"/>
      <c r="LQ311" s="810"/>
      <c r="LR311" s="810"/>
      <c r="LS311" s="810"/>
      <c r="LT311" s="810"/>
      <c r="LU311" s="810"/>
      <c r="LV311" s="810"/>
      <c r="LW311" s="810"/>
      <c r="LX311" s="810"/>
      <c r="LY311" s="810"/>
      <c r="LZ311" s="810"/>
      <c r="MA311" s="810"/>
      <c r="MB311" s="810"/>
      <c r="MC311" s="810"/>
      <c r="MD311" s="810"/>
      <c r="ME311" s="810"/>
      <c r="MF311" s="810"/>
      <c r="MG311" s="810"/>
      <c r="MH311" s="810"/>
      <c r="MI311" s="810"/>
      <c r="MJ311" s="810"/>
      <c r="MK311" s="810"/>
      <c r="ML311" s="810"/>
      <c r="MM311" s="810"/>
      <c r="MN311" s="810"/>
      <c r="MO311" s="810"/>
      <c r="MP311" s="810"/>
      <c r="MQ311" s="810"/>
      <c r="MR311" s="810"/>
      <c r="MS311" s="810"/>
      <c r="MT311" s="810"/>
      <c r="MU311" s="810"/>
      <c r="MV311" s="810"/>
      <c r="MW311" s="810"/>
      <c r="MX311" s="810"/>
      <c r="MY311" s="810"/>
      <c r="MZ311" s="810"/>
      <c r="NA311" s="810"/>
      <c r="NB311" s="810"/>
      <c r="NC311" s="810"/>
      <c r="ND311" s="810"/>
      <c r="NE311" s="810"/>
      <c r="NF311" s="810"/>
      <c r="NG311" s="810"/>
      <c r="NH311" s="810"/>
      <c r="NI311" s="810"/>
      <c r="NJ311" s="810"/>
      <c r="NK311" s="810"/>
      <c r="NL311" s="810"/>
      <c r="NM311" s="810"/>
      <c r="NN311" s="810"/>
      <c r="NO311" s="810"/>
      <c r="NP311" s="810"/>
      <c r="NQ311" s="810"/>
      <c r="NR311" s="810"/>
      <c r="NS311" s="810"/>
      <c r="NT311" s="810"/>
      <c r="NU311" s="810"/>
      <c r="NV311" s="810"/>
      <c r="NW311" s="810"/>
      <c r="NX311" s="810"/>
      <c r="NY311" s="810"/>
      <c r="NZ311" s="810"/>
      <c r="OA311" s="810"/>
      <c r="OB311" s="810"/>
      <c r="OC311" s="810"/>
      <c r="OD311" s="810"/>
      <c r="OE311" s="810"/>
      <c r="OF311" s="810"/>
      <c r="OG311" s="810"/>
      <c r="OH311" s="810"/>
      <c r="OI311" s="810"/>
      <c r="OJ311" s="810"/>
      <c r="OK311" s="810"/>
      <c r="OL311" s="810"/>
      <c r="OM311" s="810"/>
      <c r="ON311" s="810"/>
      <c r="OO311" s="810"/>
      <c r="OP311" s="810"/>
      <c r="OQ311" s="810"/>
      <c r="OR311" s="810"/>
      <c r="OS311" s="810"/>
      <c r="OT311" s="810"/>
      <c r="OU311" s="810"/>
      <c r="OV311" s="810"/>
      <c r="OW311" s="810"/>
      <c r="OX311" s="810"/>
      <c r="OY311" s="810"/>
      <c r="OZ311" s="810"/>
      <c r="PA311" s="810"/>
      <c r="PB311" s="810"/>
      <c r="PC311" s="810"/>
      <c r="PD311" s="810"/>
      <c r="PE311" s="810"/>
      <c r="PF311" s="810"/>
      <c r="PG311" s="810"/>
      <c r="PH311" s="810"/>
      <c r="PI311" s="810"/>
      <c r="PJ311" s="810"/>
      <c r="PK311" s="810"/>
      <c r="PL311" s="810"/>
      <c r="PM311" s="810"/>
      <c r="PN311" s="810"/>
      <c r="PO311" s="810"/>
      <c r="PP311" s="810"/>
      <c r="PQ311" s="810"/>
      <c r="PR311" s="810"/>
      <c r="PS311" s="810"/>
      <c r="PT311" s="810"/>
      <c r="PU311" s="810"/>
      <c r="PV311" s="810"/>
      <c r="PW311" s="810"/>
      <c r="PX311" s="810"/>
      <c r="PY311" s="810"/>
      <c r="PZ311" s="810"/>
      <c r="QA311" s="810"/>
      <c r="QB311" s="810"/>
      <c r="QC311" s="810"/>
      <c r="QD311" s="810"/>
      <c r="QE311" s="810"/>
      <c r="QF311" s="810"/>
      <c r="QG311" s="810"/>
      <c r="QH311" s="810"/>
      <c r="QI311" s="810"/>
      <c r="QJ311" s="810"/>
      <c r="QK311" s="810"/>
      <c r="QL311" s="810"/>
      <c r="QM311" s="810"/>
      <c r="QN311" s="810"/>
      <c r="QO311" s="810"/>
      <c r="QP311" s="810"/>
      <c r="QQ311" s="810"/>
      <c r="QR311" s="810"/>
      <c r="QS311" s="810"/>
      <c r="QT311" s="810"/>
      <c r="QU311" s="810"/>
      <c r="QV311" s="810"/>
      <c r="QW311" s="810"/>
      <c r="QX311" s="810"/>
      <c r="QY311" s="810"/>
      <c r="QZ311" s="810"/>
      <c r="RA311" s="810"/>
      <c r="RB311" s="810"/>
      <c r="RC311" s="810"/>
      <c r="RD311" s="810"/>
      <c r="RE311" s="810"/>
      <c r="RF311" s="810"/>
      <c r="RG311" s="810"/>
      <c r="RH311" s="810"/>
      <c r="RI311" s="810"/>
      <c r="RJ311" s="810"/>
      <c r="RK311" s="810"/>
      <c r="RL311" s="810"/>
      <c r="RM311" s="810"/>
      <c r="RN311" s="810"/>
      <c r="RO311" s="810"/>
      <c r="RP311" s="810"/>
      <c r="RQ311" s="810"/>
      <c r="RR311" s="810"/>
      <c r="RS311" s="810"/>
      <c r="RT311" s="810"/>
      <c r="RU311" s="810"/>
      <c r="RV311" s="810"/>
      <c r="RW311" s="810"/>
      <c r="RX311" s="810"/>
      <c r="RY311" s="810"/>
      <c r="RZ311" s="810"/>
      <c r="SA311" s="810"/>
      <c r="SB311" s="810"/>
      <c r="SC311" s="810"/>
      <c r="SD311" s="810"/>
      <c r="SE311" s="810"/>
      <c r="SF311" s="810"/>
      <c r="SG311" s="810"/>
      <c r="SH311" s="810"/>
      <c r="SI311" s="810"/>
      <c r="SJ311" s="810"/>
      <c r="SK311" s="810"/>
      <c r="SL311" s="810"/>
      <c r="SM311" s="810"/>
      <c r="SN311" s="810"/>
      <c r="SO311" s="810"/>
      <c r="SP311" s="810"/>
      <c r="SQ311" s="810"/>
      <c r="SR311" s="810"/>
      <c r="SS311" s="810"/>
      <c r="ST311" s="810"/>
      <c r="SU311" s="810"/>
      <c r="SV311" s="810"/>
      <c r="SW311" s="810"/>
      <c r="SX311" s="810"/>
      <c r="SY311" s="810"/>
      <c r="SZ311" s="810"/>
      <c r="TA311" s="810"/>
      <c r="TB311" s="810"/>
      <c r="TC311" s="810"/>
      <c r="TD311" s="810"/>
      <c r="TE311" s="810"/>
      <c r="TF311" s="810"/>
      <c r="TG311" s="810"/>
      <c r="TH311" s="810"/>
      <c r="TI311" s="810"/>
      <c r="TJ311" s="810"/>
      <c r="TK311" s="810"/>
      <c r="TL311" s="810"/>
      <c r="TM311" s="810"/>
      <c r="TN311" s="810"/>
      <c r="TO311" s="810"/>
      <c r="TP311" s="810"/>
      <c r="TQ311" s="810"/>
      <c r="TR311" s="810"/>
      <c r="TS311" s="810"/>
      <c r="TT311" s="810"/>
      <c r="TU311" s="810"/>
      <c r="TV311" s="810"/>
      <c r="TW311" s="810"/>
      <c r="TX311" s="810"/>
      <c r="TY311" s="810"/>
      <c r="TZ311" s="810"/>
      <c r="UA311" s="810"/>
      <c r="UB311" s="810"/>
      <c r="UC311" s="810"/>
      <c r="UD311" s="810"/>
      <c r="UE311" s="810"/>
      <c r="UF311" s="810"/>
      <c r="UG311" s="810"/>
      <c r="UH311" s="810"/>
      <c r="UI311" s="810"/>
      <c r="UJ311" s="810"/>
      <c r="UK311" s="810"/>
      <c r="UL311" s="810"/>
      <c r="UM311" s="810"/>
      <c r="UN311" s="810"/>
      <c r="UO311" s="810"/>
      <c r="UP311" s="810"/>
      <c r="UQ311" s="810"/>
      <c r="UR311" s="810"/>
      <c r="US311" s="810"/>
      <c r="UT311" s="810"/>
      <c r="UU311" s="810"/>
      <c r="UV311" s="810"/>
      <c r="UW311" s="810"/>
      <c r="UX311" s="810"/>
      <c r="UY311" s="810"/>
      <c r="UZ311" s="810"/>
      <c r="VA311" s="810"/>
      <c r="VB311" s="810"/>
      <c r="VC311" s="810"/>
      <c r="VD311" s="810"/>
      <c r="VE311" s="810"/>
      <c r="VF311" s="810"/>
      <c r="VG311" s="810"/>
      <c r="VH311" s="810"/>
      <c r="VI311" s="810"/>
      <c r="VJ311" s="810"/>
      <c r="VK311" s="810"/>
      <c r="VL311" s="810"/>
      <c r="VM311" s="810"/>
      <c r="VN311" s="810"/>
      <c r="VO311" s="810"/>
      <c r="VP311" s="810"/>
      <c r="VQ311" s="810"/>
      <c r="VR311" s="810"/>
      <c r="VS311" s="810"/>
      <c r="VT311" s="810"/>
      <c r="VU311" s="810"/>
      <c r="VV311" s="810"/>
      <c r="VW311" s="810"/>
      <c r="VX311" s="810"/>
      <c r="VY311" s="810"/>
      <c r="VZ311" s="810"/>
      <c r="WA311" s="810"/>
      <c r="WB311" s="810"/>
      <c r="WC311" s="810"/>
      <c r="WD311" s="810"/>
      <c r="WE311" s="810"/>
      <c r="WF311" s="810"/>
      <c r="WG311" s="810"/>
      <c r="WH311" s="810"/>
      <c r="WI311" s="810"/>
      <c r="WJ311" s="810"/>
      <c r="WK311" s="810"/>
      <c r="WL311" s="810"/>
      <c r="WM311" s="810"/>
      <c r="WN311" s="810"/>
      <c r="WO311" s="810"/>
      <c r="WP311" s="810"/>
      <c r="WQ311" s="810"/>
      <c r="WR311" s="810"/>
      <c r="WS311" s="810"/>
      <c r="WT311" s="810"/>
      <c r="WU311" s="810"/>
      <c r="WV311" s="810"/>
      <c r="WW311" s="810"/>
      <c r="WX311" s="810"/>
      <c r="WY311" s="810"/>
      <c r="WZ311" s="810"/>
      <c r="XA311" s="810"/>
      <c r="XB311" s="810"/>
      <c r="XC311" s="810"/>
      <c r="XD311" s="810"/>
      <c r="XE311" s="810"/>
      <c r="XF311" s="810"/>
      <c r="XG311" s="810"/>
      <c r="XH311" s="810"/>
      <c r="XI311" s="810"/>
      <c r="XJ311" s="810"/>
      <c r="XK311" s="810"/>
      <c r="XL311" s="810"/>
      <c r="XM311" s="810"/>
      <c r="XN311" s="810"/>
      <c r="XO311" s="810"/>
      <c r="XP311" s="810"/>
      <c r="XQ311" s="810"/>
      <c r="XR311" s="810"/>
      <c r="XS311" s="810"/>
      <c r="XT311" s="810"/>
      <c r="XU311" s="810"/>
      <c r="XV311" s="810"/>
      <c r="XW311" s="810"/>
      <c r="XX311" s="810"/>
      <c r="XY311" s="810"/>
      <c r="XZ311" s="810"/>
      <c r="YA311" s="810"/>
      <c r="YB311" s="810"/>
      <c r="YC311" s="810"/>
      <c r="YD311" s="810"/>
      <c r="YE311" s="810"/>
      <c r="YF311" s="810"/>
      <c r="YG311" s="810"/>
      <c r="YH311" s="810"/>
      <c r="YI311" s="810"/>
      <c r="YJ311" s="810"/>
      <c r="YK311" s="810"/>
      <c r="YL311" s="810"/>
      <c r="YM311" s="810"/>
      <c r="YN311" s="810"/>
      <c r="YO311" s="810"/>
      <c r="YP311" s="810"/>
      <c r="YQ311" s="810"/>
      <c r="YR311" s="810"/>
      <c r="YS311" s="810"/>
      <c r="YT311" s="810"/>
      <c r="YU311" s="810"/>
      <c r="YV311" s="810"/>
      <c r="YW311" s="810"/>
      <c r="YX311" s="810"/>
      <c r="YY311" s="810"/>
      <c r="YZ311" s="810"/>
      <c r="ZA311" s="810"/>
      <c r="ZB311" s="810"/>
      <c r="ZC311" s="810"/>
      <c r="ZD311" s="810"/>
      <c r="ZE311" s="810"/>
      <c r="ZF311" s="810"/>
      <c r="ZG311" s="810"/>
      <c r="ZH311" s="810"/>
      <c r="ZI311" s="810"/>
      <c r="ZJ311" s="810"/>
      <c r="ZK311" s="810"/>
      <c r="ZL311" s="810"/>
      <c r="ZM311" s="810"/>
      <c r="ZN311" s="810"/>
      <c r="ZO311" s="810"/>
      <c r="ZP311" s="810"/>
      <c r="ZQ311" s="810"/>
      <c r="ZR311" s="810"/>
      <c r="ZS311" s="810"/>
      <c r="ZT311" s="810"/>
      <c r="ZU311" s="810"/>
      <c r="ZV311" s="810"/>
      <c r="ZW311" s="810"/>
      <c r="ZX311" s="810"/>
      <c r="ZY311" s="810"/>
      <c r="ZZ311" s="810"/>
      <c r="AAA311" s="810"/>
      <c r="AAB311" s="810"/>
      <c r="AAC311" s="810"/>
      <c r="AAD311" s="810"/>
      <c r="AAE311" s="810"/>
      <c r="AAF311" s="810"/>
      <c r="AAG311" s="810"/>
      <c r="AAH311" s="810"/>
      <c r="AAI311" s="810"/>
      <c r="AAJ311" s="810"/>
      <c r="AAK311" s="810"/>
      <c r="AAL311" s="810"/>
      <c r="AAM311" s="810"/>
      <c r="AAN311" s="810"/>
      <c r="AAO311" s="810"/>
      <c r="AAP311" s="810"/>
      <c r="AAQ311" s="810"/>
      <c r="AAR311" s="810"/>
      <c r="AAS311" s="810"/>
      <c r="AAT311" s="810"/>
      <c r="AAU311" s="810"/>
      <c r="AAV311" s="810"/>
      <c r="AAW311" s="810"/>
      <c r="AAX311" s="810"/>
      <c r="AAY311" s="810"/>
      <c r="AAZ311" s="810"/>
      <c r="ABA311" s="810"/>
      <c r="ABB311" s="810"/>
      <c r="ABC311" s="810"/>
      <c r="ABD311" s="810"/>
      <c r="ABE311" s="810"/>
      <c r="ABF311" s="810"/>
      <c r="ABG311" s="810"/>
      <c r="ABH311" s="810"/>
      <c r="ABI311" s="810"/>
      <c r="ABJ311" s="810"/>
      <c r="ABK311" s="810"/>
      <c r="ABL311" s="810"/>
      <c r="ABM311" s="810"/>
      <c r="ABN311" s="810"/>
      <c r="ABO311" s="810"/>
      <c r="ABP311" s="810"/>
      <c r="ABQ311" s="810"/>
      <c r="ABR311" s="810"/>
      <c r="ABS311" s="810"/>
      <c r="ABT311" s="810"/>
      <c r="ABU311" s="810"/>
      <c r="ABV311" s="810"/>
      <c r="ABW311" s="810"/>
      <c r="ABX311" s="810"/>
      <c r="ABY311" s="810"/>
      <c r="ABZ311" s="810"/>
      <c r="ACA311" s="810"/>
      <c r="ACB311" s="810"/>
      <c r="ACC311" s="810"/>
      <c r="ACD311" s="810"/>
      <c r="ACE311" s="810"/>
      <c r="ACF311" s="810"/>
      <c r="ACG311" s="810"/>
      <c r="ACH311" s="810"/>
      <c r="ACI311" s="810"/>
      <c r="ACJ311" s="810"/>
      <c r="ACK311" s="810"/>
      <c r="ACL311" s="810"/>
      <c r="ACM311" s="810"/>
      <c r="ACN311" s="810"/>
      <c r="ACO311" s="810"/>
      <c r="ACP311" s="810"/>
      <c r="ACQ311" s="810"/>
      <c r="ACR311" s="810"/>
      <c r="ACS311" s="810"/>
      <c r="ACT311" s="810"/>
      <c r="ACU311" s="810"/>
      <c r="ACV311" s="810"/>
      <c r="ACW311" s="810"/>
      <c r="ACX311" s="810"/>
      <c r="ACY311" s="810"/>
      <c r="ACZ311" s="810"/>
      <c r="ADA311" s="810"/>
      <c r="ADB311" s="810"/>
      <c r="ADC311" s="810"/>
      <c r="ADD311" s="810"/>
      <c r="ADE311" s="810"/>
      <c r="ADF311" s="810"/>
      <c r="ADG311" s="810"/>
      <c r="ADH311" s="810"/>
      <c r="ADI311" s="810"/>
      <c r="ADJ311" s="810"/>
      <c r="ADK311" s="810"/>
      <c r="ADL311" s="810"/>
      <c r="ADM311" s="810"/>
      <c r="ADN311" s="810"/>
      <c r="ADO311" s="810"/>
      <c r="ADP311" s="810"/>
      <c r="ADQ311" s="810"/>
      <c r="ADR311" s="810"/>
      <c r="ADS311" s="810"/>
      <c r="ADT311" s="810"/>
      <c r="ADU311" s="810"/>
      <c r="ADV311" s="810"/>
      <c r="ADW311" s="810"/>
      <c r="ADX311" s="810"/>
      <c r="ADY311" s="810"/>
      <c r="ADZ311" s="810"/>
      <c r="AEA311" s="810"/>
      <c r="AEB311" s="810"/>
      <c r="AEC311" s="810"/>
      <c r="AED311" s="810"/>
      <c r="AEE311" s="810"/>
      <c r="AEF311" s="810"/>
      <c r="AEG311" s="810"/>
      <c r="AEH311" s="810"/>
      <c r="AEI311" s="810"/>
      <c r="AEJ311" s="810"/>
      <c r="AEK311" s="810"/>
      <c r="AEL311" s="810"/>
      <c r="AEM311" s="810"/>
      <c r="AEN311" s="810"/>
      <c r="AEO311" s="810"/>
      <c r="AEP311" s="810"/>
      <c r="AEQ311" s="810"/>
      <c r="AER311" s="810"/>
      <c r="AES311" s="810"/>
      <c r="AET311" s="810"/>
      <c r="AEU311" s="810"/>
      <c r="AEV311" s="810"/>
      <c r="AEW311" s="810"/>
      <c r="AEX311" s="810"/>
      <c r="AEY311" s="810"/>
      <c r="AEZ311" s="810"/>
      <c r="AFA311" s="810"/>
      <c r="AFB311" s="810"/>
      <c r="AFC311" s="810"/>
      <c r="AFD311" s="810"/>
      <c r="AFE311" s="810"/>
      <c r="AFF311" s="810"/>
      <c r="AFG311" s="810"/>
      <c r="AFH311" s="810"/>
      <c r="AFI311" s="810"/>
      <c r="AFJ311" s="810"/>
      <c r="AFK311" s="810"/>
      <c r="AFL311" s="810"/>
      <c r="AFM311" s="810"/>
      <c r="AFN311" s="810"/>
      <c r="AFO311" s="810"/>
      <c r="AFP311" s="810"/>
      <c r="AFQ311" s="810"/>
      <c r="AFR311" s="810"/>
      <c r="AFS311" s="810"/>
      <c r="AFT311" s="810"/>
      <c r="AFU311" s="810"/>
      <c r="AFV311" s="810"/>
      <c r="AFW311" s="810"/>
      <c r="AFX311" s="810"/>
      <c r="AFY311" s="810"/>
      <c r="AFZ311" s="810"/>
      <c r="AGA311" s="810"/>
      <c r="AGB311" s="810"/>
      <c r="AGC311" s="810"/>
      <c r="AGD311" s="810"/>
      <c r="AGE311" s="810"/>
      <c r="AGF311" s="810"/>
      <c r="AGG311" s="810"/>
      <c r="AGH311" s="810"/>
      <c r="AGI311" s="810"/>
      <c r="AGJ311" s="810"/>
      <c r="AGK311" s="810"/>
      <c r="AGL311" s="810"/>
      <c r="AGM311" s="810"/>
      <c r="AGN311" s="810"/>
      <c r="AGO311" s="810"/>
      <c r="AGP311" s="810"/>
      <c r="AGQ311" s="810"/>
      <c r="AGR311" s="810"/>
      <c r="AGS311" s="810"/>
      <c r="AGT311" s="810"/>
      <c r="AGU311" s="810"/>
      <c r="AGV311" s="810"/>
      <c r="AGW311" s="810"/>
      <c r="AGX311" s="810"/>
      <c r="AGY311" s="810"/>
      <c r="AGZ311" s="810"/>
      <c r="AHA311" s="810"/>
      <c r="AHB311" s="810"/>
      <c r="AHC311" s="810"/>
      <c r="AHD311" s="810"/>
      <c r="AHE311" s="810"/>
      <c r="AHF311" s="810"/>
      <c r="AHG311" s="810"/>
      <c r="AHH311" s="810"/>
      <c r="AHI311" s="810"/>
      <c r="AHJ311" s="810"/>
      <c r="AHK311" s="810"/>
      <c r="AHL311" s="810"/>
      <c r="AHM311" s="810"/>
      <c r="AHN311" s="810"/>
      <c r="AHO311" s="810"/>
      <c r="AHP311" s="810"/>
      <c r="AHQ311" s="810"/>
      <c r="AHR311" s="810"/>
      <c r="AHS311" s="810"/>
      <c r="AHT311" s="810"/>
      <c r="AHU311" s="810"/>
      <c r="AHV311" s="810"/>
      <c r="AHW311" s="810"/>
      <c r="AHX311" s="810"/>
      <c r="AHY311" s="810"/>
      <c r="AHZ311" s="810"/>
      <c r="AIA311" s="810"/>
      <c r="AIB311" s="810"/>
      <c r="AIC311" s="810"/>
      <c r="AID311" s="810"/>
      <c r="AIE311" s="810"/>
      <c r="AIF311" s="810"/>
      <c r="AIG311" s="810"/>
      <c r="AIH311" s="810"/>
      <c r="AII311" s="810"/>
      <c r="AIJ311" s="810"/>
      <c r="AIK311" s="810"/>
      <c r="AIL311" s="810"/>
      <c r="AIM311" s="810"/>
      <c r="AIN311" s="810"/>
      <c r="AIO311" s="810"/>
      <c r="AIP311" s="810"/>
      <c r="AIQ311" s="810"/>
      <c r="AIR311" s="810"/>
      <c r="AIS311" s="810"/>
      <c r="AIT311" s="810"/>
      <c r="AIU311" s="810"/>
      <c r="AIV311" s="810"/>
      <c r="AIW311" s="810"/>
      <c r="AIX311" s="810"/>
      <c r="AIY311" s="810"/>
      <c r="AIZ311" s="810"/>
      <c r="AJA311" s="810"/>
      <c r="AJB311" s="810"/>
      <c r="AJC311" s="810"/>
      <c r="AJD311" s="810"/>
      <c r="AJE311" s="810"/>
      <c r="AJF311" s="810"/>
      <c r="AJG311" s="810"/>
      <c r="AJH311" s="810"/>
      <c r="AJI311" s="810"/>
      <c r="AJJ311" s="810"/>
      <c r="AJK311" s="810"/>
      <c r="AJL311" s="810"/>
      <c r="AJM311" s="810"/>
      <c r="AJN311" s="810"/>
      <c r="AJO311" s="810"/>
      <c r="AJP311" s="810"/>
      <c r="AJQ311" s="810"/>
      <c r="AJR311" s="810"/>
      <c r="AJS311" s="810"/>
      <c r="AJT311" s="810"/>
      <c r="AJU311" s="810"/>
      <c r="AJV311" s="810"/>
      <c r="AJW311" s="810"/>
      <c r="AJX311" s="810"/>
      <c r="AJY311" s="810"/>
      <c r="AJZ311" s="810"/>
      <c r="AKA311" s="810"/>
      <c r="AKB311" s="810"/>
      <c r="AKC311" s="810"/>
      <c r="AKD311" s="810"/>
      <c r="AKE311" s="810"/>
      <c r="AKF311" s="810"/>
      <c r="AKG311" s="810"/>
      <c r="AKH311" s="810"/>
      <c r="AKI311" s="810"/>
      <c r="AKJ311" s="810"/>
      <c r="AKK311" s="810"/>
      <c r="AKL311" s="810"/>
      <c r="AKM311" s="810"/>
      <c r="AKN311" s="810"/>
      <c r="AKO311" s="810"/>
      <c r="AKP311" s="810"/>
      <c r="AKQ311" s="810"/>
      <c r="AKR311" s="810"/>
      <c r="AKS311" s="810"/>
      <c r="AKT311" s="810"/>
      <c r="AKU311" s="810"/>
      <c r="AKV311" s="810"/>
      <c r="AKW311" s="810"/>
      <c r="AKX311" s="810"/>
      <c r="AKY311" s="810"/>
      <c r="AKZ311" s="810"/>
      <c r="ALA311" s="810"/>
      <c r="ALB311" s="810"/>
      <c r="ALC311" s="810"/>
      <c r="ALD311" s="810"/>
      <c r="ALE311" s="810"/>
      <c r="ALF311" s="810"/>
      <c r="ALG311" s="810"/>
      <c r="ALH311" s="810"/>
      <c r="ALI311" s="810"/>
      <c r="ALJ311" s="810"/>
      <c r="ALK311" s="810"/>
      <c r="ALL311" s="810"/>
      <c r="ALM311" s="810"/>
      <c r="ALN311" s="810"/>
      <c r="ALO311" s="810"/>
      <c r="ALP311" s="810"/>
      <c r="ALQ311" s="810"/>
      <c r="ALR311" s="810"/>
      <c r="ALS311" s="810"/>
      <c r="ALT311" s="810"/>
      <c r="ALU311" s="810"/>
      <c r="ALV311" s="810"/>
      <c r="ALW311" s="810"/>
      <c r="ALX311" s="810"/>
      <c r="ALY311" s="810"/>
      <c r="ALZ311" s="810"/>
      <c r="AMA311" s="810"/>
      <c r="AMB311" s="810"/>
      <c r="AMC311" s="810"/>
      <c r="AMD311" s="810"/>
      <c r="AME311" s="810"/>
      <c r="AMF311" s="810"/>
      <c r="AMG311" s="810"/>
      <c r="AMH311" s="810"/>
      <c r="AMI311" s="810"/>
      <c r="AMJ311" s="810"/>
      <c r="AMK311" s="810"/>
      <c r="AML311" s="810"/>
      <c r="AMM311" s="810"/>
      <c r="AMN311" s="810"/>
      <c r="AMO311" s="810"/>
      <c r="AMP311" s="810"/>
      <c r="AMQ311" s="810"/>
      <c r="AMR311" s="810"/>
      <c r="AMS311" s="810"/>
      <c r="AMT311" s="810"/>
      <c r="AMU311" s="810"/>
      <c r="AMV311" s="810"/>
      <c r="AMW311" s="810"/>
      <c r="AMX311" s="810"/>
      <c r="AMY311" s="810"/>
      <c r="AMZ311" s="810"/>
      <c r="ANA311" s="810"/>
      <c r="ANB311" s="810"/>
      <c r="ANC311" s="810"/>
      <c r="AND311" s="810"/>
      <c r="ANE311" s="810"/>
      <c r="ANF311" s="810"/>
      <c r="ANG311" s="810"/>
      <c r="ANH311" s="810"/>
      <c r="ANI311" s="810"/>
      <c r="ANJ311" s="810"/>
      <c r="ANK311" s="810"/>
      <c r="ANL311" s="810"/>
      <c r="ANM311" s="810"/>
      <c r="ANN311" s="810"/>
      <c r="ANO311" s="810"/>
      <c r="ANP311" s="810"/>
      <c r="ANQ311" s="810"/>
      <c r="ANR311" s="810"/>
      <c r="ANS311" s="810"/>
      <c r="ANT311" s="810"/>
      <c r="ANU311" s="810"/>
      <c r="ANV311" s="810"/>
      <c r="ANW311" s="810"/>
      <c r="ANX311" s="810"/>
      <c r="ANY311" s="810"/>
      <c r="ANZ311" s="810"/>
      <c r="AOA311" s="810"/>
      <c r="AOB311" s="810"/>
      <c r="AOC311" s="810"/>
      <c r="AOD311" s="810"/>
      <c r="AOE311" s="810"/>
      <c r="AOF311" s="810"/>
      <c r="AOG311" s="810"/>
      <c r="AOH311" s="810"/>
      <c r="AOI311" s="810"/>
      <c r="AOJ311" s="810"/>
      <c r="AOK311" s="810"/>
      <c r="AOL311" s="810"/>
      <c r="AOM311" s="810"/>
      <c r="AON311" s="810"/>
      <c r="AOO311" s="810"/>
      <c r="AOP311" s="810"/>
      <c r="AOQ311" s="810"/>
      <c r="AOR311" s="810"/>
      <c r="AOS311" s="810"/>
      <c r="AOT311" s="810"/>
      <c r="AOU311" s="810"/>
      <c r="AOV311" s="810"/>
      <c r="AOW311" s="810"/>
      <c r="AOX311" s="810"/>
      <c r="AOY311" s="810"/>
      <c r="AOZ311" s="810"/>
      <c r="APA311" s="810"/>
      <c r="APB311" s="810"/>
      <c r="APC311" s="810"/>
      <c r="APD311" s="810"/>
      <c r="APE311" s="810"/>
      <c r="APF311" s="810"/>
      <c r="APG311" s="810"/>
      <c r="APH311" s="810"/>
      <c r="API311" s="810"/>
      <c r="APJ311" s="810"/>
      <c r="APK311" s="810"/>
      <c r="APL311" s="810"/>
      <c r="APM311" s="810"/>
      <c r="APN311" s="810"/>
      <c r="APO311" s="810"/>
      <c r="APP311" s="810"/>
      <c r="APQ311" s="810"/>
      <c r="APR311" s="810"/>
      <c r="APS311" s="810"/>
      <c r="APT311" s="810"/>
      <c r="APU311" s="810"/>
      <c r="APV311" s="810"/>
      <c r="APW311" s="810"/>
      <c r="APX311" s="810"/>
      <c r="APY311" s="810"/>
      <c r="APZ311" s="810"/>
      <c r="AQA311" s="810"/>
      <c r="AQB311" s="810"/>
      <c r="AQC311" s="810"/>
      <c r="AQD311" s="810"/>
      <c r="AQE311" s="810"/>
      <c r="AQF311" s="810"/>
      <c r="AQG311" s="810"/>
      <c r="AQH311" s="810"/>
      <c r="AQI311" s="810"/>
      <c r="AQJ311" s="810"/>
      <c r="AQK311" s="810"/>
      <c r="AQL311" s="810"/>
      <c r="AQM311" s="810"/>
      <c r="AQN311" s="810"/>
      <c r="AQO311" s="810"/>
      <c r="AQP311" s="810"/>
      <c r="AQQ311" s="810"/>
      <c r="AQR311" s="810"/>
      <c r="AQS311" s="810"/>
      <c r="AQT311" s="810"/>
      <c r="AQU311" s="810"/>
      <c r="AQV311" s="810"/>
      <c r="AQW311" s="810"/>
      <c r="AQX311" s="810"/>
      <c r="AQY311" s="810"/>
      <c r="AQZ311" s="810"/>
      <c r="ARA311" s="810"/>
      <c r="ARB311" s="810"/>
      <c r="ARC311" s="810"/>
      <c r="ARD311" s="810"/>
      <c r="ARE311" s="810"/>
      <c r="ARF311" s="810"/>
      <c r="ARG311" s="810"/>
      <c r="ARH311" s="810"/>
      <c r="ARI311" s="810"/>
      <c r="ARJ311" s="810"/>
      <c r="ARK311" s="810"/>
      <c r="ARL311" s="810"/>
      <c r="ARM311" s="810"/>
      <c r="ARN311" s="810"/>
      <c r="ARO311" s="810"/>
      <c r="ARP311" s="810"/>
      <c r="ARQ311" s="810"/>
      <c r="ARR311" s="810"/>
      <c r="ARS311" s="810"/>
      <c r="ART311" s="810"/>
      <c r="ARU311" s="810"/>
      <c r="ARV311" s="810"/>
      <c r="ARW311" s="810"/>
      <c r="ARX311" s="810"/>
      <c r="ARY311" s="810"/>
      <c r="ARZ311" s="810"/>
      <c r="ASA311" s="810"/>
      <c r="ASB311" s="810"/>
      <c r="ASC311" s="810"/>
    </row>
    <row r="312" spans="1:1173" s="699" customFormat="1" ht="22" customHeight="1" x14ac:dyDescent="0.15">
      <c r="A312" s="653"/>
      <c r="B312" s="745" t="s">
        <v>85</v>
      </c>
      <c r="C312" s="737" t="s">
        <v>49</v>
      </c>
      <c r="D312" s="746">
        <f t="shared" ref="D312:AR312" si="143">IF(D311="","",D278+D282+D286)</f>
        <v>32320847115.280003</v>
      </c>
      <c r="E312" s="747">
        <f t="shared" si="143"/>
        <v>31900739850.440002</v>
      </c>
      <c r="F312" s="746">
        <f t="shared" si="143"/>
        <v>31490104548.800003</v>
      </c>
      <c r="G312" s="746">
        <f t="shared" si="143"/>
        <v>31090421217.040001</v>
      </c>
      <c r="H312" s="746">
        <f t="shared" si="143"/>
        <v>30699843191.840004</v>
      </c>
      <c r="I312" s="746">
        <f t="shared" si="143"/>
        <v>30318187144.880005</v>
      </c>
      <c r="J312" s="747">
        <f t="shared" si="143"/>
        <v>29945269747.840004</v>
      </c>
      <c r="K312" s="746">
        <f t="shared" si="143"/>
        <v>29580922949.760002</v>
      </c>
      <c r="L312" s="746">
        <f t="shared" si="143"/>
        <v>29224963422.32</v>
      </c>
      <c r="M312" s="746">
        <f t="shared" si="143"/>
        <v>28877238391.920006</v>
      </c>
      <c r="N312" s="746">
        <f t="shared" si="143"/>
        <v>28537579807.600002</v>
      </c>
      <c r="O312" s="746">
        <f t="shared" si="143"/>
        <v>28205819618.400002</v>
      </c>
      <c r="P312" s="746">
        <f t="shared" si="143"/>
        <v>27881805050.720001</v>
      </c>
      <c r="Q312" s="746">
        <f t="shared" si="143"/>
        <v>27557883046.100002</v>
      </c>
      <c r="R312" s="746">
        <f t="shared" si="143"/>
        <v>27241401115.800003</v>
      </c>
      <c r="S312" s="746">
        <f t="shared" si="143"/>
        <v>26932206486.220001</v>
      </c>
      <c r="T312" s="746">
        <f t="shared" si="143"/>
        <v>26630161661.120003</v>
      </c>
      <c r="U312" s="746">
        <f t="shared" si="143"/>
        <v>26335113866.900002</v>
      </c>
      <c r="V312" s="746">
        <f t="shared" si="143"/>
        <v>26046925607.32</v>
      </c>
      <c r="W312" s="746">
        <f t="shared" si="143"/>
        <v>25765459386.140003</v>
      </c>
      <c r="X312" s="746">
        <f t="shared" si="143"/>
        <v>25490592984.480003</v>
      </c>
      <c r="Y312" s="746">
        <f t="shared" si="143"/>
        <v>25222173628.740002</v>
      </c>
      <c r="Z312" s="746">
        <f t="shared" si="143"/>
        <v>24960079100.040001</v>
      </c>
      <c r="AA312" s="746">
        <f t="shared" si="143"/>
        <v>24690492388</v>
      </c>
      <c r="AB312" s="746">
        <f t="shared" si="143"/>
        <v>24426986065.240002</v>
      </c>
      <c r="AC312" s="746">
        <f t="shared" si="143"/>
        <v>24169437912.880001</v>
      </c>
      <c r="AD312" s="746">
        <f t="shared" si="143"/>
        <v>23917725712.040001</v>
      </c>
      <c r="AE312" s="746">
        <f t="shared" si="143"/>
        <v>23671727243.84</v>
      </c>
      <c r="AF312" s="746">
        <f t="shared" si="143"/>
        <v>23431335566.760002</v>
      </c>
      <c r="AG312" s="746">
        <f t="shared" si="143"/>
        <v>23196443739.280003</v>
      </c>
      <c r="AH312" s="746">
        <f t="shared" si="143"/>
        <v>22966929542.520004</v>
      </c>
      <c r="AI312" s="746">
        <f t="shared" si="143"/>
        <v>22742686034.960003</v>
      </c>
      <c r="AJ312" s="746">
        <f t="shared" si="143"/>
        <v>22523621552.440002</v>
      </c>
      <c r="AK312" s="746" t="str">
        <f t="shared" si="143"/>
        <v/>
      </c>
      <c r="AL312" s="746" t="str">
        <f t="shared" si="143"/>
        <v/>
      </c>
      <c r="AM312" s="746" t="str">
        <f t="shared" si="143"/>
        <v/>
      </c>
      <c r="AN312" s="746" t="str">
        <f t="shared" si="143"/>
        <v/>
      </c>
      <c r="AO312" s="746" t="str">
        <f t="shared" si="143"/>
        <v/>
      </c>
      <c r="AP312" s="746" t="str">
        <f t="shared" si="143"/>
        <v/>
      </c>
      <c r="AQ312" s="746" t="str">
        <f t="shared" si="143"/>
        <v/>
      </c>
      <c r="AR312" s="746" t="str">
        <f t="shared" si="143"/>
        <v/>
      </c>
      <c r="AS312" s="741"/>
      <c r="AT312" s="741"/>
      <c r="AU312" s="741"/>
      <c r="AV312" s="741"/>
      <c r="AW312" s="741"/>
      <c r="AX312" s="741"/>
      <c r="AY312" s="741"/>
      <c r="AZ312" s="741"/>
      <c r="BA312" s="741"/>
      <c r="BB312" s="741"/>
      <c r="BC312" s="741"/>
      <c r="BD312" s="741"/>
      <c r="BE312" s="741"/>
      <c r="BF312" s="741"/>
      <c r="BG312" s="741"/>
      <c r="BH312" s="741"/>
      <c r="BI312" s="741"/>
      <c r="BJ312" s="741"/>
      <c r="BK312" s="741"/>
      <c r="BL312" s="741"/>
      <c r="BM312" s="741"/>
      <c r="BN312" s="741"/>
      <c r="BO312" s="741"/>
      <c r="BP312" s="741"/>
      <c r="BQ312" s="741"/>
      <c r="BR312" s="741"/>
      <c r="BS312" s="741"/>
      <c r="BT312" s="741"/>
      <c r="BU312" s="741"/>
      <c r="BV312" s="741"/>
      <c r="BW312" s="741"/>
      <c r="BX312" s="741"/>
      <c r="BY312" s="741"/>
      <c r="BZ312" s="741"/>
      <c r="CA312" s="741"/>
      <c r="CB312" s="741"/>
      <c r="CC312" s="741"/>
      <c r="CD312" s="741"/>
      <c r="CE312" s="741"/>
      <c r="CF312" s="741"/>
      <c r="CG312" s="741"/>
      <c r="CH312" s="741"/>
      <c r="CI312" s="741"/>
      <c r="CJ312" s="741"/>
      <c r="CK312" s="741"/>
      <c r="CL312" s="741"/>
      <c r="CM312" s="741"/>
      <c r="CN312" s="741"/>
      <c r="CO312" s="741"/>
      <c r="CP312" s="741"/>
      <c r="CQ312" s="741"/>
      <c r="CR312" s="741"/>
      <c r="CS312" s="741"/>
      <c r="CT312" s="741"/>
      <c r="CU312" s="741"/>
      <c r="CV312" s="741"/>
      <c r="CW312" s="741"/>
      <c r="CX312" s="741"/>
      <c r="CY312" s="741"/>
      <c r="CZ312" s="741"/>
      <c r="DA312" s="741"/>
      <c r="DB312" s="741"/>
      <c r="DC312" s="741"/>
      <c r="DD312" s="741"/>
      <c r="DE312" s="741"/>
      <c r="DF312" s="741"/>
      <c r="DG312" s="741"/>
      <c r="DH312" s="741"/>
      <c r="DI312" s="741"/>
      <c r="DJ312" s="741"/>
      <c r="DK312" s="741"/>
      <c r="DL312" s="741"/>
      <c r="DM312" s="741"/>
      <c r="DN312" s="741"/>
      <c r="DO312" s="741"/>
      <c r="DP312" s="741"/>
      <c r="DQ312" s="741"/>
      <c r="DR312" s="741"/>
      <c r="DS312" s="741"/>
      <c r="DT312" s="741"/>
      <c r="DU312" s="741"/>
      <c r="DV312" s="741"/>
      <c r="DW312" s="741"/>
      <c r="DX312" s="741"/>
      <c r="DY312" s="741"/>
      <c r="DZ312" s="741"/>
      <c r="EA312" s="741"/>
      <c r="EB312" s="741"/>
      <c r="EC312" s="741"/>
      <c r="ED312" s="741"/>
      <c r="EE312" s="741"/>
      <c r="EF312" s="741"/>
      <c r="EG312" s="741"/>
      <c r="EH312" s="741"/>
      <c r="EI312" s="741"/>
      <c r="EJ312" s="741"/>
      <c r="EK312" s="741"/>
      <c r="EL312" s="741"/>
      <c r="EM312" s="741"/>
      <c r="EN312" s="741"/>
      <c r="EO312" s="741"/>
      <c r="EP312" s="741"/>
      <c r="EQ312" s="741"/>
      <c r="ER312" s="741"/>
      <c r="ES312" s="741"/>
      <c r="ET312" s="741"/>
      <c r="EU312" s="741"/>
      <c r="EV312" s="741"/>
      <c r="EW312" s="741"/>
      <c r="EX312" s="741"/>
      <c r="EY312" s="741"/>
      <c r="EZ312" s="741"/>
      <c r="FA312" s="741"/>
      <c r="FB312" s="741"/>
      <c r="FC312" s="741"/>
      <c r="FD312" s="741"/>
      <c r="FE312" s="741"/>
      <c r="FF312" s="741"/>
      <c r="FG312" s="741"/>
      <c r="FH312" s="741"/>
      <c r="FI312" s="741"/>
      <c r="FJ312" s="741"/>
      <c r="FK312" s="741"/>
      <c r="FL312" s="741"/>
      <c r="FM312" s="741"/>
      <c r="FN312" s="741"/>
      <c r="FO312" s="741"/>
      <c r="FP312" s="741"/>
      <c r="FQ312" s="741"/>
      <c r="FR312" s="741"/>
      <c r="FS312" s="741"/>
      <c r="FT312" s="741"/>
      <c r="FU312" s="741"/>
      <c r="FV312" s="741"/>
      <c r="FW312" s="741"/>
      <c r="FX312" s="741"/>
      <c r="FY312" s="741"/>
      <c r="FZ312" s="741"/>
      <c r="GA312" s="741"/>
      <c r="GB312" s="741"/>
      <c r="GC312" s="741"/>
      <c r="GD312" s="741"/>
      <c r="GE312" s="741"/>
      <c r="GF312" s="741"/>
      <c r="GG312" s="741"/>
      <c r="GH312" s="741"/>
      <c r="GI312" s="741"/>
      <c r="GJ312" s="741"/>
      <c r="GK312" s="741"/>
      <c r="GL312" s="741"/>
      <c r="GM312" s="741"/>
      <c r="GN312" s="741"/>
      <c r="GO312" s="741"/>
      <c r="GP312" s="741"/>
      <c r="GQ312" s="741"/>
      <c r="GR312" s="741"/>
      <c r="GS312" s="741"/>
      <c r="GT312" s="741"/>
      <c r="GU312" s="741"/>
      <c r="GV312" s="741"/>
      <c r="GW312" s="741"/>
      <c r="GX312" s="741"/>
      <c r="GY312" s="741"/>
      <c r="GZ312" s="741"/>
      <c r="HA312" s="741"/>
      <c r="HB312" s="741"/>
      <c r="HC312" s="741"/>
      <c r="HD312" s="741"/>
      <c r="HE312" s="741"/>
      <c r="HF312" s="741"/>
      <c r="HG312" s="741"/>
      <c r="HH312" s="741"/>
      <c r="HI312" s="741"/>
      <c r="HJ312" s="741"/>
      <c r="HK312" s="741"/>
      <c r="HL312" s="741"/>
      <c r="HM312" s="741"/>
      <c r="HN312" s="741"/>
      <c r="HO312" s="741"/>
      <c r="HP312" s="741"/>
      <c r="HQ312" s="741"/>
      <c r="HR312" s="741"/>
      <c r="HS312" s="741"/>
      <c r="HT312" s="741"/>
      <c r="HU312" s="741"/>
      <c r="HV312" s="741"/>
      <c r="HW312" s="741"/>
      <c r="HX312" s="741"/>
      <c r="HY312" s="741"/>
      <c r="HZ312" s="741"/>
      <c r="IA312" s="741"/>
      <c r="IB312" s="741"/>
      <c r="IC312" s="741"/>
      <c r="ID312" s="741"/>
      <c r="IE312" s="741"/>
      <c r="IF312" s="741"/>
      <c r="IG312" s="741"/>
      <c r="IH312" s="741"/>
      <c r="II312" s="741"/>
      <c r="IJ312" s="741"/>
      <c r="IK312" s="741"/>
      <c r="IL312" s="741"/>
      <c r="IM312" s="741"/>
      <c r="IN312" s="741"/>
      <c r="IO312" s="741"/>
      <c r="IP312" s="741"/>
      <c r="IQ312" s="741"/>
      <c r="IR312" s="741"/>
      <c r="IS312" s="741"/>
      <c r="IT312" s="741"/>
      <c r="IU312" s="741"/>
      <c r="IV312" s="741"/>
      <c r="IW312" s="741"/>
      <c r="IX312" s="741"/>
      <c r="IY312" s="741"/>
      <c r="IZ312" s="741"/>
      <c r="JA312" s="741"/>
      <c r="JB312" s="741"/>
      <c r="JC312" s="741"/>
      <c r="JD312" s="741"/>
      <c r="JE312" s="741"/>
      <c r="JF312" s="741"/>
      <c r="JG312" s="741"/>
      <c r="JH312" s="741"/>
      <c r="JI312" s="741"/>
      <c r="JJ312" s="741"/>
      <c r="JK312" s="741"/>
      <c r="JL312" s="741"/>
      <c r="JM312" s="741"/>
      <c r="JN312" s="741"/>
      <c r="JO312" s="741"/>
      <c r="JP312" s="741"/>
      <c r="JQ312" s="741"/>
      <c r="JR312" s="741"/>
      <c r="JS312" s="741"/>
      <c r="JT312" s="741"/>
      <c r="JU312" s="741"/>
      <c r="JV312" s="741"/>
      <c r="JW312" s="741"/>
      <c r="JX312" s="741"/>
      <c r="JY312" s="741"/>
      <c r="JZ312" s="741"/>
      <c r="KA312" s="741"/>
      <c r="KB312" s="741"/>
      <c r="KC312" s="741"/>
      <c r="KD312" s="741"/>
      <c r="KE312" s="741"/>
      <c r="KF312" s="741"/>
      <c r="KG312" s="741"/>
      <c r="KH312" s="741"/>
      <c r="KI312" s="741"/>
      <c r="KJ312" s="741"/>
      <c r="KK312" s="741"/>
      <c r="KL312" s="741"/>
      <c r="KM312" s="741"/>
      <c r="KN312" s="741"/>
      <c r="KO312" s="741"/>
      <c r="KP312" s="741"/>
      <c r="KQ312" s="741"/>
      <c r="KR312" s="741"/>
      <c r="KS312" s="741"/>
      <c r="KT312" s="741"/>
      <c r="KU312" s="741"/>
      <c r="KV312" s="741"/>
      <c r="KW312" s="741"/>
      <c r="KX312" s="741"/>
      <c r="KY312" s="741"/>
      <c r="KZ312" s="741"/>
      <c r="LA312" s="741"/>
      <c r="LB312" s="741"/>
      <c r="LC312" s="741"/>
      <c r="LD312" s="741"/>
      <c r="LE312" s="741"/>
      <c r="LF312" s="741"/>
      <c r="LG312" s="741"/>
      <c r="LH312" s="741"/>
      <c r="LI312" s="741"/>
      <c r="LJ312" s="741"/>
      <c r="LK312" s="741"/>
      <c r="LL312" s="741"/>
      <c r="LM312" s="741"/>
      <c r="LN312" s="741"/>
      <c r="LO312" s="741"/>
      <c r="LP312" s="741"/>
      <c r="LQ312" s="741"/>
      <c r="LR312" s="741"/>
      <c r="LS312" s="741"/>
      <c r="LT312" s="741"/>
      <c r="LU312" s="741"/>
      <c r="LV312" s="741"/>
      <c r="LW312" s="741"/>
      <c r="LX312" s="741"/>
      <c r="LY312" s="741"/>
      <c r="LZ312" s="741"/>
      <c r="MA312" s="741"/>
      <c r="MB312" s="741"/>
      <c r="MC312" s="741"/>
      <c r="MD312" s="741"/>
      <c r="ME312" s="741"/>
      <c r="MF312" s="741"/>
      <c r="MG312" s="741"/>
      <c r="MH312" s="741"/>
      <c r="MI312" s="741"/>
      <c r="MJ312" s="741"/>
      <c r="MK312" s="741"/>
      <c r="ML312" s="741"/>
      <c r="MM312" s="741"/>
      <c r="MN312" s="741"/>
      <c r="MO312" s="741"/>
      <c r="MP312" s="741"/>
      <c r="MQ312" s="741"/>
      <c r="MR312" s="741"/>
      <c r="MS312" s="741"/>
      <c r="MT312" s="741"/>
      <c r="MU312" s="741"/>
      <c r="MV312" s="741"/>
      <c r="MW312" s="741"/>
      <c r="MX312" s="741"/>
      <c r="MY312" s="741"/>
      <c r="MZ312" s="741"/>
      <c r="NA312" s="741"/>
      <c r="NB312" s="741"/>
      <c r="NC312" s="741"/>
      <c r="ND312" s="741"/>
      <c r="NE312" s="741"/>
      <c r="NF312" s="741"/>
      <c r="NG312" s="741"/>
      <c r="NH312" s="741"/>
      <c r="NI312" s="741"/>
      <c r="NJ312" s="741"/>
      <c r="NK312" s="741"/>
      <c r="NL312" s="741"/>
      <c r="NM312" s="741"/>
      <c r="NN312" s="741"/>
      <c r="NO312" s="741"/>
      <c r="NP312" s="741"/>
      <c r="NQ312" s="741"/>
      <c r="NR312" s="741"/>
      <c r="NS312" s="741"/>
      <c r="NT312" s="741"/>
      <c r="NU312" s="741"/>
      <c r="NV312" s="741"/>
      <c r="NW312" s="741"/>
      <c r="NX312" s="741"/>
      <c r="NY312" s="741"/>
      <c r="NZ312" s="741"/>
      <c r="OA312" s="741"/>
      <c r="OB312" s="741"/>
      <c r="OC312" s="741"/>
      <c r="OD312" s="741"/>
      <c r="OE312" s="741"/>
      <c r="OF312" s="741"/>
      <c r="OG312" s="741"/>
      <c r="OH312" s="741"/>
      <c r="OI312" s="741"/>
      <c r="OJ312" s="741"/>
      <c r="OK312" s="741"/>
      <c r="OL312" s="741"/>
      <c r="OM312" s="741"/>
      <c r="ON312" s="741"/>
      <c r="OO312" s="741"/>
      <c r="OP312" s="741"/>
      <c r="OQ312" s="741"/>
      <c r="OR312" s="741"/>
      <c r="OS312" s="741"/>
      <c r="OT312" s="741"/>
      <c r="OU312" s="741"/>
      <c r="OV312" s="741"/>
      <c r="OW312" s="741"/>
      <c r="OX312" s="741"/>
      <c r="OY312" s="741"/>
      <c r="OZ312" s="741"/>
      <c r="PA312" s="741"/>
      <c r="PB312" s="741"/>
      <c r="PC312" s="741"/>
      <c r="PD312" s="741"/>
      <c r="PE312" s="741"/>
      <c r="PF312" s="741"/>
      <c r="PG312" s="741"/>
      <c r="PH312" s="741"/>
      <c r="PI312" s="741"/>
      <c r="PJ312" s="741"/>
      <c r="PK312" s="741"/>
      <c r="PL312" s="741"/>
      <c r="PM312" s="741"/>
      <c r="PN312" s="741"/>
      <c r="PO312" s="741"/>
      <c r="PP312" s="741"/>
      <c r="PQ312" s="741"/>
      <c r="PR312" s="741"/>
      <c r="PS312" s="741"/>
      <c r="PT312" s="741"/>
      <c r="PU312" s="741"/>
      <c r="PV312" s="741"/>
      <c r="PW312" s="741"/>
      <c r="PX312" s="741"/>
      <c r="PY312" s="741"/>
      <c r="PZ312" s="741"/>
      <c r="QA312" s="741"/>
      <c r="QB312" s="741"/>
      <c r="QC312" s="741"/>
      <c r="QD312" s="741"/>
      <c r="QE312" s="741"/>
      <c r="QF312" s="741"/>
      <c r="QG312" s="741"/>
      <c r="QH312" s="741"/>
      <c r="QI312" s="741"/>
      <c r="QJ312" s="741"/>
      <c r="QK312" s="741"/>
      <c r="QL312" s="741"/>
      <c r="QM312" s="741"/>
      <c r="QN312" s="741"/>
      <c r="QO312" s="741"/>
      <c r="QP312" s="741"/>
      <c r="QQ312" s="741"/>
      <c r="QR312" s="741"/>
      <c r="QS312" s="741"/>
      <c r="QT312" s="741"/>
      <c r="QU312" s="741"/>
      <c r="QV312" s="741"/>
      <c r="QW312" s="741"/>
      <c r="QX312" s="741"/>
      <c r="QY312" s="741"/>
      <c r="QZ312" s="741"/>
      <c r="RA312" s="741"/>
      <c r="RB312" s="741"/>
      <c r="RC312" s="741"/>
      <c r="RD312" s="741"/>
      <c r="RE312" s="741"/>
      <c r="RF312" s="741"/>
      <c r="RG312" s="741"/>
      <c r="RH312" s="741"/>
      <c r="RI312" s="741"/>
      <c r="RJ312" s="741"/>
      <c r="RK312" s="741"/>
      <c r="RL312" s="741"/>
      <c r="RM312" s="741"/>
      <c r="RN312" s="741"/>
      <c r="RO312" s="741"/>
      <c r="RP312" s="741"/>
      <c r="RQ312" s="741"/>
      <c r="RR312" s="741"/>
      <c r="RS312" s="741"/>
      <c r="RT312" s="741"/>
      <c r="RU312" s="741"/>
      <c r="RV312" s="741"/>
      <c r="RW312" s="741"/>
      <c r="RX312" s="741"/>
      <c r="RY312" s="741"/>
      <c r="RZ312" s="741"/>
      <c r="SA312" s="741"/>
      <c r="SB312" s="741"/>
      <c r="SC312" s="741"/>
      <c r="SD312" s="741"/>
      <c r="SE312" s="741"/>
      <c r="SF312" s="741"/>
      <c r="SG312" s="741"/>
      <c r="SH312" s="741"/>
      <c r="SI312" s="741"/>
      <c r="SJ312" s="741"/>
      <c r="SK312" s="741"/>
      <c r="SL312" s="741"/>
      <c r="SM312" s="741"/>
      <c r="SN312" s="741"/>
      <c r="SO312" s="741"/>
      <c r="SP312" s="741"/>
      <c r="SQ312" s="741"/>
      <c r="SR312" s="741"/>
      <c r="SS312" s="741"/>
      <c r="ST312" s="741"/>
      <c r="SU312" s="741"/>
      <c r="SV312" s="741"/>
      <c r="SW312" s="741"/>
      <c r="SX312" s="741"/>
      <c r="SY312" s="741"/>
      <c r="SZ312" s="741"/>
      <c r="TA312" s="741"/>
      <c r="TB312" s="741"/>
      <c r="TC312" s="741"/>
      <c r="TD312" s="741"/>
      <c r="TE312" s="741"/>
      <c r="TF312" s="741"/>
      <c r="TG312" s="741"/>
      <c r="TH312" s="741"/>
      <c r="TI312" s="741"/>
      <c r="TJ312" s="741"/>
      <c r="TK312" s="741"/>
      <c r="TL312" s="741"/>
      <c r="TM312" s="741"/>
      <c r="TN312" s="741"/>
      <c r="TO312" s="741"/>
      <c r="TP312" s="741"/>
      <c r="TQ312" s="741"/>
      <c r="TR312" s="741"/>
      <c r="TS312" s="741"/>
      <c r="TT312" s="741"/>
      <c r="TU312" s="741"/>
      <c r="TV312" s="741"/>
      <c r="TW312" s="741"/>
      <c r="TX312" s="741"/>
      <c r="TY312" s="741"/>
      <c r="TZ312" s="741"/>
      <c r="UA312" s="741"/>
      <c r="UB312" s="741"/>
      <c r="UC312" s="741"/>
      <c r="UD312" s="741"/>
      <c r="UE312" s="741"/>
      <c r="UF312" s="741"/>
      <c r="UG312" s="741"/>
      <c r="UH312" s="741"/>
      <c r="UI312" s="741"/>
      <c r="UJ312" s="741"/>
      <c r="UK312" s="741"/>
      <c r="UL312" s="741"/>
      <c r="UM312" s="741"/>
      <c r="UN312" s="741"/>
      <c r="UO312" s="741"/>
      <c r="UP312" s="741"/>
      <c r="UQ312" s="741"/>
      <c r="UR312" s="741"/>
      <c r="US312" s="741"/>
      <c r="UT312" s="741"/>
      <c r="UU312" s="741"/>
      <c r="UV312" s="741"/>
      <c r="UW312" s="741"/>
      <c r="UX312" s="741"/>
      <c r="UY312" s="741"/>
      <c r="UZ312" s="741"/>
      <c r="VA312" s="741"/>
      <c r="VB312" s="741"/>
      <c r="VC312" s="741"/>
      <c r="VD312" s="741"/>
      <c r="VE312" s="741"/>
      <c r="VF312" s="741"/>
      <c r="VG312" s="741"/>
      <c r="VH312" s="741"/>
      <c r="VI312" s="741"/>
      <c r="VJ312" s="741"/>
      <c r="VK312" s="741"/>
      <c r="VL312" s="741"/>
      <c r="VM312" s="741"/>
      <c r="VN312" s="741"/>
      <c r="VO312" s="741"/>
      <c r="VP312" s="741"/>
      <c r="VQ312" s="741"/>
      <c r="VR312" s="741"/>
      <c r="VS312" s="741"/>
      <c r="VT312" s="741"/>
      <c r="VU312" s="741"/>
      <c r="VV312" s="741"/>
      <c r="VW312" s="741"/>
      <c r="VX312" s="741"/>
      <c r="VY312" s="741"/>
      <c r="VZ312" s="741"/>
      <c r="WA312" s="741"/>
      <c r="WB312" s="741"/>
      <c r="WC312" s="741"/>
      <c r="WD312" s="741"/>
      <c r="WE312" s="741"/>
      <c r="WF312" s="741"/>
      <c r="WG312" s="741"/>
      <c r="WH312" s="741"/>
      <c r="WI312" s="741"/>
      <c r="WJ312" s="741"/>
      <c r="WK312" s="741"/>
      <c r="WL312" s="741"/>
      <c r="WM312" s="741"/>
      <c r="WN312" s="741"/>
      <c r="WO312" s="741"/>
      <c r="WP312" s="741"/>
      <c r="WQ312" s="741"/>
      <c r="WR312" s="741"/>
      <c r="WS312" s="741"/>
      <c r="WT312" s="741"/>
      <c r="WU312" s="741"/>
      <c r="WV312" s="741"/>
      <c r="WW312" s="741"/>
      <c r="WX312" s="741"/>
      <c r="WY312" s="741"/>
      <c r="WZ312" s="741"/>
      <c r="XA312" s="741"/>
      <c r="XB312" s="741"/>
      <c r="XC312" s="741"/>
      <c r="XD312" s="741"/>
      <c r="XE312" s="741"/>
      <c r="XF312" s="741"/>
      <c r="XG312" s="741"/>
      <c r="XH312" s="741"/>
      <c r="XI312" s="741"/>
      <c r="XJ312" s="741"/>
      <c r="XK312" s="741"/>
      <c r="XL312" s="741"/>
      <c r="XM312" s="741"/>
      <c r="XN312" s="741"/>
      <c r="XO312" s="741"/>
      <c r="XP312" s="741"/>
      <c r="XQ312" s="741"/>
      <c r="XR312" s="741"/>
      <c r="XS312" s="741"/>
      <c r="XT312" s="741"/>
      <c r="XU312" s="741"/>
      <c r="XV312" s="741"/>
      <c r="XW312" s="741"/>
      <c r="XX312" s="741"/>
      <c r="XY312" s="741"/>
      <c r="XZ312" s="741"/>
      <c r="YA312" s="741"/>
      <c r="YB312" s="741"/>
      <c r="YC312" s="741"/>
      <c r="YD312" s="741"/>
      <c r="YE312" s="741"/>
      <c r="YF312" s="741"/>
      <c r="YG312" s="741"/>
      <c r="YH312" s="741"/>
      <c r="YI312" s="741"/>
      <c r="YJ312" s="741"/>
      <c r="YK312" s="741"/>
      <c r="YL312" s="741"/>
      <c r="YM312" s="741"/>
      <c r="YN312" s="741"/>
      <c r="YO312" s="741"/>
      <c r="YP312" s="741"/>
      <c r="YQ312" s="741"/>
      <c r="YR312" s="741"/>
      <c r="YS312" s="741"/>
      <c r="YT312" s="741"/>
      <c r="YU312" s="741"/>
      <c r="YV312" s="741"/>
      <c r="YW312" s="741"/>
      <c r="YX312" s="741"/>
      <c r="YY312" s="741"/>
      <c r="YZ312" s="741"/>
      <c r="ZA312" s="741"/>
      <c r="ZB312" s="741"/>
      <c r="ZC312" s="741"/>
      <c r="ZD312" s="741"/>
      <c r="ZE312" s="741"/>
      <c r="ZF312" s="741"/>
      <c r="ZG312" s="741"/>
      <c r="ZH312" s="741"/>
      <c r="ZI312" s="741"/>
      <c r="ZJ312" s="741"/>
      <c r="ZK312" s="741"/>
      <c r="ZL312" s="741"/>
      <c r="ZM312" s="741"/>
      <c r="ZN312" s="741"/>
      <c r="ZO312" s="741"/>
      <c r="ZP312" s="741"/>
      <c r="ZQ312" s="741"/>
      <c r="ZR312" s="741"/>
      <c r="ZS312" s="741"/>
      <c r="ZT312" s="741"/>
      <c r="ZU312" s="741"/>
      <c r="ZV312" s="741"/>
      <c r="ZW312" s="741"/>
      <c r="ZX312" s="741"/>
      <c r="ZY312" s="741"/>
      <c r="ZZ312" s="741"/>
      <c r="AAA312" s="741"/>
      <c r="AAB312" s="741"/>
      <c r="AAC312" s="741"/>
      <c r="AAD312" s="741"/>
      <c r="AAE312" s="741"/>
      <c r="AAF312" s="741"/>
      <c r="AAG312" s="741"/>
      <c r="AAH312" s="741"/>
      <c r="AAI312" s="741"/>
      <c r="AAJ312" s="741"/>
      <c r="AAK312" s="741"/>
      <c r="AAL312" s="741"/>
      <c r="AAM312" s="741"/>
      <c r="AAN312" s="741"/>
      <c r="AAO312" s="741"/>
      <c r="AAP312" s="741"/>
      <c r="AAQ312" s="741"/>
      <c r="AAR312" s="741"/>
      <c r="AAS312" s="741"/>
      <c r="AAT312" s="741"/>
      <c r="AAU312" s="741"/>
      <c r="AAV312" s="741"/>
      <c r="AAW312" s="741"/>
      <c r="AAX312" s="741"/>
      <c r="AAY312" s="741"/>
      <c r="AAZ312" s="741"/>
      <c r="ABA312" s="741"/>
      <c r="ABB312" s="741"/>
      <c r="ABC312" s="741"/>
      <c r="ABD312" s="741"/>
      <c r="ABE312" s="741"/>
      <c r="ABF312" s="741"/>
      <c r="ABG312" s="741"/>
      <c r="ABH312" s="741"/>
      <c r="ABI312" s="741"/>
      <c r="ABJ312" s="741"/>
      <c r="ABK312" s="741"/>
      <c r="ABL312" s="741"/>
      <c r="ABM312" s="741"/>
      <c r="ABN312" s="741"/>
      <c r="ABO312" s="741"/>
      <c r="ABP312" s="741"/>
      <c r="ABQ312" s="741"/>
      <c r="ABR312" s="741"/>
      <c r="ABS312" s="741"/>
      <c r="ABT312" s="741"/>
      <c r="ABU312" s="741"/>
      <c r="ABV312" s="741"/>
      <c r="ABW312" s="741"/>
      <c r="ABX312" s="741"/>
      <c r="ABY312" s="741"/>
      <c r="ABZ312" s="741"/>
      <c r="ACA312" s="741"/>
      <c r="ACB312" s="741"/>
      <c r="ACC312" s="741"/>
      <c r="ACD312" s="741"/>
      <c r="ACE312" s="741"/>
      <c r="ACF312" s="741"/>
      <c r="ACG312" s="741"/>
      <c r="ACH312" s="741"/>
      <c r="ACI312" s="741"/>
      <c r="ACJ312" s="741"/>
      <c r="ACK312" s="741"/>
      <c r="ACL312" s="741"/>
      <c r="ACM312" s="741"/>
      <c r="ACN312" s="741"/>
      <c r="ACO312" s="741"/>
      <c r="ACP312" s="741"/>
      <c r="ACQ312" s="741"/>
      <c r="ACR312" s="741"/>
      <c r="ACS312" s="741"/>
      <c r="ACT312" s="741"/>
      <c r="ACU312" s="741"/>
      <c r="ACV312" s="741"/>
      <c r="ACW312" s="741"/>
      <c r="ACX312" s="741"/>
      <c r="ACY312" s="741"/>
      <c r="ACZ312" s="741"/>
      <c r="ADA312" s="741"/>
      <c r="ADB312" s="741"/>
      <c r="ADC312" s="741"/>
      <c r="ADD312" s="741"/>
      <c r="ADE312" s="741"/>
      <c r="ADF312" s="741"/>
      <c r="ADG312" s="741"/>
      <c r="ADH312" s="741"/>
      <c r="ADI312" s="741"/>
      <c r="ADJ312" s="741"/>
      <c r="ADK312" s="741"/>
      <c r="ADL312" s="741"/>
      <c r="ADM312" s="741"/>
      <c r="ADN312" s="741"/>
      <c r="ADO312" s="741"/>
      <c r="ADP312" s="741"/>
      <c r="ADQ312" s="741"/>
      <c r="ADR312" s="741"/>
      <c r="ADS312" s="741"/>
      <c r="ADT312" s="741"/>
      <c r="ADU312" s="741"/>
      <c r="ADV312" s="741"/>
      <c r="ADW312" s="741"/>
      <c r="ADX312" s="741"/>
      <c r="ADY312" s="741"/>
      <c r="ADZ312" s="741"/>
      <c r="AEA312" s="741"/>
      <c r="AEB312" s="741"/>
      <c r="AEC312" s="741"/>
      <c r="AED312" s="741"/>
      <c r="AEE312" s="741"/>
      <c r="AEF312" s="741"/>
      <c r="AEG312" s="741"/>
      <c r="AEH312" s="741"/>
      <c r="AEI312" s="741"/>
      <c r="AEJ312" s="741"/>
      <c r="AEK312" s="741"/>
      <c r="AEL312" s="741"/>
      <c r="AEM312" s="741"/>
      <c r="AEN312" s="741"/>
      <c r="AEO312" s="741"/>
      <c r="AEP312" s="741"/>
      <c r="AEQ312" s="741"/>
      <c r="AER312" s="741"/>
      <c r="AES312" s="741"/>
      <c r="AET312" s="741"/>
      <c r="AEU312" s="741"/>
      <c r="AEV312" s="741"/>
      <c r="AEW312" s="741"/>
      <c r="AEX312" s="741"/>
      <c r="AEY312" s="741"/>
      <c r="AEZ312" s="741"/>
      <c r="AFA312" s="741"/>
      <c r="AFB312" s="741"/>
      <c r="AFC312" s="741"/>
      <c r="AFD312" s="741"/>
      <c r="AFE312" s="741"/>
      <c r="AFF312" s="741"/>
      <c r="AFG312" s="741"/>
      <c r="AFH312" s="741"/>
      <c r="AFI312" s="741"/>
      <c r="AFJ312" s="741"/>
      <c r="AFK312" s="741"/>
      <c r="AFL312" s="741"/>
      <c r="AFM312" s="741"/>
      <c r="AFN312" s="741"/>
      <c r="AFO312" s="741"/>
      <c r="AFP312" s="741"/>
      <c r="AFQ312" s="741"/>
      <c r="AFR312" s="741"/>
      <c r="AFS312" s="741"/>
      <c r="AFT312" s="741"/>
      <c r="AFU312" s="741"/>
      <c r="AFV312" s="741"/>
      <c r="AFW312" s="741"/>
      <c r="AFX312" s="741"/>
      <c r="AFY312" s="741"/>
      <c r="AFZ312" s="741"/>
      <c r="AGA312" s="741"/>
      <c r="AGB312" s="741"/>
      <c r="AGC312" s="741"/>
      <c r="AGD312" s="741"/>
      <c r="AGE312" s="741"/>
      <c r="AGF312" s="741"/>
      <c r="AGG312" s="741"/>
      <c r="AGH312" s="741"/>
      <c r="AGI312" s="741"/>
      <c r="AGJ312" s="741"/>
      <c r="AGK312" s="741"/>
      <c r="AGL312" s="741"/>
      <c r="AGM312" s="741"/>
      <c r="AGN312" s="741"/>
      <c r="AGO312" s="741"/>
      <c r="AGP312" s="741"/>
      <c r="AGQ312" s="741"/>
      <c r="AGR312" s="741"/>
      <c r="AGS312" s="741"/>
      <c r="AGT312" s="741"/>
      <c r="AGU312" s="741"/>
      <c r="AGV312" s="741"/>
      <c r="AGW312" s="741"/>
      <c r="AGX312" s="741"/>
      <c r="AGY312" s="741"/>
      <c r="AGZ312" s="741"/>
      <c r="AHA312" s="741"/>
      <c r="AHB312" s="741"/>
      <c r="AHC312" s="741"/>
      <c r="AHD312" s="741"/>
      <c r="AHE312" s="741"/>
      <c r="AHF312" s="741"/>
      <c r="AHG312" s="741"/>
      <c r="AHH312" s="741"/>
      <c r="AHI312" s="741"/>
      <c r="AHJ312" s="741"/>
      <c r="AHK312" s="741"/>
      <c r="AHL312" s="741"/>
      <c r="AHM312" s="741"/>
      <c r="AHN312" s="741"/>
      <c r="AHO312" s="741"/>
      <c r="AHP312" s="741"/>
      <c r="AHQ312" s="741"/>
      <c r="AHR312" s="741"/>
      <c r="AHS312" s="741"/>
      <c r="AHT312" s="741"/>
      <c r="AHU312" s="741"/>
      <c r="AHV312" s="741"/>
      <c r="AHW312" s="741"/>
      <c r="AHX312" s="741"/>
      <c r="AHY312" s="741"/>
      <c r="AHZ312" s="741"/>
      <c r="AIA312" s="741"/>
      <c r="AIB312" s="741"/>
      <c r="AIC312" s="741"/>
      <c r="AID312" s="741"/>
      <c r="AIE312" s="741"/>
      <c r="AIF312" s="741"/>
      <c r="AIG312" s="741"/>
      <c r="AIH312" s="741"/>
      <c r="AII312" s="741"/>
      <c r="AIJ312" s="741"/>
      <c r="AIK312" s="741"/>
      <c r="AIL312" s="741"/>
      <c r="AIM312" s="741"/>
      <c r="AIN312" s="741"/>
      <c r="AIO312" s="741"/>
      <c r="AIP312" s="741"/>
      <c r="AIQ312" s="741"/>
      <c r="AIR312" s="741"/>
      <c r="AIS312" s="741"/>
      <c r="AIT312" s="741"/>
      <c r="AIU312" s="741"/>
      <c r="AIV312" s="741"/>
      <c r="AIW312" s="741"/>
      <c r="AIX312" s="741"/>
      <c r="AIY312" s="741"/>
      <c r="AIZ312" s="741"/>
      <c r="AJA312" s="741"/>
      <c r="AJB312" s="741"/>
      <c r="AJC312" s="741"/>
      <c r="AJD312" s="741"/>
      <c r="AJE312" s="741"/>
      <c r="AJF312" s="741"/>
      <c r="AJG312" s="741"/>
      <c r="AJH312" s="741"/>
      <c r="AJI312" s="741"/>
      <c r="AJJ312" s="741"/>
      <c r="AJK312" s="741"/>
      <c r="AJL312" s="741"/>
      <c r="AJM312" s="741"/>
      <c r="AJN312" s="741"/>
      <c r="AJO312" s="741"/>
      <c r="AJP312" s="741"/>
      <c r="AJQ312" s="741"/>
      <c r="AJR312" s="741"/>
      <c r="AJS312" s="741"/>
      <c r="AJT312" s="741"/>
      <c r="AJU312" s="741"/>
      <c r="AJV312" s="741"/>
      <c r="AJW312" s="741"/>
      <c r="AJX312" s="741"/>
      <c r="AJY312" s="741"/>
      <c r="AJZ312" s="741"/>
      <c r="AKA312" s="741"/>
      <c r="AKB312" s="741"/>
      <c r="AKC312" s="741"/>
      <c r="AKD312" s="741"/>
      <c r="AKE312" s="741"/>
      <c r="AKF312" s="741"/>
      <c r="AKG312" s="741"/>
      <c r="AKH312" s="741"/>
      <c r="AKI312" s="741"/>
      <c r="AKJ312" s="741"/>
      <c r="AKK312" s="741"/>
      <c r="AKL312" s="741"/>
      <c r="AKM312" s="741"/>
      <c r="AKN312" s="741"/>
      <c r="AKO312" s="741"/>
      <c r="AKP312" s="741"/>
      <c r="AKQ312" s="741"/>
      <c r="AKR312" s="741"/>
      <c r="AKS312" s="741"/>
      <c r="AKT312" s="741"/>
      <c r="AKU312" s="741"/>
      <c r="AKV312" s="741"/>
      <c r="AKW312" s="741"/>
      <c r="AKX312" s="741"/>
      <c r="AKY312" s="741"/>
      <c r="AKZ312" s="741"/>
      <c r="ALA312" s="741"/>
      <c r="ALB312" s="741"/>
      <c r="ALC312" s="741"/>
      <c r="ALD312" s="741"/>
      <c r="ALE312" s="741"/>
      <c r="ALF312" s="741"/>
      <c r="ALG312" s="741"/>
      <c r="ALH312" s="741"/>
      <c r="ALI312" s="741"/>
      <c r="ALJ312" s="741"/>
      <c r="ALK312" s="741"/>
      <c r="ALL312" s="741"/>
      <c r="ALM312" s="741"/>
      <c r="ALN312" s="741"/>
      <c r="ALO312" s="741"/>
      <c r="ALP312" s="741"/>
      <c r="ALQ312" s="741"/>
      <c r="ALR312" s="741"/>
      <c r="ALS312" s="741"/>
      <c r="ALT312" s="741"/>
      <c r="ALU312" s="741"/>
      <c r="ALV312" s="741"/>
      <c r="ALW312" s="741"/>
      <c r="ALX312" s="741"/>
      <c r="ALY312" s="741"/>
      <c r="ALZ312" s="741"/>
      <c r="AMA312" s="741"/>
      <c r="AMB312" s="741"/>
      <c r="AMC312" s="741"/>
      <c r="AMD312" s="741"/>
      <c r="AME312" s="741"/>
      <c r="AMF312" s="741"/>
      <c r="AMG312" s="741"/>
      <c r="AMH312" s="741"/>
      <c r="AMI312" s="741"/>
      <c r="AMJ312" s="741"/>
      <c r="AMK312" s="741"/>
      <c r="AML312" s="741"/>
      <c r="AMM312" s="741"/>
      <c r="AMN312" s="741"/>
      <c r="AMO312" s="741"/>
      <c r="AMP312" s="741"/>
      <c r="AMQ312" s="741"/>
      <c r="AMR312" s="741"/>
      <c r="AMS312" s="741"/>
      <c r="AMT312" s="741"/>
      <c r="AMU312" s="741"/>
      <c r="AMV312" s="741"/>
      <c r="AMW312" s="741"/>
      <c r="AMX312" s="741"/>
      <c r="AMY312" s="741"/>
      <c r="AMZ312" s="741"/>
      <c r="ANA312" s="741"/>
      <c r="ANB312" s="741"/>
      <c r="ANC312" s="741"/>
      <c r="AND312" s="741"/>
      <c r="ANE312" s="741"/>
      <c r="ANF312" s="741"/>
      <c r="ANG312" s="741"/>
      <c r="ANH312" s="741"/>
      <c r="ANI312" s="741"/>
      <c r="ANJ312" s="741"/>
      <c r="ANK312" s="741"/>
      <c r="ANL312" s="741"/>
      <c r="ANM312" s="741"/>
      <c r="ANN312" s="741"/>
      <c r="ANO312" s="741"/>
      <c r="ANP312" s="741"/>
      <c r="ANQ312" s="741"/>
      <c r="ANR312" s="741"/>
      <c r="ANS312" s="741"/>
      <c r="ANT312" s="741"/>
      <c r="ANU312" s="741"/>
      <c r="ANV312" s="741"/>
      <c r="ANW312" s="741"/>
      <c r="ANX312" s="741"/>
      <c r="ANY312" s="741"/>
      <c r="ANZ312" s="741"/>
      <c r="AOA312" s="741"/>
      <c r="AOB312" s="741"/>
      <c r="AOC312" s="741"/>
      <c r="AOD312" s="741"/>
      <c r="AOE312" s="741"/>
      <c r="AOF312" s="741"/>
      <c r="AOG312" s="741"/>
      <c r="AOH312" s="741"/>
      <c r="AOI312" s="741"/>
      <c r="AOJ312" s="741"/>
      <c r="AOK312" s="741"/>
      <c r="AOL312" s="741"/>
      <c r="AOM312" s="741"/>
      <c r="AON312" s="741"/>
      <c r="AOO312" s="741"/>
      <c r="AOP312" s="741"/>
      <c r="AOQ312" s="741"/>
      <c r="AOR312" s="741"/>
      <c r="AOS312" s="741"/>
      <c r="AOT312" s="741"/>
      <c r="AOU312" s="741"/>
      <c r="AOV312" s="741"/>
      <c r="AOW312" s="741"/>
      <c r="AOX312" s="741"/>
      <c r="AOY312" s="741"/>
      <c r="AOZ312" s="741"/>
      <c r="APA312" s="741"/>
      <c r="APB312" s="741"/>
      <c r="APC312" s="741"/>
      <c r="APD312" s="741"/>
      <c r="APE312" s="741"/>
      <c r="APF312" s="741"/>
      <c r="APG312" s="741"/>
      <c r="APH312" s="741"/>
      <c r="API312" s="741"/>
      <c r="APJ312" s="741"/>
      <c r="APK312" s="741"/>
      <c r="APL312" s="741"/>
      <c r="APM312" s="741"/>
      <c r="APN312" s="741"/>
      <c r="APO312" s="741"/>
      <c r="APP312" s="741"/>
      <c r="APQ312" s="741"/>
      <c r="APR312" s="741"/>
      <c r="APS312" s="741"/>
      <c r="APT312" s="741"/>
      <c r="APU312" s="741"/>
      <c r="APV312" s="741"/>
      <c r="APW312" s="741"/>
      <c r="APX312" s="741"/>
      <c r="APY312" s="741"/>
      <c r="APZ312" s="741"/>
      <c r="AQA312" s="741"/>
      <c r="AQB312" s="741"/>
      <c r="AQC312" s="741"/>
      <c r="AQD312" s="741"/>
      <c r="AQE312" s="741"/>
      <c r="AQF312" s="741"/>
      <c r="AQG312" s="741"/>
      <c r="AQH312" s="741"/>
      <c r="AQI312" s="741"/>
      <c r="AQJ312" s="741"/>
      <c r="AQK312" s="741"/>
      <c r="AQL312" s="741"/>
      <c r="AQM312" s="741"/>
      <c r="AQN312" s="741"/>
      <c r="AQO312" s="741"/>
      <c r="AQP312" s="741"/>
      <c r="AQQ312" s="741"/>
      <c r="AQR312" s="741"/>
      <c r="AQS312" s="741"/>
      <c r="AQT312" s="741"/>
      <c r="AQU312" s="741"/>
      <c r="AQV312" s="741"/>
      <c r="AQW312" s="741"/>
      <c r="AQX312" s="741"/>
      <c r="AQY312" s="741"/>
      <c r="AQZ312" s="741"/>
      <c r="ARA312" s="741"/>
      <c r="ARB312" s="741"/>
      <c r="ARC312" s="741"/>
      <c r="ARD312" s="741"/>
      <c r="ARE312" s="741"/>
      <c r="ARF312" s="741"/>
      <c r="ARG312" s="741"/>
      <c r="ARH312" s="741"/>
      <c r="ARI312" s="741"/>
      <c r="ARJ312" s="741"/>
      <c r="ARK312" s="741"/>
      <c r="ARL312" s="741"/>
      <c r="ARM312" s="741"/>
      <c r="ARN312" s="741"/>
      <c r="ARO312" s="741"/>
      <c r="ARP312" s="741"/>
      <c r="ARQ312" s="741"/>
      <c r="ARR312" s="741"/>
      <c r="ARS312" s="741"/>
      <c r="ART312" s="741"/>
      <c r="ARU312" s="741"/>
      <c r="ARV312" s="741"/>
      <c r="ARW312" s="741"/>
      <c r="ARX312" s="741"/>
      <c r="ARY312" s="741"/>
      <c r="ARZ312" s="741"/>
      <c r="ASA312" s="741"/>
      <c r="ASB312" s="741"/>
      <c r="ASC312" s="741"/>
    </row>
    <row r="313" spans="1:1173" s="699" customFormat="1" ht="22" customHeight="1" thickBot="1" x14ac:dyDescent="0.2">
      <c r="A313" s="653"/>
      <c r="B313" s="745" t="s">
        <v>86</v>
      </c>
      <c r="C313" s="737" t="s">
        <v>49</v>
      </c>
      <c r="D313" s="746">
        <f>IF(D311="","",D294+D301+D305)</f>
        <v>11201478208.245001</v>
      </c>
      <c r="E313" s="747">
        <f>IF(E311="","",E294+E301+E305)</f>
        <v>11121654857.59704</v>
      </c>
      <c r="F313" s="746">
        <f>IF(F311="","",F294+F301+F305)</f>
        <v>11045011037.124765</v>
      </c>
      <c r="G313" s="746">
        <f>IF(G311="","",G294+G301+G305)</f>
        <v>10971496063.199984</v>
      </c>
      <c r="H313" s="746">
        <f>IF(H311="","",H294+H301+H305)</f>
        <v>10901060455.558832</v>
      </c>
      <c r="I313" s="746">
        <f t="shared" ref="I313:AR313" si="144">IF(I311="","",I294+I301+I305)</f>
        <v>10833655913.874411</v>
      </c>
      <c r="J313" s="747">
        <f t="shared" si="144"/>
        <v>10769235294.830433</v>
      </c>
      <c r="K313" s="746">
        <f t="shared" si="144"/>
        <v>10707752589.685635</v>
      </c>
      <c r="L313" s="746">
        <f t="shared" si="144"/>
        <v>10649162902.318951</v>
      </c>
      <c r="M313" s="746">
        <f t="shared" si="144"/>
        <v>10593422427.745619</v>
      </c>
      <c r="N313" s="746">
        <f t="shared" si="144"/>
        <v>10540488431.094627</v>
      </c>
      <c r="O313" s="746">
        <f t="shared" si="144"/>
        <v>10490319227.038074</v>
      </c>
      <c r="P313" s="746">
        <f t="shared" si="144"/>
        <v>10442874159.66326</v>
      </c>
      <c r="Q313" s="746">
        <f t="shared" si="144"/>
        <v>10398113582.778439</v>
      </c>
      <c r="R313" s="746">
        <f t="shared" si="144"/>
        <v>10355998840.64348</v>
      </c>
      <c r="S313" s="746">
        <f t="shared" si="144"/>
        <v>10316492249.116734</v>
      </c>
      <c r="T313" s="746">
        <f t="shared" si="144"/>
        <v>10279557077.209631</v>
      </c>
      <c r="U313" s="746">
        <f t="shared" si="144"/>
        <v>10245157529.040808</v>
      </c>
      <c r="V313" s="746">
        <f t="shared" si="144"/>
        <v>10213258726.181534</v>
      </c>
      <c r="W313" s="746">
        <f t="shared" si="144"/>
        <v>10183826690.384602</v>
      </c>
      <c r="X313" s="746">
        <f t="shared" si="144"/>
        <v>10156828326.688824</v>
      </c>
      <c r="Y313" s="746">
        <f t="shared" si="144"/>
        <v>10132231406.891571</v>
      </c>
      <c r="Z313" s="746">
        <f t="shared" si="144"/>
        <v>10110004553.38188</v>
      </c>
      <c r="AA313" s="746">
        <f t="shared" si="144"/>
        <v>10090117223.326834</v>
      </c>
      <c r="AB313" s="746">
        <f t="shared" si="144"/>
        <v>10072539693.204075</v>
      </c>
      <c r="AC313" s="746">
        <f t="shared" si="144"/>
        <v>10057243043.673439</v>
      </c>
      <c r="AD313" s="746">
        <f t="shared" si="144"/>
        <v>10044199144.780901</v>
      </c>
      <c r="AE313" s="746">
        <f t="shared" si="144"/>
        <v>10033380641.488079</v>
      </c>
      <c r="AF313" s="746">
        <f t="shared" si="144"/>
        <v>10024760939.520777</v>
      </c>
      <c r="AG313" s="746">
        <f t="shared" si="144"/>
        <v>10018314191.530106</v>
      </c>
      <c r="AH313" s="746">
        <f t="shared" si="144"/>
        <v>10014015283.559925</v>
      </c>
      <c r="AI313" s="746">
        <f t="shared" si="144"/>
        <v>10011839821.814419</v>
      </c>
      <c r="AJ313" s="746">
        <f t="shared" si="144"/>
        <v>10011764119.719795</v>
      </c>
      <c r="AK313" s="746" t="str">
        <f t="shared" si="144"/>
        <v/>
      </c>
      <c r="AL313" s="746" t="str">
        <f t="shared" si="144"/>
        <v/>
      </c>
      <c r="AM313" s="746" t="str">
        <f t="shared" si="144"/>
        <v/>
      </c>
      <c r="AN313" s="746" t="str">
        <f t="shared" si="144"/>
        <v/>
      </c>
      <c r="AO313" s="746" t="str">
        <f t="shared" si="144"/>
        <v/>
      </c>
      <c r="AP313" s="746" t="str">
        <f t="shared" si="144"/>
        <v/>
      </c>
      <c r="AQ313" s="746" t="str">
        <f t="shared" si="144"/>
        <v/>
      </c>
      <c r="AR313" s="746" t="str">
        <f t="shared" si="144"/>
        <v/>
      </c>
      <c r="AS313" s="741"/>
      <c r="AT313" s="741"/>
      <c r="AU313" s="741"/>
      <c r="AV313" s="741"/>
      <c r="AW313" s="741"/>
      <c r="AX313" s="741"/>
      <c r="AY313" s="741"/>
      <c r="AZ313" s="741"/>
      <c r="BA313" s="741"/>
      <c r="BB313" s="741"/>
      <c r="BC313" s="741"/>
      <c r="BD313" s="741"/>
      <c r="BE313" s="741"/>
      <c r="BF313" s="741"/>
      <c r="BG313" s="741"/>
      <c r="BH313" s="741"/>
      <c r="BI313" s="741"/>
      <c r="BJ313" s="741"/>
      <c r="BK313" s="741"/>
      <c r="BL313" s="741"/>
      <c r="BM313" s="741"/>
      <c r="BN313" s="741"/>
      <c r="BO313" s="741"/>
      <c r="BP313" s="741"/>
      <c r="BQ313" s="741"/>
      <c r="BR313" s="741"/>
      <c r="BS313" s="741"/>
      <c r="BT313" s="741"/>
      <c r="BU313" s="741"/>
      <c r="BV313" s="741"/>
      <c r="BW313" s="741"/>
      <c r="BX313" s="741"/>
      <c r="BY313" s="741"/>
      <c r="BZ313" s="741"/>
      <c r="CA313" s="741"/>
      <c r="CB313" s="741"/>
      <c r="CC313" s="741"/>
      <c r="CD313" s="741"/>
      <c r="CE313" s="741"/>
      <c r="CF313" s="741"/>
      <c r="CG313" s="741"/>
      <c r="CH313" s="741"/>
      <c r="CI313" s="741"/>
      <c r="CJ313" s="741"/>
      <c r="CK313" s="741"/>
      <c r="CL313" s="741"/>
      <c r="CM313" s="741"/>
      <c r="CN313" s="741"/>
      <c r="CO313" s="741"/>
      <c r="CP313" s="741"/>
      <c r="CQ313" s="741"/>
      <c r="CR313" s="741"/>
      <c r="CS313" s="741"/>
      <c r="CT313" s="741"/>
      <c r="CU313" s="741"/>
      <c r="CV313" s="741"/>
      <c r="CW313" s="741"/>
      <c r="CX313" s="741"/>
      <c r="CY313" s="741"/>
      <c r="CZ313" s="741"/>
      <c r="DA313" s="741"/>
      <c r="DB313" s="741"/>
      <c r="DC313" s="741"/>
      <c r="DD313" s="741"/>
      <c r="DE313" s="741"/>
      <c r="DF313" s="741"/>
      <c r="DG313" s="741"/>
      <c r="DH313" s="741"/>
      <c r="DI313" s="741"/>
      <c r="DJ313" s="741"/>
      <c r="DK313" s="741"/>
      <c r="DL313" s="741"/>
      <c r="DM313" s="741"/>
      <c r="DN313" s="741"/>
      <c r="DO313" s="741"/>
      <c r="DP313" s="741"/>
      <c r="DQ313" s="741"/>
      <c r="DR313" s="741"/>
      <c r="DS313" s="741"/>
      <c r="DT313" s="741"/>
      <c r="DU313" s="741"/>
      <c r="DV313" s="741"/>
      <c r="DW313" s="741"/>
      <c r="DX313" s="741"/>
      <c r="DY313" s="741"/>
      <c r="DZ313" s="741"/>
      <c r="EA313" s="741"/>
      <c r="EB313" s="741"/>
      <c r="EC313" s="741"/>
      <c r="ED313" s="741"/>
      <c r="EE313" s="741"/>
      <c r="EF313" s="741"/>
      <c r="EG313" s="741"/>
      <c r="EH313" s="741"/>
      <c r="EI313" s="741"/>
      <c r="EJ313" s="741"/>
      <c r="EK313" s="741"/>
      <c r="EL313" s="741"/>
      <c r="EM313" s="741"/>
      <c r="EN313" s="741"/>
      <c r="EO313" s="741"/>
      <c r="EP313" s="741"/>
      <c r="EQ313" s="741"/>
      <c r="ER313" s="741"/>
      <c r="ES313" s="741"/>
      <c r="ET313" s="741"/>
      <c r="EU313" s="741"/>
      <c r="EV313" s="741"/>
      <c r="EW313" s="741"/>
      <c r="EX313" s="741"/>
      <c r="EY313" s="741"/>
      <c r="EZ313" s="741"/>
      <c r="FA313" s="741"/>
      <c r="FB313" s="741"/>
      <c r="FC313" s="741"/>
      <c r="FD313" s="741"/>
      <c r="FE313" s="741"/>
      <c r="FF313" s="741"/>
      <c r="FG313" s="741"/>
      <c r="FH313" s="741"/>
      <c r="FI313" s="741"/>
      <c r="FJ313" s="741"/>
      <c r="FK313" s="741"/>
      <c r="FL313" s="741"/>
      <c r="FM313" s="741"/>
      <c r="FN313" s="741"/>
      <c r="FO313" s="741"/>
      <c r="FP313" s="741"/>
      <c r="FQ313" s="741"/>
      <c r="FR313" s="741"/>
      <c r="FS313" s="741"/>
      <c r="FT313" s="741"/>
      <c r="FU313" s="741"/>
      <c r="FV313" s="741"/>
      <c r="FW313" s="741"/>
      <c r="FX313" s="741"/>
      <c r="FY313" s="741"/>
      <c r="FZ313" s="741"/>
      <c r="GA313" s="741"/>
      <c r="GB313" s="741"/>
      <c r="GC313" s="741"/>
      <c r="GD313" s="741"/>
      <c r="GE313" s="741"/>
      <c r="GF313" s="741"/>
      <c r="GG313" s="741"/>
      <c r="GH313" s="741"/>
      <c r="GI313" s="741"/>
      <c r="GJ313" s="741"/>
      <c r="GK313" s="741"/>
      <c r="GL313" s="741"/>
      <c r="GM313" s="741"/>
      <c r="GN313" s="741"/>
      <c r="GO313" s="741"/>
      <c r="GP313" s="741"/>
      <c r="GQ313" s="741"/>
      <c r="GR313" s="741"/>
      <c r="GS313" s="741"/>
      <c r="GT313" s="741"/>
      <c r="GU313" s="741"/>
      <c r="GV313" s="741"/>
      <c r="GW313" s="741"/>
      <c r="GX313" s="741"/>
      <c r="GY313" s="741"/>
      <c r="GZ313" s="741"/>
      <c r="HA313" s="741"/>
      <c r="HB313" s="741"/>
      <c r="HC313" s="741"/>
      <c r="HD313" s="741"/>
      <c r="HE313" s="741"/>
      <c r="HF313" s="741"/>
      <c r="HG313" s="741"/>
      <c r="HH313" s="741"/>
      <c r="HI313" s="741"/>
      <c r="HJ313" s="741"/>
      <c r="HK313" s="741"/>
      <c r="HL313" s="741"/>
      <c r="HM313" s="741"/>
      <c r="HN313" s="741"/>
      <c r="HO313" s="741"/>
      <c r="HP313" s="741"/>
      <c r="HQ313" s="741"/>
      <c r="HR313" s="741"/>
      <c r="HS313" s="741"/>
      <c r="HT313" s="741"/>
      <c r="HU313" s="741"/>
      <c r="HV313" s="741"/>
      <c r="HW313" s="741"/>
      <c r="HX313" s="741"/>
      <c r="HY313" s="741"/>
      <c r="HZ313" s="741"/>
      <c r="IA313" s="741"/>
      <c r="IB313" s="741"/>
      <c r="IC313" s="741"/>
      <c r="ID313" s="741"/>
      <c r="IE313" s="741"/>
      <c r="IF313" s="741"/>
      <c r="IG313" s="741"/>
      <c r="IH313" s="741"/>
      <c r="II313" s="741"/>
      <c r="IJ313" s="741"/>
      <c r="IK313" s="741"/>
      <c r="IL313" s="741"/>
      <c r="IM313" s="741"/>
      <c r="IN313" s="741"/>
      <c r="IO313" s="741"/>
      <c r="IP313" s="741"/>
      <c r="IQ313" s="741"/>
      <c r="IR313" s="741"/>
      <c r="IS313" s="741"/>
      <c r="IT313" s="741"/>
      <c r="IU313" s="741"/>
      <c r="IV313" s="741"/>
      <c r="IW313" s="741"/>
      <c r="IX313" s="741"/>
      <c r="IY313" s="741"/>
      <c r="IZ313" s="741"/>
      <c r="JA313" s="741"/>
      <c r="JB313" s="741"/>
      <c r="JC313" s="741"/>
      <c r="JD313" s="741"/>
      <c r="JE313" s="741"/>
      <c r="JF313" s="741"/>
      <c r="JG313" s="741"/>
      <c r="JH313" s="741"/>
      <c r="JI313" s="741"/>
      <c r="JJ313" s="741"/>
      <c r="JK313" s="741"/>
      <c r="JL313" s="741"/>
      <c r="JM313" s="741"/>
      <c r="JN313" s="741"/>
      <c r="JO313" s="741"/>
      <c r="JP313" s="741"/>
      <c r="JQ313" s="741"/>
      <c r="JR313" s="741"/>
      <c r="JS313" s="741"/>
      <c r="JT313" s="741"/>
      <c r="JU313" s="741"/>
      <c r="JV313" s="741"/>
      <c r="JW313" s="741"/>
      <c r="JX313" s="741"/>
      <c r="JY313" s="741"/>
      <c r="JZ313" s="741"/>
      <c r="KA313" s="741"/>
      <c r="KB313" s="741"/>
      <c r="KC313" s="741"/>
      <c r="KD313" s="741"/>
      <c r="KE313" s="741"/>
      <c r="KF313" s="741"/>
      <c r="KG313" s="741"/>
      <c r="KH313" s="741"/>
      <c r="KI313" s="741"/>
      <c r="KJ313" s="741"/>
      <c r="KK313" s="741"/>
      <c r="KL313" s="741"/>
      <c r="KM313" s="741"/>
      <c r="KN313" s="741"/>
      <c r="KO313" s="741"/>
      <c r="KP313" s="741"/>
      <c r="KQ313" s="741"/>
      <c r="KR313" s="741"/>
      <c r="KS313" s="741"/>
      <c r="KT313" s="741"/>
      <c r="KU313" s="741"/>
      <c r="KV313" s="741"/>
      <c r="KW313" s="741"/>
      <c r="KX313" s="741"/>
      <c r="KY313" s="741"/>
      <c r="KZ313" s="741"/>
      <c r="LA313" s="741"/>
      <c r="LB313" s="741"/>
      <c r="LC313" s="741"/>
      <c r="LD313" s="741"/>
      <c r="LE313" s="741"/>
      <c r="LF313" s="741"/>
      <c r="LG313" s="741"/>
      <c r="LH313" s="741"/>
      <c r="LI313" s="741"/>
      <c r="LJ313" s="741"/>
      <c r="LK313" s="741"/>
      <c r="LL313" s="741"/>
      <c r="LM313" s="741"/>
      <c r="LN313" s="741"/>
      <c r="LO313" s="741"/>
      <c r="LP313" s="741"/>
      <c r="LQ313" s="741"/>
      <c r="LR313" s="741"/>
      <c r="LS313" s="741"/>
      <c r="LT313" s="741"/>
      <c r="LU313" s="741"/>
      <c r="LV313" s="741"/>
      <c r="LW313" s="741"/>
      <c r="LX313" s="741"/>
      <c r="LY313" s="741"/>
      <c r="LZ313" s="741"/>
      <c r="MA313" s="741"/>
      <c r="MB313" s="741"/>
      <c r="MC313" s="741"/>
      <c r="MD313" s="741"/>
      <c r="ME313" s="741"/>
      <c r="MF313" s="741"/>
      <c r="MG313" s="741"/>
      <c r="MH313" s="741"/>
      <c r="MI313" s="741"/>
      <c r="MJ313" s="741"/>
      <c r="MK313" s="741"/>
      <c r="ML313" s="741"/>
      <c r="MM313" s="741"/>
      <c r="MN313" s="741"/>
      <c r="MO313" s="741"/>
      <c r="MP313" s="741"/>
      <c r="MQ313" s="741"/>
      <c r="MR313" s="741"/>
      <c r="MS313" s="741"/>
      <c r="MT313" s="741"/>
      <c r="MU313" s="741"/>
      <c r="MV313" s="741"/>
      <c r="MW313" s="741"/>
      <c r="MX313" s="741"/>
      <c r="MY313" s="741"/>
      <c r="MZ313" s="741"/>
      <c r="NA313" s="741"/>
      <c r="NB313" s="741"/>
      <c r="NC313" s="741"/>
      <c r="ND313" s="741"/>
      <c r="NE313" s="741"/>
      <c r="NF313" s="741"/>
      <c r="NG313" s="741"/>
      <c r="NH313" s="741"/>
      <c r="NI313" s="741"/>
      <c r="NJ313" s="741"/>
      <c r="NK313" s="741"/>
      <c r="NL313" s="741"/>
      <c r="NM313" s="741"/>
      <c r="NN313" s="741"/>
      <c r="NO313" s="741"/>
      <c r="NP313" s="741"/>
      <c r="NQ313" s="741"/>
      <c r="NR313" s="741"/>
      <c r="NS313" s="741"/>
      <c r="NT313" s="741"/>
      <c r="NU313" s="741"/>
      <c r="NV313" s="741"/>
      <c r="NW313" s="741"/>
      <c r="NX313" s="741"/>
      <c r="NY313" s="741"/>
      <c r="NZ313" s="741"/>
      <c r="OA313" s="741"/>
      <c r="OB313" s="741"/>
      <c r="OC313" s="741"/>
      <c r="OD313" s="741"/>
      <c r="OE313" s="741"/>
      <c r="OF313" s="741"/>
      <c r="OG313" s="741"/>
      <c r="OH313" s="741"/>
      <c r="OI313" s="741"/>
      <c r="OJ313" s="741"/>
      <c r="OK313" s="741"/>
      <c r="OL313" s="741"/>
      <c r="OM313" s="741"/>
      <c r="ON313" s="741"/>
      <c r="OO313" s="741"/>
      <c r="OP313" s="741"/>
      <c r="OQ313" s="741"/>
      <c r="OR313" s="741"/>
      <c r="OS313" s="741"/>
      <c r="OT313" s="741"/>
      <c r="OU313" s="741"/>
      <c r="OV313" s="741"/>
      <c r="OW313" s="741"/>
      <c r="OX313" s="741"/>
      <c r="OY313" s="741"/>
      <c r="OZ313" s="741"/>
      <c r="PA313" s="741"/>
      <c r="PB313" s="741"/>
      <c r="PC313" s="741"/>
      <c r="PD313" s="741"/>
      <c r="PE313" s="741"/>
      <c r="PF313" s="741"/>
      <c r="PG313" s="741"/>
      <c r="PH313" s="741"/>
      <c r="PI313" s="741"/>
      <c r="PJ313" s="741"/>
      <c r="PK313" s="741"/>
      <c r="PL313" s="741"/>
      <c r="PM313" s="741"/>
      <c r="PN313" s="741"/>
      <c r="PO313" s="741"/>
      <c r="PP313" s="741"/>
      <c r="PQ313" s="741"/>
      <c r="PR313" s="741"/>
      <c r="PS313" s="741"/>
      <c r="PT313" s="741"/>
      <c r="PU313" s="741"/>
      <c r="PV313" s="741"/>
      <c r="PW313" s="741"/>
      <c r="PX313" s="741"/>
      <c r="PY313" s="741"/>
      <c r="PZ313" s="741"/>
      <c r="QA313" s="741"/>
      <c r="QB313" s="741"/>
      <c r="QC313" s="741"/>
      <c r="QD313" s="741"/>
      <c r="QE313" s="741"/>
      <c r="QF313" s="741"/>
      <c r="QG313" s="741"/>
      <c r="QH313" s="741"/>
      <c r="QI313" s="741"/>
      <c r="QJ313" s="741"/>
      <c r="QK313" s="741"/>
      <c r="QL313" s="741"/>
      <c r="QM313" s="741"/>
      <c r="QN313" s="741"/>
      <c r="QO313" s="741"/>
      <c r="QP313" s="741"/>
      <c r="QQ313" s="741"/>
      <c r="QR313" s="741"/>
      <c r="QS313" s="741"/>
      <c r="QT313" s="741"/>
      <c r="QU313" s="741"/>
      <c r="QV313" s="741"/>
      <c r="QW313" s="741"/>
      <c r="QX313" s="741"/>
      <c r="QY313" s="741"/>
      <c r="QZ313" s="741"/>
      <c r="RA313" s="741"/>
      <c r="RB313" s="741"/>
      <c r="RC313" s="741"/>
      <c r="RD313" s="741"/>
      <c r="RE313" s="741"/>
      <c r="RF313" s="741"/>
      <c r="RG313" s="741"/>
      <c r="RH313" s="741"/>
      <c r="RI313" s="741"/>
      <c r="RJ313" s="741"/>
      <c r="RK313" s="741"/>
      <c r="RL313" s="741"/>
      <c r="RM313" s="741"/>
      <c r="RN313" s="741"/>
      <c r="RO313" s="741"/>
      <c r="RP313" s="741"/>
      <c r="RQ313" s="741"/>
      <c r="RR313" s="741"/>
      <c r="RS313" s="741"/>
      <c r="RT313" s="741"/>
      <c r="RU313" s="741"/>
      <c r="RV313" s="741"/>
      <c r="RW313" s="741"/>
      <c r="RX313" s="741"/>
      <c r="RY313" s="741"/>
      <c r="RZ313" s="741"/>
      <c r="SA313" s="741"/>
      <c r="SB313" s="741"/>
      <c r="SC313" s="741"/>
      <c r="SD313" s="741"/>
      <c r="SE313" s="741"/>
      <c r="SF313" s="741"/>
      <c r="SG313" s="741"/>
      <c r="SH313" s="741"/>
      <c r="SI313" s="741"/>
      <c r="SJ313" s="741"/>
      <c r="SK313" s="741"/>
      <c r="SL313" s="741"/>
      <c r="SM313" s="741"/>
      <c r="SN313" s="741"/>
      <c r="SO313" s="741"/>
      <c r="SP313" s="741"/>
      <c r="SQ313" s="741"/>
      <c r="SR313" s="741"/>
      <c r="SS313" s="741"/>
      <c r="ST313" s="741"/>
      <c r="SU313" s="741"/>
      <c r="SV313" s="741"/>
      <c r="SW313" s="741"/>
      <c r="SX313" s="741"/>
      <c r="SY313" s="741"/>
      <c r="SZ313" s="741"/>
      <c r="TA313" s="741"/>
      <c r="TB313" s="741"/>
      <c r="TC313" s="741"/>
      <c r="TD313" s="741"/>
      <c r="TE313" s="741"/>
      <c r="TF313" s="741"/>
      <c r="TG313" s="741"/>
      <c r="TH313" s="741"/>
      <c r="TI313" s="741"/>
      <c r="TJ313" s="741"/>
      <c r="TK313" s="741"/>
      <c r="TL313" s="741"/>
      <c r="TM313" s="741"/>
      <c r="TN313" s="741"/>
      <c r="TO313" s="741"/>
      <c r="TP313" s="741"/>
      <c r="TQ313" s="741"/>
      <c r="TR313" s="741"/>
      <c r="TS313" s="741"/>
      <c r="TT313" s="741"/>
      <c r="TU313" s="741"/>
      <c r="TV313" s="741"/>
      <c r="TW313" s="741"/>
      <c r="TX313" s="741"/>
      <c r="TY313" s="741"/>
      <c r="TZ313" s="741"/>
      <c r="UA313" s="741"/>
      <c r="UB313" s="741"/>
      <c r="UC313" s="741"/>
      <c r="UD313" s="741"/>
      <c r="UE313" s="741"/>
      <c r="UF313" s="741"/>
      <c r="UG313" s="741"/>
      <c r="UH313" s="741"/>
      <c r="UI313" s="741"/>
      <c r="UJ313" s="741"/>
      <c r="UK313" s="741"/>
      <c r="UL313" s="741"/>
      <c r="UM313" s="741"/>
      <c r="UN313" s="741"/>
      <c r="UO313" s="741"/>
      <c r="UP313" s="741"/>
      <c r="UQ313" s="741"/>
      <c r="UR313" s="741"/>
      <c r="US313" s="741"/>
      <c r="UT313" s="741"/>
      <c r="UU313" s="741"/>
      <c r="UV313" s="741"/>
      <c r="UW313" s="741"/>
      <c r="UX313" s="741"/>
      <c r="UY313" s="741"/>
      <c r="UZ313" s="741"/>
      <c r="VA313" s="741"/>
      <c r="VB313" s="741"/>
      <c r="VC313" s="741"/>
      <c r="VD313" s="741"/>
      <c r="VE313" s="741"/>
      <c r="VF313" s="741"/>
      <c r="VG313" s="741"/>
      <c r="VH313" s="741"/>
      <c r="VI313" s="741"/>
      <c r="VJ313" s="741"/>
      <c r="VK313" s="741"/>
      <c r="VL313" s="741"/>
      <c r="VM313" s="741"/>
      <c r="VN313" s="741"/>
      <c r="VO313" s="741"/>
      <c r="VP313" s="741"/>
      <c r="VQ313" s="741"/>
      <c r="VR313" s="741"/>
      <c r="VS313" s="741"/>
      <c r="VT313" s="741"/>
      <c r="VU313" s="741"/>
      <c r="VV313" s="741"/>
      <c r="VW313" s="741"/>
      <c r="VX313" s="741"/>
      <c r="VY313" s="741"/>
      <c r="VZ313" s="741"/>
      <c r="WA313" s="741"/>
      <c r="WB313" s="741"/>
      <c r="WC313" s="741"/>
      <c r="WD313" s="741"/>
      <c r="WE313" s="741"/>
      <c r="WF313" s="741"/>
      <c r="WG313" s="741"/>
      <c r="WH313" s="741"/>
      <c r="WI313" s="741"/>
      <c r="WJ313" s="741"/>
      <c r="WK313" s="741"/>
      <c r="WL313" s="741"/>
      <c r="WM313" s="741"/>
      <c r="WN313" s="741"/>
      <c r="WO313" s="741"/>
      <c r="WP313" s="741"/>
      <c r="WQ313" s="741"/>
      <c r="WR313" s="741"/>
      <c r="WS313" s="741"/>
      <c r="WT313" s="741"/>
      <c r="WU313" s="741"/>
      <c r="WV313" s="741"/>
      <c r="WW313" s="741"/>
      <c r="WX313" s="741"/>
      <c r="WY313" s="741"/>
      <c r="WZ313" s="741"/>
      <c r="XA313" s="741"/>
      <c r="XB313" s="741"/>
      <c r="XC313" s="741"/>
      <c r="XD313" s="741"/>
      <c r="XE313" s="741"/>
      <c r="XF313" s="741"/>
      <c r="XG313" s="741"/>
      <c r="XH313" s="741"/>
      <c r="XI313" s="741"/>
      <c r="XJ313" s="741"/>
      <c r="XK313" s="741"/>
      <c r="XL313" s="741"/>
      <c r="XM313" s="741"/>
      <c r="XN313" s="741"/>
      <c r="XO313" s="741"/>
      <c r="XP313" s="741"/>
      <c r="XQ313" s="741"/>
      <c r="XR313" s="741"/>
      <c r="XS313" s="741"/>
      <c r="XT313" s="741"/>
      <c r="XU313" s="741"/>
      <c r="XV313" s="741"/>
      <c r="XW313" s="741"/>
      <c r="XX313" s="741"/>
      <c r="XY313" s="741"/>
      <c r="XZ313" s="741"/>
      <c r="YA313" s="741"/>
      <c r="YB313" s="741"/>
      <c r="YC313" s="741"/>
      <c r="YD313" s="741"/>
      <c r="YE313" s="741"/>
      <c r="YF313" s="741"/>
      <c r="YG313" s="741"/>
      <c r="YH313" s="741"/>
      <c r="YI313" s="741"/>
      <c r="YJ313" s="741"/>
      <c r="YK313" s="741"/>
      <c r="YL313" s="741"/>
      <c r="YM313" s="741"/>
      <c r="YN313" s="741"/>
      <c r="YO313" s="741"/>
      <c r="YP313" s="741"/>
      <c r="YQ313" s="741"/>
      <c r="YR313" s="741"/>
      <c r="YS313" s="741"/>
      <c r="YT313" s="741"/>
      <c r="YU313" s="741"/>
      <c r="YV313" s="741"/>
      <c r="YW313" s="741"/>
      <c r="YX313" s="741"/>
      <c r="YY313" s="741"/>
      <c r="YZ313" s="741"/>
      <c r="ZA313" s="741"/>
      <c r="ZB313" s="741"/>
      <c r="ZC313" s="741"/>
      <c r="ZD313" s="741"/>
      <c r="ZE313" s="741"/>
      <c r="ZF313" s="741"/>
      <c r="ZG313" s="741"/>
      <c r="ZH313" s="741"/>
      <c r="ZI313" s="741"/>
      <c r="ZJ313" s="741"/>
      <c r="ZK313" s="741"/>
      <c r="ZL313" s="741"/>
      <c r="ZM313" s="741"/>
      <c r="ZN313" s="741"/>
      <c r="ZO313" s="741"/>
      <c r="ZP313" s="741"/>
      <c r="ZQ313" s="741"/>
      <c r="ZR313" s="741"/>
      <c r="ZS313" s="741"/>
      <c r="ZT313" s="741"/>
      <c r="ZU313" s="741"/>
      <c r="ZV313" s="741"/>
      <c r="ZW313" s="741"/>
      <c r="ZX313" s="741"/>
      <c r="ZY313" s="741"/>
      <c r="ZZ313" s="741"/>
      <c r="AAA313" s="741"/>
      <c r="AAB313" s="741"/>
      <c r="AAC313" s="741"/>
      <c r="AAD313" s="741"/>
      <c r="AAE313" s="741"/>
      <c r="AAF313" s="741"/>
      <c r="AAG313" s="741"/>
      <c r="AAH313" s="741"/>
      <c r="AAI313" s="741"/>
      <c r="AAJ313" s="741"/>
      <c r="AAK313" s="741"/>
      <c r="AAL313" s="741"/>
      <c r="AAM313" s="741"/>
      <c r="AAN313" s="741"/>
      <c r="AAO313" s="741"/>
      <c r="AAP313" s="741"/>
      <c r="AAQ313" s="741"/>
      <c r="AAR313" s="741"/>
      <c r="AAS313" s="741"/>
      <c r="AAT313" s="741"/>
      <c r="AAU313" s="741"/>
      <c r="AAV313" s="741"/>
      <c r="AAW313" s="741"/>
      <c r="AAX313" s="741"/>
      <c r="AAY313" s="741"/>
      <c r="AAZ313" s="741"/>
      <c r="ABA313" s="741"/>
      <c r="ABB313" s="741"/>
      <c r="ABC313" s="741"/>
      <c r="ABD313" s="741"/>
      <c r="ABE313" s="741"/>
      <c r="ABF313" s="741"/>
      <c r="ABG313" s="741"/>
      <c r="ABH313" s="741"/>
      <c r="ABI313" s="741"/>
      <c r="ABJ313" s="741"/>
      <c r="ABK313" s="741"/>
      <c r="ABL313" s="741"/>
      <c r="ABM313" s="741"/>
      <c r="ABN313" s="741"/>
      <c r="ABO313" s="741"/>
      <c r="ABP313" s="741"/>
      <c r="ABQ313" s="741"/>
      <c r="ABR313" s="741"/>
      <c r="ABS313" s="741"/>
      <c r="ABT313" s="741"/>
      <c r="ABU313" s="741"/>
      <c r="ABV313" s="741"/>
      <c r="ABW313" s="741"/>
      <c r="ABX313" s="741"/>
      <c r="ABY313" s="741"/>
      <c r="ABZ313" s="741"/>
      <c r="ACA313" s="741"/>
      <c r="ACB313" s="741"/>
      <c r="ACC313" s="741"/>
      <c r="ACD313" s="741"/>
      <c r="ACE313" s="741"/>
      <c r="ACF313" s="741"/>
      <c r="ACG313" s="741"/>
      <c r="ACH313" s="741"/>
      <c r="ACI313" s="741"/>
      <c r="ACJ313" s="741"/>
      <c r="ACK313" s="741"/>
      <c r="ACL313" s="741"/>
      <c r="ACM313" s="741"/>
      <c r="ACN313" s="741"/>
      <c r="ACO313" s="741"/>
      <c r="ACP313" s="741"/>
      <c r="ACQ313" s="741"/>
      <c r="ACR313" s="741"/>
      <c r="ACS313" s="741"/>
      <c r="ACT313" s="741"/>
      <c r="ACU313" s="741"/>
      <c r="ACV313" s="741"/>
      <c r="ACW313" s="741"/>
      <c r="ACX313" s="741"/>
      <c r="ACY313" s="741"/>
      <c r="ACZ313" s="741"/>
      <c r="ADA313" s="741"/>
      <c r="ADB313" s="741"/>
      <c r="ADC313" s="741"/>
      <c r="ADD313" s="741"/>
      <c r="ADE313" s="741"/>
      <c r="ADF313" s="741"/>
      <c r="ADG313" s="741"/>
      <c r="ADH313" s="741"/>
      <c r="ADI313" s="741"/>
      <c r="ADJ313" s="741"/>
      <c r="ADK313" s="741"/>
      <c r="ADL313" s="741"/>
      <c r="ADM313" s="741"/>
      <c r="ADN313" s="741"/>
      <c r="ADO313" s="741"/>
      <c r="ADP313" s="741"/>
      <c r="ADQ313" s="741"/>
      <c r="ADR313" s="741"/>
      <c r="ADS313" s="741"/>
      <c r="ADT313" s="741"/>
      <c r="ADU313" s="741"/>
      <c r="ADV313" s="741"/>
      <c r="ADW313" s="741"/>
      <c r="ADX313" s="741"/>
      <c r="ADY313" s="741"/>
      <c r="ADZ313" s="741"/>
      <c r="AEA313" s="741"/>
      <c r="AEB313" s="741"/>
      <c r="AEC313" s="741"/>
      <c r="AED313" s="741"/>
      <c r="AEE313" s="741"/>
      <c r="AEF313" s="741"/>
      <c r="AEG313" s="741"/>
      <c r="AEH313" s="741"/>
      <c r="AEI313" s="741"/>
      <c r="AEJ313" s="741"/>
      <c r="AEK313" s="741"/>
      <c r="AEL313" s="741"/>
      <c r="AEM313" s="741"/>
      <c r="AEN313" s="741"/>
      <c r="AEO313" s="741"/>
      <c r="AEP313" s="741"/>
      <c r="AEQ313" s="741"/>
      <c r="AER313" s="741"/>
      <c r="AES313" s="741"/>
      <c r="AET313" s="741"/>
      <c r="AEU313" s="741"/>
      <c r="AEV313" s="741"/>
      <c r="AEW313" s="741"/>
      <c r="AEX313" s="741"/>
      <c r="AEY313" s="741"/>
      <c r="AEZ313" s="741"/>
      <c r="AFA313" s="741"/>
      <c r="AFB313" s="741"/>
      <c r="AFC313" s="741"/>
      <c r="AFD313" s="741"/>
      <c r="AFE313" s="741"/>
      <c r="AFF313" s="741"/>
      <c r="AFG313" s="741"/>
      <c r="AFH313" s="741"/>
      <c r="AFI313" s="741"/>
      <c r="AFJ313" s="741"/>
      <c r="AFK313" s="741"/>
      <c r="AFL313" s="741"/>
      <c r="AFM313" s="741"/>
      <c r="AFN313" s="741"/>
      <c r="AFO313" s="741"/>
      <c r="AFP313" s="741"/>
      <c r="AFQ313" s="741"/>
      <c r="AFR313" s="741"/>
      <c r="AFS313" s="741"/>
      <c r="AFT313" s="741"/>
      <c r="AFU313" s="741"/>
      <c r="AFV313" s="741"/>
      <c r="AFW313" s="741"/>
      <c r="AFX313" s="741"/>
      <c r="AFY313" s="741"/>
      <c r="AFZ313" s="741"/>
      <c r="AGA313" s="741"/>
      <c r="AGB313" s="741"/>
      <c r="AGC313" s="741"/>
      <c r="AGD313" s="741"/>
      <c r="AGE313" s="741"/>
      <c r="AGF313" s="741"/>
      <c r="AGG313" s="741"/>
      <c r="AGH313" s="741"/>
      <c r="AGI313" s="741"/>
      <c r="AGJ313" s="741"/>
      <c r="AGK313" s="741"/>
      <c r="AGL313" s="741"/>
      <c r="AGM313" s="741"/>
      <c r="AGN313" s="741"/>
      <c r="AGO313" s="741"/>
      <c r="AGP313" s="741"/>
      <c r="AGQ313" s="741"/>
      <c r="AGR313" s="741"/>
      <c r="AGS313" s="741"/>
      <c r="AGT313" s="741"/>
      <c r="AGU313" s="741"/>
      <c r="AGV313" s="741"/>
      <c r="AGW313" s="741"/>
      <c r="AGX313" s="741"/>
      <c r="AGY313" s="741"/>
      <c r="AGZ313" s="741"/>
      <c r="AHA313" s="741"/>
      <c r="AHB313" s="741"/>
      <c r="AHC313" s="741"/>
      <c r="AHD313" s="741"/>
      <c r="AHE313" s="741"/>
      <c r="AHF313" s="741"/>
      <c r="AHG313" s="741"/>
      <c r="AHH313" s="741"/>
      <c r="AHI313" s="741"/>
      <c r="AHJ313" s="741"/>
      <c r="AHK313" s="741"/>
      <c r="AHL313" s="741"/>
      <c r="AHM313" s="741"/>
      <c r="AHN313" s="741"/>
      <c r="AHO313" s="741"/>
      <c r="AHP313" s="741"/>
      <c r="AHQ313" s="741"/>
      <c r="AHR313" s="741"/>
      <c r="AHS313" s="741"/>
      <c r="AHT313" s="741"/>
      <c r="AHU313" s="741"/>
      <c r="AHV313" s="741"/>
      <c r="AHW313" s="741"/>
      <c r="AHX313" s="741"/>
      <c r="AHY313" s="741"/>
      <c r="AHZ313" s="741"/>
      <c r="AIA313" s="741"/>
      <c r="AIB313" s="741"/>
      <c r="AIC313" s="741"/>
      <c r="AID313" s="741"/>
      <c r="AIE313" s="741"/>
      <c r="AIF313" s="741"/>
      <c r="AIG313" s="741"/>
      <c r="AIH313" s="741"/>
      <c r="AII313" s="741"/>
      <c r="AIJ313" s="741"/>
      <c r="AIK313" s="741"/>
      <c r="AIL313" s="741"/>
      <c r="AIM313" s="741"/>
      <c r="AIN313" s="741"/>
      <c r="AIO313" s="741"/>
      <c r="AIP313" s="741"/>
      <c r="AIQ313" s="741"/>
      <c r="AIR313" s="741"/>
      <c r="AIS313" s="741"/>
      <c r="AIT313" s="741"/>
      <c r="AIU313" s="741"/>
      <c r="AIV313" s="741"/>
      <c r="AIW313" s="741"/>
      <c r="AIX313" s="741"/>
      <c r="AIY313" s="741"/>
      <c r="AIZ313" s="741"/>
      <c r="AJA313" s="741"/>
      <c r="AJB313" s="741"/>
      <c r="AJC313" s="741"/>
      <c r="AJD313" s="741"/>
      <c r="AJE313" s="741"/>
      <c r="AJF313" s="741"/>
      <c r="AJG313" s="741"/>
      <c r="AJH313" s="741"/>
      <c r="AJI313" s="741"/>
      <c r="AJJ313" s="741"/>
      <c r="AJK313" s="741"/>
      <c r="AJL313" s="741"/>
      <c r="AJM313" s="741"/>
      <c r="AJN313" s="741"/>
      <c r="AJO313" s="741"/>
      <c r="AJP313" s="741"/>
      <c r="AJQ313" s="741"/>
      <c r="AJR313" s="741"/>
      <c r="AJS313" s="741"/>
      <c r="AJT313" s="741"/>
      <c r="AJU313" s="741"/>
      <c r="AJV313" s="741"/>
      <c r="AJW313" s="741"/>
      <c r="AJX313" s="741"/>
      <c r="AJY313" s="741"/>
      <c r="AJZ313" s="741"/>
      <c r="AKA313" s="741"/>
      <c r="AKB313" s="741"/>
      <c r="AKC313" s="741"/>
      <c r="AKD313" s="741"/>
      <c r="AKE313" s="741"/>
      <c r="AKF313" s="741"/>
      <c r="AKG313" s="741"/>
      <c r="AKH313" s="741"/>
      <c r="AKI313" s="741"/>
      <c r="AKJ313" s="741"/>
      <c r="AKK313" s="741"/>
      <c r="AKL313" s="741"/>
      <c r="AKM313" s="741"/>
      <c r="AKN313" s="741"/>
      <c r="AKO313" s="741"/>
      <c r="AKP313" s="741"/>
      <c r="AKQ313" s="741"/>
      <c r="AKR313" s="741"/>
      <c r="AKS313" s="741"/>
      <c r="AKT313" s="741"/>
      <c r="AKU313" s="741"/>
      <c r="AKV313" s="741"/>
      <c r="AKW313" s="741"/>
      <c r="AKX313" s="741"/>
      <c r="AKY313" s="741"/>
      <c r="AKZ313" s="741"/>
      <c r="ALA313" s="741"/>
      <c r="ALB313" s="741"/>
      <c r="ALC313" s="741"/>
      <c r="ALD313" s="741"/>
      <c r="ALE313" s="741"/>
      <c r="ALF313" s="741"/>
      <c r="ALG313" s="741"/>
      <c r="ALH313" s="741"/>
      <c r="ALI313" s="741"/>
      <c r="ALJ313" s="741"/>
      <c r="ALK313" s="741"/>
      <c r="ALL313" s="741"/>
      <c r="ALM313" s="741"/>
      <c r="ALN313" s="741"/>
      <c r="ALO313" s="741"/>
      <c r="ALP313" s="741"/>
      <c r="ALQ313" s="741"/>
      <c r="ALR313" s="741"/>
      <c r="ALS313" s="741"/>
      <c r="ALT313" s="741"/>
      <c r="ALU313" s="741"/>
      <c r="ALV313" s="741"/>
      <c r="ALW313" s="741"/>
      <c r="ALX313" s="741"/>
      <c r="ALY313" s="741"/>
      <c r="ALZ313" s="741"/>
      <c r="AMA313" s="741"/>
      <c r="AMB313" s="741"/>
      <c r="AMC313" s="741"/>
      <c r="AMD313" s="741"/>
      <c r="AME313" s="741"/>
      <c r="AMF313" s="741"/>
      <c r="AMG313" s="741"/>
      <c r="AMH313" s="741"/>
      <c r="AMI313" s="741"/>
      <c r="AMJ313" s="741"/>
      <c r="AMK313" s="741"/>
      <c r="AML313" s="741"/>
      <c r="AMM313" s="741"/>
      <c r="AMN313" s="741"/>
      <c r="AMO313" s="741"/>
      <c r="AMP313" s="741"/>
      <c r="AMQ313" s="741"/>
      <c r="AMR313" s="741"/>
      <c r="AMS313" s="741"/>
      <c r="AMT313" s="741"/>
      <c r="AMU313" s="741"/>
      <c r="AMV313" s="741"/>
      <c r="AMW313" s="741"/>
      <c r="AMX313" s="741"/>
      <c r="AMY313" s="741"/>
      <c r="AMZ313" s="741"/>
      <c r="ANA313" s="741"/>
      <c r="ANB313" s="741"/>
      <c r="ANC313" s="741"/>
      <c r="AND313" s="741"/>
      <c r="ANE313" s="741"/>
      <c r="ANF313" s="741"/>
      <c r="ANG313" s="741"/>
      <c r="ANH313" s="741"/>
      <c r="ANI313" s="741"/>
      <c r="ANJ313" s="741"/>
      <c r="ANK313" s="741"/>
      <c r="ANL313" s="741"/>
      <c r="ANM313" s="741"/>
      <c r="ANN313" s="741"/>
      <c r="ANO313" s="741"/>
      <c r="ANP313" s="741"/>
      <c r="ANQ313" s="741"/>
      <c r="ANR313" s="741"/>
      <c r="ANS313" s="741"/>
      <c r="ANT313" s="741"/>
      <c r="ANU313" s="741"/>
      <c r="ANV313" s="741"/>
      <c r="ANW313" s="741"/>
      <c r="ANX313" s="741"/>
      <c r="ANY313" s="741"/>
      <c r="ANZ313" s="741"/>
      <c r="AOA313" s="741"/>
      <c r="AOB313" s="741"/>
      <c r="AOC313" s="741"/>
      <c r="AOD313" s="741"/>
      <c r="AOE313" s="741"/>
      <c r="AOF313" s="741"/>
      <c r="AOG313" s="741"/>
      <c r="AOH313" s="741"/>
      <c r="AOI313" s="741"/>
      <c r="AOJ313" s="741"/>
      <c r="AOK313" s="741"/>
      <c r="AOL313" s="741"/>
      <c r="AOM313" s="741"/>
      <c r="AON313" s="741"/>
      <c r="AOO313" s="741"/>
      <c r="AOP313" s="741"/>
      <c r="AOQ313" s="741"/>
      <c r="AOR313" s="741"/>
      <c r="AOS313" s="741"/>
      <c r="AOT313" s="741"/>
      <c r="AOU313" s="741"/>
      <c r="AOV313" s="741"/>
      <c r="AOW313" s="741"/>
      <c r="AOX313" s="741"/>
      <c r="AOY313" s="741"/>
      <c r="AOZ313" s="741"/>
      <c r="APA313" s="741"/>
      <c r="APB313" s="741"/>
      <c r="APC313" s="741"/>
      <c r="APD313" s="741"/>
      <c r="APE313" s="741"/>
      <c r="APF313" s="741"/>
      <c r="APG313" s="741"/>
      <c r="APH313" s="741"/>
      <c r="API313" s="741"/>
      <c r="APJ313" s="741"/>
      <c r="APK313" s="741"/>
      <c r="APL313" s="741"/>
      <c r="APM313" s="741"/>
      <c r="APN313" s="741"/>
      <c r="APO313" s="741"/>
      <c r="APP313" s="741"/>
      <c r="APQ313" s="741"/>
      <c r="APR313" s="741"/>
      <c r="APS313" s="741"/>
      <c r="APT313" s="741"/>
      <c r="APU313" s="741"/>
      <c r="APV313" s="741"/>
      <c r="APW313" s="741"/>
      <c r="APX313" s="741"/>
      <c r="APY313" s="741"/>
      <c r="APZ313" s="741"/>
      <c r="AQA313" s="741"/>
      <c r="AQB313" s="741"/>
      <c r="AQC313" s="741"/>
      <c r="AQD313" s="741"/>
      <c r="AQE313" s="741"/>
      <c r="AQF313" s="741"/>
      <c r="AQG313" s="741"/>
      <c r="AQH313" s="741"/>
      <c r="AQI313" s="741"/>
      <c r="AQJ313" s="741"/>
      <c r="AQK313" s="741"/>
      <c r="AQL313" s="741"/>
      <c r="AQM313" s="741"/>
      <c r="AQN313" s="741"/>
      <c r="AQO313" s="741"/>
      <c r="AQP313" s="741"/>
      <c r="AQQ313" s="741"/>
      <c r="AQR313" s="741"/>
      <c r="AQS313" s="741"/>
      <c r="AQT313" s="741"/>
      <c r="AQU313" s="741"/>
      <c r="AQV313" s="741"/>
      <c r="AQW313" s="741"/>
      <c r="AQX313" s="741"/>
      <c r="AQY313" s="741"/>
      <c r="AQZ313" s="741"/>
      <c r="ARA313" s="741"/>
      <c r="ARB313" s="741"/>
      <c r="ARC313" s="741"/>
      <c r="ARD313" s="741"/>
      <c r="ARE313" s="741"/>
      <c r="ARF313" s="741"/>
      <c r="ARG313" s="741"/>
      <c r="ARH313" s="741"/>
      <c r="ARI313" s="741"/>
      <c r="ARJ313" s="741"/>
      <c r="ARK313" s="741"/>
      <c r="ARL313" s="741"/>
      <c r="ARM313" s="741"/>
      <c r="ARN313" s="741"/>
      <c r="ARO313" s="741"/>
      <c r="ARP313" s="741"/>
      <c r="ARQ313" s="741"/>
      <c r="ARR313" s="741"/>
      <c r="ARS313" s="741"/>
      <c r="ART313" s="741"/>
      <c r="ARU313" s="741"/>
      <c r="ARV313" s="741"/>
      <c r="ARW313" s="741"/>
      <c r="ARX313" s="741"/>
      <c r="ARY313" s="741"/>
      <c r="ARZ313" s="741"/>
      <c r="ASA313" s="741"/>
      <c r="ASB313" s="741"/>
      <c r="ASC313" s="741"/>
    </row>
    <row r="314" spans="1:1173" s="824" customFormat="1" ht="22" customHeight="1" thickTop="1" x14ac:dyDescent="0.15">
      <c r="A314" s="653"/>
      <c r="B314" s="821" t="s">
        <v>87</v>
      </c>
      <c r="C314" s="786" t="s">
        <v>49</v>
      </c>
      <c r="D314" s="822">
        <f>IF(D311="","",D312+D313)</f>
        <v>43522325323.525002</v>
      </c>
      <c r="E314" s="823">
        <f t="shared" ref="E314:AR314" si="145">IF(E311="","",E312+E313)</f>
        <v>43022394708.037041</v>
      </c>
      <c r="F314" s="822">
        <f t="shared" si="145"/>
        <v>42535115585.924767</v>
      </c>
      <c r="G314" s="822">
        <f t="shared" si="145"/>
        <v>42061917280.239983</v>
      </c>
      <c r="H314" s="822">
        <f t="shared" si="145"/>
        <v>41600903647.398834</v>
      </c>
      <c r="I314" s="822">
        <f t="shared" si="145"/>
        <v>41151843058.754417</v>
      </c>
      <c r="J314" s="823">
        <f t="shared" si="145"/>
        <v>40714505042.670441</v>
      </c>
      <c r="K314" s="822">
        <f t="shared" si="145"/>
        <v>40288675539.445633</v>
      </c>
      <c r="L314" s="822">
        <f t="shared" si="145"/>
        <v>39874126324.638947</v>
      </c>
      <c r="M314" s="822">
        <f t="shared" si="145"/>
        <v>39470660819.665627</v>
      </c>
      <c r="N314" s="822">
        <f t="shared" si="145"/>
        <v>39078068238.694626</v>
      </c>
      <c r="O314" s="822">
        <f t="shared" si="145"/>
        <v>38696138845.43808</v>
      </c>
      <c r="P314" s="822">
        <f t="shared" si="145"/>
        <v>38324679210.383263</v>
      </c>
      <c r="Q314" s="822">
        <f t="shared" si="145"/>
        <v>37955996628.878441</v>
      </c>
      <c r="R314" s="822">
        <f t="shared" si="145"/>
        <v>37597399956.443481</v>
      </c>
      <c r="S314" s="822">
        <f t="shared" si="145"/>
        <v>37248698735.336731</v>
      </c>
      <c r="T314" s="822">
        <f t="shared" si="145"/>
        <v>36909718738.329636</v>
      </c>
      <c r="U314" s="822">
        <f t="shared" si="145"/>
        <v>36580271395.940811</v>
      </c>
      <c r="V314" s="822">
        <f t="shared" si="145"/>
        <v>36260184333.501534</v>
      </c>
      <c r="W314" s="822">
        <f t="shared" si="145"/>
        <v>35949286076.524605</v>
      </c>
      <c r="X314" s="822">
        <f t="shared" si="145"/>
        <v>35647421311.168823</v>
      </c>
      <c r="Y314" s="822">
        <f t="shared" si="145"/>
        <v>35354405035.631577</v>
      </c>
      <c r="Z314" s="822">
        <f t="shared" si="145"/>
        <v>35070083653.421883</v>
      </c>
      <c r="AA314" s="822">
        <f t="shared" si="145"/>
        <v>34780609611.326836</v>
      </c>
      <c r="AB314" s="822">
        <f t="shared" si="145"/>
        <v>34499525758.444077</v>
      </c>
      <c r="AC314" s="822">
        <f t="shared" si="145"/>
        <v>34226680956.55344</v>
      </c>
      <c r="AD314" s="822">
        <f t="shared" si="145"/>
        <v>33961924856.8209</v>
      </c>
      <c r="AE314" s="822">
        <f t="shared" si="145"/>
        <v>33705107885.328079</v>
      </c>
      <c r="AF314" s="822">
        <f t="shared" si="145"/>
        <v>33456096506.280777</v>
      </c>
      <c r="AG314" s="822">
        <f t="shared" si="145"/>
        <v>33214757930.810108</v>
      </c>
      <c r="AH314" s="822">
        <f t="shared" si="145"/>
        <v>32980944826.079929</v>
      </c>
      <c r="AI314" s="822">
        <f t="shared" si="145"/>
        <v>32754525856.774422</v>
      </c>
      <c r="AJ314" s="822">
        <f t="shared" si="145"/>
        <v>32535385672.159798</v>
      </c>
      <c r="AK314" s="822" t="str">
        <f t="shared" si="145"/>
        <v/>
      </c>
      <c r="AL314" s="822" t="str">
        <f t="shared" si="145"/>
        <v/>
      </c>
      <c r="AM314" s="822" t="str">
        <f t="shared" si="145"/>
        <v/>
      </c>
      <c r="AN314" s="822" t="str">
        <f t="shared" si="145"/>
        <v/>
      </c>
      <c r="AO314" s="822" t="str">
        <f t="shared" si="145"/>
        <v/>
      </c>
      <c r="AP314" s="822" t="str">
        <f t="shared" si="145"/>
        <v/>
      </c>
      <c r="AQ314" s="822" t="str">
        <f t="shared" si="145"/>
        <v/>
      </c>
      <c r="AR314" s="822" t="str">
        <f t="shared" si="145"/>
        <v/>
      </c>
      <c r="AS314" s="741"/>
      <c r="AT314" s="741"/>
      <c r="AU314" s="741"/>
      <c r="AV314" s="741"/>
      <c r="AW314" s="741"/>
      <c r="AX314" s="741"/>
      <c r="AY314" s="741"/>
      <c r="AZ314" s="741"/>
      <c r="BA314" s="741"/>
      <c r="BB314" s="741"/>
      <c r="BC314" s="741"/>
      <c r="BD314" s="741"/>
      <c r="BE314" s="741"/>
      <c r="BF314" s="741"/>
      <c r="BG314" s="741"/>
      <c r="BH314" s="741"/>
      <c r="BI314" s="741"/>
      <c r="BJ314" s="741"/>
      <c r="BK314" s="741"/>
      <c r="BL314" s="741"/>
      <c r="BM314" s="741"/>
      <c r="BN314" s="741"/>
      <c r="BO314" s="741"/>
      <c r="BP314" s="741"/>
      <c r="BQ314" s="741"/>
      <c r="BR314" s="741"/>
      <c r="BS314" s="741"/>
      <c r="BT314" s="741"/>
      <c r="BU314" s="741"/>
      <c r="BV314" s="741"/>
      <c r="BW314" s="741"/>
      <c r="BX314" s="741"/>
      <c r="BY314" s="741"/>
      <c r="BZ314" s="741"/>
      <c r="CA314" s="741"/>
      <c r="CB314" s="741"/>
      <c r="CC314" s="741"/>
      <c r="CD314" s="741"/>
      <c r="CE314" s="741"/>
      <c r="CF314" s="741"/>
      <c r="CG314" s="741"/>
      <c r="CH314" s="741"/>
      <c r="CI314" s="741"/>
      <c r="CJ314" s="741"/>
      <c r="CK314" s="741"/>
      <c r="CL314" s="741"/>
      <c r="CM314" s="741"/>
      <c r="CN314" s="741"/>
      <c r="CO314" s="741"/>
      <c r="CP314" s="741"/>
      <c r="CQ314" s="741"/>
      <c r="CR314" s="741"/>
      <c r="CS314" s="741"/>
      <c r="CT314" s="741"/>
      <c r="CU314" s="741"/>
      <c r="CV314" s="741"/>
      <c r="CW314" s="741"/>
      <c r="CX314" s="741"/>
      <c r="CY314" s="741"/>
      <c r="CZ314" s="741"/>
      <c r="DA314" s="741"/>
      <c r="DB314" s="741"/>
      <c r="DC314" s="741"/>
      <c r="DD314" s="741"/>
      <c r="DE314" s="741"/>
      <c r="DF314" s="741"/>
      <c r="DG314" s="741"/>
      <c r="DH314" s="741"/>
      <c r="DI314" s="741"/>
      <c r="DJ314" s="741"/>
      <c r="DK314" s="741"/>
      <c r="DL314" s="741"/>
      <c r="DM314" s="741"/>
      <c r="DN314" s="741"/>
      <c r="DO314" s="741"/>
      <c r="DP314" s="741"/>
      <c r="DQ314" s="741"/>
      <c r="DR314" s="741"/>
      <c r="DS314" s="741"/>
      <c r="DT314" s="741"/>
      <c r="DU314" s="741"/>
      <c r="DV314" s="741"/>
      <c r="DW314" s="741"/>
      <c r="DX314" s="741"/>
      <c r="DY314" s="741"/>
      <c r="DZ314" s="741"/>
      <c r="EA314" s="741"/>
      <c r="EB314" s="741"/>
      <c r="EC314" s="741"/>
      <c r="ED314" s="741"/>
      <c r="EE314" s="741"/>
      <c r="EF314" s="741"/>
      <c r="EG314" s="741"/>
      <c r="EH314" s="741"/>
      <c r="EI314" s="741"/>
      <c r="EJ314" s="741"/>
      <c r="EK314" s="741"/>
      <c r="EL314" s="741"/>
      <c r="EM314" s="741"/>
      <c r="EN314" s="741"/>
      <c r="EO314" s="741"/>
      <c r="EP314" s="741"/>
      <c r="EQ314" s="741"/>
      <c r="ER314" s="741"/>
      <c r="ES314" s="741"/>
      <c r="ET314" s="741"/>
      <c r="EU314" s="741"/>
      <c r="EV314" s="741"/>
      <c r="EW314" s="741"/>
      <c r="EX314" s="741"/>
      <c r="EY314" s="741"/>
      <c r="EZ314" s="741"/>
      <c r="FA314" s="741"/>
      <c r="FB314" s="741"/>
      <c r="FC314" s="741"/>
      <c r="FD314" s="741"/>
      <c r="FE314" s="741"/>
      <c r="FF314" s="741"/>
      <c r="FG314" s="741"/>
      <c r="FH314" s="741"/>
      <c r="FI314" s="741"/>
      <c r="FJ314" s="741"/>
      <c r="FK314" s="741"/>
      <c r="FL314" s="741"/>
      <c r="FM314" s="741"/>
      <c r="FN314" s="741"/>
      <c r="FO314" s="741"/>
      <c r="FP314" s="741"/>
      <c r="FQ314" s="741"/>
      <c r="FR314" s="741"/>
      <c r="FS314" s="741"/>
      <c r="FT314" s="741"/>
      <c r="FU314" s="741"/>
      <c r="FV314" s="741"/>
      <c r="FW314" s="741"/>
      <c r="FX314" s="741"/>
      <c r="FY314" s="741"/>
      <c r="FZ314" s="741"/>
      <c r="GA314" s="741"/>
      <c r="GB314" s="741"/>
      <c r="GC314" s="741"/>
      <c r="GD314" s="741"/>
      <c r="GE314" s="741"/>
      <c r="GF314" s="741"/>
      <c r="GG314" s="741"/>
      <c r="GH314" s="741"/>
      <c r="GI314" s="741"/>
      <c r="GJ314" s="741"/>
      <c r="GK314" s="741"/>
      <c r="GL314" s="741"/>
      <c r="GM314" s="741"/>
      <c r="GN314" s="741"/>
      <c r="GO314" s="741"/>
      <c r="GP314" s="741"/>
      <c r="GQ314" s="741"/>
      <c r="GR314" s="741"/>
      <c r="GS314" s="741"/>
      <c r="GT314" s="741"/>
      <c r="GU314" s="741"/>
      <c r="GV314" s="741"/>
      <c r="GW314" s="741"/>
      <c r="GX314" s="741"/>
      <c r="GY314" s="741"/>
      <c r="GZ314" s="741"/>
      <c r="HA314" s="741"/>
      <c r="HB314" s="741"/>
      <c r="HC314" s="741"/>
      <c r="HD314" s="741"/>
      <c r="HE314" s="741"/>
      <c r="HF314" s="741"/>
      <c r="HG314" s="741"/>
      <c r="HH314" s="741"/>
      <c r="HI314" s="741"/>
      <c r="HJ314" s="741"/>
      <c r="HK314" s="741"/>
      <c r="HL314" s="741"/>
      <c r="HM314" s="741"/>
      <c r="HN314" s="741"/>
      <c r="HO314" s="741"/>
      <c r="HP314" s="741"/>
      <c r="HQ314" s="741"/>
      <c r="HR314" s="741"/>
      <c r="HS314" s="741"/>
      <c r="HT314" s="741"/>
      <c r="HU314" s="741"/>
      <c r="HV314" s="741"/>
      <c r="HW314" s="741"/>
      <c r="HX314" s="741"/>
      <c r="HY314" s="741"/>
      <c r="HZ314" s="741"/>
      <c r="IA314" s="741"/>
      <c r="IB314" s="741"/>
      <c r="IC314" s="741"/>
      <c r="ID314" s="741"/>
      <c r="IE314" s="741"/>
      <c r="IF314" s="741"/>
      <c r="IG314" s="741"/>
      <c r="IH314" s="741"/>
      <c r="II314" s="741"/>
      <c r="IJ314" s="741"/>
      <c r="IK314" s="741"/>
      <c r="IL314" s="741"/>
      <c r="IM314" s="741"/>
      <c r="IN314" s="741"/>
      <c r="IO314" s="741"/>
      <c r="IP314" s="741"/>
      <c r="IQ314" s="741"/>
      <c r="IR314" s="741"/>
      <c r="IS314" s="741"/>
      <c r="IT314" s="741"/>
      <c r="IU314" s="741"/>
      <c r="IV314" s="741"/>
      <c r="IW314" s="741"/>
      <c r="IX314" s="741"/>
      <c r="IY314" s="741"/>
      <c r="IZ314" s="741"/>
      <c r="JA314" s="741"/>
      <c r="JB314" s="741"/>
      <c r="JC314" s="741"/>
      <c r="JD314" s="741"/>
      <c r="JE314" s="741"/>
      <c r="JF314" s="741"/>
      <c r="JG314" s="741"/>
      <c r="JH314" s="741"/>
      <c r="JI314" s="741"/>
      <c r="JJ314" s="741"/>
      <c r="JK314" s="741"/>
      <c r="JL314" s="741"/>
      <c r="JM314" s="741"/>
      <c r="JN314" s="741"/>
      <c r="JO314" s="741"/>
      <c r="JP314" s="741"/>
      <c r="JQ314" s="741"/>
      <c r="JR314" s="741"/>
      <c r="JS314" s="741"/>
      <c r="JT314" s="741"/>
      <c r="JU314" s="741"/>
      <c r="JV314" s="741"/>
      <c r="JW314" s="741"/>
      <c r="JX314" s="741"/>
      <c r="JY314" s="741"/>
      <c r="JZ314" s="741"/>
      <c r="KA314" s="741"/>
      <c r="KB314" s="741"/>
      <c r="KC314" s="741"/>
      <c r="KD314" s="741"/>
      <c r="KE314" s="741"/>
      <c r="KF314" s="741"/>
      <c r="KG314" s="741"/>
      <c r="KH314" s="741"/>
      <c r="KI314" s="741"/>
      <c r="KJ314" s="741"/>
      <c r="KK314" s="741"/>
      <c r="KL314" s="741"/>
      <c r="KM314" s="741"/>
      <c r="KN314" s="741"/>
      <c r="KO314" s="741"/>
      <c r="KP314" s="741"/>
      <c r="KQ314" s="741"/>
      <c r="KR314" s="741"/>
      <c r="KS314" s="741"/>
      <c r="KT314" s="741"/>
      <c r="KU314" s="741"/>
      <c r="KV314" s="741"/>
      <c r="KW314" s="741"/>
      <c r="KX314" s="741"/>
      <c r="KY314" s="741"/>
      <c r="KZ314" s="741"/>
      <c r="LA314" s="741"/>
      <c r="LB314" s="741"/>
      <c r="LC314" s="741"/>
      <c r="LD314" s="741"/>
      <c r="LE314" s="741"/>
      <c r="LF314" s="741"/>
      <c r="LG314" s="741"/>
      <c r="LH314" s="741"/>
      <c r="LI314" s="741"/>
      <c r="LJ314" s="741"/>
      <c r="LK314" s="741"/>
      <c r="LL314" s="741"/>
      <c r="LM314" s="741"/>
      <c r="LN314" s="741"/>
      <c r="LO314" s="741"/>
      <c r="LP314" s="741"/>
      <c r="LQ314" s="741"/>
      <c r="LR314" s="741"/>
      <c r="LS314" s="741"/>
      <c r="LT314" s="741"/>
      <c r="LU314" s="741"/>
      <c r="LV314" s="741"/>
      <c r="LW314" s="741"/>
      <c r="LX314" s="741"/>
      <c r="LY314" s="741"/>
      <c r="LZ314" s="741"/>
      <c r="MA314" s="741"/>
      <c r="MB314" s="741"/>
      <c r="MC314" s="741"/>
      <c r="MD314" s="741"/>
      <c r="ME314" s="741"/>
      <c r="MF314" s="741"/>
      <c r="MG314" s="741"/>
      <c r="MH314" s="741"/>
      <c r="MI314" s="741"/>
      <c r="MJ314" s="741"/>
      <c r="MK314" s="741"/>
      <c r="ML314" s="741"/>
      <c r="MM314" s="741"/>
      <c r="MN314" s="741"/>
      <c r="MO314" s="741"/>
      <c r="MP314" s="741"/>
      <c r="MQ314" s="741"/>
      <c r="MR314" s="741"/>
      <c r="MS314" s="741"/>
      <c r="MT314" s="741"/>
      <c r="MU314" s="741"/>
      <c r="MV314" s="741"/>
      <c r="MW314" s="741"/>
      <c r="MX314" s="741"/>
      <c r="MY314" s="741"/>
      <c r="MZ314" s="741"/>
      <c r="NA314" s="741"/>
      <c r="NB314" s="741"/>
      <c r="NC314" s="741"/>
      <c r="ND314" s="741"/>
      <c r="NE314" s="741"/>
      <c r="NF314" s="741"/>
      <c r="NG314" s="741"/>
      <c r="NH314" s="741"/>
      <c r="NI314" s="741"/>
      <c r="NJ314" s="741"/>
      <c r="NK314" s="741"/>
      <c r="NL314" s="741"/>
      <c r="NM314" s="741"/>
      <c r="NN314" s="741"/>
      <c r="NO314" s="741"/>
      <c r="NP314" s="741"/>
      <c r="NQ314" s="741"/>
      <c r="NR314" s="741"/>
      <c r="NS314" s="741"/>
      <c r="NT314" s="741"/>
      <c r="NU314" s="741"/>
      <c r="NV314" s="741"/>
      <c r="NW314" s="741"/>
      <c r="NX314" s="741"/>
      <c r="NY314" s="741"/>
      <c r="NZ314" s="741"/>
      <c r="OA314" s="741"/>
      <c r="OB314" s="741"/>
      <c r="OC314" s="741"/>
      <c r="OD314" s="741"/>
      <c r="OE314" s="741"/>
      <c r="OF314" s="741"/>
      <c r="OG314" s="741"/>
      <c r="OH314" s="741"/>
      <c r="OI314" s="741"/>
      <c r="OJ314" s="741"/>
      <c r="OK314" s="741"/>
      <c r="OL314" s="741"/>
      <c r="OM314" s="741"/>
      <c r="ON314" s="741"/>
      <c r="OO314" s="741"/>
      <c r="OP314" s="741"/>
      <c r="OQ314" s="741"/>
      <c r="OR314" s="741"/>
      <c r="OS314" s="741"/>
      <c r="OT314" s="741"/>
      <c r="OU314" s="741"/>
      <c r="OV314" s="741"/>
      <c r="OW314" s="741"/>
      <c r="OX314" s="741"/>
      <c r="OY314" s="741"/>
      <c r="OZ314" s="741"/>
      <c r="PA314" s="741"/>
      <c r="PB314" s="741"/>
      <c r="PC314" s="741"/>
      <c r="PD314" s="741"/>
      <c r="PE314" s="741"/>
      <c r="PF314" s="741"/>
      <c r="PG314" s="741"/>
      <c r="PH314" s="741"/>
      <c r="PI314" s="741"/>
      <c r="PJ314" s="741"/>
      <c r="PK314" s="741"/>
      <c r="PL314" s="741"/>
      <c r="PM314" s="741"/>
      <c r="PN314" s="741"/>
      <c r="PO314" s="741"/>
      <c r="PP314" s="741"/>
      <c r="PQ314" s="741"/>
      <c r="PR314" s="741"/>
      <c r="PS314" s="741"/>
      <c r="PT314" s="741"/>
      <c r="PU314" s="741"/>
      <c r="PV314" s="741"/>
      <c r="PW314" s="741"/>
      <c r="PX314" s="741"/>
      <c r="PY314" s="741"/>
      <c r="PZ314" s="741"/>
      <c r="QA314" s="741"/>
      <c r="QB314" s="741"/>
      <c r="QC314" s="741"/>
      <c r="QD314" s="741"/>
      <c r="QE314" s="741"/>
      <c r="QF314" s="741"/>
      <c r="QG314" s="741"/>
      <c r="QH314" s="741"/>
      <c r="QI314" s="741"/>
      <c r="QJ314" s="741"/>
      <c r="QK314" s="741"/>
      <c r="QL314" s="741"/>
      <c r="QM314" s="741"/>
      <c r="QN314" s="741"/>
      <c r="QO314" s="741"/>
      <c r="QP314" s="741"/>
      <c r="QQ314" s="741"/>
      <c r="QR314" s="741"/>
      <c r="QS314" s="741"/>
      <c r="QT314" s="741"/>
      <c r="QU314" s="741"/>
      <c r="QV314" s="741"/>
      <c r="QW314" s="741"/>
      <c r="QX314" s="741"/>
      <c r="QY314" s="741"/>
      <c r="QZ314" s="741"/>
      <c r="RA314" s="741"/>
      <c r="RB314" s="741"/>
      <c r="RC314" s="741"/>
      <c r="RD314" s="741"/>
      <c r="RE314" s="741"/>
      <c r="RF314" s="741"/>
      <c r="RG314" s="741"/>
      <c r="RH314" s="741"/>
      <c r="RI314" s="741"/>
      <c r="RJ314" s="741"/>
      <c r="RK314" s="741"/>
      <c r="RL314" s="741"/>
      <c r="RM314" s="741"/>
      <c r="RN314" s="741"/>
      <c r="RO314" s="741"/>
      <c r="RP314" s="741"/>
      <c r="RQ314" s="741"/>
      <c r="RR314" s="741"/>
      <c r="RS314" s="741"/>
      <c r="RT314" s="741"/>
      <c r="RU314" s="741"/>
      <c r="RV314" s="741"/>
      <c r="RW314" s="741"/>
      <c r="RX314" s="741"/>
      <c r="RY314" s="741"/>
      <c r="RZ314" s="741"/>
      <c r="SA314" s="741"/>
      <c r="SB314" s="741"/>
      <c r="SC314" s="741"/>
      <c r="SD314" s="741"/>
      <c r="SE314" s="741"/>
      <c r="SF314" s="741"/>
      <c r="SG314" s="741"/>
      <c r="SH314" s="741"/>
      <c r="SI314" s="741"/>
      <c r="SJ314" s="741"/>
      <c r="SK314" s="741"/>
      <c r="SL314" s="741"/>
      <c r="SM314" s="741"/>
      <c r="SN314" s="741"/>
      <c r="SO314" s="741"/>
      <c r="SP314" s="741"/>
      <c r="SQ314" s="741"/>
      <c r="SR314" s="741"/>
      <c r="SS314" s="741"/>
      <c r="ST314" s="741"/>
      <c r="SU314" s="741"/>
      <c r="SV314" s="741"/>
      <c r="SW314" s="741"/>
      <c r="SX314" s="741"/>
      <c r="SY314" s="741"/>
      <c r="SZ314" s="741"/>
      <c r="TA314" s="741"/>
      <c r="TB314" s="741"/>
      <c r="TC314" s="741"/>
      <c r="TD314" s="741"/>
      <c r="TE314" s="741"/>
      <c r="TF314" s="741"/>
      <c r="TG314" s="741"/>
      <c r="TH314" s="741"/>
      <c r="TI314" s="741"/>
      <c r="TJ314" s="741"/>
      <c r="TK314" s="741"/>
      <c r="TL314" s="741"/>
      <c r="TM314" s="741"/>
      <c r="TN314" s="741"/>
      <c r="TO314" s="741"/>
      <c r="TP314" s="741"/>
      <c r="TQ314" s="741"/>
      <c r="TR314" s="741"/>
      <c r="TS314" s="741"/>
      <c r="TT314" s="741"/>
      <c r="TU314" s="741"/>
      <c r="TV314" s="741"/>
      <c r="TW314" s="741"/>
      <c r="TX314" s="741"/>
      <c r="TY314" s="741"/>
      <c r="TZ314" s="741"/>
      <c r="UA314" s="741"/>
      <c r="UB314" s="741"/>
      <c r="UC314" s="741"/>
      <c r="UD314" s="741"/>
      <c r="UE314" s="741"/>
      <c r="UF314" s="741"/>
      <c r="UG314" s="741"/>
      <c r="UH314" s="741"/>
      <c r="UI314" s="741"/>
      <c r="UJ314" s="741"/>
      <c r="UK314" s="741"/>
      <c r="UL314" s="741"/>
      <c r="UM314" s="741"/>
      <c r="UN314" s="741"/>
      <c r="UO314" s="741"/>
      <c r="UP314" s="741"/>
      <c r="UQ314" s="741"/>
      <c r="UR314" s="741"/>
      <c r="US314" s="741"/>
      <c r="UT314" s="741"/>
      <c r="UU314" s="741"/>
      <c r="UV314" s="741"/>
      <c r="UW314" s="741"/>
      <c r="UX314" s="741"/>
      <c r="UY314" s="741"/>
      <c r="UZ314" s="741"/>
      <c r="VA314" s="741"/>
      <c r="VB314" s="741"/>
      <c r="VC314" s="741"/>
      <c r="VD314" s="741"/>
      <c r="VE314" s="741"/>
      <c r="VF314" s="741"/>
      <c r="VG314" s="741"/>
      <c r="VH314" s="741"/>
      <c r="VI314" s="741"/>
      <c r="VJ314" s="741"/>
      <c r="VK314" s="741"/>
      <c r="VL314" s="741"/>
      <c r="VM314" s="741"/>
      <c r="VN314" s="741"/>
      <c r="VO314" s="741"/>
      <c r="VP314" s="741"/>
      <c r="VQ314" s="741"/>
      <c r="VR314" s="741"/>
      <c r="VS314" s="741"/>
      <c r="VT314" s="741"/>
      <c r="VU314" s="741"/>
      <c r="VV314" s="741"/>
      <c r="VW314" s="741"/>
      <c r="VX314" s="741"/>
      <c r="VY314" s="741"/>
      <c r="VZ314" s="741"/>
      <c r="WA314" s="741"/>
      <c r="WB314" s="741"/>
      <c r="WC314" s="741"/>
      <c r="WD314" s="741"/>
      <c r="WE314" s="741"/>
      <c r="WF314" s="741"/>
      <c r="WG314" s="741"/>
      <c r="WH314" s="741"/>
      <c r="WI314" s="741"/>
      <c r="WJ314" s="741"/>
      <c r="WK314" s="741"/>
      <c r="WL314" s="741"/>
      <c r="WM314" s="741"/>
      <c r="WN314" s="741"/>
      <c r="WO314" s="741"/>
      <c r="WP314" s="741"/>
      <c r="WQ314" s="741"/>
      <c r="WR314" s="741"/>
      <c r="WS314" s="741"/>
      <c r="WT314" s="741"/>
      <c r="WU314" s="741"/>
      <c r="WV314" s="741"/>
      <c r="WW314" s="741"/>
      <c r="WX314" s="741"/>
      <c r="WY314" s="741"/>
      <c r="WZ314" s="741"/>
      <c r="XA314" s="741"/>
      <c r="XB314" s="741"/>
      <c r="XC314" s="741"/>
      <c r="XD314" s="741"/>
      <c r="XE314" s="741"/>
      <c r="XF314" s="741"/>
      <c r="XG314" s="741"/>
      <c r="XH314" s="741"/>
      <c r="XI314" s="741"/>
      <c r="XJ314" s="741"/>
      <c r="XK314" s="741"/>
      <c r="XL314" s="741"/>
      <c r="XM314" s="741"/>
      <c r="XN314" s="741"/>
      <c r="XO314" s="741"/>
      <c r="XP314" s="741"/>
      <c r="XQ314" s="741"/>
      <c r="XR314" s="741"/>
      <c r="XS314" s="741"/>
      <c r="XT314" s="741"/>
      <c r="XU314" s="741"/>
      <c r="XV314" s="741"/>
      <c r="XW314" s="741"/>
      <c r="XX314" s="741"/>
      <c r="XY314" s="741"/>
      <c r="XZ314" s="741"/>
      <c r="YA314" s="741"/>
      <c r="YB314" s="741"/>
      <c r="YC314" s="741"/>
      <c r="YD314" s="741"/>
      <c r="YE314" s="741"/>
      <c r="YF314" s="741"/>
      <c r="YG314" s="741"/>
      <c r="YH314" s="741"/>
      <c r="YI314" s="741"/>
      <c r="YJ314" s="741"/>
      <c r="YK314" s="741"/>
      <c r="YL314" s="741"/>
      <c r="YM314" s="741"/>
      <c r="YN314" s="741"/>
      <c r="YO314" s="741"/>
      <c r="YP314" s="741"/>
      <c r="YQ314" s="741"/>
      <c r="YR314" s="741"/>
      <c r="YS314" s="741"/>
      <c r="YT314" s="741"/>
      <c r="YU314" s="741"/>
      <c r="YV314" s="741"/>
      <c r="YW314" s="741"/>
      <c r="YX314" s="741"/>
      <c r="YY314" s="741"/>
      <c r="YZ314" s="741"/>
      <c r="ZA314" s="741"/>
      <c r="ZB314" s="741"/>
      <c r="ZC314" s="741"/>
      <c r="ZD314" s="741"/>
      <c r="ZE314" s="741"/>
      <c r="ZF314" s="741"/>
      <c r="ZG314" s="741"/>
      <c r="ZH314" s="741"/>
      <c r="ZI314" s="741"/>
      <c r="ZJ314" s="741"/>
      <c r="ZK314" s="741"/>
      <c r="ZL314" s="741"/>
      <c r="ZM314" s="741"/>
      <c r="ZN314" s="741"/>
      <c r="ZO314" s="741"/>
      <c r="ZP314" s="741"/>
      <c r="ZQ314" s="741"/>
      <c r="ZR314" s="741"/>
      <c r="ZS314" s="741"/>
      <c r="ZT314" s="741"/>
      <c r="ZU314" s="741"/>
      <c r="ZV314" s="741"/>
      <c r="ZW314" s="741"/>
      <c r="ZX314" s="741"/>
      <c r="ZY314" s="741"/>
      <c r="ZZ314" s="741"/>
      <c r="AAA314" s="741"/>
      <c r="AAB314" s="741"/>
      <c r="AAC314" s="741"/>
      <c r="AAD314" s="741"/>
      <c r="AAE314" s="741"/>
      <c r="AAF314" s="741"/>
      <c r="AAG314" s="741"/>
      <c r="AAH314" s="741"/>
      <c r="AAI314" s="741"/>
      <c r="AAJ314" s="741"/>
      <c r="AAK314" s="741"/>
      <c r="AAL314" s="741"/>
      <c r="AAM314" s="741"/>
      <c r="AAN314" s="741"/>
      <c r="AAO314" s="741"/>
      <c r="AAP314" s="741"/>
      <c r="AAQ314" s="741"/>
      <c r="AAR314" s="741"/>
      <c r="AAS314" s="741"/>
      <c r="AAT314" s="741"/>
      <c r="AAU314" s="741"/>
      <c r="AAV314" s="741"/>
      <c r="AAW314" s="741"/>
      <c r="AAX314" s="741"/>
      <c r="AAY314" s="741"/>
      <c r="AAZ314" s="741"/>
      <c r="ABA314" s="741"/>
      <c r="ABB314" s="741"/>
      <c r="ABC314" s="741"/>
      <c r="ABD314" s="741"/>
      <c r="ABE314" s="741"/>
      <c r="ABF314" s="741"/>
      <c r="ABG314" s="741"/>
      <c r="ABH314" s="741"/>
      <c r="ABI314" s="741"/>
      <c r="ABJ314" s="741"/>
      <c r="ABK314" s="741"/>
      <c r="ABL314" s="741"/>
      <c r="ABM314" s="741"/>
      <c r="ABN314" s="741"/>
      <c r="ABO314" s="741"/>
      <c r="ABP314" s="741"/>
      <c r="ABQ314" s="741"/>
      <c r="ABR314" s="741"/>
      <c r="ABS314" s="741"/>
      <c r="ABT314" s="741"/>
      <c r="ABU314" s="741"/>
      <c r="ABV314" s="741"/>
      <c r="ABW314" s="741"/>
      <c r="ABX314" s="741"/>
      <c r="ABY314" s="741"/>
      <c r="ABZ314" s="741"/>
      <c r="ACA314" s="741"/>
      <c r="ACB314" s="741"/>
      <c r="ACC314" s="741"/>
      <c r="ACD314" s="741"/>
      <c r="ACE314" s="741"/>
      <c r="ACF314" s="741"/>
      <c r="ACG314" s="741"/>
      <c r="ACH314" s="741"/>
      <c r="ACI314" s="741"/>
      <c r="ACJ314" s="741"/>
      <c r="ACK314" s="741"/>
      <c r="ACL314" s="741"/>
      <c r="ACM314" s="741"/>
      <c r="ACN314" s="741"/>
      <c r="ACO314" s="741"/>
      <c r="ACP314" s="741"/>
      <c r="ACQ314" s="741"/>
      <c r="ACR314" s="741"/>
      <c r="ACS314" s="741"/>
      <c r="ACT314" s="741"/>
      <c r="ACU314" s="741"/>
      <c r="ACV314" s="741"/>
      <c r="ACW314" s="741"/>
      <c r="ACX314" s="741"/>
      <c r="ACY314" s="741"/>
      <c r="ACZ314" s="741"/>
      <c r="ADA314" s="741"/>
      <c r="ADB314" s="741"/>
      <c r="ADC314" s="741"/>
      <c r="ADD314" s="741"/>
      <c r="ADE314" s="741"/>
      <c r="ADF314" s="741"/>
      <c r="ADG314" s="741"/>
      <c r="ADH314" s="741"/>
      <c r="ADI314" s="741"/>
      <c r="ADJ314" s="741"/>
      <c r="ADK314" s="741"/>
      <c r="ADL314" s="741"/>
      <c r="ADM314" s="741"/>
      <c r="ADN314" s="741"/>
      <c r="ADO314" s="741"/>
      <c r="ADP314" s="741"/>
      <c r="ADQ314" s="741"/>
      <c r="ADR314" s="741"/>
      <c r="ADS314" s="741"/>
      <c r="ADT314" s="741"/>
      <c r="ADU314" s="741"/>
      <c r="ADV314" s="741"/>
      <c r="ADW314" s="741"/>
      <c r="ADX314" s="741"/>
      <c r="ADY314" s="741"/>
      <c r="ADZ314" s="741"/>
      <c r="AEA314" s="741"/>
      <c r="AEB314" s="741"/>
      <c r="AEC314" s="741"/>
      <c r="AED314" s="741"/>
      <c r="AEE314" s="741"/>
      <c r="AEF314" s="741"/>
      <c r="AEG314" s="741"/>
      <c r="AEH314" s="741"/>
      <c r="AEI314" s="741"/>
      <c r="AEJ314" s="741"/>
      <c r="AEK314" s="741"/>
      <c r="AEL314" s="741"/>
      <c r="AEM314" s="741"/>
      <c r="AEN314" s="741"/>
      <c r="AEO314" s="741"/>
      <c r="AEP314" s="741"/>
      <c r="AEQ314" s="741"/>
      <c r="AER314" s="741"/>
      <c r="AES314" s="741"/>
      <c r="AET314" s="741"/>
      <c r="AEU314" s="741"/>
      <c r="AEV314" s="741"/>
      <c r="AEW314" s="741"/>
      <c r="AEX314" s="741"/>
      <c r="AEY314" s="741"/>
      <c r="AEZ314" s="741"/>
      <c r="AFA314" s="741"/>
      <c r="AFB314" s="741"/>
      <c r="AFC314" s="741"/>
      <c r="AFD314" s="741"/>
      <c r="AFE314" s="741"/>
      <c r="AFF314" s="741"/>
      <c r="AFG314" s="741"/>
      <c r="AFH314" s="741"/>
      <c r="AFI314" s="741"/>
      <c r="AFJ314" s="741"/>
      <c r="AFK314" s="741"/>
      <c r="AFL314" s="741"/>
      <c r="AFM314" s="741"/>
      <c r="AFN314" s="741"/>
      <c r="AFO314" s="741"/>
      <c r="AFP314" s="741"/>
      <c r="AFQ314" s="741"/>
      <c r="AFR314" s="741"/>
      <c r="AFS314" s="741"/>
      <c r="AFT314" s="741"/>
      <c r="AFU314" s="741"/>
      <c r="AFV314" s="741"/>
      <c r="AFW314" s="741"/>
      <c r="AFX314" s="741"/>
      <c r="AFY314" s="741"/>
      <c r="AFZ314" s="741"/>
      <c r="AGA314" s="741"/>
      <c r="AGB314" s="741"/>
      <c r="AGC314" s="741"/>
      <c r="AGD314" s="741"/>
      <c r="AGE314" s="741"/>
      <c r="AGF314" s="741"/>
      <c r="AGG314" s="741"/>
      <c r="AGH314" s="741"/>
      <c r="AGI314" s="741"/>
      <c r="AGJ314" s="741"/>
      <c r="AGK314" s="741"/>
      <c r="AGL314" s="741"/>
      <c r="AGM314" s="741"/>
      <c r="AGN314" s="741"/>
      <c r="AGO314" s="741"/>
      <c r="AGP314" s="741"/>
      <c r="AGQ314" s="741"/>
      <c r="AGR314" s="741"/>
      <c r="AGS314" s="741"/>
      <c r="AGT314" s="741"/>
      <c r="AGU314" s="741"/>
      <c r="AGV314" s="741"/>
      <c r="AGW314" s="741"/>
      <c r="AGX314" s="741"/>
      <c r="AGY314" s="741"/>
      <c r="AGZ314" s="741"/>
      <c r="AHA314" s="741"/>
      <c r="AHB314" s="741"/>
      <c r="AHC314" s="741"/>
      <c r="AHD314" s="741"/>
      <c r="AHE314" s="741"/>
      <c r="AHF314" s="741"/>
      <c r="AHG314" s="741"/>
      <c r="AHH314" s="741"/>
      <c r="AHI314" s="741"/>
      <c r="AHJ314" s="741"/>
      <c r="AHK314" s="741"/>
      <c r="AHL314" s="741"/>
      <c r="AHM314" s="741"/>
      <c r="AHN314" s="741"/>
      <c r="AHO314" s="741"/>
      <c r="AHP314" s="741"/>
      <c r="AHQ314" s="741"/>
      <c r="AHR314" s="741"/>
      <c r="AHS314" s="741"/>
      <c r="AHT314" s="741"/>
      <c r="AHU314" s="741"/>
      <c r="AHV314" s="741"/>
      <c r="AHW314" s="741"/>
      <c r="AHX314" s="741"/>
      <c r="AHY314" s="741"/>
      <c r="AHZ314" s="741"/>
      <c r="AIA314" s="741"/>
      <c r="AIB314" s="741"/>
      <c r="AIC314" s="741"/>
      <c r="AID314" s="741"/>
      <c r="AIE314" s="741"/>
      <c r="AIF314" s="741"/>
      <c r="AIG314" s="741"/>
      <c r="AIH314" s="741"/>
      <c r="AII314" s="741"/>
      <c r="AIJ314" s="741"/>
      <c r="AIK314" s="741"/>
      <c r="AIL314" s="741"/>
      <c r="AIM314" s="741"/>
      <c r="AIN314" s="741"/>
      <c r="AIO314" s="741"/>
      <c r="AIP314" s="741"/>
      <c r="AIQ314" s="741"/>
      <c r="AIR314" s="741"/>
      <c r="AIS314" s="741"/>
      <c r="AIT314" s="741"/>
      <c r="AIU314" s="741"/>
      <c r="AIV314" s="741"/>
      <c r="AIW314" s="741"/>
      <c r="AIX314" s="741"/>
      <c r="AIY314" s="741"/>
      <c r="AIZ314" s="741"/>
      <c r="AJA314" s="741"/>
      <c r="AJB314" s="741"/>
      <c r="AJC314" s="741"/>
      <c r="AJD314" s="741"/>
      <c r="AJE314" s="741"/>
      <c r="AJF314" s="741"/>
      <c r="AJG314" s="741"/>
      <c r="AJH314" s="741"/>
      <c r="AJI314" s="741"/>
      <c r="AJJ314" s="741"/>
      <c r="AJK314" s="741"/>
      <c r="AJL314" s="741"/>
      <c r="AJM314" s="741"/>
      <c r="AJN314" s="741"/>
      <c r="AJO314" s="741"/>
      <c r="AJP314" s="741"/>
      <c r="AJQ314" s="741"/>
      <c r="AJR314" s="741"/>
      <c r="AJS314" s="741"/>
      <c r="AJT314" s="741"/>
      <c r="AJU314" s="741"/>
      <c r="AJV314" s="741"/>
      <c r="AJW314" s="741"/>
      <c r="AJX314" s="741"/>
      <c r="AJY314" s="741"/>
      <c r="AJZ314" s="741"/>
      <c r="AKA314" s="741"/>
      <c r="AKB314" s="741"/>
      <c r="AKC314" s="741"/>
      <c r="AKD314" s="741"/>
      <c r="AKE314" s="741"/>
      <c r="AKF314" s="741"/>
      <c r="AKG314" s="741"/>
      <c r="AKH314" s="741"/>
      <c r="AKI314" s="741"/>
      <c r="AKJ314" s="741"/>
      <c r="AKK314" s="741"/>
      <c r="AKL314" s="741"/>
      <c r="AKM314" s="741"/>
      <c r="AKN314" s="741"/>
      <c r="AKO314" s="741"/>
      <c r="AKP314" s="741"/>
      <c r="AKQ314" s="741"/>
      <c r="AKR314" s="741"/>
      <c r="AKS314" s="741"/>
      <c r="AKT314" s="741"/>
      <c r="AKU314" s="741"/>
      <c r="AKV314" s="741"/>
      <c r="AKW314" s="741"/>
      <c r="AKX314" s="741"/>
      <c r="AKY314" s="741"/>
      <c r="AKZ314" s="741"/>
      <c r="ALA314" s="741"/>
      <c r="ALB314" s="741"/>
      <c r="ALC314" s="741"/>
      <c r="ALD314" s="741"/>
      <c r="ALE314" s="741"/>
      <c r="ALF314" s="741"/>
      <c r="ALG314" s="741"/>
      <c r="ALH314" s="741"/>
      <c r="ALI314" s="741"/>
      <c r="ALJ314" s="741"/>
      <c r="ALK314" s="741"/>
      <c r="ALL314" s="741"/>
      <c r="ALM314" s="741"/>
      <c r="ALN314" s="741"/>
      <c r="ALO314" s="741"/>
      <c r="ALP314" s="741"/>
      <c r="ALQ314" s="741"/>
      <c r="ALR314" s="741"/>
      <c r="ALS314" s="741"/>
      <c r="ALT314" s="741"/>
      <c r="ALU314" s="741"/>
      <c r="ALV314" s="741"/>
      <c r="ALW314" s="741"/>
      <c r="ALX314" s="741"/>
      <c r="ALY314" s="741"/>
      <c r="ALZ314" s="741"/>
      <c r="AMA314" s="741"/>
      <c r="AMB314" s="741"/>
      <c r="AMC314" s="741"/>
      <c r="AMD314" s="741"/>
      <c r="AME314" s="741"/>
      <c r="AMF314" s="741"/>
      <c r="AMG314" s="741"/>
      <c r="AMH314" s="741"/>
      <c r="AMI314" s="741"/>
      <c r="AMJ314" s="741"/>
      <c r="AMK314" s="741"/>
      <c r="AML314" s="741"/>
      <c r="AMM314" s="741"/>
      <c r="AMN314" s="741"/>
      <c r="AMO314" s="741"/>
      <c r="AMP314" s="741"/>
      <c r="AMQ314" s="741"/>
      <c r="AMR314" s="741"/>
      <c r="AMS314" s="741"/>
      <c r="AMT314" s="741"/>
      <c r="AMU314" s="741"/>
      <c r="AMV314" s="741"/>
      <c r="AMW314" s="741"/>
      <c r="AMX314" s="741"/>
      <c r="AMY314" s="741"/>
      <c r="AMZ314" s="741"/>
      <c r="ANA314" s="741"/>
      <c r="ANB314" s="741"/>
      <c r="ANC314" s="741"/>
      <c r="AND314" s="741"/>
      <c r="ANE314" s="741"/>
      <c r="ANF314" s="741"/>
      <c r="ANG314" s="741"/>
      <c r="ANH314" s="741"/>
      <c r="ANI314" s="741"/>
      <c r="ANJ314" s="741"/>
      <c r="ANK314" s="741"/>
      <c r="ANL314" s="741"/>
      <c r="ANM314" s="741"/>
      <c r="ANN314" s="741"/>
      <c r="ANO314" s="741"/>
      <c r="ANP314" s="741"/>
      <c r="ANQ314" s="741"/>
      <c r="ANR314" s="741"/>
      <c r="ANS314" s="741"/>
      <c r="ANT314" s="741"/>
      <c r="ANU314" s="741"/>
      <c r="ANV314" s="741"/>
      <c r="ANW314" s="741"/>
      <c r="ANX314" s="741"/>
      <c r="ANY314" s="741"/>
      <c r="ANZ314" s="741"/>
      <c r="AOA314" s="741"/>
      <c r="AOB314" s="741"/>
      <c r="AOC314" s="741"/>
      <c r="AOD314" s="741"/>
      <c r="AOE314" s="741"/>
      <c r="AOF314" s="741"/>
      <c r="AOG314" s="741"/>
      <c r="AOH314" s="741"/>
      <c r="AOI314" s="741"/>
      <c r="AOJ314" s="741"/>
      <c r="AOK314" s="741"/>
      <c r="AOL314" s="741"/>
      <c r="AOM314" s="741"/>
      <c r="AON314" s="741"/>
      <c r="AOO314" s="741"/>
      <c r="AOP314" s="741"/>
      <c r="AOQ314" s="741"/>
      <c r="AOR314" s="741"/>
      <c r="AOS314" s="741"/>
      <c r="AOT314" s="741"/>
      <c r="AOU314" s="741"/>
      <c r="AOV314" s="741"/>
      <c r="AOW314" s="741"/>
      <c r="AOX314" s="741"/>
      <c r="AOY314" s="741"/>
      <c r="AOZ314" s="741"/>
      <c r="APA314" s="741"/>
      <c r="APB314" s="741"/>
      <c r="APC314" s="741"/>
      <c r="APD314" s="741"/>
      <c r="APE314" s="741"/>
      <c r="APF314" s="741"/>
      <c r="APG314" s="741"/>
      <c r="APH314" s="741"/>
      <c r="API314" s="741"/>
      <c r="APJ314" s="741"/>
      <c r="APK314" s="741"/>
      <c r="APL314" s="741"/>
      <c r="APM314" s="741"/>
      <c r="APN314" s="741"/>
      <c r="APO314" s="741"/>
      <c r="APP314" s="741"/>
      <c r="APQ314" s="741"/>
      <c r="APR314" s="741"/>
      <c r="APS314" s="741"/>
      <c r="APT314" s="741"/>
      <c r="APU314" s="741"/>
      <c r="APV314" s="741"/>
      <c r="APW314" s="741"/>
      <c r="APX314" s="741"/>
      <c r="APY314" s="741"/>
      <c r="APZ314" s="741"/>
      <c r="AQA314" s="741"/>
      <c r="AQB314" s="741"/>
      <c r="AQC314" s="741"/>
      <c r="AQD314" s="741"/>
      <c r="AQE314" s="741"/>
      <c r="AQF314" s="741"/>
      <c r="AQG314" s="741"/>
      <c r="AQH314" s="741"/>
      <c r="AQI314" s="741"/>
      <c r="AQJ314" s="741"/>
      <c r="AQK314" s="741"/>
      <c r="AQL314" s="741"/>
      <c r="AQM314" s="741"/>
      <c r="AQN314" s="741"/>
      <c r="AQO314" s="741"/>
      <c r="AQP314" s="741"/>
      <c r="AQQ314" s="741"/>
      <c r="AQR314" s="741"/>
      <c r="AQS314" s="741"/>
      <c r="AQT314" s="741"/>
      <c r="AQU314" s="741"/>
      <c r="AQV314" s="741"/>
      <c r="AQW314" s="741"/>
      <c r="AQX314" s="741"/>
      <c r="AQY314" s="741"/>
      <c r="AQZ314" s="741"/>
      <c r="ARA314" s="741"/>
      <c r="ARB314" s="741"/>
      <c r="ARC314" s="741"/>
      <c r="ARD314" s="741"/>
      <c r="ARE314" s="741"/>
      <c r="ARF314" s="741"/>
      <c r="ARG314" s="741"/>
      <c r="ARH314" s="741"/>
      <c r="ARI314" s="741"/>
      <c r="ARJ314" s="741"/>
      <c r="ARK314" s="741"/>
      <c r="ARL314" s="741"/>
      <c r="ARM314" s="741"/>
      <c r="ARN314" s="741"/>
      <c r="ARO314" s="741"/>
      <c r="ARP314" s="741"/>
      <c r="ARQ314" s="741"/>
      <c r="ARR314" s="741"/>
      <c r="ARS314" s="741"/>
      <c r="ART314" s="741"/>
      <c r="ARU314" s="741"/>
      <c r="ARV314" s="741"/>
      <c r="ARW314" s="741"/>
      <c r="ARX314" s="741"/>
      <c r="ARY314" s="741"/>
      <c r="ARZ314" s="741"/>
      <c r="ASA314" s="741"/>
      <c r="ASB314" s="741"/>
      <c r="ASC314" s="741"/>
    </row>
    <row r="315" spans="1:1173" s="685" customFormat="1" ht="22" hidden="1" customHeight="1" x14ac:dyDescent="0.15">
      <c r="A315" s="653"/>
      <c r="B315" s="860" t="s">
        <v>113</v>
      </c>
      <c r="C315" s="716" t="s">
        <v>284</v>
      </c>
      <c r="D315" s="724" t="s">
        <v>108</v>
      </c>
      <c r="E315" s="825">
        <f t="shared" ref="E315:AR315" si="146">IF(E311="","",(D314-E314)/10^8)</f>
        <v>4.9993061548796085</v>
      </c>
      <c r="F315" s="826">
        <f t="shared" si="146"/>
        <v>4.8727912211227418</v>
      </c>
      <c r="G315" s="826">
        <f t="shared" si="146"/>
        <v>4.7319830568478389</v>
      </c>
      <c r="H315" s="826">
        <f t="shared" si="146"/>
        <v>4.6101363284114836</v>
      </c>
      <c r="I315" s="826">
        <f t="shared" si="146"/>
        <v>4.4906058864441682</v>
      </c>
      <c r="J315" s="825">
        <f t="shared" si="146"/>
        <v>4.3733801608397673</v>
      </c>
      <c r="K315" s="826">
        <f t="shared" si="146"/>
        <v>4.2582950322480775</v>
      </c>
      <c r="L315" s="826">
        <f t="shared" si="146"/>
        <v>4.1454921480668636</v>
      </c>
      <c r="M315" s="826">
        <f t="shared" si="146"/>
        <v>4.0346550497331997</v>
      </c>
      <c r="N315" s="826">
        <f t="shared" si="146"/>
        <v>3.9259258097100069</v>
      </c>
      <c r="O315" s="826">
        <f t="shared" si="146"/>
        <v>3.81929393256546</v>
      </c>
      <c r="P315" s="826">
        <f t="shared" si="146"/>
        <v>3.7145963505481721</v>
      </c>
      <c r="Q315" s="826">
        <f t="shared" si="146"/>
        <v>3.6868258150482176</v>
      </c>
      <c r="R315" s="826">
        <f t="shared" si="146"/>
        <v>3.5859667243495941</v>
      </c>
      <c r="S315" s="826">
        <f t="shared" si="146"/>
        <v>3.4870122110675048</v>
      </c>
      <c r="T315" s="826">
        <f t="shared" si="146"/>
        <v>3.3897999700709533</v>
      </c>
      <c r="U315" s="826">
        <f t="shared" si="146"/>
        <v>3.2944734238882445</v>
      </c>
      <c r="V315" s="826">
        <f t="shared" si="146"/>
        <v>3.2008706243927767</v>
      </c>
      <c r="W315" s="826">
        <f t="shared" si="146"/>
        <v>3.108982569769287</v>
      </c>
      <c r="X315" s="826">
        <f t="shared" si="146"/>
        <v>3.0186476535578155</v>
      </c>
      <c r="Y315" s="826">
        <f t="shared" si="146"/>
        <v>2.930162755372467</v>
      </c>
      <c r="Z315" s="826">
        <f t="shared" si="146"/>
        <v>2.843213822096939</v>
      </c>
      <c r="AA315" s="826">
        <f t="shared" si="146"/>
        <v>2.8947404209504701</v>
      </c>
      <c r="AB315" s="826">
        <f t="shared" si="146"/>
        <v>2.810838528827591</v>
      </c>
      <c r="AC315" s="826">
        <f t="shared" si="146"/>
        <v>2.7284480189063642</v>
      </c>
      <c r="AD315" s="826">
        <f t="shared" si="146"/>
        <v>2.6475609973254013</v>
      </c>
      <c r="AE315" s="826">
        <f t="shared" si="146"/>
        <v>2.5681697149282074</v>
      </c>
      <c r="AF315" s="826">
        <f t="shared" si="146"/>
        <v>2.4901137904730226</v>
      </c>
      <c r="AG315" s="826">
        <f t="shared" si="146"/>
        <v>2.4133857547066881</v>
      </c>
      <c r="AH315" s="826">
        <f t="shared" si="146"/>
        <v>2.3381310473017884</v>
      </c>
      <c r="AI315" s="826">
        <f t="shared" si="146"/>
        <v>2.2641896930550764</v>
      </c>
      <c r="AJ315" s="826">
        <f t="shared" si="146"/>
        <v>2.1914018461462401</v>
      </c>
      <c r="AK315" s="826" t="str">
        <f t="shared" si="146"/>
        <v/>
      </c>
      <c r="AL315" s="826" t="str">
        <f t="shared" si="146"/>
        <v/>
      </c>
      <c r="AM315" s="826" t="str">
        <f t="shared" si="146"/>
        <v/>
      </c>
      <c r="AN315" s="826" t="str">
        <f t="shared" si="146"/>
        <v/>
      </c>
      <c r="AO315" s="826" t="str">
        <f t="shared" si="146"/>
        <v/>
      </c>
      <c r="AP315" s="826" t="str">
        <f t="shared" si="146"/>
        <v/>
      </c>
      <c r="AQ315" s="826" t="str">
        <f t="shared" si="146"/>
        <v/>
      </c>
      <c r="AR315" s="826" t="str">
        <f t="shared" si="146"/>
        <v/>
      </c>
    </row>
    <row r="316" spans="1:1173" s="685" customFormat="1" ht="22" hidden="1" customHeight="1" x14ac:dyDescent="0.15">
      <c r="A316" s="653"/>
      <c r="B316" s="861"/>
      <c r="C316" s="716" t="s">
        <v>11</v>
      </c>
      <c r="D316" s="724" t="s">
        <v>108</v>
      </c>
      <c r="E316" s="827">
        <f t="shared" ref="E316:J316" si="147">IF(E311="","",IF(E315&gt;0,2,10))</f>
        <v>2</v>
      </c>
      <c r="F316" s="828">
        <f t="shared" si="147"/>
        <v>2</v>
      </c>
      <c r="G316" s="828">
        <f t="shared" si="147"/>
        <v>2</v>
      </c>
      <c r="H316" s="828">
        <f t="shared" si="147"/>
        <v>2</v>
      </c>
      <c r="I316" s="828">
        <f t="shared" si="147"/>
        <v>2</v>
      </c>
      <c r="J316" s="827">
        <f t="shared" si="147"/>
        <v>2</v>
      </c>
      <c r="K316" s="828">
        <f t="shared" ref="K316:AR316" si="148">IF(K311="","",IF(K315&gt;0,2,10))</f>
        <v>2</v>
      </c>
      <c r="L316" s="828">
        <f t="shared" si="148"/>
        <v>2</v>
      </c>
      <c r="M316" s="828">
        <f t="shared" si="148"/>
        <v>2</v>
      </c>
      <c r="N316" s="828">
        <f t="shared" si="148"/>
        <v>2</v>
      </c>
      <c r="O316" s="828">
        <f t="shared" si="148"/>
        <v>2</v>
      </c>
      <c r="P316" s="828">
        <f t="shared" si="148"/>
        <v>2</v>
      </c>
      <c r="Q316" s="828">
        <f t="shared" si="148"/>
        <v>2</v>
      </c>
      <c r="R316" s="828">
        <f t="shared" si="148"/>
        <v>2</v>
      </c>
      <c r="S316" s="828">
        <f t="shared" si="148"/>
        <v>2</v>
      </c>
      <c r="T316" s="828">
        <f t="shared" si="148"/>
        <v>2</v>
      </c>
      <c r="U316" s="828">
        <f t="shared" si="148"/>
        <v>2</v>
      </c>
      <c r="V316" s="828">
        <f t="shared" si="148"/>
        <v>2</v>
      </c>
      <c r="W316" s="828">
        <f t="shared" si="148"/>
        <v>2</v>
      </c>
      <c r="X316" s="828">
        <f t="shared" si="148"/>
        <v>2</v>
      </c>
      <c r="Y316" s="828">
        <f t="shared" si="148"/>
        <v>2</v>
      </c>
      <c r="Z316" s="828">
        <f t="shared" si="148"/>
        <v>2</v>
      </c>
      <c r="AA316" s="828">
        <f t="shared" si="148"/>
        <v>2</v>
      </c>
      <c r="AB316" s="828">
        <f t="shared" si="148"/>
        <v>2</v>
      </c>
      <c r="AC316" s="828">
        <f t="shared" si="148"/>
        <v>2</v>
      </c>
      <c r="AD316" s="828">
        <f t="shared" si="148"/>
        <v>2</v>
      </c>
      <c r="AE316" s="828">
        <f t="shared" si="148"/>
        <v>2</v>
      </c>
      <c r="AF316" s="828">
        <f t="shared" si="148"/>
        <v>2</v>
      </c>
      <c r="AG316" s="828">
        <f t="shared" si="148"/>
        <v>2</v>
      </c>
      <c r="AH316" s="828">
        <f t="shared" si="148"/>
        <v>2</v>
      </c>
      <c r="AI316" s="828">
        <f t="shared" si="148"/>
        <v>2</v>
      </c>
      <c r="AJ316" s="828">
        <f t="shared" si="148"/>
        <v>2</v>
      </c>
      <c r="AK316" s="828" t="str">
        <f t="shared" si="148"/>
        <v/>
      </c>
      <c r="AL316" s="828" t="str">
        <f t="shared" si="148"/>
        <v/>
      </c>
      <c r="AM316" s="828" t="str">
        <f t="shared" si="148"/>
        <v/>
      </c>
      <c r="AN316" s="828" t="str">
        <f t="shared" si="148"/>
        <v/>
      </c>
      <c r="AO316" s="828" t="str">
        <f t="shared" si="148"/>
        <v/>
      </c>
      <c r="AP316" s="828" t="str">
        <f t="shared" si="148"/>
        <v/>
      </c>
      <c r="AQ316" s="828" t="str">
        <f t="shared" si="148"/>
        <v/>
      </c>
      <c r="AR316" s="828" t="str">
        <f t="shared" si="148"/>
        <v/>
      </c>
    </row>
    <row r="317" spans="1:1173" s="685" customFormat="1" ht="22" hidden="1" customHeight="1" x14ac:dyDescent="0.15">
      <c r="A317" s="653"/>
      <c r="B317" s="862"/>
      <c r="C317" s="716" t="s">
        <v>285</v>
      </c>
      <c r="D317" s="724" t="s">
        <v>108</v>
      </c>
      <c r="E317" s="829">
        <f>IF(E311="","",E316^(ABS(E315)))</f>
        <v>31.984613722963676</v>
      </c>
      <c r="F317" s="830">
        <f t="shared" ref="F317:AR317" si="149">IF(F311="","",F316^(ABS(F315)))</f>
        <v>29.299237634333259</v>
      </c>
      <c r="G317" s="830">
        <f t="shared" si="149"/>
        <v>26.574728672854107</v>
      </c>
      <c r="H317" s="830">
        <f t="shared" si="149"/>
        <v>24.422455050196568</v>
      </c>
      <c r="I317" s="830">
        <f t="shared" si="149"/>
        <v>22.480557155027419</v>
      </c>
      <c r="J317" s="829">
        <f t="shared" si="149"/>
        <v>20.726148756027872</v>
      </c>
      <c r="K317" s="830">
        <f t="shared" si="149"/>
        <v>19.137029885649461</v>
      </c>
      <c r="L317" s="830">
        <f t="shared" si="149"/>
        <v>17.697726667487284</v>
      </c>
      <c r="M317" s="830">
        <f t="shared" si="149"/>
        <v>16.388990071101404</v>
      </c>
      <c r="N317" s="830">
        <f t="shared" si="149"/>
        <v>15.199224488968008</v>
      </c>
      <c r="O317" s="830">
        <f t="shared" si="149"/>
        <v>14.116337592050654</v>
      </c>
      <c r="P317" s="830">
        <f t="shared" si="149"/>
        <v>13.128192110163466</v>
      </c>
      <c r="Q317" s="830">
        <f t="shared" si="149"/>
        <v>12.877903284011476</v>
      </c>
      <c r="R317" s="830">
        <f t="shared" si="149"/>
        <v>12.008355805115649</v>
      </c>
      <c r="S317" s="830">
        <f t="shared" si="149"/>
        <v>11.212314494025586</v>
      </c>
      <c r="T317" s="830">
        <f t="shared" si="149"/>
        <v>10.481693841360954</v>
      </c>
      <c r="U317" s="830">
        <f t="shared" si="149"/>
        <v>9.8114980191620198</v>
      </c>
      <c r="V317" s="830">
        <f t="shared" si="149"/>
        <v>9.1951341613500777</v>
      </c>
      <c r="W317" s="830">
        <f t="shared" si="149"/>
        <v>8.6277392150372609</v>
      </c>
      <c r="X317" s="830">
        <f t="shared" si="149"/>
        <v>8.1040757178176133</v>
      </c>
      <c r="Y317" s="830">
        <f t="shared" si="149"/>
        <v>7.6219637957118831</v>
      </c>
      <c r="Z317" s="830">
        <f t="shared" si="149"/>
        <v>7.1761687797758658</v>
      </c>
      <c r="AA317" s="830">
        <f t="shared" si="149"/>
        <v>7.4371012890121317</v>
      </c>
      <c r="AB317" s="830">
        <f t="shared" si="149"/>
        <v>7.0169229888192337</v>
      </c>
      <c r="AC317" s="830">
        <f t="shared" si="149"/>
        <v>6.627423071264845</v>
      </c>
      <c r="AD317" s="830">
        <f t="shared" si="149"/>
        <v>6.2660704811575316</v>
      </c>
      <c r="AE317" s="830">
        <f t="shared" si="149"/>
        <v>5.9305656546440861</v>
      </c>
      <c r="AF317" s="830">
        <f t="shared" si="149"/>
        <v>5.6182226146141696</v>
      </c>
      <c r="AG317" s="830">
        <f t="shared" si="149"/>
        <v>5.3272306829714928</v>
      </c>
      <c r="AH317" s="830">
        <f t="shared" si="149"/>
        <v>5.0564716778988217</v>
      </c>
      <c r="AI317" s="830">
        <f t="shared" si="149"/>
        <v>4.8038453030080417</v>
      </c>
      <c r="AJ317" s="830">
        <f t="shared" si="149"/>
        <v>4.5674908735051272</v>
      </c>
      <c r="AK317" s="830" t="str">
        <f t="shared" si="149"/>
        <v/>
      </c>
      <c r="AL317" s="830" t="str">
        <f t="shared" si="149"/>
        <v/>
      </c>
      <c r="AM317" s="830" t="str">
        <f t="shared" si="149"/>
        <v/>
      </c>
      <c r="AN317" s="830" t="str">
        <f t="shared" si="149"/>
        <v/>
      </c>
      <c r="AO317" s="830" t="str">
        <f t="shared" si="149"/>
        <v/>
      </c>
      <c r="AP317" s="830" t="str">
        <f t="shared" si="149"/>
        <v/>
      </c>
      <c r="AQ317" s="830" t="str">
        <f t="shared" si="149"/>
        <v/>
      </c>
      <c r="AR317" s="830" t="str">
        <f t="shared" si="149"/>
        <v/>
      </c>
    </row>
    <row r="318" spans="1:1173" s="654" customFormat="1" ht="26" customHeight="1" x14ac:dyDescent="0.15">
      <c r="A318" s="653"/>
      <c r="E318" s="655"/>
      <c r="J318" s="655"/>
    </row>
    <row r="319" spans="1:1173" s="798" customFormat="1" ht="22" customHeight="1" x14ac:dyDescent="0.15">
      <c r="A319" s="646"/>
      <c r="B319" s="796" t="s">
        <v>107</v>
      </c>
      <c r="C319" s="797" t="str">
        <f>C31</f>
        <v>*qZE*</v>
      </c>
      <c r="E319" s="799"/>
      <c r="J319" s="799"/>
    </row>
    <row r="320" spans="1:1173" s="666" customFormat="1" ht="10" customHeight="1" x14ac:dyDescent="0.15">
      <c r="A320" s="653"/>
      <c r="E320" s="669"/>
      <c r="J320" s="669"/>
    </row>
    <row r="321" spans="1:1173" s="802" customFormat="1" ht="22" customHeight="1" x14ac:dyDescent="0.15">
      <c r="A321" s="653"/>
      <c r="B321" s="800" t="s">
        <v>14</v>
      </c>
      <c r="C321" s="729">
        <f>Vérification!$I$66/100</f>
        <v>0.01</v>
      </c>
      <c r="D321" s="730"/>
      <c r="E321" s="801"/>
      <c r="J321" s="801"/>
    </row>
    <row r="322" spans="1:1173" s="802" customFormat="1" ht="22" customHeight="1" x14ac:dyDescent="0.15">
      <c r="A322" s="653"/>
      <c r="B322" s="800" t="s">
        <v>18</v>
      </c>
      <c r="C322" s="729">
        <f>Vérification!$I$67/100</f>
        <v>7.5000000000000002E-4</v>
      </c>
      <c r="D322" s="730"/>
      <c r="E322" s="801"/>
      <c r="J322" s="801"/>
    </row>
    <row r="323" spans="1:1173" s="802" customFormat="1" ht="22" customHeight="1" x14ac:dyDescent="0.15">
      <c r="A323" s="653"/>
      <c r="B323" s="800" t="s">
        <v>51</v>
      </c>
      <c r="C323" s="732">
        <f>$D$31/100</f>
        <v>1.3999999999999999E-2</v>
      </c>
      <c r="D323" s="730"/>
      <c r="E323" s="801"/>
      <c r="J323" s="801"/>
    </row>
    <row r="324" spans="1:1173" s="804" customFormat="1" ht="10" customHeight="1" x14ac:dyDescent="0.15">
      <c r="A324" s="653"/>
      <c r="B324" s="803"/>
      <c r="C324" s="699"/>
      <c r="E324" s="805"/>
      <c r="J324" s="805"/>
    </row>
    <row r="325" spans="1:1173" s="802" customFormat="1" ht="22" customHeight="1" x14ac:dyDescent="0.15">
      <c r="A325" s="653"/>
      <c r="B325" s="800"/>
      <c r="C325" s="806" t="s">
        <v>95</v>
      </c>
      <c r="E325" s="801"/>
      <c r="J325" s="801"/>
    </row>
    <row r="326" spans="1:1173" s="811" customFormat="1" ht="22" customHeight="1" x14ac:dyDescent="0.15">
      <c r="A326" s="653"/>
      <c r="B326" s="807" t="s">
        <v>69</v>
      </c>
      <c r="C326" s="671" t="s">
        <v>11</v>
      </c>
      <c r="D326" s="808">
        <f>D$84</f>
        <v>2018</v>
      </c>
      <c r="E326" s="809">
        <f t="shared" ref="E326:AR326" si="150">E$84</f>
        <v>2019</v>
      </c>
      <c r="F326" s="808">
        <f t="shared" si="150"/>
        <v>2020</v>
      </c>
      <c r="G326" s="808">
        <f t="shared" si="150"/>
        <v>2021</v>
      </c>
      <c r="H326" s="808">
        <f t="shared" si="150"/>
        <v>2022</v>
      </c>
      <c r="I326" s="808">
        <f t="shared" si="150"/>
        <v>2023</v>
      </c>
      <c r="J326" s="809">
        <f t="shared" si="150"/>
        <v>2024</v>
      </c>
      <c r="K326" s="808">
        <f t="shared" si="150"/>
        <v>2025</v>
      </c>
      <c r="L326" s="808">
        <f t="shared" si="150"/>
        <v>2026</v>
      </c>
      <c r="M326" s="808">
        <f t="shared" si="150"/>
        <v>2027</v>
      </c>
      <c r="N326" s="808">
        <f t="shared" si="150"/>
        <v>2028</v>
      </c>
      <c r="O326" s="808">
        <f t="shared" si="150"/>
        <v>2029</v>
      </c>
      <c r="P326" s="808">
        <f t="shared" si="150"/>
        <v>2030</v>
      </c>
      <c r="Q326" s="808">
        <f t="shared" si="150"/>
        <v>2031</v>
      </c>
      <c r="R326" s="808">
        <f t="shared" si="150"/>
        <v>2032</v>
      </c>
      <c r="S326" s="808">
        <f t="shared" si="150"/>
        <v>2033</v>
      </c>
      <c r="T326" s="808">
        <f t="shared" si="150"/>
        <v>2034</v>
      </c>
      <c r="U326" s="808">
        <f t="shared" si="150"/>
        <v>2035</v>
      </c>
      <c r="V326" s="808">
        <f t="shared" si="150"/>
        <v>2036</v>
      </c>
      <c r="W326" s="808">
        <f t="shared" si="150"/>
        <v>2037</v>
      </c>
      <c r="X326" s="808">
        <f t="shared" si="150"/>
        <v>2038</v>
      </c>
      <c r="Y326" s="808">
        <f t="shared" si="150"/>
        <v>2039</v>
      </c>
      <c r="Z326" s="808">
        <f t="shared" si="150"/>
        <v>2040</v>
      </c>
      <c r="AA326" s="808">
        <f t="shared" si="150"/>
        <v>2041</v>
      </c>
      <c r="AB326" s="808">
        <f t="shared" si="150"/>
        <v>2042</v>
      </c>
      <c r="AC326" s="808">
        <f t="shared" si="150"/>
        <v>2043</v>
      </c>
      <c r="AD326" s="808">
        <f t="shared" si="150"/>
        <v>2044</v>
      </c>
      <c r="AE326" s="808">
        <f t="shared" si="150"/>
        <v>2045</v>
      </c>
      <c r="AF326" s="808">
        <f t="shared" si="150"/>
        <v>2046</v>
      </c>
      <c r="AG326" s="808">
        <f t="shared" si="150"/>
        <v>2047</v>
      </c>
      <c r="AH326" s="808">
        <f t="shared" si="150"/>
        <v>2048</v>
      </c>
      <c r="AI326" s="808">
        <f t="shared" si="150"/>
        <v>2049</v>
      </c>
      <c r="AJ326" s="808">
        <f t="shared" si="150"/>
        <v>2050</v>
      </c>
      <c r="AK326" s="808" t="str">
        <f t="shared" si="150"/>
        <v/>
      </c>
      <c r="AL326" s="808" t="str">
        <f t="shared" si="150"/>
        <v/>
      </c>
      <c r="AM326" s="808" t="str">
        <f t="shared" si="150"/>
        <v/>
      </c>
      <c r="AN326" s="808" t="str">
        <f t="shared" si="150"/>
        <v/>
      </c>
      <c r="AO326" s="808" t="str">
        <f t="shared" si="150"/>
        <v/>
      </c>
      <c r="AP326" s="808" t="str">
        <f t="shared" si="150"/>
        <v/>
      </c>
      <c r="AQ326" s="808" t="str">
        <f t="shared" si="150"/>
        <v/>
      </c>
      <c r="AR326" s="808" t="str">
        <f t="shared" si="150"/>
        <v/>
      </c>
      <c r="AS326" s="810"/>
      <c r="AT326" s="810"/>
      <c r="AU326" s="810"/>
      <c r="AV326" s="810"/>
      <c r="AW326" s="810"/>
      <c r="AX326" s="810"/>
      <c r="AY326" s="810"/>
      <c r="AZ326" s="810"/>
      <c r="BA326" s="810"/>
      <c r="BB326" s="810"/>
      <c r="BC326" s="810"/>
      <c r="BD326" s="810"/>
      <c r="BE326" s="810"/>
      <c r="BF326" s="810"/>
      <c r="BG326" s="810"/>
      <c r="BH326" s="810"/>
      <c r="BI326" s="810"/>
      <c r="BJ326" s="810"/>
      <c r="BK326" s="810"/>
      <c r="BL326" s="810"/>
      <c r="BM326" s="810"/>
      <c r="BN326" s="810"/>
      <c r="BO326" s="810"/>
      <c r="BP326" s="810"/>
      <c r="BQ326" s="810"/>
      <c r="BR326" s="810"/>
      <c r="BS326" s="810"/>
      <c r="BT326" s="810"/>
      <c r="BU326" s="810"/>
      <c r="BV326" s="810"/>
      <c r="BW326" s="810"/>
      <c r="BX326" s="810"/>
      <c r="BY326" s="810"/>
      <c r="BZ326" s="810"/>
      <c r="CA326" s="810"/>
      <c r="CB326" s="810"/>
      <c r="CC326" s="810"/>
      <c r="CD326" s="810"/>
      <c r="CE326" s="810"/>
      <c r="CF326" s="810"/>
      <c r="CG326" s="810"/>
      <c r="CH326" s="810"/>
      <c r="CI326" s="810"/>
      <c r="CJ326" s="810"/>
      <c r="CK326" s="810"/>
      <c r="CL326" s="810"/>
      <c r="CM326" s="810"/>
      <c r="CN326" s="810"/>
      <c r="CO326" s="810"/>
      <c r="CP326" s="810"/>
      <c r="CQ326" s="810"/>
      <c r="CR326" s="810"/>
      <c r="CS326" s="810"/>
      <c r="CT326" s="810"/>
      <c r="CU326" s="810"/>
      <c r="CV326" s="810"/>
      <c r="CW326" s="810"/>
      <c r="CX326" s="810"/>
      <c r="CY326" s="810"/>
      <c r="CZ326" s="810"/>
      <c r="DA326" s="810"/>
      <c r="DB326" s="810"/>
      <c r="DC326" s="810"/>
      <c r="DD326" s="810"/>
      <c r="DE326" s="810"/>
      <c r="DF326" s="810"/>
      <c r="DG326" s="810"/>
      <c r="DH326" s="810"/>
      <c r="DI326" s="810"/>
      <c r="DJ326" s="810"/>
      <c r="DK326" s="810"/>
      <c r="DL326" s="810"/>
      <c r="DM326" s="810"/>
      <c r="DN326" s="810"/>
      <c r="DO326" s="810"/>
      <c r="DP326" s="810"/>
      <c r="DQ326" s="810"/>
      <c r="DR326" s="810"/>
      <c r="DS326" s="810"/>
      <c r="DT326" s="810"/>
      <c r="DU326" s="810"/>
      <c r="DV326" s="810"/>
      <c r="DW326" s="810"/>
      <c r="DX326" s="810"/>
      <c r="DY326" s="810"/>
      <c r="DZ326" s="810"/>
      <c r="EA326" s="810"/>
      <c r="EB326" s="810"/>
      <c r="EC326" s="810"/>
      <c r="ED326" s="810"/>
      <c r="EE326" s="810"/>
      <c r="EF326" s="810"/>
      <c r="EG326" s="810"/>
      <c r="EH326" s="810"/>
      <c r="EI326" s="810"/>
      <c r="EJ326" s="810"/>
      <c r="EK326" s="810"/>
      <c r="EL326" s="810"/>
      <c r="EM326" s="810"/>
      <c r="EN326" s="810"/>
      <c r="EO326" s="810"/>
      <c r="EP326" s="810"/>
      <c r="EQ326" s="810"/>
      <c r="ER326" s="810"/>
      <c r="ES326" s="810"/>
      <c r="ET326" s="810"/>
      <c r="EU326" s="810"/>
      <c r="EV326" s="810"/>
      <c r="EW326" s="810"/>
      <c r="EX326" s="810"/>
      <c r="EY326" s="810"/>
      <c r="EZ326" s="810"/>
      <c r="FA326" s="810"/>
      <c r="FB326" s="810"/>
      <c r="FC326" s="810"/>
      <c r="FD326" s="810"/>
      <c r="FE326" s="810"/>
      <c r="FF326" s="810"/>
      <c r="FG326" s="810"/>
      <c r="FH326" s="810"/>
      <c r="FI326" s="810"/>
      <c r="FJ326" s="810"/>
      <c r="FK326" s="810"/>
      <c r="FL326" s="810"/>
      <c r="FM326" s="810"/>
      <c r="FN326" s="810"/>
      <c r="FO326" s="810"/>
      <c r="FP326" s="810"/>
      <c r="FQ326" s="810"/>
      <c r="FR326" s="810"/>
      <c r="FS326" s="810"/>
      <c r="FT326" s="810"/>
      <c r="FU326" s="810"/>
      <c r="FV326" s="810"/>
      <c r="FW326" s="810"/>
      <c r="FX326" s="810"/>
      <c r="FY326" s="810"/>
      <c r="FZ326" s="810"/>
      <c r="GA326" s="810"/>
      <c r="GB326" s="810"/>
      <c r="GC326" s="810"/>
      <c r="GD326" s="810"/>
      <c r="GE326" s="810"/>
      <c r="GF326" s="810"/>
      <c r="GG326" s="810"/>
      <c r="GH326" s="810"/>
      <c r="GI326" s="810"/>
      <c r="GJ326" s="810"/>
      <c r="GK326" s="810"/>
      <c r="GL326" s="810"/>
      <c r="GM326" s="810"/>
      <c r="GN326" s="810"/>
      <c r="GO326" s="810"/>
      <c r="GP326" s="810"/>
      <c r="GQ326" s="810"/>
      <c r="GR326" s="810"/>
      <c r="GS326" s="810"/>
      <c r="GT326" s="810"/>
      <c r="GU326" s="810"/>
      <c r="GV326" s="810"/>
      <c r="GW326" s="810"/>
      <c r="GX326" s="810"/>
      <c r="GY326" s="810"/>
      <c r="GZ326" s="810"/>
      <c r="HA326" s="810"/>
      <c r="HB326" s="810"/>
      <c r="HC326" s="810"/>
      <c r="HD326" s="810"/>
      <c r="HE326" s="810"/>
      <c r="HF326" s="810"/>
      <c r="HG326" s="810"/>
      <c r="HH326" s="810"/>
      <c r="HI326" s="810"/>
      <c r="HJ326" s="810"/>
      <c r="HK326" s="810"/>
      <c r="HL326" s="810"/>
      <c r="HM326" s="810"/>
      <c r="HN326" s="810"/>
      <c r="HO326" s="810"/>
      <c r="HP326" s="810"/>
      <c r="HQ326" s="810"/>
      <c r="HR326" s="810"/>
      <c r="HS326" s="810"/>
      <c r="HT326" s="810"/>
      <c r="HU326" s="810"/>
      <c r="HV326" s="810"/>
      <c r="HW326" s="810"/>
      <c r="HX326" s="810"/>
      <c r="HY326" s="810"/>
      <c r="HZ326" s="810"/>
      <c r="IA326" s="810"/>
      <c r="IB326" s="810"/>
      <c r="IC326" s="810"/>
      <c r="ID326" s="810"/>
      <c r="IE326" s="810"/>
      <c r="IF326" s="810"/>
      <c r="IG326" s="810"/>
      <c r="IH326" s="810"/>
      <c r="II326" s="810"/>
      <c r="IJ326" s="810"/>
      <c r="IK326" s="810"/>
      <c r="IL326" s="810"/>
      <c r="IM326" s="810"/>
      <c r="IN326" s="810"/>
      <c r="IO326" s="810"/>
      <c r="IP326" s="810"/>
      <c r="IQ326" s="810"/>
      <c r="IR326" s="810"/>
      <c r="IS326" s="810"/>
      <c r="IT326" s="810"/>
      <c r="IU326" s="810"/>
      <c r="IV326" s="810"/>
      <c r="IW326" s="810"/>
      <c r="IX326" s="810"/>
      <c r="IY326" s="810"/>
      <c r="IZ326" s="810"/>
      <c r="JA326" s="810"/>
      <c r="JB326" s="810"/>
      <c r="JC326" s="810"/>
      <c r="JD326" s="810"/>
      <c r="JE326" s="810"/>
      <c r="JF326" s="810"/>
      <c r="JG326" s="810"/>
      <c r="JH326" s="810"/>
      <c r="JI326" s="810"/>
      <c r="JJ326" s="810"/>
      <c r="JK326" s="810"/>
      <c r="JL326" s="810"/>
      <c r="JM326" s="810"/>
      <c r="JN326" s="810"/>
      <c r="JO326" s="810"/>
      <c r="JP326" s="810"/>
      <c r="JQ326" s="810"/>
      <c r="JR326" s="810"/>
      <c r="JS326" s="810"/>
      <c r="JT326" s="810"/>
      <c r="JU326" s="810"/>
      <c r="JV326" s="810"/>
      <c r="JW326" s="810"/>
      <c r="JX326" s="810"/>
      <c r="JY326" s="810"/>
      <c r="JZ326" s="810"/>
      <c r="KA326" s="810"/>
      <c r="KB326" s="810"/>
      <c r="KC326" s="810"/>
      <c r="KD326" s="810"/>
      <c r="KE326" s="810"/>
      <c r="KF326" s="810"/>
      <c r="KG326" s="810"/>
      <c r="KH326" s="810"/>
      <c r="KI326" s="810"/>
      <c r="KJ326" s="810"/>
      <c r="KK326" s="810"/>
      <c r="KL326" s="810"/>
      <c r="KM326" s="810"/>
      <c r="KN326" s="810"/>
      <c r="KO326" s="810"/>
      <c r="KP326" s="810"/>
      <c r="KQ326" s="810"/>
      <c r="KR326" s="810"/>
      <c r="KS326" s="810"/>
      <c r="KT326" s="810"/>
      <c r="KU326" s="810"/>
      <c r="KV326" s="810"/>
      <c r="KW326" s="810"/>
      <c r="KX326" s="810"/>
      <c r="KY326" s="810"/>
      <c r="KZ326" s="810"/>
      <c r="LA326" s="810"/>
      <c r="LB326" s="810"/>
      <c r="LC326" s="810"/>
      <c r="LD326" s="810"/>
      <c r="LE326" s="810"/>
      <c r="LF326" s="810"/>
      <c r="LG326" s="810"/>
      <c r="LH326" s="810"/>
      <c r="LI326" s="810"/>
      <c r="LJ326" s="810"/>
      <c r="LK326" s="810"/>
      <c r="LL326" s="810"/>
      <c r="LM326" s="810"/>
      <c r="LN326" s="810"/>
      <c r="LO326" s="810"/>
      <c r="LP326" s="810"/>
      <c r="LQ326" s="810"/>
      <c r="LR326" s="810"/>
      <c r="LS326" s="810"/>
      <c r="LT326" s="810"/>
      <c r="LU326" s="810"/>
      <c r="LV326" s="810"/>
      <c r="LW326" s="810"/>
      <c r="LX326" s="810"/>
      <c r="LY326" s="810"/>
      <c r="LZ326" s="810"/>
      <c r="MA326" s="810"/>
      <c r="MB326" s="810"/>
      <c r="MC326" s="810"/>
      <c r="MD326" s="810"/>
      <c r="ME326" s="810"/>
      <c r="MF326" s="810"/>
      <c r="MG326" s="810"/>
      <c r="MH326" s="810"/>
      <c r="MI326" s="810"/>
      <c r="MJ326" s="810"/>
      <c r="MK326" s="810"/>
      <c r="ML326" s="810"/>
      <c r="MM326" s="810"/>
      <c r="MN326" s="810"/>
      <c r="MO326" s="810"/>
      <c r="MP326" s="810"/>
      <c r="MQ326" s="810"/>
      <c r="MR326" s="810"/>
      <c r="MS326" s="810"/>
      <c r="MT326" s="810"/>
      <c r="MU326" s="810"/>
      <c r="MV326" s="810"/>
      <c r="MW326" s="810"/>
      <c r="MX326" s="810"/>
      <c r="MY326" s="810"/>
      <c r="MZ326" s="810"/>
      <c r="NA326" s="810"/>
      <c r="NB326" s="810"/>
      <c r="NC326" s="810"/>
      <c r="ND326" s="810"/>
      <c r="NE326" s="810"/>
      <c r="NF326" s="810"/>
      <c r="NG326" s="810"/>
      <c r="NH326" s="810"/>
      <c r="NI326" s="810"/>
      <c r="NJ326" s="810"/>
      <c r="NK326" s="810"/>
      <c r="NL326" s="810"/>
      <c r="NM326" s="810"/>
      <c r="NN326" s="810"/>
      <c r="NO326" s="810"/>
      <c r="NP326" s="810"/>
      <c r="NQ326" s="810"/>
      <c r="NR326" s="810"/>
      <c r="NS326" s="810"/>
      <c r="NT326" s="810"/>
      <c r="NU326" s="810"/>
      <c r="NV326" s="810"/>
      <c r="NW326" s="810"/>
      <c r="NX326" s="810"/>
      <c r="NY326" s="810"/>
      <c r="NZ326" s="810"/>
      <c r="OA326" s="810"/>
      <c r="OB326" s="810"/>
      <c r="OC326" s="810"/>
      <c r="OD326" s="810"/>
      <c r="OE326" s="810"/>
      <c r="OF326" s="810"/>
      <c r="OG326" s="810"/>
      <c r="OH326" s="810"/>
      <c r="OI326" s="810"/>
      <c r="OJ326" s="810"/>
      <c r="OK326" s="810"/>
      <c r="OL326" s="810"/>
      <c r="OM326" s="810"/>
      <c r="ON326" s="810"/>
      <c r="OO326" s="810"/>
      <c r="OP326" s="810"/>
      <c r="OQ326" s="810"/>
      <c r="OR326" s="810"/>
      <c r="OS326" s="810"/>
      <c r="OT326" s="810"/>
      <c r="OU326" s="810"/>
      <c r="OV326" s="810"/>
      <c r="OW326" s="810"/>
      <c r="OX326" s="810"/>
      <c r="OY326" s="810"/>
      <c r="OZ326" s="810"/>
      <c r="PA326" s="810"/>
      <c r="PB326" s="810"/>
      <c r="PC326" s="810"/>
      <c r="PD326" s="810"/>
      <c r="PE326" s="810"/>
      <c r="PF326" s="810"/>
      <c r="PG326" s="810"/>
      <c r="PH326" s="810"/>
      <c r="PI326" s="810"/>
      <c r="PJ326" s="810"/>
      <c r="PK326" s="810"/>
      <c r="PL326" s="810"/>
      <c r="PM326" s="810"/>
      <c r="PN326" s="810"/>
      <c r="PO326" s="810"/>
      <c r="PP326" s="810"/>
      <c r="PQ326" s="810"/>
      <c r="PR326" s="810"/>
      <c r="PS326" s="810"/>
      <c r="PT326" s="810"/>
      <c r="PU326" s="810"/>
      <c r="PV326" s="810"/>
      <c r="PW326" s="810"/>
      <c r="PX326" s="810"/>
      <c r="PY326" s="810"/>
      <c r="PZ326" s="810"/>
      <c r="QA326" s="810"/>
      <c r="QB326" s="810"/>
      <c r="QC326" s="810"/>
      <c r="QD326" s="810"/>
      <c r="QE326" s="810"/>
      <c r="QF326" s="810"/>
      <c r="QG326" s="810"/>
      <c r="QH326" s="810"/>
      <c r="QI326" s="810"/>
      <c r="QJ326" s="810"/>
      <c r="QK326" s="810"/>
      <c r="QL326" s="810"/>
      <c r="QM326" s="810"/>
      <c r="QN326" s="810"/>
      <c r="QO326" s="810"/>
      <c r="QP326" s="810"/>
      <c r="QQ326" s="810"/>
      <c r="QR326" s="810"/>
      <c r="QS326" s="810"/>
      <c r="QT326" s="810"/>
      <c r="QU326" s="810"/>
      <c r="QV326" s="810"/>
      <c r="QW326" s="810"/>
      <c r="QX326" s="810"/>
      <c r="QY326" s="810"/>
      <c r="QZ326" s="810"/>
      <c r="RA326" s="810"/>
      <c r="RB326" s="810"/>
      <c r="RC326" s="810"/>
      <c r="RD326" s="810"/>
      <c r="RE326" s="810"/>
      <c r="RF326" s="810"/>
      <c r="RG326" s="810"/>
      <c r="RH326" s="810"/>
      <c r="RI326" s="810"/>
      <c r="RJ326" s="810"/>
      <c r="RK326" s="810"/>
      <c r="RL326" s="810"/>
      <c r="RM326" s="810"/>
      <c r="RN326" s="810"/>
      <c r="RO326" s="810"/>
      <c r="RP326" s="810"/>
      <c r="RQ326" s="810"/>
      <c r="RR326" s="810"/>
      <c r="RS326" s="810"/>
      <c r="RT326" s="810"/>
      <c r="RU326" s="810"/>
      <c r="RV326" s="810"/>
      <c r="RW326" s="810"/>
      <c r="RX326" s="810"/>
      <c r="RY326" s="810"/>
      <c r="RZ326" s="810"/>
      <c r="SA326" s="810"/>
      <c r="SB326" s="810"/>
      <c r="SC326" s="810"/>
      <c r="SD326" s="810"/>
      <c r="SE326" s="810"/>
      <c r="SF326" s="810"/>
      <c r="SG326" s="810"/>
      <c r="SH326" s="810"/>
      <c r="SI326" s="810"/>
      <c r="SJ326" s="810"/>
      <c r="SK326" s="810"/>
      <c r="SL326" s="810"/>
      <c r="SM326" s="810"/>
      <c r="SN326" s="810"/>
      <c r="SO326" s="810"/>
      <c r="SP326" s="810"/>
      <c r="SQ326" s="810"/>
      <c r="SR326" s="810"/>
      <c r="SS326" s="810"/>
      <c r="ST326" s="810"/>
      <c r="SU326" s="810"/>
      <c r="SV326" s="810"/>
      <c r="SW326" s="810"/>
      <c r="SX326" s="810"/>
      <c r="SY326" s="810"/>
      <c r="SZ326" s="810"/>
      <c r="TA326" s="810"/>
      <c r="TB326" s="810"/>
      <c r="TC326" s="810"/>
      <c r="TD326" s="810"/>
      <c r="TE326" s="810"/>
      <c r="TF326" s="810"/>
      <c r="TG326" s="810"/>
      <c r="TH326" s="810"/>
      <c r="TI326" s="810"/>
      <c r="TJ326" s="810"/>
      <c r="TK326" s="810"/>
      <c r="TL326" s="810"/>
      <c r="TM326" s="810"/>
      <c r="TN326" s="810"/>
      <c r="TO326" s="810"/>
      <c r="TP326" s="810"/>
      <c r="TQ326" s="810"/>
      <c r="TR326" s="810"/>
      <c r="TS326" s="810"/>
      <c r="TT326" s="810"/>
      <c r="TU326" s="810"/>
      <c r="TV326" s="810"/>
      <c r="TW326" s="810"/>
      <c r="TX326" s="810"/>
      <c r="TY326" s="810"/>
      <c r="TZ326" s="810"/>
      <c r="UA326" s="810"/>
      <c r="UB326" s="810"/>
      <c r="UC326" s="810"/>
      <c r="UD326" s="810"/>
      <c r="UE326" s="810"/>
      <c r="UF326" s="810"/>
      <c r="UG326" s="810"/>
      <c r="UH326" s="810"/>
      <c r="UI326" s="810"/>
      <c r="UJ326" s="810"/>
      <c r="UK326" s="810"/>
      <c r="UL326" s="810"/>
      <c r="UM326" s="810"/>
      <c r="UN326" s="810"/>
      <c r="UO326" s="810"/>
      <c r="UP326" s="810"/>
      <c r="UQ326" s="810"/>
      <c r="UR326" s="810"/>
      <c r="US326" s="810"/>
      <c r="UT326" s="810"/>
      <c r="UU326" s="810"/>
      <c r="UV326" s="810"/>
      <c r="UW326" s="810"/>
      <c r="UX326" s="810"/>
      <c r="UY326" s="810"/>
      <c r="UZ326" s="810"/>
      <c r="VA326" s="810"/>
      <c r="VB326" s="810"/>
      <c r="VC326" s="810"/>
      <c r="VD326" s="810"/>
      <c r="VE326" s="810"/>
      <c r="VF326" s="810"/>
      <c r="VG326" s="810"/>
      <c r="VH326" s="810"/>
      <c r="VI326" s="810"/>
      <c r="VJ326" s="810"/>
      <c r="VK326" s="810"/>
      <c r="VL326" s="810"/>
      <c r="VM326" s="810"/>
      <c r="VN326" s="810"/>
      <c r="VO326" s="810"/>
      <c r="VP326" s="810"/>
      <c r="VQ326" s="810"/>
      <c r="VR326" s="810"/>
      <c r="VS326" s="810"/>
      <c r="VT326" s="810"/>
      <c r="VU326" s="810"/>
      <c r="VV326" s="810"/>
      <c r="VW326" s="810"/>
      <c r="VX326" s="810"/>
      <c r="VY326" s="810"/>
      <c r="VZ326" s="810"/>
      <c r="WA326" s="810"/>
      <c r="WB326" s="810"/>
      <c r="WC326" s="810"/>
      <c r="WD326" s="810"/>
      <c r="WE326" s="810"/>
      <c r="WF326" s="810"/>
      <c r="WG326" s="810"/>
      <c r="WH326" s="810"/>
      <c r="WI326" s="810"/>
      <c r="WJ326" s="810"/>
      <c r="WK326" s="810"/>
      <c r="WL326" s="810"/>
      <c r="WM326" s="810"/>
      <c r="WN326" s="810"/>
      <c r="WO326" s="810"/>
      <c r="WP326" s="810"/>
      <c r="WQ326" s="810"/>
      <c r="WR326" s="810"/>
      <c r="WS326" s="810"/>
      <c r="WT326" s="810"/>
      <c r="WU326" s="810"/>
      <c r="WV326" s="810"/>
      <c r="WW326" s="810"/>
      <c r="WX326" s="810"/>
      <c r="WY326" s="810"/>
      <c r="WZ326" s="810"/>
      <c r="XA326" s="810"/>
      <c r="XB326" s="810"/>
      <c r="XC326" s="810"/>
      <c r="XD326" s="810"/>
      <c r="XE326" s="810"/>
      <c r="XF326" s="810"/>
      <c r="XG326" s="810"/>
      <c r="XH326" s="810"/>
      <c r="XI326" s="810"/>
      <c r="XJ326" s="810"/>
      <c r="XK326" s="810"/>
      <c r="XL326" s="810"/>
      <c r="XM326" s="810"/>
      <c r="XN326" s="810"/>
      <c r="XO326" s="810"/>
      <c r="XP326" s="810"/>
      <c r="XQ326" s="810"/>
      <c r="XR326" s="810"/>
      <c r="XS326" s="810"/>
      <c r="XT326" s="810"/>
      <c r="XU326" s="810"/>
      <c r="XV326" s="810"/>
      <c r="XW326" s="810"/>
      <c r="XX326" s="810"/>
      <c r="XY326" s="810"/>
      <c r="XZ326" s="810"/>
      <c r="YA326" s="810"/>
      <c r="YB326" s="810"/>
      <c r="YC326" s="810"/>
      <c r="YD326" s="810"/>
      <c r="YE326" s="810"/>
      <c r="YF326" s="810"/>
      <c r="YG326" s="810"/>
      <c r="YH326" s="810"/>
      <c r="YI326" s="810"/>
      <c r="YJ326" s="810"/>
      <c r="YK326" s="810"/>
      <c r="YL326" s="810"/>
      <c r="YM326" s="810"/>
      <c r="YN326" s="810"/>
      <c r="YO326" s="810"/>
      <c r="YP326" s="810"/>
      <c r="YQ326" s="810"/>
      <c r="YR326" s="810"/>
      <c r="YS326" s="810"/>
      <c r="YT326" s="810"/>
      <c r="YU326" s="810"/>
      <c r="YV326" s="810"/>
      <c r="YW326" s="810"/>
      <c r="YX326" s="810"/>
      <c r="YY326" s="810"/>
      <c r="YZ326" s="810"/>
      <c r="ZA326" s="810"/>
      <c r="ZB326" s="810"/>
      <c r="ZC326" s="810"/>
      <c r="ZD326" s="810"/>
      <c r="ZE326" s="810"/>
      <c r="ZF326" s="810"/>
      <c r="ZG326" s="810"/>
      <c r="ZH326" s="810"/>
      <c r="ZI326" s="810"/>
      <c r="ZJ326" s="810"/>
      <c r="ZK326" s="810"/>
      <c r="ZL326" s="810"/>
      <c r="ZM326" s="810"/>
      <c r="ZN326" s="810"/>
      <c r="ZO326" s="810"/>
      <c r="ZP326" s="810"/>
      <c r="ZQ326" s="810"/>
      <c r="ZR326" s="810"/>
      <c r="ZS326" s="810"/>
      <c r="ZT326" s="810"/>
      <c r="ZU326" s="810"/>
      <c r="ZV326" s="810"/>
      <c r="ZW326" s="810"/>
      <c r="ZX326" s="810"/>
      <c r="ZY326" s="810"/>
      <c r="ZZ326" s="810"/>
      <c r="AAA326" s="810"/>
      <c r="AAB326" s="810"/>
      <c r="AAC326" s="810"/>
      <c r="AAD326" s="810"/>
      <c r="AAE326" s="810"/>
      <c r="AAF326" s="810"/>
      <c r="AAG326" s="810"/>
      <c r="AAH326" s="810"/>
      <c r="AAI326" s="810"/>
      <c r="AAJ326" s="810"/>
      <c r="AAK326" s="810"/>
      <c r="AAL326" s="810"/>
      <c r="AAM326" s="810"/>
      <c r="AAN326" s="810"/>
      <c r="AAO326" s="810"/>
      <c r="AAP326" s="810"/>
      <c r="AAQ326" s="810"/>
      <c r="AAR326" s="810"/>
      <c r="AAS326" s="810"/>
      <c r="AAT326" s="810"/>
      <c r="AAU326" s="810"/>
      <c r="AAV326" s="810"/>
      <c r="AAW326" s="810"/>
      <c r="AAX326" s="810"/>
      <c r="AAY326" s="810"/>
      <c r="AAZ326" s="810"/>
      <c r="ABA326" s="810"/>
      <c r="ABB326" s="810"/>
      <c r="ABC326" s="810"/>
      <c r="ABD326" s="810"/>
      <c r="ABE326" s="810"/>
      <c r="ABF326" s="810"/>
      <c r="ABG326" s="810"/>
      <c r="ABH326" s="810"/>
      <c r="ABI326" s="810"/>
      <c r="ABJ326" s="810"/>
      <c r="ABK326" s="810"/>
      <c r="ABL326" s="810"/>
      <c r="ABM326" s="810"/>
      <c r="ABN326" s="810"/>
      <c r="ABO326" s="810"/>
      <c r="ABP326" s="810"/>
      <c r="ABQ326" s="810"/>
      <c r="ABR326" s="810"/>
      <c r="ABS326" s="810"/>
      <c r="ABT326" s="810"/>
      <c r="ABU326" s="810"/>
      <c r="ABV326" s="810"/>
      <c r="ABW326" s="810"/>
      <c r="ABX326" s="810"/>
      <c r="ABY326" s="810"/>
      <c r="ABZ326" s="810"/>
      <c r="ACA326" s="810"/>
      <c r="ACB326" s="810"/>
      <c r="ACC326" s="810"/>
      <c r="ACD326" s="810"/>
      <c r="ACE326" s="810"/>
      <c r="ACF326" s="810"/>
      <c r="ACG326" s="810"/>
      <c r="ACH326" s="810"/>
      <c r="ACI326" s="810"/>
      <c r="ACJ326" s="810"/>
      <c r="ACK326" s="810"/>
      <c r="ACL326" s="810"/>
      <c r="ACM326" s="810"/>
      <c r="ACN326" s="810"/>
      <c r="ACO326" s="810"/>
      <c r="ACP326" s="810"/>
      <c r="ACQ326" s="810"/>
      <c r="ACR326" s="810"/>
      <c r="ACS326" s="810"/>
      <c r="ACT326" s="810"/>
      <c r="ACU326" s="810"/>
      <c r="ACV326" s="810"/>
      <c r="ACW326" s="810"/>
      <c r="ACX326" s="810"/>
      <c r="ACY326" s="810"/>
      <c r="ACZ326" s="810"/>
      <c r="ADA326" s="810"/>
      <c r="ADB326" s="810"/>
      <c r="ADC326" s="810"/>
      <c r="ADD326" s="810"/>
      <c r="ADE326" s="810"/>
      <c r="ADF326" s="810"/>
      <c r="ADG326" s="810"/>
      <c r="ADH326" s="810"/>
      <c r="ADI326" s="810"/>
      <c r="ADJ326" s="810"/>
      <c r="ADK326" s="810"/>
      <c r="ADL326" s="810"/>
      <c r="ADM326" s="810"/>
      <c r="ADN326" s="810"/>
      <c r="ADO326" s="810"/>
      <c r="ADP326" s="810"/>
      <c r="ADQ326" s="810"/>
      <c r="ADR326" s="810"/>
      <c r="ADS326" s="810"/>
      <c r="ADT326" s="810"/>
      <c r="ADU326" s="810"/>
      <c r="ADV326" s="810"/>
      <c r="ADW326" s="810"/>
      <c r="ADX326" s="810"/>
      <c r="ADY326" s="810"/>
      <c r="ADZ326" s="810"/>
      <c r="AEA326" s="810"/>
      <c r="AEB326" s="810"/>
      <c r="AEC326" s="810"/>
      <c r="AED326" s="810"/>
      <c r="AEE326" s="810"/>
      <c r="AEF326" s="810"/>
      <c r="AEG326" s="810"/>
      <c r="AEH326" s="810"/>
      <c r="AEI326" s="810"/>
      <c r="AEJ326" s="810"/>
      <c r="AEK326" s="810"/>
      <c r="AEL326" s="810"/>
      <c r="AEM326" s="810"/>
      <c r="AEN326" s="810"/>
      <c r="AEO326" s="810"/>
      <c r="AEP326" s="810"/>
      <c r="AEQ326" s="810"/>
      <c r="AER326" s="810"/>
      <c r="AES326" s="810"/>
      <c r="AET326" s="810"/>
      <c r="AEU326" s="810"/>
      <c r="AEV326" s="810"/>
      <c r="AEW326" s="810"/>
      <c r="AEX326" s="810"/>
      <c r="AEY326" s="810"/>
      <c r="AEZ326" s="810"/>
      <c r="AFA326" s="810"/>
      <c r="AFB326" s="810"/>
      <c r="AFC326" s="810"/>
      <c r="AFD326" s="810"/>
      <c r="AFE326" s="810"/>
      <c r="AFF326" s="810"/>
      <c r="AFG326" s="810"/>
      <c r="AFH326" s="810"/>
      <c r="AFI326" s="810"/>
      <c r="AFJ326" s="810"/>
      <c r="AFK326" s="810"/>
      <c r="AFL326" s="810"/>
      <c r="AFM326" s="810"/>
      <c r="AFN326" s="810"/>
      <c r="AFO326" s="810"/>
      <c r="AFP326" s="810"/>
      <c r="AFQ326" s="810"/>
      <c r="AFR326" s="810"/>
      <c r="AFS326" s="810"/>
      <c r="AFT326" s="810"/>
      <c r="AFU326" s="810"/>
      <c r="AFV326" s="810"/>
      <c r="AFW326" s="810"/>
      <c r="AFX326" s="810"/>
      <c r="AFY326" s="810"/>
      <c r="AFZ326" s="810"/>
      <c r="AGA326" s="810"/>
      <c r="AGB326" s="810"/>
      <c r="AGC326" s="810"/>
      <c r="AGD326" s="810"/>
      <c r="AGE326" s="810"/>
      <c r="AGF326" s="810"/>
      <c r="AGG326" s="810"/>
      <c r="AGH326" s="810"/>
      <c r="AGI326" s="810"/>
      <c r="AGJ326" s="810"/>
      <c r="AGK326" s="810"/>
      <c r="AGL326" s="810"/>
      <c r="AGM326" s="810"/>
      <c r="AGN326" s="810"/>
      <c r="AGO326" s="810"/>
      <c r="AGP326" s="810"/>
      <c r="AGQ326" s="810"/>
      <c r="AGR326" s="810"/>
      <c r="AGS326" s="810"/>
      <c r="AGT326" s="810"/>
      <c r="AGU326" s="810"/>
      <c r="AGV326" s="810"/>
      <c r="AGW326" s="810"/>
      <c r="AGX326" s="810"/>
      <c r="AGY326" s="810"/>
      <c r="AGZ326" s="810"/>
      <c r="AHA326" s="810"/>
      <c r="AHB326" s="810"/>
      <c r="AHC326" s="810"/>
      <c r="AHD326" s="810"/>
      <c r="AHE326" s="810"/>
      <c r="AHF326" s="810"/>
      <c r="AHG326" s="810"/>
      <c r="AHH326" s="810"/>
      <c r="AHI326" s="810"/>
      <c r="AHJ326" s="810"/>
      <c r="AHK326" s="810"/>
      <c r="AHL326" s="810"/>
      <c r="AHM326" s="810"/>
      <c r="AHN326" s="810"/>
      <c r="AHO326" s="810"/>
      <c r="AHP326" s="810"/>
      <c r="AHQ326" s="810"/>
      <c r="AHR326" s="810"/>
      <c r="AHS326" s="810"/>
      <c r="AHT326" s="810"/>
      <c r="AHU326" s="810"/>
      <c r="AHV326" s="810"/>
      <c r="AHW326" s="810"/>
      <c r="AHX326" s="810"/>
      <c r="AHY326" s="810"/>
      <c r="AHZ326" s="810"/>
      <c r="AIA326" s="810"/>
      <c r="AIB326" s="810"/>
      <c r="AIC326" s="810"/>
      <c r="AID326" s="810"/>
      <c r="AIE326" s="810"/>
      <c r="AIF326" s="810"/>
      <c r="AIG326" s="810"/>
      <c r="AIH326" s="810"/>
      <c r="AII326" s="810"/>
      <c r="AIJ326" s="810"/>
      <c r="AIK326" s="810"/>
      <c r="AIL326" s="810"/>
      <c r="AIM326" s="810"/>
      <c r="AIN326" s="810"/>
      <c r="AIO326" s="810"/>
      <c r="AIP326" s="810"/>
      <c r="AIQ326" s="810"/>
      <c r="AIR326" s="810"/>
      <c r="AIS326" s="810"/>
      <c r="AIT326" s="810"/>
      <c r="AIU326" s="810"/>
      <c r="AIV326" s="810"/>
      <c r="AIW326" s="810"/>
      <c r="AIX326" s="810"/>
      <c r="AIY326" s="810"/>
      <c r="AIZ326" s="810"/>
      <c r="AJA326" s="810"/>
      <c r="AJB326" s="810"/>
      <c r="AJC326" s="810"/>
      <c r="AJD326" s="810"/>
      <c r="AJE326" s="810"/>
      <c r="AJF326" s="810"/>
      <c r="AJG326" s="810"/>
      <c r="AJH326" s="810"/>
      <c r="AJI326" s="810"/>
      <c r="AJJ326" s="810"/>
      <c r="AJK326" s="810"/>
      <c r="AJL326" s="810"/>
      <c r="AJM326" s="810"/>
      <c r="AJN326" s="810"/>
      <c r="AJO326" s="810"/>
      <c r="AJP326" s="810"/>
      <c r="AJQ326" s="810"/>
      <c r="AJR326" s="810"/>
      <c r="AJS326" s="810"/>
      <c r="AJT326" s="810"/>
      <c r="AJU326" s="810"/>
      <c r="AJV326" s="810"/>
      <c r="AJW326" s="810"/>
      <c r="AJX326" s="810"/>
      <c r="AJY326" s="810"/>
      <c r="AJZ326" s="810"/>
      <c r="AKA326" s="810"/>
      <c r="AKB326" s="810"/>
      <c r="AKC326" s="810"/>
      <c r="AKD326" s="810"/>
      <c r="AKE326" s="810"/>
      <c r="AKF326" s="810"/>
      <c r="AKG326" s="810"/>
      <c r="AKH326" s="810"/>
      <c r="AKI326" s="810"/>
      <c r="AKJ326" s="810"/>
      <c r="AKK326" s="810"/>
      <c r="AKL326" s="810"/>
      <c r="AKM326" s="810"/>
      <c r="AKN326" s="810"/>
      <c r="AKO326" s="810"/>
      <c r="AKP326" s="810"/>
      <c r="AKQ326" s="810"/>
      <c r="AKR326" s="810"/>
      <c r="AKS326" s="810"/>
      <c r="AKT326" s="810"/>
      <c r="AKU326" s="810"/>
      <c r="AKV326" s="810"/>
      <c r="AKW326" s="810"/>
      <c r="AKX326" s="810"/>
      <c r="AKY326" s="810"/>
      <c r="AKZ326" s="810"/>
      <c r="ALA326" s="810"/>
      <c r="ALB326" s="810"/>
      <c r="ALC326" s="810"/>
      <c r="ALD326" s="810"/>
      <c r="ALE326" s="810"/>
      <c r="ALF326" s="810"/>
      <c r="ALG326" s="810"/>
      <c r="ALH326" s="810"/>
      <c r="ALI326" s="810"/>
      <c r="ALJ326" s="810"/>
      <c r="ALK326" s="810"/>
      <c r="ALL326" s="810"/>
      <c r="ALM326" s="810"/>
      <c r="ALN326" s="810"/>
      <c r="ALO326" s="810"/>
      <c r="ALP326" s="810"/>
      <c r="ALQ326" s="810"/>
      <c r="ALR326" s="810"/>
      <c r="ALS326" s="810"/>
      <c r="ALT326" s="810"/>
      <c r="ALU326" s="810"/>
      <c r="ALV326" s="810"/>
      <c r="ALW326" s="810"/>
      <c r="ALX326" s="810"/>
      <c r="ALY326" s="810"/>
      <c r="ALZ326" s="810"/>
      <c r="AMA326" s="810"/>
      <c r="AMB326" s="810"/>
      <c r="AMC326" s="810"/>
      <c r="AMD326" s="810"/>
      <c r="AME326" s="810"/>
      <c r="AMF326" s="810"/>
      <c r="AMG326" s="810"/>
      <c r="AMH326" s="810"/>
      <c r="AMI326" s="810"/>
      <c r="AMJ326" s="810"/>
      <c r="AMK326" s="810"/>
      <c r="AML326" s="810"/>
      <c r="AMM326" s="810"/>
      <c r="AMN326" s="810"/>
      <c r="AMO326" s="810"/>
      <c r="AMP326" s="810"/>
      <c r="AMQ326" s="810"/>
      <c r="AMR326" s="810"/>
      <c r="AMS326" s="810"/>
      <c r="AMT326" s="810"/>
      <c r="AMU326" s="810"/>
      <c r="AMV326" s="810"/>
      <c r="AMW326" s="810"/>
      <c r="AMX326" s="810"/>
      <c r="AMY326" s="810"/>
      <c r="AMZ326" s="810"/>
      <c r="ANA326" s="810"/>
      <c r="ANB326" s="810"/>
      <c r="ANC326" s="810"/>
      <c r="AND326" s="810"/>
      <c r="ANE326" s="810"/>
      <c r="ANF326" s="810"/>
      <c r="ANG326" s="810"/>
      <c r="ANH326" s="810"/>
      <c r="ANI326" s="810"/>
      <c r="ANJ326" s="810"/>
      <c r="ANK326" s="810"/>
      <c r="ANL326" s="810"/>
      <c r="ANM326" s="810"/>
      <c r="ANN326" s="810"/>
      <c r="ANO326" s="810"/>
      <c r="ANP326" s="810"/>
      <c r="ANQ326" s="810"/>
      <c r="ANR326" s="810"/>
      <c r="ANS326" s="810"/>
      <c r="ANT326" s="810"/>
      <c r="ANU326" s="810"/>
      <c r="ANV326" s="810"/>
      <c r="ANW326" s="810"/>
      <c r="ANX326" s="810"/>
      <c r="ANY326" s="810"/>
      <c r="ANZ326" s="810"/>
      <c r="AOA326" s="810"/>
      <c r="AOB326" s="810"/>
      <c r="AOC326" s="810"/>
      <c r="AOD326" s="810"/>
      <c r="AOE326" s="810"/>
      <c r="AOF326" s="810"/>
      <c r="AOG326" s="810"/>
      <c r="AOH326" s="810"/>
      <c r="AOI326" s="810"/>
      <c r="AOJ326" s="810"/>
      <c r="AOK326" s="810"/>
      <c r="AOL326" s="810"/>
      <c r="AOM326" s="810"/>
      <c r="AON326" s="810"/>
      <c r="AOO326" s="810"/>
      <c r="AOP326" s="810"/>
      <c r="AOQ326" s="810"/>
      <c r="AOR326" s="810"/>
      <c r="AOS326" s="810"/>
      <c r="AOT326" s="810"/>
      <c r="AOU326" s="810"/>
      <c r="AOV326" s="810"/>
      <c r="AOW326" s="810"/>
      <c r="AOX326" s="810"/>
      <c r="AOY326" s="810"/>
      <c r="AOZ326" s="810"/>
      <c r="APA326" s="810"/>
      <c r="APB326" s="810"/>
      <c r="APC326" s="810"/>
      <c r="APD326" s="810"/>
      <c r="APE326" s="810"/>
      <c r="APF326" s="810"/>
      <c r="APG326" s="810"/>
      <c r="APH326" s="810"/>
      <c r="API326" s="810"/>
      <c r="APJ326" s="810"/>
      <c r="APK326" s="810"/>
      <c r="APL326" s="810"/>
      <c r="APM326" s="810"/>
      <c r="APN326" s="810"/>
      <c r="APO326" s="810"/>
      <c r="APP326" s="810"/>
      <c r="APQ326" s="810"/>
      <c r="APR326" s="810"/>
      <c r="APS326" s="810"/>
      <c r="APT326" s="810"/>
      <c r="APU326" s="810"/>
      <c r="APV326" s="810"/>
      <c r="APW326" s="810"/>
      <c r="APX326" s="810"/>
      <c r="APY326" s="810"/>
      <c r="APZ326" s="810"/>
      <c r="AQA326" s="810"/>
      <c r="AQB326" s="810"/>
      <c r="AQC326" s="810"/>
      <c r="AQD326" s="810"/>
      <c r="AQE326" s="810"/>
      <c r="AQF326" s="810"/>
      <c r="AQG326" s="810"/>
      <c r="AQH326" s="810"/>
      <c r="AQI326" s="810"/>
      <c r="AQJ326" s="810"/>
      <c r="AQK326" s="810"/>
      <c r="AQL326" s="810"/>
      <c r="AQM326" s="810"/>
      <c r="AQN326" s="810"/>
      <c r="AQO326" s="810"/>
      <c r="AQP326" s="810"/>
      <c r="AQQ326" s="810"/>
      <c r="AQR326" s="810"/>
      <c r="AQS326" s="810"/>
      <c r="AQT326" s="810"/>
      <c r="AQU326" s="810"/>
      <c r="AQV326" s="810"/>
      <c r="AQW326" s="810"/>
      <c r="AQX326" s="810"/>
      <c r="AQY326" s="810"/>
      <c r="AQZ326" s="810"/>
      <c r="ARA326" s="810"/>
      <c r="ARB326" s="810"/>
      <c r="ARC326" s="810"/>
      <c r="ARD326" s="810"/>
      <c r="ARE326" s="810"/>
      <c r="ARF326" s="810"/>
      <c r="ARG326" s="810"/>
      <c r="ARH326" s="810"/>
      <c r="ARI326" s="810"/>
      <c r="ARJ326" s="810"/>
      <c r="ARK326" s="810"/>
      <c r="ARL326" s="810"/>
      <c r="ARM326" s="810"/>
      <c r="ARN326" s="810"/>
      <c r="ARO326" s="810"/>
      <c r="ARP326" s="810"/>
      <c r="ARQ326" s="810"/>
      <c r="ARR326" s="810"/>
      <c r="ARS326" s="810"/>
      <c r="ART326" s="810"/>
      <c r="ARU326" s="810"/>
      <c r="ARV326" s="810"/>
      <c r="ARW326" s="810"/>
      <c r="ARX326" s="810"/>
      <c r="ARY326" s="810"/>
      <c r="ARZ326" s="810"/>
      <c r="ASA326" s="810"/>
      <c r="ASB326" s="810"/>
      <c r="ASC326" s="810"/>
    </row>
    <row r="327" spans="1:1173" s="741" customFormat="1" ht="22" customHeight="1" x14ac:dyDescent="0.15">
      <c r="A327" s="653"/>
      <c r="B327" s="736" t="s">
        <v>88</v>
      </c>
      <c r="C327" s="737" t="s">
        <v>27</v>
      </c>
      <c r="D327" s="738">
        <f>IF($C323*$D$101&gt;$D$101,$D$101,ROUNDUP($C323*$D$101,0))</f>
        <v>22157</v>
      </c>
      <c r="E327" s="739">
        <f t="shared" ref="E327:AR327" si="151">IF(E326="","",IF($C323*($D$101-D327)+D327&gt;$D$101,$D$101,ROUNDUP($C323*($D$101-D327)+D327,0)))</f>
        <v>44004</v>
      </c>
      <c r="F327" s="740">
        <f t="shared" si="151"/>
        <v>65545</v>
      </c>
      <c r="G327" s="740">
        <f t="shared" si="151"/>
        <v>86784</v>
      </c>
      <c r="H327" s="740">
        <f t="shared" si="151"/>
        <v>107726</v>
      </c>
      <c r="I327" s="740">
        <f t="shared" si="151"/>
        <v>128375</v>
      </c>
      <c r="J327" s="739">
        <f t="shared" si="151"/>
        <v>148735</v>
      </c>
      <c r="K327" s="740">
        <f t="shared" si="151"/>
        <v>168810</v>
      </c>
      <c r="L327" s="740">
        <f t="shared" si="151"/>
        <v>188604</v>
      </c>
      <c r="M327" s="740">
        <f t="shared" si="151"/>
        <v>208120</v>
      </c>
      <c r="N327" s="740">
        <f t="shared" si="151"/>
        <v>227363</v>
      </c>
      <c r="O327" s="740">
        <f t="shared" si="151"/>
        <v>246337</v>
      </c>
      <c r="P327" s="740">
        <f t="shared" si="151"/>
        <v>265045</v>
      </c>
      <c r="Q327" s="740">
        <f t="shared" si="151"/>
        <v>283491</v>
      </c>
      <c r="R327" s="740">
        <f t="shared" si="151"/>
        <v>301679</v>
      </c>
      <c r="S327" s="740">
        <f t="shared" si="151"/>
        <v>319612</v>
      </c>
      <c r="T327" s="740">
        <f t="shared" si="151"/>
        <v>337294</v>
      </c>
      <c r="U327" s="740">
        <f t="shared" si="151"/>
        <v>354729</v>
      </c>
      <c r="V327" s="740">
        <f t="shared" si="151"/>
        <v>371920</v>
      </c>
      <c r="W327" s="740">
        <f t="shared" si="151"/>
        <v>388870</v>
      </c>
      <c r="X327" s="740">
        <f t="shared" si="151"/>
        <v>405583</v>
      </c>
      <c r="Y327" s="740">
        <f t="shared" si="151"/>
        <v>422062</v>
      </c>
      <c r="Z327" s="740">
        <f t="shared" si="151"/>
        <v>438310</v>
      </c>
      <c r="AA327" s="740">
        <f t="shared" si="151"/>
        <v>454331</v>
      </c>
      <c r="AB327" s="740">
        <f t="shared" si="151"/>
        <v>470127</v>
      </c>
      <c r="AC327" s="740">
        <f t="shared" si="151"/>
        <v>485702</v>
      </c>
      <c r="AD327" s="740">
        <f t="shared" si="151"/>
        <v>501059</v>
      </c>
      <c r="AE327" s="740">
        <f t="shared" si="151"/>
        <v>516201</v>
      </c>
      <c r="AF327" s="740">
        <f t="shared" si="151"/>
        <v>531131</v>
      </c>
      <c r="AG327" s="740">
        <f t="shared" si="151"/>
        <v>545852</v>
      </c>
      <c r="AH327" s="740">
        <f t="shared" si="151"/>
        <v>560367</v>
      </c>
      <c r="AI327" s="740">
        <f t="shared" si="151"/>
        <v>574679</v>
      </c>
      <c r="AJ327" s="740">
        <f t="shared" si="151"/>
        <v>588790</v>
      </c>
      <c r="AK327" s="740" t="str">
        <f t="shared" si="151"/>
        <v/>
      </c>
      <c r="AL327" s="740" t="str">
        <f t="shared" si="151"/>
        <v/>
      </c>
      <c r="AM327" s="740" t="str">
        <f t="shared" si="151"/>
        <v/>
      </c>
      <c r="AN327" s="740" t="str">
        <f t="shared" si="151"/>
        <v/>
      </c>
      <c r="AO327" s="740" t="str">
        <f t="shared" si="151"/>
        <v/>
      </c>
      <c r="AP327" s="740" t="str">
        <f t="shared" si="151"/>
        <v/>
      </c>
      <c r="AQ327" s="740" t="str">
        <f t="shared" si="151"/>
        <v/>
      </c>
      <c r="AR327" s="740" t="str">
        <f t="shared" si="151"/>
        <v/>
      </c>
    </row>
    <row r="328" spans="1:1173" s="699" customFormat="1" ht="22" customHeight="1" x14ac:dyDescent="0.15">
      <c r="A328" s="653"/>
      <c r="B328" s="772"/>
      <c r="C328" s="737" t="s">
        <v>17</v>
      </c>
      <c r="D328" s="743">
        <f>IF(D326="","",D327/D$101)</f>
        <v>1.4000379122962214E-2</v>
      </c>
      <c r="E328" s="744">
        <f t="shared" ref="E328:AI328" si="152">IF(E326="","",E327/E$101)</f>
        <v>2.763549582365132E-2</v>
      </c>
      <c r="F328" s="743">
        <f t="shared" si="152"/>
        <v>4.0914481897627968E-2</v>
      </c>
      <c r="G328" s="743">
        <f t="shared" si="152"/>
        <v>5.3836228287841188E-2</v>
      </c>
      <c r="H328" s="743">
        <f t="shared" si="152"/>
        <v>6.6415536374845874E-2</v>
      </c>
      <c r="I328" s="743">
        <f t="shared" si="152"/>
        <v>7.8661151960784312E-2</v>
      </c>
      <c r="J328" s="744">
        <f t="shared" si="152"/>
        <v>9.0581607795371499E-2</v>
      </c>
      <c r="K328" s="743">
        <f t="shared" si="152"/>
        <v>0.10218523002421308</v>
      </c>
      <c r="L328" s="743">
        <f t="shared" si="152"/>
        <v>0.11348014440433213</v>
      </c>
      <c r="M328" s="743">
        <f t="shared" si="152"/>
        <v>0.12447368421052632</v>
      </c>
      <c r="N328" s="743">
        <f t="shared" si="152"/>
        <v>0.13517419738406658</v>
      </c>
      <c r="O328" s="743">
        <f t="shared" si="152"/>
        <v>0.14558924349881797</v>
      </c>
      <c r="P328" s="743">
        <f t="shared" si="152"/>
        <v>0.1557256169212691</v>
      </c>
      <c r="Q328" s="743">
        <f t="shared" si="152"/>
        <v>0.16572121708122645</v>
      </c>
      <c r="R328" s="743">
        <f t="shared" si="152"/>
        <v>0.17546617809573664</v>
      </c>
      <c r="S328" s="743">
        <f t="shared" si="152"/>
        <v>0.18496600017361614</v>
      </c>
      <c r="T328" s="743">
        <f t="shared" si="152"/>
        <v>0.19422664977542325</v>
      </c>
      <c r="U328" s="743">
        <f t="shared" si="152"/>
        <v>0.20325397507520412</v>
      </c>
      <c r="V328" s="743">
        <f t="shared" si="152"/>
        <v>0.21205313871942527</v>
      </c>
      <c r="W328" s="743">
        <f t="shared" si="152"/>
        <v>0.22062920200845365</v>
      </c>
      <c r="X328" s="743">
        <f t="shared" si="152"/>
        <v>0.22898769196025293</v>
      </c>
      <c r="Y328" s="743">
        <f t="shared" si="152"/>
        <v>0.23713346630334017</v>
      </c>
      <c r="Z328" s="743">
        <f t="shared" si="152"/>
        <v>0.24507128878948839</v>
      </c>
      <c r="AA328" s="743">
        <f t="shared" si="152"/>
        <v>0.25315432277620525</v>
      </c>
      <c r="AB328" s="743">
        <f t="shared" si="152"/>
        <v>0.26105693946225694</v>
      </c>
      <c r="AC328" s="743">
        <f t="shared" si="152"/>
        <v>0.26878320347086948</v>
      </c>
      <c r="AD328" s="743">
        <f t="shared" si="152"/>
        <v>0.27633657250636989</v>
      </c>
      <c r="AE328" s="743">
        <f t="shared" si="152"/>
        <v>0.28372045729361328</v>
      </c>
      <c r="AF328" s="743">
        <f t="shared" si="152"/>
        <v>0.29093822237316358</v>
      </c>
      <c r="AG328" s="743">
        <f t="shared" si="152"/>
        <v>0.29799318688037735</v>
      </c>
      <c r="AH328" s="743">
        <f t="shared" si="152"/>
        <v>0.30488862530876959</v>
      </c>
      <c r="AI328" s="743">
        <f t="shared" si="152"/>
        <v>0.31162776825803096</v>
      </c>
      <c r="AJ328" s="743">
        <f>IF(AJ326="","",AJ327/AJ$101)</f>
        <v>0.31821326271415445</v>
      </c>
      <c r="AK328" s="743" t="str">
        <f t="shared" ref="AK328:AR328" si="153">IF(AK326="","",AK327/AK$101)</f>
        <v/>
      </c>
      <c r="AL328" s="743" t="str">
        <f t="shared" si="153"/>
        <v/>
      </c>
      <c r="AM328" s="743" t="str">
        <f t="shared" si="153"/>
        <v/>
      </c>
      <c r="AN328" s="743" t="str">
        <f t="shared" si="153"/>
        <v/>
      </c>
      <c r="AO328" s="743" t="str">
        <f t="shared" si="153"/>
        <v/>
      </c>
      <c r="AP328" s="743" t="str">
        <f t="shared" si="153"/>
        <v/>
      </c>
      <c r="AQ328" s="743" t="str">
        <f t="shared" si="153"/>
        <v/>
      </c>
      <c r="AR328" s="743" t="str">
        <f t="shared" si="153"/>
        <v/>
      </c>
    </row>
    <row r="329" spans="1:1173" s="751" customFormat="1" ht="22" customHeight="1" x14ac:dyDescent="0.15">
      <c r="A329" s="653"/>
      <c r="B329" s="745" t="s">
        <v>96</v>
      </c>
      <c r="C329" s="737" t="s">
        <v>49</v>
      </c>
      <c r="D329" s="746">
        <f>IF(D326="","",D327*$G$31)</f>
        <v>122848378.64999999</v>
      </c>
      <c r="E329" s="747">
        <f t="shared" ref="E329:AR329" si="154">IF(E326="","",E327*$G$31)</f>
        <v>243977977.79999998</v>
      </c>
      <c r="F329" s="746">
        <f t="shared" si="154"/>
        <v>363410975.25</v>
      </c>
      <c r="G329" s="746">
        <f t="shared" si="154"/>
        <v>481169548.80000001</v>
      </c>
      <c r="H329" s="746">
        <f t="shared" si="154"/>
        <v>597281420.69999993</v>
      </c>
      <c r="I329" s="746">
        <f t="shared" si="154"/>
        <v>711768768.75</v>
      </c>
      <c r="J329" s="747">
        <f t="shared" si="154"/>
        <v>824653770.75</v>
      </c>
      <c r="K329" s="746">
        <f t="shared" si="154"/>
        <v>935958604.5</v>
      </c>
      <c r="L329" s="746">
        <f t="shared" si="154"/>
        <v>1045705447.8</v>
      </c>
      <c r="M329" s="746">
        <f t="shared" si="154"/>
        <v>1153910934</v>
      </c>
      <c r="N329" s="746">
        <f t="shared" si="154"/>
        <v>1260602785.3499999</v>
      </c>
      <c r="O329" s="746">
        <f t="shared" si="154"/>
        <v>1365803179.6499999</v>
      </c>
      <c r="P329" s="746">
        <f t="shared" si="154"/>
        <v>1469528750.25</v>
      </c>
      <c r="Q329" s="746">
        <f t="shared" si="154"/>
        <v>1571801674.95</v>
      </c>
      <c r="R329" s="746">
        <f t="shared" si="154"/>
        <v>1672644131.55</v>
      </c>
      <c r="S329" s="746">
        <f t="shared" si="154"/>
        <v>1772072753.3999999</v>
      </c>
      <c r="T329" s="746">
        <f t="shared" si="154"/>
        <v>1870109718.3</v>
      </c>
      <c r="U329" s="746">
        <f t="shared" si="154"/>
        <v>1966777204.05</v>
      </c>
      <c r="V329" s="746">
        <f t="shared" si="154"/>
        <v>2062091844</v>
      </c>
      <c r="W329" s="746">
        <f t="shared" si="154"/>
        <v>2156070271.5</v>
      </c>
      <c r="X329" s="746">
        <f t="shared" si="154"/>
        <v>2248734664.3499999</v>
      </c>
      <c r="Y329" s="746">
        <f t="shared" si="154"/>
        <v>2340101655.9000001</v>
      </c>
      <c r="Z329" s="746">
        <f t="shared" si="154"/>
        <v>2430187879.5</v>
      </c>
      <c r="AA329" s="746">
        <f t="shared" si="154"/>
        <v>2519015512.9499998</v>
      </c>
      <c r="AB329" s="746">
        <f t="shared" si="154"/>
        <v>2606595645.1500001</v>
      </c>
      <c r="AC329" s="746">
        <f t="shared" si="154"/>
        <v>2692950453.9000001</v>
      </c>
      <c r="AD329" s="746">
        <f t="shared" si="154"/>
        <v>2778096572.5499997</v>
      </c>
      <c r="AE329" s="746">
        <f t="shared" si="154"/>
        <v>2862050634.4499998</v>
      </c>
      <c r="AF329" s="746">
        <f t="shared" si="154"/>
        <v>2944829272.9499998</v>
      </c>
      <c r="AG329" s="746">
        <f t="shared" si="154"/>
        <v>3026449121.4000001</v>
      </c>
      <c r="AH329" s="746">
        <f t="shared" si="154"/>
        <v>3106926813.1500001</v>
      </c>
      <c r="AI329" s="746">
        <f t="shared" si="154"/>
        <v>3186278981.5499997</v>
      </c>
      <c r="AJ329" s="746">
        <f>IF(AJ326="","",AJ327*$G$31)</f>
        <v>3264516715.5</v>
      </c>
      <c r="AK329" s="746" t="str">
        <f t="shared" si="154"/>
        <v/>
      </c>
      <c r="AL329" s="746" t="str">
        <f t="shared" si="154"/>
        <v/>
      </c>
      <c r="AM329" s="746" t="str">
        <f t="shared" si="154"/>
        <v/>
      </c>
      <c r="AN329" s="746" t="str">
        <f t="shared" si="154"/>
        <v/>
      </c>
      <c r="AO329" s="746" t="str">
        <f t="shared" si="154"/>
        <v/>
      </c>
      <c r="AP329" s="746" t="str">
        <f t="shared" si="154"/>
        <v/>
      </c>
      <c r="AQ329" s="746" t="str">
        <f t="shared" si="154"/>
        <v/>
      </c>
      <c r="AR329" s="746" t="str">
        <f t="shared" si="154"/>
        <v/>
      </c>
    </row>
    <row r="330" spans="1:1173" s="812" customFormat="1" ht="10" customHeight="1" x14ac:dyDescent="0.15">
      <c r="A330" s="653"/>
      <c r="B330" s="802"/>
      <c r="C330" s="802"/>
      <c r="E330" s="813"/>
      <c r="J330" s="813"/>
    </row>
    <row r="331" spans="1:1173" s="699" customFormat="1" ht="22" customHeight="1" x14ac:dyDescent="0.15">
      <c r="A331" s="653"/>
      <c r="B331" s="736" t="s">
        <v>89</v>
      </c>
      <c r="C331" s="737" t="s">
        <v>27</v>
      </c>
      <c r="D331" s="748">
        <f>IF((((VLOOKUP(D326,Vérification!$C$18:$D$57,2,FALSE))-(VLOOKUP(D326-1,Vérification!$C$18:$D$57,2,FALSE)))*1000)&lt;0,0,((VLOOKUP(D326,Vérification!$C$18:$D$57,2,FALSE))-(VLOOKUP(D326-1,Vérification!$C$18:$D$57,2,FALSE)))*1000)</f>
        <v>9700.0000000000455</v>
      </c>
      <c r="E331" s="749">
        <f t="shared" ref="E331:AR331" si="155">IF(E326="","",IF(E$101-D$101&lt;0,D331,E$101-D$101+D331))</f>
        <v>19400.000000000044</v>
      </c>
      <c r="F331" s="750">
        <f t="shared" si="155"/>
        <v>29100.000000000044</v>
      </c>
      <c r="G331" s="750">
        <f t="shared" si="155"/>
        <v>39100.000000000044</v>
      </c>
      <c r="H331" s="750">
        <f t="shared" si="155"/>
        <v>49100.000000000044</v>
      </c>
      <c r="I331" s="750">
        <f t="shared" si="155"/>
        <v>59100.000000000044</v>
      </c>
      <c r="J331" s="749">
        <f t="shared" si="155"/>
        <v>69100.000000000044</v>
      </c>
      <c r="K331" s="750">
        <f t="shared" si="155"/>
        <v>79100.000000000044</v>
      </c>
      <c r="L331" s="750">
        <f t="shared" si="155"/>
        <v>89100.000000000044</v>
      </c>
      <c r="M331" s="750">
        <f t="shared" si="155"/>
        <v>99100.000000000044</v>
      </c>
      <c r="N331" s="750">
        <f t="shared" si="155"/>
        <v>109100.00000000004</v>
      </c>
      <c r="O331" s="750">
        <f t="shared" si="155"/>
        <v>119100.00000000004</v>
      </c>
      <c r="P331" s="750">
        <f t="shared" si="155"/>
        <v>129100.00000000004</v>
      </c>
      <c r="Q331" s="750">
        <f t="shared" si="155"/>
        <v>137750.00000000006</v>
      </c>
      <c r="R331" s="750">
        <f t="shared" si="155"/>
        <v>146400.00000000006</v>
      </c>
      <c r="S331" s="750">
        <f t="shared" si="155"/>
        <v>155050.00000000006</v>
      </c>
      <c r="T331" s="750">
        <f t="shared" si="155"/>
        <v>163700.00000000006</v>
      </c>
      <c r="U331" s="750">
        <f t="shared" si="155"/>
        <v>172350.00000000006</v>
      </c>
      <c r="V331" s="750">
        <f t="shared" si="155"/>
        <v>181000.00000000006</v>
      </c>
      <c r="W331" s="750">
        <f t="shared" si="155"/>
        <v>189650.00000000006</v>
      </c>
      <c r="X331" s="750">
        <f t="shared" si="155"/>
        <v>198300.00000000006</v>
      </c>
      <c r="Y331" s="750">
        <f t="shared" si="155"/>
        <v>206950.00000000006</v>
      </c>
      <c r="Z331" s="750">
        <f t="shared" si="155"/>
        <v>215600.00000000006</v>
      </c>
      <c r="AA331" s="750">
        <f t="shared" si="155"/>
        <v>221780.00000000006</v>
      </c>
      <c r="AB331" s="750">
        <f t="shared" si="155"/>
        <v>227960.00000000006</v>
      </c>
      <c r="AC331" s="750">
        <f t="shared" si="155"/>
        <v>234140.00000000006</v>
      </c>
      <c r="AD331" s="750">
        <f t="shared" si="155"/>
        <v>240320.00000000006</v>
      </c>
      <c r="AE331" s="750">
        <f t="shared" si="155"/>
        <v>246500.00000000006</v>
      </c>
      <c r="AF331" s="750">
        <f t="shared" si="155"/>
        <v>252680.00000000006</v>
      </c>
      <c r="AG331" s="750">
        <f t="shared" si="155"/>
        <v>258860.00000000006</v>
      </c>
      <c r="AH331" s="750">
        <f t="shared" si="155"/>
        <v>265040.00000000006</v>
      </c>
      <c r="AI331" s="750">
        <f t="shared" si="155"/>
        <v>271220.00000000006</v>
      </c>
      <c r="AJ331" s="750">
        <f t="shared" si="155"/>
        <v>277400.00000000006</v>
      </c>
      <c r="AK331" s="750" t="str">
        <f t="shared" si="155"/>
        <v/>
      </c>
      <c r="AL331" s="750" t="str">
        <f t="shared" si="155"/>
        <v/>
      </c>
      <c r="AM331" s="750" t="str">
        <f t="shared" si="155"/>
        <v/>
      </c>
      <c r="AN331" s="750" t="str">
        <f t="shared" si="155"/>
        <v/>
      </c>
      <c r="AO331" s="750" t="str">
        <f t="shared" si="155"/>
        <v/>
      </c>
      <c r="AP331" s="750" t="str">
        <f t="shared" si="155"/>
        <v/>
      </c>
      <c r="AQ331" s="750" t="str">
        <f t="shared" si="155"/>
        <v/>
      </c>
      <c r="AR331" s="750" t="str">
        <f t="shared" si="155"/>
        <v/>
      </c>
    </row>
    <row r="332" spans="1:1173" s="699" customFormat="1" ht="22" customHeight="1" x14ac:dyDescent="0.15">
      <c r="A332" s="653"/>
      <c r="B332" s="772"/>
      <c r="C332" s="737" t="s">
        <v>17</v>
      </c>
      <c r="D332" s="743">
        <f t="shared" ref="D332:AR332" si="156">IF(D326="","",D331/D$101)</f>
        <v>6.1291545557942912E-3</v>
      </c>
      <c r="E332" s="744">
        <f t="shared" si="156"/>
        <v>1.2183633737361078E-2</v>
      </c>
      <c r="F332" s="743">
        <f t="shared" si="156"/>
        <v>1.8164794007490662E-2</v>
      </c>
      <c r="G332" s="743">
        <f t="shared" si="156"/>
        <v>2.4255583126550895E-2</v>
      </c>
      <c r="H332" s="743">
        <f t="shared" si="156"/>
        <v>3.0271270036991395E-2</v>
      </c>
      <c r="I332" s="743">
        <f t="shared" si="156"/>
        <v>3.6213235294117671E-2</v>
      </c>
      <c r="J332" s="744">
        <f t="shared" si="156"/>
        <v>4.2082825822168116E-2</v>
      </c>
      <c r="K332" s="743">
        <f t="shared" si="156"/>
        <v>4.7881355932203419E-2</v>
      </c>
      <c r="L332" s="743">
        <f t="shared" si="156"/>
        <v>5.3610108303249124E-2</v>
      </c>
      <c r="M332" s="743">
        <f t="shared" si="156"/>
        <v>5.9270334928229688E-2</v>
      </c>
      <c r="N332" s="743">
        <f t="shared" si="156"/>
        <v>6.4863258026159359E-2</v>
      </c>
      <c r="O332" s="743">
        <f t="shared" si="156"/>
        <v>7.0390070921985848E-2</v>
      </c>
      <c r="P332" s="743">
        <f t="shared" si="156"/>
        <v>7.5851938895417179E-2</v>
      </c>
      <c r="Q332" s="743">
        <f t="shared" si="156"/>
        <v>8.0524946657703253E-2</v>
      </c>
      <c r="R332" s="743">
        <f t="shared" si="156"/>
        <v>8.5150933519455629E-2</v>
      </c>
      <c r="S332" s="743">
        <f t="shared" si="156"/>
        <v>8.9730605630950006E-2</v>
      </c>
      <c r="T332" s="743">
        <f t="shared" si="156"/>
        <v>9.4264655073131434E-2</v>
      </c>
      <c r="U332" s="743">
        <f t="shared" si="156"/>
        <v>9.8753760206274202E-2</v>
      </c>
      <c r="V332" s="743">
        <f t="shared" si="156"/>
        <v>0.10319858600832434</v>
      </c>
      <c r="W332" s="743">
        <f t="shared" si="156"/>
        <v>0.10759978440327937</v>
      </c>
      <c r="X332" s="743">
        <f t="shared" si="156"/>
        <v>0.11195799457994583</v>
      </c>
      <c r="Y332" s="743">
        <f t="shared" si="156"/>
        <v>0.11627384330140184</v>
      </c>
      <c r="Z332" s="743">
        <f t="shared" si="156"/>
        <v>0.12054794520547948</v>
      </c>
      <c r="AA332" s="743">
        <f t="shared" si="156"/>
        <v>0.12357634787260127</v>
      </c>
      <c r="AB332" s="743">
        <f t="shared" si="156"/>
        <v>0.12658396543873485</v>
      </c>
      <c r="AC332" s="743">
        <f t="shared" si="156"/>
        <v>0.12957101115636624</v>
      </c>
      <c r="AD332" s="743">
        <f t="shared" si="156"/>
        <v>0.13253769537066659</v>
      </c>
      <c r="AE332" s="743">
        <f t="shared" si="156"/>
        <v>0.13548422556886888</v>
      </c>
      <c r="AF332" s="743">
        <f t="shared" si="156"/>
        <v>0.1384108064286419</v>
      </c>
      <c r="AG332" s="743">
        <f t="shared" si="156"/>
        <v>0.1413176398654846</v>
      </c>
      <c r="AH332" s="743">
        <f t="shared" si="156"/>
        <v>0.14420492507916474</v>
      </c>
      <c r="AI332" s="743">
        <f t="shared" si="156"/>
        <v>0.1470728585992235</v>
      </c>
      <c r="AJ332" s="743">
        <f t="shared" si="156"/>
        <v>0.1499216343295682</v>
      </c>
      <c r="AK332" s="743" t="str">
        <f t="shared" si="156"/>
        <v/>
      </c>
      <c r="AL332" s="743" t="str">
        <f t="shared" si="156"/>
        <v/>
      </c>
      <c r="AM332" s="743" t="str">
        <f t="shared" si="156"/>
        <v/>
      </c>
      <c r="AN332" s="743" t="str">
        <f t="shared" si="156"/>
        <v/>
      </c>
      <c r="AO332" s="743" t="str">
        <f t="shared" si="156"/>
        <v/>
      </c>
      <c r="AP332" s="743" t="str">
        <f t="shared" si="156"/>
        <v/>
      </c>
      <c r="AQ332" s="743" t="str">
        <f t="shared" si="156"/>
        <v/>
      </c>
      <c r="AR332" s="743" t="str">
        <f t="shared" si="156"/>
        <v/>
      </c>
    </row>
    <row r="333" spans="1:1173" s="751" customFormat="1" ht="22" customHeight="1" x14ac:dyDescent="0.15">
      <c r="A333" s="653"/>
      <c r="B333" s="745" t="s">
        <v>97</v>
      </c>
      <c r="C333" s="737" t="s">
        <v>49</v>
      </c>
      <c r="D333" s="746">
        <f>IF(D326="","",D331*$J$31)</f>
        <v>0</v>
      </c>
      <c r="E333" s="747">
        <f t="shared" ref="E333:AR333" si="157">IF(E326="","",E331*$J$31)</f>
        <v>0</v>
      </c>
      <c r="F333" s="746">
        <f t="shared" si="157"/>
        <v>0</v>
      </c>
      <c r="G333" s="746">
        <f t="shared" si="157"/>
        <v>0</v>
      </c>
      <c r="H333" s="746">
        <f t="shared" si="157"/>
        <v>0</v>
      </c>
      <c r="I333" s="746">
        <f t="shared" si="157"/>
        <v>0</v>
      </c>
      <c r="J333" s="747">
        <f t="shared" si="157"/>
        <v>0</v>
      </c>
      <c r="K333" s="746">
        <f t="shared" si="157"/>
        <v>0</v>
      </c>
      <c r="L333" s="746">
        <f t="shared" si="157"/>
        <v>0</v>
      </c>
      <c r="M333" s="746">
        <f t="shared" si="157"/>
        <v>0</v>
      </c>
      <c r="N333" s="746">
        <f t="shared" si="157"/>
        <v>0</v>
      </c>
      <c r="O333" s="746">
        <f t="shared" si="157"/>
        <v>0</v>
      </c>
      <c r="P333" s="746">
        <f t="shared" si="157"/>
        <v>0</v>
      </c>
      <c r="Q333" s="746">
        <f t="shared" si="157"/>
        <v>0</v>
      </c>
      <c r="R333" s="746">
        <f t="shared" si="157"/>
        <v>0</v>
      </c>
      <c r="S333" s="746">
        <f t="shared" si="157"/>
        <v>0</v>
      </c>
      <c r="T333" s="746">
        <f t="shared" si="157"/>
        <v>0</v>
      </c>
      <c r="U333" s="746">
        <f t="shared" si="157"/>
        <v>0</v>
      </c>
      <c r="V333" s="746">
        <f t="shared" si="157"/>
        <v>0</v>
      </c>
      <c r="W333" s="746">
        <f t="shared" si="157"/>
        <v>0</v>
      </c>
      <c r="X333" s="746">
        <f t="shared" si="157"/>
        <v>0</v>
      </c>
      <c r="Y333" s="746">
        <f t="shared" si="157"/>
        <v>0</v>
      </c>
      <c r="Z333" s="746">
        <f t="shared" si="157"/>
        <v>0</v>
      </c>
      <c r="AA333" s="746">
        <f t="shared" si="157"/>
        <v>0</v>
      </c>
      <c r="AB333" s="746">
        <f t="shared" si="157"/>
        <v>0</v>
      </c>
      <c r="AC333" s="746">
        <f t="shared" si="157"/>
        <v>0</v>
      </c>
      <c r="AD333" s="746">
        <f t="shared" si="157"/>
        <v>0</v>
      </c>
      <c r="AE333" s="746">
        <f t="shared" si="157"/>
        <v>0</v>
      </c>
      <c r="AF333" s="746">
        <f t="shared" si="157"/>
        <v>0</v>
      </c>
      <c r="AG333" s="746">
        <f t="shared" si="157"/>
        <v>0</v>
      </c>
      <c r="AH333" s="746">
        <f t="shared" si="157"/>
        <v>0</v>
      </c>
      <c r="AI333" s="746">
        <f t="shared" si="157"/>
        <v>0</v>
      </c>
      <c r="AJ333" s="746">
        <f t="shared" si="157"/>
        <v>0</v>
      </c>
      <c r="AK333" s="746" t="str">
        <f t="shared" si="157"/>
        <v/>
      </c>
      <c r="AL333" s="746" t="str">
        <f t="shared" si="157"/>
        <v/>
      </c>
      <c r="AM333" s="746" t="str">
        <f t="shared" si="157"/>
        <v/>
      </c>
      <c r="AN333" s="746" t="str">
        <f t="shared" si="157"/>
        <v/>
      </c>
      <c r="AO333" s="746" t="str">
        <f t="shared" si="157"/>
        <v/>
      </c>
      <c r="AP333" s="746" t="str">
        <f t="shared" si="157"/>
        <v/>
      </c>
      <c r="AQ333" s="746" t="str">
        <f t="shared" si="157"/>
        <v/>
      </c>
      <c r="AR333" s="746" t="str">
        <f t="shared" si="157"/>
        <v/>
      </c>
    </row>
    <row r="334" spans="1:1173" s="812" customFormat="1" ht="10" customHeight="1" x14ac:dyDescent="0.15">
      <c r="A334" s="653"/>
      <c r="B334" s="802"/>
      <c r="C334" s="802"/>
      <c r="E334" s="813"/>
      <c r="J334" s="813"/>
    </row>
    <row r="335" spans="1:1173" s="699" customFormat="1" ht="22" customHeight="1" x14ac:dyDescent="0.15">
      <c r="A335" s="653"/>
      <c r="B335" s="736" t="s">
        <v>90</v>
      </c>
      <c r="C335" s="737" t="s">
        <v>27</v>
      </c>
      <c r="D335" s="752">
        <f>IF(D326="","",D$101-D327-D331)</f>
        <v>1550743</v>
      </c>
      <c r="E335" s="753">
        <f>IF(E326="","",E$101-E327-E331)</f>
        <v>1528896</v>
      </c>
      <c r="F335" s="752">
        <f>IF(F326="","",F$101-F327-F331)</f>
        <v>1507355</v>
      </c>
      <c r="G335" s="752">
        <f>IF(G326="","",G$101-G327-G331)</f>
        <v>1486116</v>
      </c>
      <c r="H335" s="752">
        <f>IF(H326="","",H$101-H327-H331)</f>
        <v>1465174</v>
      </c>
      <c r="I335" s="752">
        <f t="shared" ref="I335:AR335" si="158">IF(I326="","",I$101-I327-I331)</f>
        <v>1444525</v>
      </c>
      <c r="J335" s="753">
        <f t="shared" si="158"/>
        <v>1424165</v>
      </c>
      <c r="K335" s="752">
        <f t="shared" si="158"/>
        <v>1404090</v>
      </c>
      <c r="L335" s="752">
        <f t="shared" si="158"/>
        <v>1384296</v>
      </c>
      <c r="M335" s="752">
        <f t="shared" si="158"/>
        <v>1364780</v>
      </c>
      <c r="N335" s="752">
        <f t="shared" si="158"/>
        <v>1345537</v>
      </c>
      <c r="O335" s="752">
        <f t="shared" si="158"/>
        <v>1326563</v>
      </c>
      <c r="P335" s="752">
        <f t="shared" si="158"/>
        <v>1307855</v>
      </c>
      <c r="Q335" s="752">
        <f t="shared" si="158"/>
        <v>1289409</v>
      </c>
      <c r="R335" s="752">
        <f t="shared" si="158"/>
        <v>1271221</v>
      </c>
      <c r="S335" s="752">
        <f t="shared" si="158"/>
        <v>1253288</v>
      </c>
      <c r="T335" s="752">
        <f t="shared" si="158"/>
        <v>1235606</v>
      </c>
      <c r="U335" s="752">
        <f t="shared" si="158"/>
        <v>1218171</v>
      </c>
      <c r="V335" s="752">
        <f t="shared" si="158"/>
        <v>1200980</v>
      </c>
      <c r="W335" s="752">
        <f t="shared" si="158"/>
        <v>1184030</v>
      </c>
      <c r="X335" s="752">
        <f t="shared" si="158"/>
        <v>1167317</v>
      </c>
      <c r="Y335" s="752">
        <f t="shared" si="158"/>
        <v>1150838</v>
      </c>
      <c r="Z335" s="752">
        <f t="shared" si="158"/>
        <v>1134590</v>
      </c>
      <c r="AA335" s="752">
        <f t="shared" si="158"/>
        <v>1118569</v>
      </c>
      <c r="AB335" s="752">
        <f t="shared" si="158"/>
        <v>1102773</v>
      </c>
      <c r="AC335" s="752">
        <f t="shared" si="158"/>
        <v>1087198</v>
      </c>
      <c r="AD335" s="752">
        <f t="shared" si="158"/>
        <v>1071841</v>
      </c>
      <c r="AE335" s="752">
        <f t="shared" si="158"/>
        <v>1056699</v>
      </c>
      <c r="AF335" s="752">
        <f t="shared" si="158"/>
        <v>1041769</v>
      </c>
      <c r="AG335" s="752">
        <f t="shared" si="158"/>
        <v>1027048</v>
      </c>
      <c r="AH335" s="752">
        <f t="shared" si="158"/>
        <v>1012533</v>
      </c>
      <c r="AI335" s="752">
        <f t="shared" si="158"/>
        <v>998221</v>
      </c>
      <c r="AJ335" s="752">
        <f t="shared" si="158"/>
        <v>984110</v>
      </c>
      <c r="AK335" s="752" t="str">
        <f t="shared" si="158"/>
        <v/>
      </c>
      <c r="AL335" s="752" t="str">
        <f t="shared" si="158"/>
        <v/>
      </c>
      <c r="AM335" s="752" t="str">
        <f t="shared" si="158"/>
        <v/>
      </c>
      <c r="AN335" s="752" t="str">
        <f t="shared" si="158"/>
        <v/>
      </c>
      <c r="AO335" s="752" t="str">
        <f t="shared" si="158"/>
        <v/>
      </c>
      <c r="AP335" s="752" t="str">
        <f t="shared" si="158"/>
        <v/>
      </c>
      <c r="AQ335" s="752" t="str">
        <f t="shared" si="158"/>
        <v/>
      </c>
      <c r="AR335" s="752" t="str">
        <f t="shared" si="158"/>
        <v/>
      </c>
    </row>
    <row r="336" spans="1:1173" s="699" customFormat="1" ht="22" customHeight="1" x14ac:dyDescent="0.15">
      <c r="A336" s="653"/>
      <c r="B336" s="772"/>
      <c r="C336" s="737" t="s">
        <v>17</v>
      </c>
      <c r="D336" s="743">
        <f>IF(D326="","",D335/D$101)</f>
        <v>0.97987046632124353</v>
      </c>
      <c r="E336" s="744">
        <f>IF(E326="","",E335/E$101)</f>
        <v>0.96018087043898759</v>
      </c>
      <c r="F336" s="743">
        <f>IF(F326="","",F335/F$101)</f>
        <v>0.94092072409488137</v>
      </c>
      <c r="G336" s="743">
        <f>IF(G326="","",G335/G$101)</f>
        <v>0.92190818858560797</v>
      </c>
      <c r="H336" s="743">
        <f>IF(H326="","",H335/H$101)</f>
        <v>0.90331319358816275</v>
      </c>
      <c r="I336" s="743">
        <f t="shared" ref="I336:AR336" si="159">IF(I326="","",I335/I$101)</f>
        <v>0.88512561274509804</v>
      </c>
      <c r="J336" s="744">
        <f t="shared" si="159"/>
        <v>0.86733556638246045</v>
      </c>
      <c r="K336" s="743">
        <f t="shared" si="159"/>
        <v>0.84993341404358358</v>
      </c>
      <c r="L336" s="743">
        <f t="shared" si="159"/>
        <v>0.83290974729241873</v>
      </c>
      <c r="M336" s="743">
        <f t="shared" si="159"/>
        <v>0.81625598086124407</v>
      </c>
      <c r="N336" s="743">
        <f t="shared" si="159"/>
        <v>0.79996254458977412</v>
      </c>
      <c r="O336" s="743">
        <f t="shared" si="159"/>
        <v>0.78402068557919624</v>
      </c>
      <c r="P336" s="743">
        <f t="shared" si="159"/>
        <v>0.76842244418331374</v>
      </c>
      <c r="Q336" s="743">
        <f t="shared" si="159"/>
        <v>0.7537538362610704</v>
      </c>
      <c r="R336" s="743">
        <f t="shared" si="159"/>
        <v>0.73938288838480781</v>
      </c>
      <c r="S336" s="743">
        <f t="shared" si="159"/>
        <v>0.72530339419543388</v>
      </c>
      <c r="T336" s="743">
        <f t="shared" si="159"/>
        <v>0.71150869515144533</v>
      </c>
      <c r="U336" s="743">
        <f t="shared" si="159"/>
        <v>0.69799226471852172</v>
      </c>
      <c r="V336" s="743">
        <f t="shared" si="159"/>
        <v>0.68474827527225046</v>
      </c>
      <c r="W336" s="743">
        <f t="shared" si="159"/>
        <v>0.67177101358826696</v>
      </c>
      <c r="X336" s="743">
        <f t="shared" si="159"/>
        <v>0.65905431345980126</v>
      </c>
      <c r="Y336" s="743">
        <f t="shared" si="159"/>
        <v>0.64659269039525802</v>
      </c>
      <c r="Z336" s="743">
        <f t="shared" si="159"/>
        <v>0.63438076600503213</v>
      </c>
      <c r="AA336" s="743">
        <f t="shared" si="159"/>
        <v>0.6232693293511935</v>
      </c>
      <c r="AB336" s="743">
        <f t="shared" si="159"/>
        <v>0.61235909509900821</v>
      </c>
      <c r="AC336" s="743">
        <f t="shared" si="159"/>
        <v>0.60164578537276425</v>
      </c>
      <c r="AD336" s="743">
        <f t="shared" si="159"/>
        <v>0.5911257321229636</v>
      </c>
      <c r="AE336" s="743">
        <f t="shared" si="159"/>
        <v>0.58079531713751786</v>
      </c>
      <c r="AF336" s="743">
        <f t="shared" si="159"/>
        <v>0.57065097119819452</v>
      </c>
      <c r="AG336" s="743">
        <f t="shared" si="159"/>
        <v>0.56068917325413814</v>
      </c>
      <c r="AH336" s="743">
        <f t="shared" si="159"/>
        <v>0.5509064496120657</v>
      </c>
      <c r="AI336" s="743">
        <f t="shared" si="159"/>
        <v>0.54129937314274557</v>
      </c>
      <c r="AJ336" s="743">
        <f t="shared" si="159"/>
        <v>0.53186510295627731</v>
      </c>
      <c r="AK336" s="743" t="str">
        <f t="shared" si="159"/>
        <v/>
      </c>
      <c r="AL336" s="743" t="str">
        <f t="shared" si="159"/>
        <v/>
      </c>
      <c r="AM336" s="743" t="str">
        <f t="shared" si="159"/>
        <v/>
      </c>
      <c r="AN336" s="743" t="str">
        <f t="shared" si="159"/>
        <v/>
      </c>
      <c r="AO336" s="743" t="str">
        <f t="shared" si="159"/>
        <v/>
      </c>
      <c r="AP336" s="743" t="str">
        <f t="shared" si="159"/>
        <v/>
      </c>
      <c r="AQ336" s="743" t="str">
        <f t="shared" si="159"/>
        <v/>
      </c>
      <c r="AR336" s="743" t="str">
        <f t="shared" si="159"/>
        <v/>
      </c>
    </row>
    <row r="337" spans="1:1173" s="755" customFormat="1" ht="22" customHeight="1" x14ac:dyDescent="0.15">
      <c r="A337" s="653"/>
      <c r="B337" s="754" t="s">
        <v>98</v>
      </c>
      <c r="C337" s="737" t="s">
        <v>49</v>
      </c>
      <c r="D337" s="746">
        <f>IF(D326="","",IF(D335*$M$27&gt;0,D335*$M$27,0))</f>
        <v>32289276104.830002</v>
      </c>
      <c r="E337" s="747">
        <f>IF(E326="","",IF(E335*$M$27&gt;0,E335*$M$27,0))</f>
        <v>31834382021.760002</v>
      </c>
      <c r="F337" s="746">
        <f>IF(F326="","",IF(F335*$M$27&gt;0,F335*$M$27,0))</f>
        <v>31385859412.550003</v>
      </c>
      <c r="G337" s="746">
        <f>IF(G326="","",IF(G335*$M$27&gt;0,G335*$M$27,0))</f>
        <v>30943624989.960003</v>
      </c>
      <c r="H337" s="746">
        <f>IF(H326="","",IF(H335*$M$27&gt;0,H335*$M$27,0))</f>
        <v>30507574644.940002</v>
      </c>
      <c r="I337" s="746">
        <f t="shared" ref="I337:AR337" si="160">IF(I326="","",IF(I335*$M$27&gt;0,I335*$M$27,0))</f>
        <v>30077625090.25</v>
      </c>
      <c r="J337" s="747">
        <f t="shared" si="160"/>
        <v>29653693038.650002</v>
      </c>
      <c r="K337" s="746">
        <f t="shared" si="160"/>
        <v>29235695202.900002</v>
      </c>
      <c r="L337" s="746">
        <f t="shared" si="160"/>
        <v>28823548295.760002</v>
      </c>
      <c r="M337" s="746">
        <f t="shared" si="160"/>
        <v>28417189851.800003</v>
      </c>
      <c r="N337" s="746">
        <f t="shared" si="160"/>
        <v>28016515761.970001</v>
      </c>
      <c r="O337" s="746">
        <f t="shared" si="160"/>
        <v>27621442739.030003</v>
      </c>
      <c r="P337" s="746">
        <f t="shared" si="160"/>
        <v>27231908317.550003</v>
      </c>
      <c r="Q337" s="746">
        <f t="shared" si="160"/>
        <v>26847829210.290001</v>
      </c>
      <c r="R337" s="746">
        <f t="shared" si="160"/>
        <v>26469122130.010002</v>
      </c>
      <c r="S337" s="746">
        <f t="shared" si="160"/>
        <v>26095724611.280003</v>
      </c>
      <c r="T337" s="746">
        <f t="shared" si="160"/>
        <v>25727553366.860001</v>
      </c>
      <c r="U337" s="746">
        <f t="shared" si="160"/>
        <v>25364525109.510002</v>
      </c>
      <c r="V337" s="746">
        <f t="shared" si="160"/>
        <v>25006577373.800003</v>
      </c>
      <c r="W337" s="746">
        <f t="shared" si="160"/>
        <v>24653647694.300003</v>
      </c>
      <c r="X337" s="746">
        <f t="shared" si="160"/>
        <v>24305652783.77</v>
      </c>
      <c r="Y337" s="746">
        <f t="shared" si="160"/>
        <v>23962530176.780003</v>
      </c>
      <c r="Z337" s="746">
        <f t="shared" si="160"/>
        <v>23624217407.900002</v>
      </c>
      <c r="AA337" s="746">
        <f t="shared" si="160"/>
        <v>23290631189.890003</v>
      </c>
      <c r="AB337" s="746">
        <f t="shared" si="160"/>
        <v>22961729879.130001</v>
      </c>
      <c r="AC337" s="746">
        <f t="shared" si="160"/>
        <v>22637430188.380001</v>
      </c>
      <c r="AD337" s="746">
        <f t="shared" si="160"/>
        <v>22317669652.210003</v>
      </c>
      <c r="AE337" s="746">
        <f t="shared" si="160"/>
        <v>22002385805.190002</v>
      </c>
      <c r="AF337" s="746">
        <f t="shared" si="160"/>
        <v>21691516181.890003</v>
      </c>
      <c r="AG337" s="746">
        <f t="shared" si="160"/>
        <v>21384998316.880001</v>
      </c>
      <c r="AH337" s="746">
        <f t="shared" si="160"/>
        <v>21082769744.73</v>
      </c>
      <c r="AI337" s="746">
        <f t="shared" si="160"/>
        <v>20784768000.010002</v>
      </c>
      <c r="AJ337" s="746">
        <f t="shared" si="160"/>
        <v>20490951439.100002</v>
      </c>
      <c r="AK337" s="746" t="str">
        <f t="shared" si="160"/>
        <v/>
      </c>
      <c r="AL337" s="746" t="str">
        <f t="shared" si="160"/>
        <v/>
      </c>
      <c r="AM337" s="746" t="str">
        <f t="shared" si="160"/>
        <v/>
      </c>
      <c r="AN337" s="746" t="str">
        <f t="shared" si="160"/>
        <v/>
      </c>
      <c r="AO337" s="746" t="str">
        <f t="shared" si="160"/>
        <v/>
      </c>
      <c r="AP337" s="746" t="str">
        <f t="shared" si="160"/>
        <v/>
      </c>
      <c r="AQ337" s="746" t="str">
        <f t="shared" si="160"/>
        <v/>
      </c>
      <c r="AR337" s="746" t="str">
        <f t="shared" si="160"/>
        <v/>
      </c>
    </row>
    <row r="338" spans="1:1173" s="685" customFormat="1" ht="22" hidden="1" customHeight="1" x14ac:dyDescent="0.15">
      <c r="A338" s="653"/>
      <c r="B338" s="756" t="s">
        <v>103</v>
      </c>
      <c r="C338" s="716" t="s">
        <v>11</v>
      </c>
      <c r="D338" s="757" t="str">
        <f>IF(D326="","",IF(D328+D332+D336=1,"","FAUX"))</f>
        <v/>
      </c>
      <c r="E338" s="758" t="str">
        <f t="shared" ref="E338:AR338" si="161">IF(E326="","",IF(E328+E332+E336=1,"","FAUX"))</f>
        <v/>
      </c>
      <c r="F338" s="757" t="str">
        <f t="shared" si="161"/>
        <v/>
      </c>
      <c r="G338" s="757" t="str">
        <f t="shared" si="161"/>
        <v/>
      </c>
      <c r="H338" s="757" t="str">
        <f t="shared" si="161"/>
        <v/>
      </c>
      <c r="I338" s="757" t="str">
        <f t="shared" si="161"/>
        <v/>
      </c>
      <c r="J338" s="758" t="str">
        <f t="shared" si="161"/>
        <v/>
      </c>
      <c r="K338" s="757" t="str">
        <f t="shared" si="161"/>
        <v/>
      </c>
      <c r="L338" s="757" t="str">
        <f t="shared" si="161"/>
        <v/>
      </c>
      <c r="M338" s="757" t="str">
        <f t="shared" si="161"/>
        <v/>
      </c>
      <c r="N338" s="757" t="str">
        <f t="shared" si="161"/>
        <v/>
      </c>
      <c r="O338" s="757" t="str">
        <f t="shared" si="161"/>
        <v/>
      </c>
      <c r="P338" s="757" t="str">
        <f t="shared" si="161"/>
        <v/>
      </c>
      <c r="Q338" s="757" t="str">
        <f t="shared" si="161"/>
        <v/>
      </c>
      <c r="R338" s="757" t="str">
        <f t="shared" si="161"/>
        <v/>
      </c>
      <c r="S338" s="757" t="str">
        <f t="shared" si="161"/>
        <v/>
      </c>
      <c r="T338" s="757" t="str">
        <f t="shared" si="161"/>
        <v/>
      </c>
      <c r="U338" s="757" t="str">
        <f t="shared" si="161"/>
        <v/>
      </c>
      <c r="V338" s="757" t="str">
        <f t="shared" si="161"/>
        <v/>
      </c>
      <c r="W338" s="757" t="str">
        <f t="shared" si="161"/>
        <v/>
      </c>
      <c r="X338" s="757" t="str">
        <f t="shared" si="161"/>
        <v/>
      </c>
      <c r="Y338" s="757" t="str">
        <f t="shared" si="161"/>
        <v/>
      </c>
      <c r="Z338" s="757" t="str">
        <f t="shared" si="161"/>
        <v/>
      </c>
      <c r="AA338" s="757" t="str">
        <f t="shared" si="161"/>
        <v/>
      </c>
      <c r="AB338" s="757" t="str">
        <f t="shared" si="161"/>
        <v/>
      </c>
      <c r="AC338" s="757" t="str">
        <f t="shared" si="161"/>
        <v/>
      </c>
      <c r="AD338" s="757" t="str">
        <f t="shared" si="161"/>
        <v/>
      </c>
      <c r="AE338" s="757" t="str">
        <f t="shared" si="161"/>
        <v/>
      </c>
      <c r="AF338" s="757" t="str">
        <f t="shared" si="161"/>
        <v/>
      </c>
      <c r="AG338" s="757" t="str">
        <f t="shared" si="161"/>
        <v/>
      </c>
      <c r="AH338" s="757" t="str">
        <f t="shared" si="161"/>
        <v/>
      </c>
      <c r="AI338" s="757" t="str">
        <f t="shared" si="161"/>
        <v/>
      </c>
      <c r="AJ338" s="757" t="str">
        <f t="shared" si="161"/>
        <v/>
      </c>
      <c r="AK338" s="757" t="str">
        <f t="shared" si="161"/>
        <v/>
      </c>
      <c r="AL338" s="757" t="str">
        <f t="shared" si="161"/>
        <v/>
      </c>
      <c r="AM338" s="757" t="str">
        <f t="shared" si="161"/>
        <v/>
      </c>
      <c r="AN338" s="757" t="str">
        <f t="shared" si="161"/>
        <v/>
      </c>
      <c r="AO338" s="757" t="str">
        <f t="shared" si="161"/>
        <v/>
      </c>
      <c r="AP338" s="757" t="str">
        <f t="shared" si="161"/>
        <v/>
      </c>
      <c r="AQ338" s="757" t="str">
        <f t="shared" si="161"/>
        <v/>
      </c>
      <c r="AR338" s="757" t="str">
        <f t="shared" si="161"/>
        <v/>
      </c>
    </row>
    <row r="339" spans="1:1173" s="812" customFormat="1" ht="10" customHeight="1" x14ac:dyDescent="0.15">
      <c r="A339" s="653"/>
      <c r="B339" s="802"/>
      <c r="C339" s="802"/>
      <c r="E339" s="813"/>
      <c r="J339" s="813"/>
    </row>
    <row r="340" spans="1:1173" s="741" customFormat="1" ht="22" customHeight="1" x14ac:dyDescent="0.15">
      <c r="A340" s="653"/>
      <c r="B340" s="666"/>
      <c r="C340" s="806" t="s">
        <v>99</v>
      </c>
      <c r="E340" s="669"/>
      <c r="J340" s="669"/>
    </row>
    <row r="341" spans="1:1173" s="811" customFormat="1" ht="22" customHeight="1" x14ac:dyDescent="0.15">
      <c r="A341" s="653"/>
      <c r="B341" s="807" t="s">
        <v>69</v>
      </c>
      <c r="C341" s="671" t="s">
        <v>11</v>
      </c>
      <c r="D341" s="808">
        <f>D$84</f>
        <v>2018</v>
      </c>
      <c r="E341" s="809">
        <f t="shared" ref="E341:AR341" si="162">E$84</f>
        <v>2019</v>
      </c>
      <c r="F341" s="808">
        <f t="shared" si="162"/>
        <v>2020</v>
      </c>
      <c r="G341" s="808">
        <f t="shared" si="162"/>
        <v>2021</v>
      </c>
      <c r="H341" s="808">
        <f t="shared" si="162"/>
        <v>2022</v>
      </c>
      <c r="I341" s="808">
        <f t="shared" si="162"/>
        <v>2023</v>
      </c>
      <c r="J341" s="809">
        <f t="shared" si="162"/>
        <v>2024</v>
      </c>
      <c r="K341" s="808">
        <f t="shared" si="162"/>
        <v>2025</v>
      </c>
      <c r="L341" s="808">
        <f t="shared" si="162"/>
        <v>2026</v>
      </c>
      <c r="M341" s="808">
        <f t="shared" si="162"/>
        <v>2027</v>
      </c>
      <c r="N341" s="808">
        <f t="shared" si="162"/>
        <v>2028</v>
      </c>
      <c r="O341" s="808">
        <f t="shared" si="162"/>
        <v>2029</v>
      </c>
      <c r="P341" s="808">
        <f t="shared" si="162"/>
        <v>2030</v>
      </c>
      <c r="Q341" s="808">
        <f t="shared" si="162"/>
        <v>2031</v>
      </c>
      <c r="R341" s="808">
        <f t="shared" si="162"/>
        <v>2032</v>
      </c>
      <c r="S341" s="808">
        <f t="shared" si="162"/>
        <v>2033</v>
      </c>
      <c r="T341" s="808">
        <f t="shared" si="162"/>
        <v>2034</v>
      </c>
      <c r="U341" s="808">
        <f t="shared" si="162"/>
        <v>2035</v>
      </c>
      <c r="V341" s="808">
        <f t="shared" si="162"/>
        <v>2036</v>
      </c>
      <c r="W341" s="808">
        <f t="shared" si="162"/>
        <v>2037</v>
      </c>
      <c r="X341" s="808">
        <f t="shared" si="162"/>
        <v>2038</v>
      </c>
      <c r="Y341" s="808">
        <f t="shared" si="162"/>
        <v>2039</v>
      </c>
      <c r="Z341" s="808">
        <f t="shared" si="162"/>
        <v>2040</v>
      </c>
      <c r="AA341" s="808">
        <f t="shared" si="162"/>
        <v>2041</v>
      </c>
      <c r="AB341" s="808">
        <f t="shared" si="162"/>
        <v>2042</v>
      </c>
      <c r="AC341" s="808">
        <f t="shared" si="162"/>
        <v>2043</v>
      </c>
      <c r="AD341" s="808">
        <f t="shared" si="162"/>
        <v>2044</v>
      </c>
      <c r="AE341" s="808">
        <f t="shared" si="162"/>
        <v>2045</v>
      </c>
      <c r="AF341" s="808">
        <f t="shared" si="162"/>
        <v>2046</v>
      </c>
      <c r="AG341" s="808">
        <f t="shared" si="162"/>
        <v>2047</v>
      </c>
      <c r="AH341" s="808">
        <f t="shared" si="162"/>
        <v>2048</v>
      </c>
      <c r="AI341" s="808">
        <f t="shared" si="162"/>
        <v>2049</v>
      </c>
      <c r="AJ341" s="808">
        <f t="shared" si="162"/>
        <v>2050</v>
      </c>
      <c r="AK341" s="808" t="str">
        <f t="shared" si="162"/>
        <v/>
      </c>
      <c r="AL341" s="808" t="str">
        <f t="shared" si="162"/>
        <v/>
      </c>
      <c r="AM341" s="808" t="str">
        <f t="shared" si="162"/>
        <v/>
      </c>
      <c r="AN341" s="808" t="str">
        <f t="shared" si="162"/>
        <v/>
      </c>
      <c r="AO341" s="808" t="str">
        <f t="shared" si="162"/>
        <v/>
      </c>
      <c r="AP341" s="808" t="str">
        <f t="shared" si="162"/>
        <v/>
      </c>
      <c r="AQ341" s="808" t="str">
        <f t="shared" si="162"/>
        <v/>
      </c>
      <c r="AR341" s="808" t="str">
        <f t="shared" si="162"/>
        <v/>
      </c>
      <c r="AS341" s="810"/>
      <c r="AT341" s="810"/>
      <c r="AU341" s="810"/>
      <c r="AV341" s="810"/>
      <c r="AW341" s="810"/>
      <c r="AX341" s="810"/>
      <c r="AY341" s="810"/>
      <c r="AZ341" s="810"/>
      <c r="BA341" s="810"/>
      <c r="BB341" s="810"/>
      <c r="BC341" s="810"/>
      <c r="BD341" s="810"/>
      <c r="BE341" s="810"/>
      <c r="BF341" s="810"/>
      <c r="BG341" s="810"/>
      <c r="BH341" s="810"/>
      <c r="BI341" s="810"/>
      <c r="BJ341" s="810"/>
      <c r="BK341" s="810"/>
      <c r="BL341" s="810"/>
      <c r="BM341" s="810"/>
      <c r="BN341" s="810"/>
      <c r="BO341" s="810"/>
      <c r="BP341" s="810"/>
      <c r="BQ341" s="810"/>
      <c r="BR341" s="810"/>
      <c r="BS341" s="810"/>
      <c r="BT341" s="810"/>
      <c r="BU341" s="810"/>
      <c r="BV341" s="810"/>
      <c r="BW341" s="810"/>
      <c r="BX341" s="810"/>
      <c r="BY341" s="810"/>
      <c r="BZ341" s="810"/>
      <c r="CA341" s="810"/>
      <c r="CB341" s="810"/>
      <c r="CC341" s="810"/>
      <c r="CD341" s="810"/>
      <c r="CE341" s="810"/>
      <c r="CF341" s="810"/>
      <c r="CG341" s="810"/>
      <c r="CH341" s="810"/>
      <c r="CI341" s="810"/>
      <c r="CJ341" s="810"/>
      <c r="CK341" s="810"/>
      <c r="CL341" s="810"/>
      <c r="CM341" s="810"/>
      <c r="CN341" s="810"/>
      <c r="CO341" s="810"/>
      <c r="CP341" s="810"/>
      <c r="CQ341" s="810"/>
      <c r="CR341" s="810"/>
      <c r="CS341" s="810"/>
      <c r="CT341" s="810"/>
      <c r="CU341" s="810"/>
      <c r="CV341" s="810"/>
      <c r="CW341" s="810"/>
      <c r="CX341" s="810"/>
      <c r="CY341" s="810"/>
      <c r="CZ341" s="810"/>
      <c r="DA341" s="810"/>
      <c r="DB341" s="810"/>
      <c r="DC341" s="810"/>
      <c r="DD341" s="810"/>
      <c r="DE341" s="810"/>
      <c r="DF341" s="810"/>
      <c r="DG341" s="810"/>
      <c r="DH341" s="810"/>
      <c r="DI341" s="810"/>
      <c r="DJ341" s="810"/>
      <c r="DK341" s="810"/>
      <c r="DL341" s="810"/>
      <c r="DM341" s="810"/>
      <c r="DN341" s="810"/>
      <c r="DO341" s="810"/>
      <c r="DP341" s="810"/>
      <c r="DQ341" s="810"/>
      <c r="DR341" s="810"/>
      <c r="DS341" s="810"/>
      <c r="DT341" s="810"/>
      <c r="DU341" s="810"/>
      <c r="DV341" s="810"/>
      <c r="DW341" s="810"/>
      <c r="DX341" s="810"/>
      <c r="DY341" s="810"/>
      <c r="DZ341" s="810"/>
      <c r="EA341" s="810"/>
      <c r="EB341" s="810"/>
      <c r="EC341" s="810"/>
      <c r="ED341" s="810"/>
      <c r="EE341" s="810"/>
      <c r="EF341" s="810"/>
      <c r="EG341" s="810"/>
      <c r="EH341" s="810"/>
      <c r="EI341" s="810"/>
      <c r="EJ341" s="810"/>
      <c r="EK341" s="810"/>
      <c r="EL341" s="810"/>
      <c r="EM341" s="810"/>
      <c r="EN341" s="810"/>
      <c r="EO341" s="810"/>
      <c r="EP341" s="810"/>
      <c r="EQ341" s="810"/>
      <c r="ER341" s="810"/>
      <c r="ES341" s="810"/>
      <c r="ET341" s="810"/>
      <c r="EU341" s="810"/>
      <c r="EV341" s="810"/>
      <c r="EW341" s="810"/>
      <c r="EX341" s="810"/>
      <c r="EY341" s="810"/>
      <c r="EZ341" s="810"/>
      <c r="FA341" s="810"/>
      <c r="FB341" s="810"/>
      <c r="FC341" s="810"/>
      <c r="FD341" s="810"/>
      <c r="FE341" s="810"/>
      <c r="FF341" s="810"/>
      <c r="FG341" s="810"/>
      <c r="FH341" s="810"/>
      <c r="FI341" s="810"/>
      <c r="FJ341" s="810"/>
      <c r="FK341" s="810"/>
      <c r="FL341" s="810"/>
      <c r="FM341" s="810"/>
      <c r="FN341" s="810"/>
      <c r="FO341" s="810"/>
      <c r="FP341" s="810"/>
      <c r="FQ341" s="810"/>
      <c r="FR341" s="810"/>
      <c r="FS341" s="810"/>
      <c r="FT341" s="810"/>
      <c r="FU341" s="810"/>
      <c r="FV341" s="810"/>
      <c r="FW341" s="810"/>
      <c r="FX341" s="810"/>
      <c r="FY341" s="810"/>
      <c r="FZ341" s="810"/>
      <c r="GA341" s="810"/>
      <c r="GB341" s="810"/>
      <c r="GC341" s="810"/>
      <c r="GD341" s="810"/>
      <c r="GE341" s="810"/>
      <c r="GF341" s="810"/>
      <c r="GG341" s="810"/>
      <c r="GH341" s="810"/>
      <c r="GI341" s="810"/>
      <c r="GJ341" s="810"/>
      <c r="GK341" s="810"/>
      <c r="GL341" s="810"/>
      <c r="GM341" s="810"/>
      <c r="GN341" s="810"/>
      <c r="GO341" s="810"/>
      <c r="GP341" s="810"/>
      <c r="GQ341" s="810"/>
      <c r="GR341" s="810"/>
      <c r="GS341" s="810"/>
      <c r="GT341" s="810"/>
      <c r="GU341" s="810"/>
      <c r="GV341" s="810"/>
      <c r="GW341" s="810"/>
      <c r="GX341" s="810"/>
      <c r="GY341" s="810"/>
      <c r="GZ341" s="810"/>
      <c r="HA341" s="810"/>
      <c r="HB341" s="810"/>
      <c r="HC341" s="810"/>
      <c r="HD341" s="810"/>
      <c r="HE341" s="810"/>
      <c r="HF341" s="810"/>
      <c r="HG341" s="810"/>
      <c r="HH341" s="810"/>
      <c r="HI341" s="810"/>
      <c r="HJ341" s="810"/>
      <c r="HK341" s="810"/>
      <c r="HL341" s="810"/>
      <c r="HM341" s="810"/>
      <c r="HN341" s="810"/>
      <c r="HO341" s="810"/>
      <c r="HP341" s="810"/>
      <c r="HQ341" s="810"/>
      <c r="HR341" s="810"/>
      <c r="HS341" s="810"/>
      <c r="HT341" s="810"/>
      <c r="HU341" s="810"/>
      <c r="HV341" s="810"/>
      <c r="HW341" s="810"/>
      <c r="HX341" s="810"/>
      <c r="HY341" s="810"/>
      <c r="HZ341" s="810"/>
      <c r="IA341" s="810"/>
      <c r="IB341" s="810"/>
      <c r="IC341" s="810"/>
      <c r="ID341" s="810"/>
      <c r="IE341" s="810"/>
      <c r="IF341" s="810"/>
      <c r="IG341" s="810"/>
      <c r="IH341" s="810"/>
      <c r="II341" s="810"/>
      <c r="IJ341" s="810"/>
      <c r="IK341" s="810"/>
      <c r="IL341" s="810"/>
      <c r="IM341" s="810"/>
      <c r="IN341" s="810"/>
      <c r="IO341" s="810"/>
      <c r="IP341" s="810"/>
      <c r="IQ341" s="810"/>
      <c r="IR341" s="810"/>
      <c r="IS341" s="810"/>
      <c r="IT341" s="810"/>
      <c r="IU341" s="810"/>
      <c r="IV341" s="810"/>
      <c r="IW341" s="810"/>
      <c r="IX341" s="810"/>
      <c r="IY341" s="810"/>
      <c r="IZ341" s="810"/>
      <c r="JA341" s="810"/>
      <c r="JB341" s="810"/>
      <c r="JC341" s="810"/>
      <c r="JD341" s="810"/>
      <c r="JE341" s="810"/>
      <c r="JF341" s="810"/>
      <c r="JG341" s="810"/>
      <c r="JH341" s="810"/>
      <c r="JI341" s="810"/>
      <c r="JJ341" s="810"/>
      <c r="JK341" s="810"/>
      <c r="JL341" s="810"/>
      <c r="JM341" s="810"/>
      <c r="JN341" s="810"/>
      <c r="JO341" s="810"/>
      <c r="JP341" s="810"/>
      <c r="JQ341" s="810"/>
      <c r="JR341" s="810"/>
      <c r="JS341" s="810"/>
      <c r="JT341" s="810"/>
      <c r="JU341" s="810"/>
      <c r="JV341" s="810"/>
      <c r="JW341" s="810"/>
      <c r="JX341" s="810"/>
      <c r="JY341" s="810"/>
      <c r="JZ341" s="810"/>
      <c r="KA341" s="810"/>
      <c r="KB341" s="810"/>
      <c r="KC341" s="810"/>
      <c r="KD341" s="810"/>
      <c r="KE341" s="810"/>
      <c r="KF341" s="810"/>
      <c r="KG341" s="810"/>
      <c r="KH341" s="810"/>
      <c r="KI341" s="810"/>
      <c r="KJ341" s="810"/>
      <c r="KK341" s="810"/>
      <c r="KL341" s="810"/>
      <c r="KM341" s="810"/>
      <c r="KN341" s="810"/>
      <c r="KO341" s="810"/>
      <c r="KP341" s="810"/>
      <c r="KQ341" s="810"/>
      <c r="KR341" s="810"/>
      <c r="KS341" s="810"/>
      <c r="KT341" s="810"/>
      <c r="KU341" s="810"/>
      <c r="KV341" s="810"/>
      <c r="KW341" s="810"/>
      <c r="KX341" s="810"/>
      <c r="KY341" s="810"/>
      <c r="KZ341" s="810"/>
      <c r="LA341" s="810"/>
      <c r="LB341" s="810"/>
      <c r="LC341" s="810"/>
      <c r="LD341" s="810"/>
      <c r="LE341" s="810"/>
      <c r="LF341" s="810"/>
      <c r="LG341" s="810"/>
      <c r="LH341" s="810"/>
      <c r="LI341" s="810"/>
      <c r="LJ341" s="810"/>
      <c r="LK341" s="810"/>
      <c r="LL341" s="810"/>
      <c r="LM341" s="810"/>
      <c r="LN341" s="810"/>
      <c r="LO341" s="810"/>
      <c r="LP341" s="810"/>
      <c r="LQ341" s="810"/>
      <c r="LR341" s="810"/>
      <c r="LS341" s="810"/>
      <c r="LT341" s="810"/>
      <c r="LU341" s="810"/>
      <c r="LV341" s="810"/>
      <c r="LW341" s="810"/>
      <c r="LX341" s="810"/>
      <c r="LY341" s="810"/>
      <c r="LZ341" s="810"/>
      <c r="MA341" s="810"/>
      <c r="MB341" s="810"/>
      <c r="MC341" s="810"/>
      <c r="MD341" s="810"/>
      <c r="ME341" s="810"/>
      <c r="MF341" s="810"/>
      <c r="MG341" s="810"/>
      <c r="MH341" s="810"/>
      <c r="MI341" s="810"/>
      <c r="MJ341" s="810"/>
      <c r="MK341" s="810"/>
      <c r="ML341" s="810"/>
      <c r="MM341" s="810"/>
      <c r="MN341" s="810"/>
      <c r="MO341" s="810"/>
      <c r="MP341" s="810"/>
      <c r="MQ341" s="810"/>
      <c r="MR341" s="810"/>
      <c r="MS341" s="810"/>
      <c r="MT341" s="810"/>
      <c r="MU341" s="810"/>
      <c r="MV341" s="810"/>
      <c r="MW341" s="810"/>
      <c r="MX341" s="810"/>
      <c r="MY341" s="810"/>
      <c r="MZ341" s="810"/>
      <c r="NA341" s="810"/>
      <c r="NB341" s="810"/>
      <c r="NC341" s="810"/>
      <c r="ND341" s="810"/>
      <c r="NE341" s="810"/>
      <c r="NF341" s="810"/>
      <c r="NG341" s="810"/>
      <c r="NH341" s="810"/>
      <c r="NI341" s="810"/>
      <c r="NJ341" s="810"/>
      <c r="NK341" s="810"/>
      <c r="NL341" s="810"/>
      <c r="NM341" s="810"/>
      <c r="NN341" s="810"/>
      <c r="NO341" s="810"/>
      <c r="NP341" s="810"/>
      <c r="NQ341" s="810"/>
      <c r="NR341" s="810"/>
      <c r="NS341" s="810"/>
      <c r="NT341" s="810"/>
      <c r="NU341" s="810"/>
      <c r="NV341" s="810"/>
      <c r="NW341" s="810"/>
      <c r="NX341" s="810"/>
      <c r="NY341" s="810"/>
      <c r="NZ341" s="810"/>
      <c r="OA341" s="810"/>
      <c r="OB341" s="810"/>
      <c r="OC341" s="810"/>
      <c r="OD341" s="810"/>
      <c r="OE341" s="810"/>
      <c r="OF341" s="810"/>
      <c r="OG341" s="810"/>
      <c r="OH341" s="810"/>
      <c r="OI341" s="810"/>
      <c r="OJ341" s="810"/>
      <c r="OK341" s="810"/>
      <c r="OL341" s="810"/>
      <c r="OM341" s="810"/>
      <c r="ON341" s="810"/>
      <c r="OO341" s="810"/>
      <c r="OP341" s="810"/>
      <c r="OQ341" s="810"/>
      <c r="OR341" s="810"/>
      <c r="OS341" s="810"/>
      <c r="OT341" s="810"/>
      <c r="OU341" s="810"/>
      <c r="OV341" s="810"/>
      <c r="OW341" s="810"/>
      <c r="OX341" s="810"/>
      <c r="OY341" s="810"/>
      <c r="OZ341" s="810"/>
      <c r="PA341" s="810"/>
      <c r="PB341" s="810"/>
      <c r="PC341" s="810"/>
      <c r="PD341" s="810"/>
      <c r="PE341" s="810"/>
      <c r="PF341" s="810"/>
      <c r="PG341" s="810"/>
      <c r="PH341" s="810"/>
      <c r="PI341" s="810"/>
      <c r="PJ341" s="810"/>
      <c r="PK341" s="810"/>
      <c r="PL341" s="810"/>
      <c r="PM341" s="810"/>
      <c r="PN341" s="810"/>
      <c r="PO341" s="810"/>
      <c r="PP341" s="810"/>
      <c r="PQ341" s="810"/>
      <c r="PR341" s="810"/>
      <c r="PS341" s="810"/>
      <c r="PT341" s="810"/>
      <c r="PU341" s="810"/>
      <c r="PV341" s="810"/>
      <c r="PW341" s="810"/>
      <c r="PX341" s="810"/>
      <c r="PY341" s="810"/>
      <c r="PZ341" s="810"/>
      <c r="QA341" s="810"/>
      <c r="QB341" s="810"/>
      <c r="QC341" s="810"/>
      <c r="QD341" s="810"/>
      <c r="QE341" s="810"/>
      <c r="QF341" s="810"/>
      <c r="QG341" s="810"/>
      <c r="QH341" s="810"/>
      <c r="QI341" s="810"/>
      <c r="QJ341" s="810"/>
      <c r="QK341" s="810"/>
      <c r="QL341" s="810"/>
      <c r="QM341" s="810"/>
      <c r="QN341" s="810"/>
      <c r="QO341" s="810"/>
      <c r="QP341" s="810"/>
      <c r="QQ341" s="810"/>
      <c r="QR341" s="810"/>
      <c r="QS341" s="810"/>
      <c r="QT341" s="810"/>
      <c r="QU341" s="810"/>
      <c r="QV341" s="810"/>
      <c r="QW341" s="810"/>
      <c r="QX341" s="810"/>
      <c r="QY341" s="810"/>
      <c r="QZ341" s="810"/>
      <c r="RA341" s="810"/>
      <c r="RB341" s="810"/>
      <c r="RC341" s="810"/>
      <c r="RD341" s="810"/>
      <c r="RE341" s="810"/>
      <c r="RF341" s="810"/>
      <c r="RG341" s="810"/>
      <c r="RH341" s="810"/>
      <c r="RI341" s="810"/>
      <c r="RJ341" s="810"/>
      <c r="RK341" s="810"/>
      <c r="RL341" s="810"/>
      <c r="RM341" s="810"/>
      <c r="RN341" s="810"/>
      <c r="RO341" s="810"/>
      <c r="RP341" s="810"/>
      <c r="RQ341" s="810"/>
      <c r="RR341" s="810"/>
      <c r="RS341" s="810"/>
      <c r="RT341" s="810"/>
      <c r="RU341" s="810"/>
      <c r="RV341" s="810"/>
      <c r="RW341" s="810"/>
      <c r="RX341" s="810"/>
      <c r="RY341" s="810"/>
      <c r="RZ341" s="810"/>
      <c r="SA341" s="810"/>
      <c r="SB341" s="810"/>
      <c r="SC341" s="810"/>
      <c r="SD341" s="810"/>
      <c r="SE341" s="810"/>
      <c r="SF341" s="810"/>
      <c r="SG341" s="810"/>
      <c r="SH341" s="810"/>
      <c r="SI341" s="810"/>
      <c r="SJ341" s="810"/>
      <c r="SK341" s="810"/>
      <c r="SL341" s="810"/>
      <c r="SM341" s="810"/>
      <c r="SN341" s="810"/>
      <c r="SO341" s="810"/>
      <c r="SP341" s="810"/>
      <c r="SQ341" s="810"/>
      <c r="SR341" s="810"/>
      <c r="SS341" s="810"/>
      <c r="ST341" s="810"/>
      <c r="SU341" s="810"/>
      <c r="SV341" s="810"/>
      <c r="SW341" s="810"/>
      <c r="SX341" s="810"/>
      <c r="SY341" s="810"/>
      <c r="SZ341" s="810"/>
      <c r="TA341" s="810"/>
      <c r="TB341" s="810"/>
      <c r="TC341" s="810"/>
      <c r="TD341" s="810"/>
      <c r="TE341" s="810"/>
      <c r="TF341" s="810"/>
      <c r="TG341" s="810"/>
      <c r="TH341" s="810"/>
      <c r="TI341" s="810"/>
      <c r="TJ341" s="810"/>
      <c r="TK341" s="810"/>
      <c r="TL341" s="810"/>
      <c r="TM341" s="810"/>
      <c r="TN341" s="810"/>
      <c r="TO341" s="810"/>
      <c r="TP341" s="810"/>
      <c r="TQ341" s="810"/>
      <c r="TR341" s="810"/>
      <c r="TS341" s="810"/>
      <c r="TT341" s="810"/>
      <c r="TU341" s="810"/>
      <c r="TV341" s="810"/>
      <c r="TW341" s="810"/>
      <c r="TX341" s="810"/>
      <c r="TY341" s="810"/>
      <c r="TZ341" s="810"/>
      <c r="UA341" s="810"/>
      <c r="UB341" s="810"/>
      <c r="UC341" s="810"/>
      <c r="UD341" s="810"/>
      <c r="UE341" s="810"/>
      <c r="UF341" s="810"/>
      <c r="UG341" s="810"/>
      <c r="UH341" s="810"/>
      <c r="UI341" s="810"/>
      <c r="UJ341" s="810"/>
      <c r="UK341" s="810"/>
      <c r="UL341" s="810"/>
      <c r="UM341" s="810"/>
      <c r="UN341" s="810"/>
      <c r="UO341" s="810"/>
      <c r="UP341" s="810"/>
      <c r="UQ341" s="810"/>
      <c r="UR341" s="810"/>
      <c r="US341" s="810"/>
      <c r="UT341" s="810"/>
      <c r="UU341" s="810"/>
      <c r="UV341" s="810"/>
      <c r="UW341" s="810"/>
      <c r="UX341" s="810"/>
      <c r="UY341" s="810"/>
      <c r="UZ341" s="810"/>
      <c r="VA341" s="810"/>
      <c r="VB341" s="810"/>
      <c r="VC341" s="810"/>
      <c r="VD341" s="810"/>
      <c r="VE341" s="810"/>
      <c r="VF341" s="810"/>
      <c r="VG341" s="810"/>
      <c r="VH341" s="810"/>
      <c r="VI341" s="810"/>
      <c r="VJ341" s="810"/>
      <c r="VK341" s="810"/>
      <c r="VL341" s="810"/>
      <c r="VM341" s="810"/>
      <c r="VN341" s="810"/>
      <c r="VO341" s="810"/>
      <c r="VP341" s="810"/>
      <c r="VQ341" s="810"/>
      <c r="VR341" s="810"/>
      <c r="VS341" s="810"/>
      <c r="VT341" s="810"/>
      <c r="VU341" s="810"/>
      <c r="VV341" s="810"/>
      <c r="VW341" s="810"/>
      <c r="VX341" s="810"/>
      <c r="VY341" s="810"/>
      <c r="VZ341" s="810"/>
      <c r="WA341" s="810"/>
      <c r="WB341" s="810"/>
      <c r="WC341" s="810"/>
      <c r="WD341" s="810"/>
      <c r="WE341" s="810"/>
      <c r="WF341" s="810"/>
      <c r="WG341" s="810"/>
      <c r="WH341" s="810"/>
      <c r="WI341" s="810"/>
      <c r="WJ341" s="810"/>
      <c r="WK341" s="810"/>
      <c r="WL341" s="810"/>
      <c r="WM341" s="810"/>
      <c r="WN341" s="810"/>
      <c r="WO341" s="810"/>
      <c r="WP341" s="810"/>
      <c r="WQ341" s="810"/>
      <c r="WR341" s="810"/>
      <c r="WS341" s="810"/>
      <c r="WT341" s="810"/>
      <c r="WU341" s="810"/>
      <c r="WV341" s="810"/>
      <c r="WW341" s="810"/>
      <c r="WX341" s="810"/>
      <c r="WY341" s="810"/>
      <c r="WZ341" s="810"/>
      <c r="XA341" s="810"/>
      <c r="XB341" s="810"/>
      <c r="XC341" s="810"/>
      <c r="XD341" s="810"/>
      <c r="XE341" s="810"/>
      <c r="XF341" s="810"/>
      <c r="XG341" s="810"/>
      <c r="XH341" s="810"/>
      <c r="XI341" s="810"/>
      <c r="XJ341" s="810"/>
      <c r="XK341" s="810"/>
      <c r="XL341" s="810"/>
      <c r="XM341" s="810"/>
      <c r="XN341" s="810"/>
      <c r="XO341" s="810"/>
      <c r="XP341" s="810"/>
      <c r="XQ341" s="810"/>
      <c r="XR341" s="810"/>
      <c r="XS341" s="810"/>
      <c r="XT341" s="810"/>
      <c r="XU341" s="810"/>
      <c r="XV341" s="810"/>
      <c r="XW341" s="810"/>
      <c r="XX341" s="810"/>
      <c r="XY341" s="810"/>
      <c r="XZ341" s="810"/>
      <c r="YA341" s="810"/>
      <c r="YB341" s="810"/>
      <c r="YC341" s="810"/>
      <c r="YD341" s="810"/>
      <c r="YE341" s="810"/>
      <c r="YF341" s="810"/>
      <c r="YG341" s="810"/>
      <c r="YH341" s="810"/>
      <c r="YI341" s="810"/>
      <c r="YJ341" s="810"/>
      <c r="YK341" s="810"/>
      <c r="YL341" s="810"/>
      <c r="YM341" s="810"/>
      <c r="YN341" s="810"/>
      <c r="YO341" s="810"/>
      <c r="YP341" s="810"/>
      <c r="YQ341" s="810"/>
      <c r="YR341" s="810"/>
      <c r="YS341" s="810"/>
      <c r="YT341" s="810"/>
      <c r="YU341" s="810"/>
      <c r="YV341" s="810"/>
      <c r="YW341" s="810"/>
      <c r="YX341" s="810"/>
      <c r="YY341" s="810"/>
      <c r="YZ341" s="810"/>
      <c r="ZA341" s="810"/>
      <c r="ZB341" s="810"/>
      <c r="ZC341" s="810"/>
      <c r="ZD341" s="810"/>
      <c r="ZE341" s="810"/>
      <c r="ZF341" s="810"/>
      <c r="ZG341" s="810"/>
      <c r="ZH341" s="810"/>
      <c r="ZI341" s="810"/>
      <c r="ZJ341" s="810"/>
      <c r="ZK341" s="810"/>
      <c r="ZL341" s="810"/>
      <c r="ZM341" s="810"/>
      <c r="ZN341" s="810"/>
      <c r="ZO341" s="810"/>
      <c r="ZP341" s="810"/>
      <c r="ZQ341" s="810"/>
      <c r="ZR341" s="810"/>
      <c r="ZS341" s="810"/>
      <c r="ZT341" s="810"/>
      <c r="ZU341" s="810"/>
      <c r="ZV341" s="810"/>
      <c r="ZW341" s="810"/>
      <c r="ZX341" s="810"/>
      <c r="ZY341" s="810"/>
      <c r="ZZ341" s="810"/>
      <c r="AAA341" s="810"/>
      <c r="AAB341" s="810"/>
      <c r="AAC341" s="810"/>
      <c r="AAD341" s="810"/>
      <c r="AAE341" s="810"/>
      <c r="AAF341" s="810"/>
      <c r="AAG341" s="810"/>
      <c r="AAH341" s="810"/>
      <c r="AAI341" s="810"/>
      <c r="AAJ341" s="810"/>
      <c r="AAK341" s="810"/>
      <c r="AAL341" s="810"/>
      <c r="AAM341" s="810"/>
      <c r="AAN341" s="810"/>
      <c r="AAO341" s="810"/>
      <c r="AAP341" s="810"/>
      <c r="AAQ341" s="810"/>
      <c r="AAR341" s="810"/>
      <c r="AAS341" s="810"/>
      <c r="AAT341" s="810"/>
      <c r="AAU341" s="810"/>
      <c r="AAV341" s="810"/>
      <c r="AAW341" s="810"/>
      <c r="AAX341" s="810"/>
      <c r="AAY341" s="810"/>
      <c r="AAZ341" s="810"/>
      <c r="ABA341" s="810"/>
      <c r="ABB341" s="810"/>
      <c r="ABC341" s="810"/>
      <c r="ABD341" s="810"/>
      <c r="ABE341" s="810"/>
      <c r="ABF341" s="810"/>
      <c r="ABG341" s="810"/>
      <c r="ABH341" s="810"/>
      <c r="ABI341" s="810"/>
      <c r="ABJ341" s="810"/>
      <c r="ABK341" s="810"/>
      <c r="ABL341" s="810"/>
      <c r="ABM341" s="810"/>
      <c r="ABN341" s="810"/>
      <c r="ABO341" s="810"/>
      <c r="ABP341" s="810"/>
      <c r="ABQ341" s="810"/>
      <c r="ABR341" s="810"/>
      <c r="ABS341" s="810"/>
      <c r="ABT341" s="810"/>
      <c r="ABU341" s="810"/>
      <c r="ABV341" s="810"/>
      <c r="ABW341" s="810"/>
      <c r="ABX341" s="810"/>
      <c r="ABY341" s="810"/>
      <c r="ABZ341" s="810"/>
      <c r="ACA341" s="810"/>
      <c r="ACB341" s="810"/>
      <c r="ACC341" s="810"/>
      <c r="ACD341" s="810"/>
      <c r="ACE341" s="810"/>
      <c r="ACF341" s="810"/>
      <c r="ACG341" s="810"/>
      <c r="ACH341" s="810"/>
      <c r="ACI341" s="810"/>
      <c r="ACJ341" s="810"/>
      <c r="ACK341" s="810"/>
      <c r="ACL341" s="810"/>
      <c r="ACM341" s="810"/>
      <c r="ACN341" s="810"/>
      <c r="ACO341" s="810"/>
      <c r="ACP341" s="810"/>
      <c r="ACQ341" s="810"/>
      <c r="ACR341" s="810"/>
      <c r="ACS341" s="810"/>
      <c r="ACT341" s="810"/>
      <c r="ACU341" s="810"/>
      <c r="ACV341" s="810"/>
      <c r="ACW341" s="810"/>
      <c r="ACX341" s="810"/>
      <c r="ACY341" s="810"/>
      <c r="ACZ341" s="810"/>
      <c r="ADA341" s="810"/>
      <c r="ADB341" s="810"/>
      <c r="ADC341" s="810"/>
      <c r="ADD341" s="810"/>
      <c r="ADE341" s="810"/>
      <c r="ADF341" s="810"/>
      <c r="ADG341" s="810"/>
      <c r="ADH341" s="810"/>
      <c r="ADI341" s="810"/>
      <c r="ADJ341" s="810"/>
      <c r="ADK341" s="810"/>
      <c r="ADL341" s="810"/>
      <c r="ADM341" s="810"/>
      <c r="ADN341" s="810"/>
      <c r="ADO341" s="810"/>
      <c r="ADP341" s="810"/>
      <c r="ADQ341" s="810"/>
      <c r="ADR341" s="810"/>
      <c r="ADS341" s="810"/>
      <c r="ADT341" s="810"/>
      <c r="ADU341" s="810"/>
      <c r="ADV341" s="810"/>
      <c r="ADW341" s="810"/>
      <c r="ADX341" s="810"/>
      <c r="ADY341" s="810"/>
      <c r="ADZ341" s="810"/>
      <c r="AEA341" s="810"/>
      <c r="AEB341" s="810"/>
      <c r="AEC341" s="810"/>
      <c r="AED341" s="810"/>
      <c r="AEE341" s="810"/>
      <c r="AEF341" s="810"/>
      <c r="AEG341" s="810"/>
      <c r="AEH341" s="810"/>
      <c r="AEI341" s="810"/>
      <c r="AEJ341" s="810"/>
      <c r="AEK341" s="810"/>
      <c r="AEL341" s="810"/>
      <c r="AEM341" s="810"/>
      <c r="AEN341" s="810"/>
      <c r="AEO341" s="810"/>
      <c r="AEP341" s="810"/>
      <c r="AEQ341" s="810"/>
      <c r="AER341" s="810"/>
      <c r="AES341" s="810"/>
      <c r="AET341" s="810"/>
      <c r="AEU341" s="810"/>
      <c r="AEV341" s="810"/>
      <c r="AEW341" s="810"/>
      <c r="AEX341" s="810"/>
      <c r="AEY341" s="810"/>
      <c r="AEZ341" s="810"/>
      <c r="AFA341" s="810"/>
      <c r="AFB341" s="810"/>
      <c r="AFC341" s="810"/>
      <c r="AFD341" s="810"/>
      <c r="AFE341" s="810"/>
      <c r="AFF341" s="810"/>
      <c r="AFG341" s="810"/>
      <c r="AFH341" s="810"/>
      <c r="AFI341" s="810"/>
      <c r="AFJ341" s="810"/>
      <c r="AFK341" s="810"/>
      <c r="AFL341" s="810"/>
      <c r="AFM341" s="810"/>
      <c r="AFN341" s="810"/>
      <c r="AFO341" s="810"/>
      <c r="AFP341" s="810"/>
      <c r="AFQ341" s="810"/>
      <c r="AFR341" s="810"/>
      <c r="AFS341" s="810"/>
      <c r="AFT341" s="810"/>
      <c r="AFU341" s="810"/>
      <c r="AFV341" s="810"/>
      <c r="AFW341" s="810"/>
      <c r="AFX341" s="810"/>
      <c r="AFY341" s="810"/>
      <c r="AFZ341" s="810"/>
      <c r="AGA341" s="810"/>
      <c r="AGB341" s="810"/>
      <c r="AGC341" s="810"/>
      <c r="AGD341" s="810"/>
      <c r="AGE341" s="810"/>
      <c r="AGF341" s="810"/>
      <c r="AGG341" s="810"/>
      <c r="AGH341" s="810"/>
      <c r="AGI341" s="810"/>
      <c r="AGJ341" s="810"/>
      <c r="AGK341" s="810"/>
      <c r="AGL341" s="810"/>
      <c r="AGM341" s="810"/>
      <c r="AGN341" s="810"/>
      <c r="AGO341" s="810"/>
      <c r="AGP341" s="810"/>
      <c r="AGQ341" s="810"/>
      <c r="AGR341" s="810"/>
      <c r="AGS341" s="810"/>
      <c r="AGT341" s="810"/>
      <c r="AGU341" s="810"/>
      <c r="AGV341" s="810"/>
      <c r="AGW341" s="810"/>
      <c r="AGX341" s="810"/>
      <c r="AGY341" s="810"/>
      <c r="AGZ341" s="810"/>
      <c r="AHA341" s="810"/>
      <c r="AHB341" s="810"/>
      <c r="AHC341" s="810"/>
      <c r="AHD341" s="810"/>
      <c r="AHE341" s="810"/>
      <c r="AHF341" s="810"/>
      <c r="AHG341" s="810"/>
      <c r="AHH341" s="810"/>
      <c r="AHI341" s="810"/>
      <c r="AHJ341" s="810"/>
      <c r="AHK341" s="810"/>
      <c r="AHL341" s="810"/>
      <c r="AHM341" s="810"/>
      <c r="AHN341" s="810"/>
      <c r="AHO341" s="810"/>
      <c r="AHP341" s="810"/>
      <c r="AHQ341" s="810"/>
      <c r="AHR341" s="810"/>
      <c r="AHS341" s="810"/>
      <c r="AHT341" s="810"/>
      <c r="AHU341" s="810"/>
      <c r="AHV341" s="810"/>
      <c r="AHW341" s="810"/>
      <c r="AHX341" s="810"/>
      <c r="AHY341" s="810"/>
      <c r="AHZ341" s="810"/>
      <c r="AIA341" s="810"/>
      <c r="AIB341" s="810"/>
      <c r="AIC341" s="810"/>
      <c r="AID341" s="810"/>
      <c r="AIE341" s="810"/>
      <c r="AIF341" s="810"/>
      <c r="AIG341" s="810"/>
      <c r="AIH341" s="810"/>
      <c r="AII341" s="810"/>
      <c r="AIJ341" s="810"/>
      <c r="AIK341" s="810"/>
      <c r="AIL341" s="810"/>
      <c r="AIM341" s="810"/>
      <c r="AIN341" s="810"/>
      <c r="AIO341" s="810"/>
      <c r="AIP341" s="810"/>
      <c r="AIQ341" s="810"/>
      <c r="AIR341" s="810"/>
      <c r="AIS341" s="810"/>
      <c r="AIT341" s="810"/>
      <c r="AIU341" s="810"/>
      <c r="AIV341" s="810"/>
      <c r="AIW341" s="810"/>
      <c r="AIX341" s="810"/>
      <c r="AIY341" s="810"/>
      <c r="AIZ341" s="810"/>
      <c r="AJA341" s="810"/>
      <c r="AJB341" s="810"/>
      <c r="AJC341" s="810"/>
      <c r="AJD341" s="810"/>
      <c r="AJE341" s="810"/>
      <c r="AJF341" s="810"/>
      <c r="AJG341" s="810"/>
      <c r="AJH341" s="810"/>
      <c r="AJI341" s="810"/>
      <c r="AJJ341" s="810"/>
      <c r="AJK341" s="810"/>
      <c r="AJL341" s="810"/>
      <c r="AJM341" s="810"/>
      <c r="AJN341" s="810"/>
      <c r="AJO341" s="810"/>
      <c r="AJP341" s="810"/>
      <c r="AJQ341" s="810"/>
      <c r="AJR341" s="810"/>
      <c r="AJS341" s="810"/>
      <c r="AJT341" s="810"/>
      <c r="AJU341" s="810"/>
      <c r="AJV341" s="810"/>
      <c r="AJW341" s="810"/>
      <c r="AJX341" s="810"/>
      <c r="AJY341" s="810"/>
      <c r="AJZ341" s="810"/>
      <c r="AKA341" s="810"/>
      <c r="AKB341" s="810"/>
      <c r="AKC341" s="810"/>
      <c r="AKD341" s="810"/>
      <c r="AKE341" s="810"/>
      <c r="AKF341" s="810"/>
      <c r="AKG341" s="810"/>
      <c r="AKH341" s="810"/>
      <c r="AKI341" s="810"/>
      <c r="AKJ341" s="810"/>
      <c r="AKK341" s="810"/>
      <c r="AKL341" s="810"/>
      <c r="AKM341" s="810"/>
      <c r="AKN341" s="810"/>
      <c r="AKO341" s="810"/>
      <c r="AKP341" s="810"/>
      <c r="AKQ341" s="810"/>
      <c r="AKR341" s="810"/>
      <c r="AKS341" s="810"/>
      <c r="AKT341" s="810"/>
      <c r="AKU341" s="810"/>
      <c r="AKV341" s="810"/>
      <c r="AKW341" s="810"/>
      <c r="AKX341" s="810"/>
      <c r="AKY341" s="810"/>
      <c r="AKZ341" s="810"/>
      <c r="ALA341" s="810"/>
      <c r="ALB341" s="810"/>
      <c r="ALC341" s="810"/>
      <c r="ALD341" s="810"/>
      <c r="ALE341" s="810"/>
      <c r="ALF341" s="810"/>
      <c r="ALG341" s="810"/>
      <c r="ALH341" s="810"/>
      <c r="ALI341" s="810"/>
      <c r="ALJ341" s="810"/>
      <c r="ALK341" s="810"/>
      <c r="ALL341" s="810"/>
      <c r="ALM341" s="810"/>
      <c r="ALN341" s="810"/>
      <c r="ALO341" s="810"/>
      <c r="ALP341" s="810"/>
      <c r="ALQ341" s="810"/>
      <c r="ALR341" s="810"/>
      <c r="ALS341" s="810"/>
      <c r="ALT341" s="810"/>
      <c r="ALU341" s="810"/>
      <c r="ALV341" s="810"/>
      <c r="ALW341" s="810"/>
      <c r="ALX341" s="810"/>
      <c r="ALY341" s="810"/>
      <c r="ALZ341" s="810"/>
      <c r="AMA341" s="810"/>
      <c r="AMB341" s="810"/>
      <c r="AMC341" s="810"/>
      <c r="AMD341" s="810"/>
      <c r="AME341" s="810"/>
      <c r="AMF341" s="810"/>
      <c r="AMG341" s="810"/>
      <c r="AMH341" s="810"/>
      <c r="AMI341" s="810"/>
      <c r="AMJ341" s="810"/>
      <c r="AMK341" s="810"/>
      <c r="AML341" s="810"/>
      <c r="AMM341" s="810"/>
      <c r="AMN341" s="810"/>
      <c r="AMO341" s="810"/>
      <c r="AMP341" s="810"/>
      <c r="AMQ341" s="810"/>
      <c r="AMR341" s="810"/>
      <c r="AMS341" s="810"/>
      <c r="AMT341" s="810"/>
      <c r="AMU341" s="810"/>
      <c r="AMV341" s="810"/>
      <c r="AMW341" s="810"/>
      <c r="AMX341" s="810"/>
      <c r="AMY341" s="810"/>
      <c r="AMZ341" s="810"/>
      <c r="ANA341" s="810"/>
      <c r="ANB341" s="810"/>
      <c r="ANC341" s="810"/>
      <c r="AND341" s="810"/>
      <c r="ANE341" s="810"/>
      <c r="ANF341" s="810"/>
      <c r="ANG341" s="810"/>
      <c r="ANH341" s="810"/>
      <c r="ANI341" s="810"/>
      <c r="ANJ341" s="810"/>
      <c r="ANK341" s="810"/>
      <c r="ANL341" s="810"/>
      <c r="ANM341" s="810"/>
      <c r="ANN341" s="810"/>
      <c r="ANO341" s="810"/>
      <c r="ANP341" s="810"/>
      <c r="ANQ341" s="810"/>
      <c r="ANR341" s="810"/>
      <c r="ANS341" s="810"/>
      <c r="ANT341" s="810"/>
      <c r="ANU341" s="810"/>
      <c r="ANV341" s="810"/>
      <c r="ANW341" s="810"/>
      <c r="ANX341" s="810"/>
      <c r="ANY341" s="810"/>
      <c r="ANZ341" s="810"/>
      <c r="AOA341" s="810"/>
      <c r="AOB341" s="810"/>
      <c r="AOC341" s="810"/>
      <c r="AOD341" s="810"/>
      <c r="AOE341" s="810"/>
      <c r="AOF341" s="810"/>
      <c r="AOG341" s="810"/>
      <c r="AOH341" s="810"/>
      <c r="AOI341" s="810"/>
      <c r="AOJ341" s="810"/>
      <c r="AOK341" s="810"/>
      <c r="AOL341" s="810"/>
      <c r="AOM341" s="810"/>
      <c r="AON341" s="810"/>
      <c r="AOO341" s="810"/>
      <c r="AOP341" s="810"/>
      <c r="AOQ341" s="810"/>
      <c r="AOR341" s="810"/>
      <c r="AOS341" s="810"/>
      <c r="AOT341" s="810"/>
      <c r="AOU341" s="810"/>
      <c r="AOV341" s="810"/>
      <c r="AOW341" s="810"/>
      <c r="AOX341" s="810"/>
      <c r="AOY341" s="810"/>
      <c r="AOZ341" s="810"/>
      <c r="APA341" s="810"/>
      <c r="APB341" s="810"/>
      <c r="APC341" s="810"/>
      <c r="APD341" s="810"/>
      <c r="APE341" s="810"/>
      <c r="APF341" s="810"/>
      <c r="APG341" s="810"/>
      <c r="APH341" s="810"/>
      <c r="API341" s="810"/>
      <c r="APJ341" s="810"/>
      <c r="APK341" s="810"/>
      <c r="APL341" s="810"/>
      <c r="APM341" s="810"/>
      <c r="APN341" s="810"/>
      <c r="APO341" s="810"/>
      <c r="APP341" s="810"/>
      <c r="APQ341" s="810"/>
      <c r="APR341" s="810"/>
      <c r="APS341" s="810"/>
      <c r="APT341" s="810"/>
      <c r="APU341" s="810"/>
      <c r="APV341" s="810"/>
      <c r="APW341" s="810"/>
      <c r="APX341" s="810"/>
      <c r="APY341" s="810"/>
      <c r="APZ341" s="810"/>
      <c r="AQA341" s="810"/>
      <c r="AQB341" s="810"/>
      <c r="AQC341" s="810"/>
      <c r="AQD341" s="810"/>
      <c r="AQE341" s="810"/>
      <c r="AQF341" s="810"/>
      <c r="AQG341" s="810"/>
      <c r="AQH341" s="810"/>
      <c r="AQI341" s="810"/>
      <c r="AQJ341" s="810"/>
      <c r="AQK341" s="810"/>
      <c r="AQL341" s="810"/>
      <c r="AQM341" s="810"/>
      <c r="AQN341" s="810"/>
      <c r="AQO341" s="810"/>
      <c r="AQP341" s="810"/>
      <c r="AQQ341" s="810"/>
      <c r="AQR341" s="810"/>
      <c r="AQS341" s="810"/>
      <c r="AQT341" s="810"/>
      <c r="AQU341" s="810"/>
      <c r="AQV341" s="810"/>
      <c r="AQW341" s="810"/>
      <c r="AQX341" s="810"/>
      <c r="AQY341" s="810"/>
      <c r="AQZ341" s="810"/>
      <c r="ARA341" s="810"/>
      <c r="ARB341" s="810"/>
      <c r="ARC341" s="810"/>
      <c r="ARD341" s="810"/>
      <c r="ARE341" s="810"/>
      <c r="ARF341" s="810"/>
      <c r="ARG341" s="810"/>
      <c r="ARH341" s="810"/>
      <c r="ARI341" s="810"/>
      <c r="ARJ341" s="810"/>
      <c r="ARK341" s="810"/>
      <c r="ARL341" s="810"/>
      <c r="ARM341" s="810"/>
      <c r="ARN341" s="810"/>
      <c r="ARO341" s="810"/>
      <c r="ARP341" s="810"/>
      <c r="ARQ341" s="810"/>
      <c r="ARR341" s="810"/>
      <c r="ARS341" s="810"/>
      <c r="ART341" s="810"/>
      <c r="ARU341" s="810"/>
      <c r="ARV341" s="810"/>
      <c r="ARW341" s="810"/>
      <c r="ARX341" s="810"/>
      <c r="ARY341" s="810"/>
      <c r="ARZ341" s="810"/>
      <c r="ASA341" s="810"/>
      <c r="ASB341" s="810"/>
      <c r="ASC341" s="810"/>
    </row>
    <row r="342" spans="1:1173" s="685" customFormat="1" ht="22" hidden="1" customHeight="1" x14ac:dyDescent="0.15">
      <c r="A342" s="653"/>
      <c r="B342" s="759" t="s">
        <v>91</v>
      </c>
      <c r="C342" s="716" t="s">
        <v>79</v>
      </c>
      <c r="D342" s="760">
        <f>$C323*$I$19</f>
        <v>782599.99999999988</v>
      </c>
      <c r="E342" s="725">
        <f t="shared" ref="E342:AR342" si="163">IF(E341="","",$C323*D354)</f>
        <v>771064.86729999993</v>
      </c>
      <c r="F342" s="724">
        <f t="shared" si="163"/>
        <v>759699.7566884316</v>
      </c>
      <c r="G342" s="724">
        <f t="shared" si="163"/>
        <v>748502.1621247225</v>
      </c>
      <c r="H342" s="724">
        <f t="shared" si="163"/>
        <v>737469.61450608517</v>
      </c>
      <c r="I342" s="724">
        <f t="shared" si="163"/>
        <v>726599.68112307263</v>
      </c>
      <c r="J342" s="725">
        <f t="shared" si="163"/>
        <v>715889.96512315911</v>
      </c>
      <c r="K342" s="724">
        <f t="shared" si="163"/>
        <v>705338.10498222627</v>
      </c>
      <c r="L342" s="724">
        <f t="shared" si="163"/>
        <v>694941.77398384071</v>
      </c>
      <c r="M342" s="724">
        <f t="shared" si="163"/>
        <v>684698.67970620585</v>
      </c>
      <c r="N342" s="724">
        <f t="shared" si="163"/>
        <v>674606.56351667608</v>
      </c>
      <c r="O342" s="724">
        <f t="shared" si="163"/>
        <v>664663.20007372205</v>
      </c>
      <c r="P342" s="724">
        <f t="shared" si="163"/>
        <v>654866.39683623542</v>
      </c>
      <c r="Q342" s="724">
        <f t="shared" si="163"/>
        <v>645213.99358006776</v>
      </c>
      <c r="R342" s="724">
        <f t="shared" si="163"/>
        <v>635703.86192169436</v>
      </c>
      <c r="S342" s="724">
        <f t="shared" si="163"/>
        <v>626333.90484889958</v>
      </c>
      <c r="T342" s="724">
        <f t="shared" si="163"/>
        <v>617102.05625837925</v>
      </c>
      <c r="U342" s="724">
        <f t="shared" si="163"/>
        <v>608006.2805001589</v>
      </c>
      <c r="V342" s="724">
        <f t="shared" si="163"/>
        <v>599044.57192872686</v>
      </c>
      <c r="W342" s="724">
        <f t="shared" si="163"/>
        <v>590214.9544607834</v>
      </c>
      <c r="X342" s="724">
        <f t="shared" si="163"/>
        <v>581515.48113950866</v>
      </c>
      <c r="Y342" s="724">
        <f t="shared" si="163"/>
        <v>572944.23370525276</v>
      </c>
      <c r="Z342" s="724">
        <f t="shared" si="163"/>
        <v>564499.32217255421</v>
      </c>
      <c r="AA342" s="724">
        <f t="shared" si="163"/>
        <v>556178.88441339193</v>
      </c>
      <c r="AB342" s="724">
        <f t="shared" si="163"/>
        <v>547981.08574658073</v>
      </c>
      <c r="AC342" s="724">
        <f t="shared" si="163"/>
        <v>539904.11853321909</v>
      </c>
      <c r="AD342" s="724">
        <f t="shared" si="163"/>
        <v>531946.20177809871</v>
      </c>
      <c r="AE342" s="724">
        <f t="shared" si="163"/>
        <v>524105.58073699038</v>
      </c>
      <c r="AF342" s="724">
        <f t="shared" si="163"/>
        <v>516380.52652971761</v>
      </c>
      <c r="AG342" s="724">
        <f t="shared" si="163"/>
        <v>508769.33575893281</v>
      </c>
      <c r="AH342" s="724">
        <f t="shared" si="163"/>
        <v>501270.33013451408</v>
      </c>
      <c r="AI342" s="724">
        <f t="shared" si="163"/>
        <v>493881.85610349639</v>
      </c>
      <c r="AJ342" s="724">
        <f t="shared" si="163"/>
        <v>486602.28448545898</v>
      </c>
      <c r="AK342" s="724" t="str">
        <f t="shared" si="163"/>
        <v/>
      </c>
      <c r="AL342" s="724" t="str">
        <f t="shared" si="163"/>
        <v/>
      </c>
      <c r="AM342" s="724" t="str">
        <f t="shared" si="163"/>
        <v/>
      </c>
      <c r="AN342" s="724" t="str">
        <f t="shared" si="163"/>
        <v/>
      </c>
      <c r="AO342" s="724" t="str">
        <f t="shared" si="163"/>
        <v/>
      </c>
      <c r="AP342" s="724" t="str">
        <f t="shared" si="163"/>
        <v/>
      </c>
      <c r="AQ342" s="724" t="str">
        <f t="shared" si="163"/>
        <v/>
      </c>
      <c r="AR342" s="724" t="str">
        <f t="shared" si="163"/>
        <v/>
      </c>
    </row>
    <row r="343" spans="1:1173" s="699" customFormat="1" ht="22" customHeight="1" x14ac:dyDescent="0.15">
      <c r="A343" s="653"/>
      <c r="B343" s="736" t="s">
        <v>100</v>
      </c>
      <c r="C343" s="762" t="s">
        <v>79</v>
      </c>
      <c r="D343" s="763">
        <f>D342</f>
        <v>782599.99999999988</v>
      </c>
      <c r="E343" s="814">
        <f t="shared" ref="E343:AR343" si="164">IF(E341="","",D343+E342)</f>
        <v>1553664.8672999998</v>
      </c>
      <c r="F343" s="815">
        <f t="shared" si="164"/>
        <v>2313364.6239884314</v>
      </c>
      <c r="G343" s="815">
        <f t="shared" si="164"/>
        <v>3061866.7861131541</v>
      </c>
      <c r="H343" s="815">
        <f t="shared" si="164"/>
        <v>3799336.4006192395</v>
      </c>
      <c r="I343" s="815">
        <f t="shared" si="164"/>
        <v>4525936.0817423118</v>
      </c>
      <c r="J343" s="814">
        <f t="shared" si="164"/>
        <v>5241826.0468654707</v>
      </c>
      <c r="K343" s="815">
        <f t="shared" si="164"/>
        <v>5947164.1518476969</v>
      </c>
      <c r="L343" s="815">
        <f t="shared" si="164"/>
        <v>6642105.9258315377</v>
      </c>
      <c r="M343" s="815">
        <f t="shared" si="164"/>
        <v>7326804.6055377433</v>
      </c>
      <c r="N343" s="815">
        <f t="shared" si="164"/>
        <v>8001411.1690544197</v>
      </c>
      <c r="O343" s="815">
        <f t="shared" si="164"/>
        <v>8666074.3691281416</v>
      </c>
      <c r="P343" s="815">
        <f t="shared" si="164"/>
        <v>9320940.7659643777</v>
      </c>
      <c r="Q343" s="815">
        <f t="shared" si="164"/>
        <v>9966154.7595444452</v>
      </c>
      <c r="R343" s="815">
        <f t="shared" si="164"/>
        <v>10601858.621466139</v>
      </c>
      <c r="S343" s="815">
        <f t="shared" si="164"/>
        <v>11228192.526315039</v>
      </c>
      <c r="T343" s="815">
        <f t="shared" si="164"/>
        <v>11845294.582573418</v>
      </c>
      <c r="U343" s="815">
        <f t="shared" si="164"/>
        <v>12453300.863073576</v>
      </c>
      <c r="V343" s="815">
        <f t="shared" si="164"/>
        <v>13052345.435002303</v>
      </c>
      <c r="W343" s="815">
        <f t="shared" si="164"/>
        <v>13642560.389463086</v>
      </c>
      <c r="X343" s="815">
        <f t="shared" si="164"/>
        <v>14224075.870602595</v>
      </c>
      <c r="Y343" s="815">
        <f t="shared" si="164"/>
        <v>14797020.104307847</v>
      </c>
      <c r="Z343" s="815">
        <f t="shared" si="164"/>
        <v>15361519.426480401</v>
      </c>
      <c r="AA343" s="815">
        <f t="shared" si="164"/>
        <v>15917698.310893793</v>
      </c>
      <c r="AB343" s="815">
        <f t="shared" si="164"/>
        <v>16465679.396640373</v>
      </c>
      <c r="AC343" s="815">
        <f t="shared" si="164"/>
        <v>17005583.515173592</v>
      </c>
      <c r="AD343" s="815">
        <f t="shared" si="164"/>
        <v>17537529.716951691</v>
      </c>
      <c r="AE343" s="815">
        <f t="shared" si="164"/>
        <v>18061635.297688682</v>
      </c>
      <c r="AF343" s="815">
        <f t="shared" si="164"/>
        <v>18578015.8242184</v>
      </c>
      <c r="AG343" s="815">
        <f t="shared" si="164"/>
        <v>19086785.159977332</v>
      </c>
      <c r="AH343" s="815">
        <f t="shared" si="164"/>
        <v>19588055.490111846</v>
      </c>
      <c r="AI343" s="815">
        <f t="shared" si="164"/>
        <v>20081937.346215341</v>
      </c>
      <c r="AJ343" s="815">
        <f t="shared" si="164"/>
        <v>20568539.630700801</v>
      </c>
      <c r="AK343" s="815" t="str">
        <f t="shared" si="164"/>
        <v/>
      </c>
      <c r="AL343" s="815" t="str">
        <f t="shared" si="164"/>
        <v/>
      </c>
      <c r="AM343" s="815" t="str">
        <f t="shared" si="164"/>
        <v/>
      </c>
      <c r="AN343" s="815" t="str">
        <f t="shared" si="164"/>
        <v/>
      </c>
      <c r="AO343" s="815" t="str">
        <f t="shared" si="164"/>
        <v/>
      </c>
      <c r="AP343" s="815" t="str">
        <f t="shared" si="164"/>
        <v/>
      </c>
      <c r="AQ343" s="815" t="str">
        <f t="shared" si="164"/>
        <v/>
      </c>
      <c r="AR343" s="815" t="str">
        <f t="shared" si="164"/>
        <v/>
      </c>
    </row>
    <row r="344" spans="1:1173" s="699" customFormat="1" ht="22" customHeight="1" x14ac:dyDescent="0.15">
      <c r="A344" s="653"/>
      <c r="B344" s="772"/>
      <c r="C344" s="766" t="s">
        <v>17</v>
      </c>
      <c r="D344" s="743">
        <f>IF(D341="","",D343/D358)</f>
        <v>1.3871542579938476E-2</v>
      </c>
      <c r="E344" s="744">
        <f>IF(E341="","",E343/E358)</f>
        <v>2.7285468656394769E-2</v>
      </c>
      <c r="F344" s="743">
        <f t="shared" ref="F344:AR344" si="165">IF(F341="","",F343/F358)</f>
        <v>4.025315512246129E-2</v>
      </c>
      <c r="G344" s="743">
        <f t="shared" si="165"/>
        <v>5.278574699318625E-2</v>
      </c>
      <c r="H344" s="743">
        <f t="shared" si="165"/>
        <v>6.4894160396948161E-2</v>
      </c>
      <c r="I344" s="743">
        <f t="shared" si="165"/>
        <v>7.6589085615352812E-2</v>
      </c>
      <c r="J344" s="744">
        <f t="shared" si="165"/>
        <v>8.7880990165631709E-2</v>
      </c>
      <c r="K344" s="743">
        <f t="shared" si="165"/>
        <v>9.8780121919823063E-2</v>
      </c>
      <c r="L344" s="743">
        <f t="shared" si="165"/>
        <v>0.10929651225531027</v>
      </c>
      <c r="M344" s="743">
        <f t="shared" si="165"/>
        <v>0.11943997923157552</v>
      </c>
      <c r="N344" s="743">
        <f t="shared" si="165"/>
        <v>0.12922013078830022</v>
      </c>
      <c r="O344" s="743">
        <f t="shared" si="165"/>
        <v>0.13864636796020718</v>
      </c>
      <c r="P344" s="743">
        <f t="shared" si="165"/>
        <v>0.14772788810429502</v>
      </c>
      <c r="Q344" s="743">
        <f t="shared" si="165"/>
        <v>0.15647368813535928</v>
      </c>
      <c r="R344" s="743">
        <f t="shared" si="165"/>
        <v>0.16489256776593206</v>
      </c>
      <c r="S344" s="743">
        <f t="shared" si="165"/>
        <v>0.17299313274699704</v>
      </c>
      <c r="T344" s="743">
        <f t="shared" si="165"/>
        <v>0.18078379810605719</v>
      </c>
      <c r="U344" s="743">
        <f t="shared" si="165"/>
        <v>0.18827279137933969</v>
      </c>
      <c r="V344" s="743">
        <f t="shared" si="165"/>
        <v>0.19546815583512478</v>
      </c>
      <c r="W344" s="743">
        <f t="shared" si="165"/>
        <v>0.20237775368537775</v>
      </c>
      <c r="X344" s="743">
        <f t="shared" si="165"/>
        <v>0.20900926928304736</v>
      </c>
      <c r="Y344" s="743">
        <f t="shared" si="165"/>
        <v>0.21537021230257108</v>
      </c>
      <c r="Z344" s="743">
        <f t="shared" si="165"/>
        <v>0.22146792090129649</v>
      </c>
      <c r="AA344" s="743">
        <f t="shared" si="165"/>
        <v>0.22730956485968953</v>
      </c>
      <c r="AB344" s="743">
        <f t="shared" si="165"/>
        <v>0.23290214869835513</v>
      </c>
      <c r="AC344" s="743">
        <f t="shared" si="165"/>
        <v>0.23825251477004206</v>
      </c>
      <c r="AD344" s="743">
        <f t="shared" si="165"/>
        <v>0.24336734632494603</v>
      </c>
      <c r="AE344" s="743">
        <f t="shared" si="165"/>
        <v>0.24825317054775667</v>
      </c>
      <c r="AF344" s="743">
        <f t="shared" si="165"/>
        <v>0.25291636156502434</v>
      </c>
      <c r="AG344" s="743">
        <f t="shared" si="165"/>
        <v>0.25736314342154126</v>
      </c>
      <c r="AH344" s="743">
        <f t="shared" si="165"/>
        <v>0.26159959302454927</v>
      </c>
      <c r="AI344" s="743">
        <f t="shared" si="165"/>
        <v>0.26563164305469489</v>
      </c>
      <c r="AJ344" s="743">
        <f t="shared" si="165"/>
        <v>0.2694650848427565</v>
      </c>
      <c r="AK344" s="743" t="str">
        <f t="shared" si="165"/>
        <v/>
      </c>
      <c r="AL344" s="743" t="str">
        <f t="shared" si="165"/>
        <v/>
      </c>
      <c r="AM344" s="743" t="str">
        <f t="shared" si="165"/>
        <v/>
      </c>
      <c r="AN344" s="743" t="str">
        <f t="shared" si="165"/>
        <v/>
      </c>
      <c r="AO344" s="743" t="str">
        <f t="shared" si="165"/>
        <v/>
      </c>
      <c r="AP344" s="743" t="str">
        <f t="shared" si="165"/>
        <v/>
      </c>
      <c r="AQ344" s="743" t="str">
        <f t="shared" si="165"/>
        <v/>
      </c>
      <c r="AR344" s="743" t="str">
        <f t="shared" si="165"/>
        <v/>
      </c>
    </row>
    <row r="345" spans="1:1173" s="755" customFormat="1" ht="22" customHeight="1" x14ac:dyDescent="0.15">
      <c r="A345" s="653"/>
      <c r="B345" s="767" t="s">
        <v>96</v>
      </c>
      <c r="C345" s="737" t="s">
        <v>49</v>
      </c>
      <c r="D345" s="746">
        <f>IF(D341="","",IF(D343*$H$31&gt;0,D343*$H$31,0))</f>
        <v>70433999.999999985</v>
      </c>
      <c r="E345" s="747">
        <f t="shared" ref="E345:AR345" si="166">IF(E341="","",IF(E343*$H$31&gt;0,E343*$H$31,0))</f>
        <v>139829838.05699998</v>
      </c>
      <c r="F345" s="746">
        <f t="shared" si="166"/>
        <v>208202816.15895882</v>
      </c>
      <c r="G345" s="746">
        <f t="shared" si="166"/>
        <v>275568010.75018388</v>
      </c>
      <c r="H345" s="746">
        <f t="shared" si="166"/>
        <v>341940276.05573153</v>
      </c>
      <c r="I345" s="746">
        <f t="shared" si="166"/>
        <v>407334247.35680807</v>
      </c>
      <c r="J345" s="747">
        <f t="shared" si="166"/>
        <v>471764344.21789235</v>
      </c>
      <c r="K345" s="746">
        <f t="shared" si="166"/>
        <v>535244773.66629273</v>
      </c>
      <c r="L345" s="746">
        <f t="shared" si="166"/>
        <v>597789533.3248384</v>
      </c>
      <c r="M345" s="746">
        <f t="shared" si="166"/>
        <v>659412414.49839687</v>
      </c>
      <c r="N345" s="746">
        <f t="shared" si="166"/>
        <v>720127005.21489775</v>
      </c>
      <c r="O345" s="746">
        <f t="shared" si="166"/>
        <v>779946693.2215327</v>
      </c>
      <c r="P345" s="746">
        <f t="shared" si="166"/>
        <v>838884668.93679404</v>
      </c>
      <c r="Q345" s="746">
        <f t="shared" si="166"/>
        <v>896953928.35900009</v>
      </c>
      <c r="R345" s="746">
        <f t="shared" si="166"/>
        <v>954167275.9319526</v>
      </c>
      <c r="S345" s="746">
        <f t="shared" si="166"/>
        <v>1010537327.3683535</v>
      </c>
      <c r="T345" s="746">
        <f t="shared" si="166"/>
        <v>1066076512.4316076</v>
      </c>
      <c r="U345" s="746">
        <f t="shared" si="166"/>
        <v>1120797077.6766219</v>
      </c>
      <c r="V345" s="746">
        <f t="shared" si="166"/>
        <v>1174711089.1502073</v>
      </c>
      <c r="W345" s="746">
        <f t="shared" si="166"/>
        <v>1227830435.0516777</v>
      </c>
      <c r="X345" s="746">
        <f t="shared" si="166"/>
        <v>1280166828.3542335</v>
      </c>
      <c r="Y345" s="746">
        <f t="shared" si="166"/>
        <v>1331731809.3877063</v>
      </c>
      <c r="Z345" s="746">
        <f t="shared" si="166"/>
        <v>1382536748.3832362</v>
      </c>
      <c r="AA345" s="746">
        <f t="shared" si="166"/>
        <v>1432592847.9804413</v>
      </c>
      <c r="AB345" s="746">
        <f t="shared" si="166"/>
        <v>1481911145.6976335</v>
      </c>
      <c r="AC345" s="746">
        <f t="shared" si="166"/>
        <v>1530502516.3656232</v>
      </c>
      <c r="AD345" s="746">
        <f t="shared" si="166"/>
        <v>1578377674.5256522</v>
      </c>
      <c r="AE345" s="746">
        <f t="shared" si="166"/>
        <v>1625547176.7919815</v>
      </c>
      <c r="AF345" s="746">
        <f t="shared" si="166"/>
        <v>1672021424.179656</v>
      </c>
      <c r="AG345" s="746">
        <f t="shared" si="166"/>
        <v>1717810664.3979599</v>
      </c>
      <c r="AH345" s="746">
        <f t="shared" si="166"/>
        <v>1762924994.1100662</v>
      </c>
      <c r="AI345" s="746">
        <f t="shared" si="166"/>
        <v>1807374361.1593807</v>
      </c>
      <c r="AJ345" s="746">
        <f>IF(AJ341="","",IF(AJ343*$H$31&gt;0,AJ343*$H$31,0))</f>
        <v>1851168566.763072</v>
      </c>
      <c r="AK345" s="746" t="str">
        <f t="shared" si="166"/>
        <v/>
      </c>
      <c r="AL345" s="746" t="str">
        <f t="shared" si="166"/>
        <v/>
      </c>
      <c r="AM345" s="746" t="str">
        <f t="shared" si="166"/>
        <v/>
      </c>
      <c r="AN345" s="746" t="str">
        <f t="shared" si="166"/>
        <v/>
      </c>
      <c r="AO345" s="746" t="str">
        <f t="shared" si="166"/>
        <v/>
      </c>
      <c r="AP345" s="746" t="str">
        <f t="shared" si="166"/>
        <v/>
      </c>
      <c r="AQ345" s="746" t="str">
        <f t="shared" si="166"/>
        <v/>
      </c>
      <c r="AR345" s="746" t="str">
        <f t="shared" si="166"/>
        <v/>
      </c>
    </row>
    <row r="346" spans="1:1173" s="812" customFormat="1" ht="10" customHeight="1" x14ac:dyDescent="0.15">
      <c r="A346" s="653"/>
      <c r="B346" s="802"/>
      <c r="C346" s="802"/>
      <c r="E346" s="813"/>
      <c r="J346" s="813"/>
    </row>
    <row r="347" spans="1:1173" s="685" customFormat="1" ht="22" hidden="1" customHeight="1" x14ac:dyDescent="0.15">
      <c r="A347" s="653"/>
      <c r="B347" s="390" t="s">
        <v>92</v>
      </c>
      <c r="C347" s="716" t="s">
        <v>79</v>
      </c>
      <c r="D347" s="768">
        <f>($I$19-D342)*$C322</f>
        <v>41338.050000000003</v>
      </c>
      <c r="E347" s="725">
        <f t="shared" ref="E347:AR347" si="167">IF(E341="","",(D354-E342)*($C322))</f>
        <v>40728.747812025009</v>
      </c>
      <c r="F347" s="724">
        <f t="shared" si="167"/>
        <v>40128.426433649664</v>
      </c>
      <c r="G347" s="724">
        <f t="shared" si="167"/>
        <v>39536.953492230881</v>
      </c>
      <c r="H347" s="724">
        <f t="shared" si="167"/>
        <v>38954.198566232139</v>
      </c>
      <c r="I347" s="724">
        <f t="shared" si="167"/>
        <v>38380.033156465164</v>
      </c>
      <c r="J347" s="725">
        <f t="shared" si="167"/>
        <v>37814.330657755447</v>
      </c>
      <c r="K347" s="724">
        <f t="shared" si="167"/>
        <v>37256.966331025455</v>
      </c>
      <c r="L347" s="724">
        <f t="shared" si="167"/>
        <v>36707.817275789304</v>
      </c>
      <c r="M347" s="724">
        <f t="shared" si="167"/>
        <v>36166.762403052802</v>
      </c>
      <c r="N347" s="724">
        <f t="shared" si="167"/>
        <v>35633.682408613</v>
      </c>
      <c r="O347" s="724">
        <f t="shared" si="167"/>
        <v>35108.45974675125</v>
      </c>
      <c r="P347" s="724">
        <f t="shared" si="167"/>
        <v>34590.978604314012</v>
      </c>
      <c r="Q347" s="724">
        <f t="shared" si="167"/>
        <v>34081.124875175723</v>
      </c>
      <c r="R347" s="724">
        <f t="shared" si="167"/>
        <v>33578.786135078073</v>
      </c>
      <c r="S347" s="724">
        <f t="shared" si="167"/>
        <v>33083.851616840097</v>
      </c>
      <c r="T347" s="724">
        <f t="shared" si="167"/>
        <v>32596.21218593368</v>
      </c>
      <c r="U347" s="724">
        <f t="shared" si="167"/>
        <v>32115.76031641911</v>
      </c>
      <c r="V347" s="724">
        <f t="shared" si="167"/>
        <v>31642.390067235254</v>
      </c>
      <c r="W347" s="724">
        <f t="shared" si="167"/>
        <v>31175.997058839239</v>
      </c>
      <c r="X347" s="724">
        <f t="shared" si="167"/>
        <v>30716.478450190476</v>
      </c>
      <c r="Y347" s="724">
        <f t="shared" si="167"/>
        <v>30263.732916073892</v>
      </c>
      <c r="Z347" s="724">
        <f t="shared" si="167"/>
        <v>29817.660624757424</v>
      </c>
      <c r="AA347" s="724">
        <f t="shared" si="167"/>
        <v>29378.163215978813</v>
      </c>
      <c r="AB347" s="724">
        <f t="shared" si="167"/>
        <v>28945.143779256894</v>
      </c>
      <c r="AC347" s="724">
        <f t="shared" si="167"/>
        <v>28518.50683252254</v>
      </c>
      <c r="AD347" s="724">
        <f t="shared" si="167"/>
        <v>28098.158301064574</v>
      </c>
      <c r="AE347" s="724">
        <f t="shared" si="167"/>
        <v>27684.005496786034</v>
      </c>
      <c r="AF347" s="724">
        <f t="shared" si="167"/>
        <v>27275.957097766161</v>
      </c>
      <c r="AG347" s="724">
        <f t="shared" si="167"/>
        <v>26873.923128123635</v>
      </c>
      <c r="AH347" s="724">
        <f t="shared" si="167"/>
        <v>26477.81493817666</v>
      </c>
      <c r="AI347" s="724">
        <f t="shared" si="167"/>
        <v>26087.545184895404</v>
      </c>
      <c r="AJ347" s="724">
        <f t="shared" si="167"/>
        <v>25703.027812642638</v>
      </c>
      <c r="AK347" s="724" t="str">
        <f t="shared" si="167"/>
        <v/>
      </c>
      <c r="AL347" s="724" t="str">
        <f t="shared" si="167"/>
        <v/>
      </c>
      <c r="AM347" s="724" t="str">
        <f t="shared" si="167"/>
        <v/>
      </c>
      <c r="AN347" s="724" t="str">
        <f t="shared" si="167"/>
        <v/>
      </c>
      <c r="AO347" s="724" t="str">
        <f t="shared" si="167"/>
        <v/>
      </c>
      <c r="AP347" s="724" t="str">
        <f t="shared" si="167"/>
        <v/>
      </c>
      <c r="AQ347" s="724" t="str">
        <f t="shared" si="167"/>
        <v/>
      </c>
      <c r="AR347" s="724" t="str">
        <f t="shared" si="167"/>
        <v/>
      </c>
    </row>
    <row r="348" spans="1:1173" s="817" customFormat="1" ht="10" hidden="1" customHeight="1" x14ac:dyDescent="0.15">
      <c r="A348" s="653"/>
      <c r="B348" s="816"/>
      <c r="C348" s="816"/>
      <c r="E348" s="818"/>
      <c r="J348" s="818"/>
    </row>
    <row r="349" spans="1:1173" s="685" customFormat="1" ht="22" hidden="1" customHeight="1" x14ac:dyDescent="0.15">
      <c r="A349" s="653"/>
      <c r="B349" s="390" t="s">
        <v>93</v>
      </c>
      <c r="C349" s="716" t="s">
        <v>79</v>
      </c>
      <c r="D349" s="768">
        <f>$I$19*$C321</f>
        <v>559000</v>
      </c>
      <c r="E349" s="725">
        <f t="shared" ref="E349:AR349" si="168">IF(E341="","",D358*$C321)</f>
        <v>564176.61950000003</v>
      </c>
      <c r="F349" s="724">
        <f t="shared" si="168"/>
        <v>569411.09821687988</v>
      </c>
      <c r="G349" s="724">
        <f t="shared" si="168"/>
        <v>574703.92493471212</v>
      </c>
      <c r="H349" s="724">
        <f t="shared" si="168"/>
        <v>580055.59464913688</v>
      </c>
      <c r="I349" s="724">
        <f t="shared" si="168"/>
        <v>585466.60860996589</v>
      </c>
      <c r="J349" s="725">
        <f t="shared" si="168"/>
        <v>590937.47436450096</v>
      </c>
      <c r="K349" s="724">
        <f t="shared" si="168"/>
        <v>596468.70580156846</v>
      </c>
      <c r="L349" s="724">
        <f t="shared" si="168"/>
        <v>602060.82319627388</v>
      </c>
      <c r="M349" s="724">
        <f t="shared" si="168"/>
        <v>607714.35325547867</v>
      </c>
      <c r="N349" s="724">
        <f t="shared" si="168"/>
        <v>613429.82916400291</v>
      </c>
      <c r="O349" s="724">
        <f t="shared" si="168"/>
        <v>619207.79063155677</v>
      </c>
      <c r="P349" s="724">
        <f t="shared" si="168"/>
        <v>625048.78394040489</v>
      </c>
      <c r="Q349" s="724">
        <f t="shared" si="168"/>
        <v>630953.36199376581</v>
      </c>
      <c r="R349" s="724">
        <f t="shared" si="168"/>
        <v>636922.0843649517</v>
      </c>
      <c r="S349" s="724">
        <f t="shared" si="168"/>
        <v>642955.51734725048</v>
      </c>
      <c r="T349" s="724">
        <f t="shared" si="168"/>
        <v>649054.23400455457</v>
      </c>
      <c r="U349" s="724">
        <f t="shared" si="168"/>
        <v>655218.81422274082</v>
      </c>
      <c r="V349" s="724">
        <f t="shared" si="168"/>
        <v>661449.8447618041</v>
      </c>
      <c r="W349" s="724">
        <f t="shared" si="168"/>
        <v>667747.91930874973</v>
      </c>
      <c r="X349" s="724">
        <f t="shared" si="168"/>
        <v>674113.6385312489</v>
      </c>
      <c r="Y349" s="724">
        <f t="shared" si="168"/>
        <v>680547.61013205943</v>
      </c>
      <c r="Z349" s="724">
        <f t="shared" si="168"/>
        <v>687050.44890421932</v>
      </c>
      <c r="AA349" s="724">
        <f t="shared" si="168"/>
        <v>693622.77678701386</v>
      </c>
      <c r="AB349" s="724">
        <f t="shared" si="168"/>
        <v>700265.22292272421</v>
      </c>
      <c r="AC349" s="724">
        <f t="shared" si="168"/>
        <v>706978.42371415882</v>
      </c>
      <c r="AD349" s="724">
        <f t="shared" si="168"/>
        <v>713763.02288297517</v>
      </c>
      <c r="AE349" s="724">
        <f t="shared" si="168"/>
        <v>720619.67152879422</v>
      </c>
      <c r="AF349" s="724">
        <f t="shared" si="168"/>
        <v>727549.02818911429</v>
      </c>
      <c r="AG349" s="724">
        <f t="shared" si="168"/>
        <v>734551.75890002772</v>
      </c>
      <c r="AH349" s="724">
        <f t="shared" si="168"/>
        <v>741628.53725774679</v>
      </c>
      <c r="AI349" s="724">
        <f t="shared" si="168"/>
        <v>748780.04448094254</v>
      </c>
      <c r="AJ349" s="724">
        <f t="shared" si="168"/>
        <v>756006.96947390307</v>
      </c>
      <c r="AK349" s="724" t="str">
        <f t="shared" si="168"/>
        <v/>
      </c>
      <c r="AL349" s="724" t="str">
        <f t="shared" si="168"/>
        <v/>
      </c>
      <c r="AM349" s="724" t="str">
        <f t="shared" si="168"/>
        <v/>
      </c>
      <c r="AN349" s="724" t="str">
        <f t="shared" si="168"/>
        <v/>
      </c>
      <c r="AO349" s="724" t="str">
        <f t="shared" si="168"/>
        <v/>
      </c>
      <c r="AP349" s="724" t="str">
        <f t="shared" si="168"/>
        <v/>
      </c>
      <c r="AQ349" s="724" t="str">
        <f t="shared" si="168"/>
        <v/>
      </c>
      <c r="AR349" s="724" t="str">
        <f t="shared" si="168"/>
        <v/>
      </c>
    </row>
    <row r="350" spans="1:1173" s="741" customFormat="1" ht="22" customHeight="1" x14ac:dyDescent="0.15">
      <c r="A350" s="653"/>
      <c r="B350" s="736" t="s">
        <v>101</v>
      </c>
      <c r="C350" s="769" t="s">
        <v>79</v>
      </c>
      <c r="D350" s="774">
        <f>D349</f>
        <v>559000</v>
      </c>
      <c r="E350" s="770">
        <f t="shared" ref="E350:AR350" si="169">IF(E341="","",D350+E349)</f>
        <v>1123176.6195</v>
      </c>
      <c r="F350" s="771">
        <f t="shared" si="169"/>
        <v>1692587.7177168799</v>
      </c>
      <c r="G350" s="771">
        <f t="shared" si="169"/>
        <v>2267291.6426515919</v>
      </c>
      <c r="H350" s="771">
        <f t="shared" si="169"/>
        <v>2847347.2373007289</v>
      </c>
      <c r="I350" s="771">
        <f t="shared" si="169"/>
        <v>3432813.8459106949</v>
      </c>
      <c r="J350" s="770">
        <f t="shared" si="169"/>
        <v>4023751.3202751959</v>
      </c>
      <c r="K350" s="771">
        <f t="shared" si="169"/>
        <v>4620220.0260767639</v>
      </c>
      <c r="L350" s="771">
        <f t="shared" si="169"/>
        <v>5222280.8492730381</v>
      </c>
      <c r="M350" s="771">
        <f t="shared" si="169"/>
        <v>5829995.2025285168</v>
      </c>
      <c r="N350" s="771">
        <f t="shared" si="169"/>
        <v>6443425.0316925198</v>
      </c>
      <c r="O350" s="771">
        <f t="shared" si="169"/>
        <v>7062632.8223240767</v>
      </c>
      <c r="P350" s="771">
        <f t="shared" si="169"/>
        <v>7687681.6062644813</v>
      </c>
      <c r="Q350" s="771">
        <f t="shared" si="169"/>
        <v>8318634.9682582468</v>
      </c>
      <c r="R350" s="771">
        <f t="shared" si="169"/>
        <v>8955557.0526231993</v>
      </c>
      <c r="S350" s="771">
        <f t="shared" si="169"/>
        <v>9598512.5699704494</v>
      </c>
      <c r="T350" s="771">
        <f t="shared" si="169"/>
        <v>10247566.803975005</v>
      </c>
      <c r="U350" s="771">
        <f t="shared" si="169"/>
        <v>10902785.618197745</v>
      </c>
      <c r="V350" s="771">
        <f t="shared" si="169"/>
        <v>11564235.462959548</v>
      </c>
      <c r="W350" s="771">
        <f t="shared" si="169"/>
        <v>12231983.382268298</v>
      </c>
      <c r="X350" s="771">
        <f t="shared" si="169"/>
        <v>12906097.020799547</v>
      </c>
      <c r="Y350" s="771">
        <f t="shared" si="169"/>
        <v>13586644.630931607</v>
      </c>
      <c r="Z350" s="771">
        <f t="shared" si="169"/>
        <v>14273695.079835827</v>
      </c>
      <c r="AA350" s="771">
        <f t="shared" si="169"/>
        <v>14967317.856622841</v>
      </c>
      <c r="AB350" s="771">
        <f t="shared" si="169"/>
        <v>15667583.079545565</v>
      </c>
      <c r="AC350" s="771">
        <f t="shared" si="169"/>
        <v>16374561.503259724</v>
      </c>
      <c r="AD350" s="771">
        <f t="shared" si="169"/>
        <v>17088324.526142698</v>
      </c>
      <c r="AE350" s="771">
        <f t="shared" si="169"/>
        <v>17808944.197671492</v>
      </c>
      <c r="AF350" s="771">
        <f t="shared" si="169"/>
        <v>18536493.225860607</v>
      </c>
      <c r="AG350" s="771">
        <f t="shared" si="169"/>
        <v>19271044.984760635</v>
      </c>
      <c r="AH350" s="771">
        <f t="shared" si="169"/>
        <v>20012673.52201838</v>
      </c>
      <c r="AI350" s="771">
        <f t="shared" si="169"/>
        <v>20761453.566499323</v>
      </c>
      <c r="AJ350" s="771">
        <f t="shared" si="169"/>
        <v>21517460.535973225</v>
      </c>
      <c r="AK350" s="771" t="str">
        <f t="shared" si="169"/>
        <v/>
      </c>
      <c r="AL350" s="771" t="str">
        <f t="shared" si="169"/>
        <v/>
      </c>
      <c r="AM350" s="771" t="str">
        <f t="shared" si="169"/>
        <v/>
      </c>
      <c r="AN350" s="771" t="str">
        <f t="shared" si="169"/>
        <v/>
      </c>
      <c r="AO350" s="771" t="str">
        <f t="shared" si="169"/>
        <v/>
      </c>
      <c r="AP350" s="771" t="str">
        <f t="shared" si="169"/>
        <v/>
      </c>
      <c r="AQ350" s="771" t="str">
        <f t="shared" si="169"/>
        <v/>
      </c>
      <c r="AR350" s="771" t="str">
        <f t="shared" si="169"/>
        <v/>
      </c>
    </row>
    <row r="351" spans="1:1173" s="699" customFormat="1" ht="22" customHeight="1" x14ac:dyDescent="0.15">
      <c r="A351" s="653"/>
      <c r="B351" s="772"/>
      <c r="C351" s="737" t="s">
        <v>17</v>
      </c>
      <c r="D351" s="743">
        <f>IF(D341="","",D350/D358)</f>
        <v>9.9082446999560567E-3</v>
      </c>
      <c r="E351" s="744">
        <f>IF(E341="","",E350/E358)</f>
        <v>1.9725232314881918E-2</v>
      </c>
      <c r="F351" s="743">
        <f>IF(F341="","",F350/F358)</f>
        <v>2.9451473085191866E-2</v>
      </c>
      <c r="G351" s="743">
        <f>IF(G341="","",G350/G358)</f>
        <v>3.9087488571212345E-2</v>
      </c>
      <c r="H351" s="743">
        <f t="shared" ref="H351:AR351" si="170">IF(H341="","",H350/H358)</f>
        <v>4.8633810971064506E-2</v>
      </c>
      <c r="I351" s="743">
        <f t="shared" si="170"/>
        <v>5.8090982461424898E-2</v>
      </c>
      <c r="J351" s="744">
        <f t="shared" si="170"/>
        <v>6.7459554560668045E-2</v>
      </c>
      <c r="K351" s="743">
        <f t="shared" si="170"/>
        <v>7.6740087513891553E-2</v>
      </c>
      <c r="L351" s="743">
        <f t="shared" si="170"/>
        <v>8.5933149699323114E-2</v>
      </c>
      <c r="M351" s="743">
        <f t="shared" si="170"/>
        <v>9.5039317055608072E-2</v>
      </c>
      <c r="N351" s="743">
        <f t="shared" si="170"/>
        <v>0.10405917252947661</v>
      </c>
      <c r="O351" s="743">
        <f t="shared" si="170"/>
        <v>0.11299330554329119</v>
      </c>
      <c r="P351" s="743">
        <f t="shared" si="170"/>
        <v>0.12184231148197672</v>
      </c>
      <c r="Q351" s="743">
        <f t="shared" si="170"/>
        <v>0.13060679119883883</v>
      </c>
      <c r="R351" s="743">
        <f t="shared" si="170"/>
        <v>0.13928735053977986</v>
      </c>
      <c r="S351" s="743">
        <f t="shared" si="170"/>
        <v>0.14788459988542488</v>
      </c>
      <c r="T351" s="743">
        <f t="shared" si="170"/>
        <v>0.15639915371067714</v>
      </c>
      <c r="U351" s="743">
        <f t="shared" si="170"/>
        <v>0.16483163016122512</v>
      </c>
      <c r="V351" s="743">
        <f t="shared" si="170"/>
        <v>0.17318265064653146</v>
      </c>
      <c r="W351" s="743">
        <f t="shared" si="170"/>
        <v>0.18145283944883839</v>
      </c>
      <c r="X351" s="743">
        <f t="shared" si="170"/>
        <v>0.18964282334773219</v>
      </c>
      <c r="Y351" s="743">
        <f t="shared" si="170"/>
        <v>0.19775323125981542</v>
      </c>
      <c r="Z351" s="743">
        <f t="shared" si="170"/>
        <v>0.20578469389304319</v>
      </c>
      <c r="AA351" s="743">
        <f t="shared" si="170"/>
        <v>0.2137378434152872</v>
      </c>
      <c r="AB351" s="743">
        <f t="shared" si="170"/>
        <v>0.22161331313669885</v>
      </c>
      <c r="AC351" s="743">
        <f t="shared" si="170"/>
        <v>0.22941173720545074</v>
      </c>
      <c r="AD351" s="743">
        <f t="shared" si="170"/>
        <v>0.23713375031644401</v>
      </c>
      <c r="AE351" s="743">
        <f t="shared" si="170"/>
        <v>0.24477998743257687</v>
      </c>
      <c r="AF351" s="743">
        <f t="shared" si="170"/>
        <v>0.25235108351817886</v>
      </c>
      <c r="AG351" s="743">
        <f t="shared" si="170"/>
        <v>0.25984767328422187</v>
      </c>
      <c r="AH351" s="743">
        <f t="shared" si="170"/>
        <v>0.26727039094493033</v>
      </c>
      <c r="AI351" s="743">
        <f t="shared" si="170"/>
        <v>0.27461986998541815</v>
      </c>
      <c r="AJ351" s="743">
        <f t="shared" si="170"/>
        <v>0.28189674293999145</v>
      </c>
      <c r="AK351" s="743" t="str">
        <f t="shared" si="170"/>
        <v/>
      </c>
      <c r="AL351" s="743" t="str">
        <f t="shared" si="170"/>
        <v/>
      </c>
      <c r="AM351" s="743" t="str">
        <f t="shared" si="170"/>
        <v/>
      </c>
      <c r="AN351" s="743" t="str">
        <f t="shared" si="170"/>
        <v/>
      </c>
      <c r="AO351" s="743" t="str">
        <f t="shared" si="170"/>
        <v/>
      </c>
      <c r="AP351" s="743" t="str">
        <f t="shared" si="170"/>
        <v/>
      </c>
      <c r="AQ351" s="743" t="str">
        <f t="shared" si="170"/>
        <v/>
      </c>
      <c r="AR351" s="743" t="str">
        <f t="shared" si="170"/>
        <v/>
      </c>
    </row>
    <row r="352" spans="1:1173" s="755" customFormat="1" ht="22" customHeight="1" x14ac:dyDescent="0.15">
      <c r="A352" s="653"/>
      <c r="B352" s="754" t="s">
        <v>97</v>
      </c>
      <c r="C352" s="737" t="s">
        <v>49</v>
      </c>
      <c r="D352" s="746">
        <f>IF(D341="","",IF(D350*$K$31&gt;0,D350*$K$31,0))</f>
        <v>0</v>
      </c>
      <c r="E352" s="747">
        <f t="shared" ref="E352:AR352" si="171">IF(E341="","",IF(E350*$K$31&gt;0,E350*$K$31,0))</f>
        <v>0</v>
      </c>
      <c r="F352" s="746">
        <f t="shared" si="171"/>
        <v>0</v>
      </c>
      <c r="G352" s="746">
        <f t="shared" si="171"/>
        <v>0</v>
      </c>
      <c r="H352" s="746">
        <f t="shared" si="171"/>
        <v>0</v>
      </c>
      <c r="I352" s="746">
        <f t="shared" si="171"/>
        <v>0</v>
      </c>
      <c r="J352" s="747">
        <f t="shared" si="171"/>
        <v>0</v>
      </c>
      <c r="K352" s="746">
        <f t="shared" si="171"/>
        <v>0</v>
      </c>
      <c r="L352" s="746">
        <f t="shared" si="171"/>
        <v>0</v>
      </c>
      <c r="M352" s="746">
        <f t="shared" si="171"/>
        <v>0</v>
      </c>
      <c r="N352" s="746">
        <f t="shared" si="171"/>
        <v>0</v>
      </c>
      <c r="O352" s="746">
        <f t="shared" si="171"/>
        <v>0</v>
      </c>
      <c r="P352" s="746">
        <f t="shared" si="171"/>
        <v>0</v>
      </c>
      <c r="Q352" s="746">
        <f t="shared" si="171"/>
        <v>0</v>
      </c>
      <c r="R352" s="746">
        <f t="shared" si="171"/>
        <v>0</v>
      </c>
      <c r="S352" s="746">
        <f t="shared" si="171"/>
        <v>0</v>
      </c>
      <c r="T352" s="746">
        <f t="shared" si="171"/>
        <v>0</v>
      </c>
      <c r="U352" s="746">
        <f t="shared" si="171"/>
        <v>0</v>
      </c>
      <c r="V352" s="746">
        <f t="shared" si="171"/>
        <v>0</v>
      </c>
      <c r="W352" s="746">
        <f t="shared" si="171"/>
        <v>0</v>
      </c>
      <c r="X352" s="746">
        <f t="shared" si="171"/>
        <v>0</v>
      </c>
      <c r="Y352" s="746">
        <f t="shared" si="171"/>
        <v>0</v>
      </c>
      <c r="Z352" s="746">
        <f t="shared" si="171"/>
        <v>0</v>
      </c>
      <c r="AA352" s="746">
        <f t="shared" si="171"/>
        <v>0</v>
      </c>
      <c r="AB352" s="746">
        <f t="shared" si="171"/>
        <v>0</v>
      </c>
      <c r="AC352" s="746">
        <f t="shared" si="171"/>
        <v>0</v>
      </c>
      <c r="AD352" s="746">
        <f t="shared" si="171"/>
        <v>0</v>
      </c>
      <c r="AE352" s="746">
        <f t="shared" si="171"/>
        <v>0</v>
      </c>
      <c r="AF352" s="746">
        <f t="shared" si="171"/>
        <v>0</v>
      </c>
      <c r="AG352" s="746">
        <f t="shared" si="171"/>
        <v>0</v>
      </c>
      <c r="AH352" s="746">
        <f t="shared" si="171"/>
        <v>0</v>
      </c>
      <c r="AI352" s="746">
        <f t="shared" si="171"/>
        <v>0</v>
      </c>
      <c r="AJ352" s="746">
        <f t="shared" si="171"/>
        <v>0</v>
      </c>
      <c r="AK352" s="746" t="str">
        <f t="shared" si="171"/>
        <v/>
      </c>
      <c r="AL352" s="746" t="str">
        <f t="shared" si="171"/>
        <v/>
      </c>
      <c r="AM352" s="746" t="str">
        <f t="shared" si="171"/>
        <v/>
      </c>
      <c r="AN352" s="746" t="str">
        <f t="shared" si="171"/>
        <v/>
      </c>
      <c r="AO352" s="746" t="str">
        <f t="shared" si="171"/>
        <v/>
      </c>
      <c r="AP352" s="746" t="str">
        <f t="shared" si="171"/>
        <v/>
      </c>
      <c r="AQ352" s="746" t="str">
        <f t="shared" si="171"/>
        <v/>
      </c>
      <c r="AR352" s="746" t="str">
        <f t="shared" si="171"/>
        <v/>
      </c>
    </row>
    <row r="353" spans="1:1173" s="812" customFormat="1" ht="10" customHeight="1" x14ac:dyDescent="0.15">
      <c r="A353" s="653"/>
      <c r="B353" s="802"/>
      <c r="C353" s="802"/>
      <c r="E353" s="813"/>
      <c r="J353" s="813"/>
    </row>
    <row r="354" spans="1:1173" s="741" customFormat="1" ht="22" customHeight="1" x14ac:dyDescent="0.15">
      <c r="A354" s="653"/>
      <c r="B354" s="736" t="s">
        <v>102</v>
      </c>
      <c r="C354" s="769" t="s">
        <v>79</v>
      </c>
      <c r="D354" s="773">
        <f>$I$19-D343-D347</f>
        <v>55076061.950000003</v>
      </c>
      <c r="E354" s="770">
        <f t="shared" ref="E354:AR354" si="172">IF(E341="","",D354-E342-E347)</f>
        <v>54264268.334887981</v>
      </c>
      <c r="F354" s="771">
        <f t="shared" si="172"/>
        <v>53464440.151765898</v>
      </c>
      <c r="G354" s="771">
        <f t="shared" si="172"/>
        <v>52676401.036148943</v>
      </c>
      <c r="H354" s="771">
        <f t="shared" si="172"/>
        <v>51899977.223076619</v>
      </c>
      <c r="I354" s="771">
        <f t="shared" si="172"/>
        <v>51134997.508797087</v>
      </c>
      <c r="J354" s="770">
        <f t="shared" si="172"/>
        <v>50381293.213016167</v>
      </c>
      <c r="K354" s="771">
        <f t="shared" si="172"/>
        <v>49638698.141702913</v>
      </c>
      <c r="L354" s="771">
        <f t="shared" si="172"/>
        <v>48907048.550443277</v>
      </c>
      <c r="M354" s="771">
        <f t="shared" si="172"/>
        <v>48186183.108334012</v>
      </c>
      <c r="N354" s="771">
        <f t="shared" si="172"/>
        <v>47475942.86240872</v>
      </c>
      <c r="O354" s="771">
        <f t="shared" si="172"/>
        <v>46776171.202588253</v>
      </c>
      <c r="P354" s="771">
        <f t="shared" si="172"/>
        <v>46086713.8271477</v>
      </c>
      <c r="Q354" s="771">
        <f t="shared" si="172"/>
        <v>45407418.708692461</v>
      </c>
      <c r="R354" s="771">
        <f t="shared" si="172"/>
        <v>44738136.060635686</v>
      </c>
      <c r="S354" s="771">
        <f t="shared" si="172"/>
        <v>44078718.304169953</v>
      </c>
      <c r="T354" s="771">
        <f t="shared" si="172"/>
        <v>43429020.035725638</v>
      </c>
      <c r="U354" s="771">
        <f t="shared" si="172"/>
        <v>42788897.994909063</v>
      </c>
      <c r="V354" s="771">
        <f t="shared" si="172"/>
        <v>42158211.032913104</v>
      </c>
      <c r="W354" s="771">
        <f t="shared" si="172"/>
        <v>41536820.08139348</v>
      </c>
      <c r="X354" s="771">
        <f t="shared" si="172"/>
        <v>40924588.121803775</v>
      </c>
      <c r="Y354" s="771">
        <f t="shared" si="172"/>
        <v>40321380.155182451</v>
      </c>
      <c r="Z354" s="771">
        <f t="shared" si="172"/>
        <v>39727063.172385141</v>
      </c>
      <c r="AA354" s="771">
        <f t="shared" si="172"/>
        <v>39141506.12475577</v>
      </c>
      <c r="AB354" s="771">
        <f t="shared" si="172"/>
        <v>38564579.895229936</v>
      </c>
      <c r="AC354" s="771">
        <f t="shared" si="172"/>
        <v>37996157.269864194</v>
      </c>
      <c r="AD354" s="771">
        <f t="shared" si="172"/>
        <v>37436112.909785032</v>
      </c>
      <c r="AE354" s="771">
        <f t="shared" si="172"/>
        <v>36884323.32355126</v>
      </c>
      <c r="AF354" s="771">
        <f t="shared" si="172"/>
        <v>36340666.839923777</v>
      </c>
      <c r="AG354" s="771">
        <f t="shared" si="172"/>
        <v>35805023.581036724</v>
      </c>
      <c r="AH354" s="771">
        <f t="shared" si="172"/>
        <v>35277275.435964033</v>
      </c>
      <c r="AI354" s="771">
        <f t="shared" si="172"/>
        <v>34757306.034675643</v>
      </c>
      <c r="AJ354" s="771">
        <f t="shared" si="172"/>
        <v>34245000.722377539</v>
      </c>
      <c r="AK354" s="771" t="str">
        <f t="shared" si="172"/>
        <v/>
      </c>
      <c r="AL354" s="771" t="str">
        <f t="shared" si="172"/>
        <v/>
      </c>
      <c r="AM354" s="771" t="str">
        <f t="shared" si="172"/>
        <v/>
      </c>
      <c r="AN354" s="771" t="str">
        <f t="shared" si="172"/>
        <v/>
      </c>
      <c r="AO354" s="771" t="str">
        <f t="shared" si="172"/>
        <v/>
      </c>
      <c r="AP354" s="771" t="str">
        <f t="shared" si="172"/>
        <v/>
      </c>
      <c r="AQ354" s="771" t="str">
        <f t="shared" si="172"/>
        <v/>
      </c>
      <c r="AR354" s="771" t="str">
        <f t="shared" si="172"/>
        <v/>
      </c>
    </row>
    <row r="355" spans="1:1173" s="699" customFormat="1" ht="22" customHeight="1" x14ac:dyDescent="0.15">
      <c r="A355" s="653"/>
      <c r="B355" s="772"/>
      <c r="C355" s="737" t="s">
        <v>17</v>
      </c>
      <c r="D355" s="743">
        <f>IF(D341="","",D354/D358)</f>
        <v>0.97622021272010551</v>
      </c>
      <c r="E355" s="744">
        <f>IF(E341="","",E354/E358)</f>
        <v>0.95298929902872331</v>
      </c>
      <c r="F355" s="743">
        <f>IF(F341="","",F354/F358)</f>
        <v>0.93029537179234689</v>
      </c>
      <c r="G355" s="743">
        <f t="shared" ref="G355:AR355" si="173">IF(G341="","",G354/G358)</f>
        <v>0.90812676443560136</v>
      </c>
      <c r="H355" s="743">
        <f t="shared" si="173"/>
        <v>0.88647202863198726</v>
      </c>
      <c r="I355" s="743">
        <f t="shared" si="173"/>
        <v>0.86531993192322232</v>
      </c>
      <c r="J355" s="744">
        <f t="shared" si="173"/>
        <v>0.84465945527370012</v>
      </c>
      <c r="K355" s="743">
        <f t="shared" si="173"/>
        <v>0.82447979056628529</v>
      </c>
      <c r="L355" s="743">
        <f t="shared" si="173"/>
        <v>0.80477033804536635</v>
      </c>
      <c r="M355" s="743">
        <f t="shared" si="173"/>
        <v>0.78552070371281613</v>
      </c>
      <c r="N355" s="743">
        <f t="shared" si="173"/>
        <v>0.76672069668222287</v>
      </c>
      <c r="O355" s="743">
        <f t="shared" si="173"/>
        <v>0.7483603264965013</v>
      </c>
      <c r="P355" s="743">
        <f t="shared" si="173"/>
        <v>0.73042980041372796</v>
      </c>
      <c r="Q355" s="743">
        <f t="shared" si="173"/>
        <v>0.71291952066580155</v>
      </c>
      <c r="R355" s="743">
        <f t="shared" si="173"/>
        <v>0.69582008169428777</v>
      </c>
      <c r="S355" s="743">
        <f t="shared" si="173"/>
        <v>0.67912226736757775</v>
      </c>
      <c r="T355" s="743">
        <f t="shared" si="173"/>
        <v>0.66281704818326537</v>
      </c>
      <c r="U355" s="743">
        <f t="shared" si="173"/>
        <v>0.64689557845943491</v>
      </c>
      <c r="V355" s="743">
        <f t="shared" si="173"/>
        <v>0.63134919351834351</v>
      </c>
      <c r="W355" s="743">
        <f t="shared" si="173"/>
        <v>0.61616940686578348</v>
      </c>
      <c r="X355" s="743">
        <f t="shared" si="173"/>
        <v>0.60134790736922006</v>
      </c>
      <c r="Y355" s="743">
        <f t="shared" si="173"/>
        <v>0.58687655643761316</v>
      </c>
      <c r="Z355" s="743">
        <f t="shared" si="173"/>
        <v>0.57274738520566004</v>
      </c>
      <c r="AA355" s="743">
        <f t="shared" si="173"/>
        <v>0.5589525917250231</v>
      </c>
      <c r="AB355" s="743">
        <f t="shared" si="173"/>
        <v>0.54548453816494591</v>
      </c>
      <c r="AC355" s="743">
        <f t="shared" si="173"/>
        <v>0.53233574802450701</v>
      </c>
      <c r="AD355" s="743">
        <f t="shared" si="173"/>
        <v>0.51949890335861004</v>
      </c>
      <c r="AE355" s="743">
        <f t="shared" si="173"/>
        <v>0.50696684201966646</v>
      </c>
      <c r="AF355" s="743">
        <f t="shared" si="173"/>
        <v>0.49473255491679696</v>
      </c>
      <c r="AG355" s="743">
        <f t="shared" si="173"/>
        <v>0.48278918329423709</v>
      </c>
      <c r="AH355" s="743">
        <f t="shared" si="173"/>
        <v>0.47113001603052057</v>
      </c>
      <c r="AI355" s="743">
        <f t="shared" si="173"/>
        <v>0.45974848695988701</v>
      </c>
      <c r="AJ355" s="743">
        <f t="shared" si="173"/>
        <v>0.44863817221725216</v>
      </c>
      <c r="AK355" s="743" t="str">
        <f t="shared" si="173"/>
        <v/>
      </c>
      <c r="AL355" s="743" t="str">
        <f t="shared" si="173"/>
        <v/>
      </c>
      <c r="AM355" s="743" t="str">
        <f t="shared" si="173"/>
        <v/>
      </c>
      <c r="AN355" s="743" t="str">
        <f t="shared" si="173"/>
        <v/>
      </c>
      <c r="AO355" s="743" t="str">
        <f t="shared" si="173"/>
        <v/>
      </c>
      <c r="AP355" s="743" t="str">
        <f t="shared" si="173"/>
        <v/>
      </c>
      <c r="AQ355" s="743" t="str">
        <f t="shared" si="173"/>
        <v/>
      </c>
      <c r="AR355" s="743" t="str">
        <f t="shared" si="173"/>
        <v/>
      </c>
    </row>
    <row r="356" spans="1:1173" s="755" customFormat="1" ht="22" customHeight="1" x14ac:dyDescent="0.15">
      <c r="A356" s="653"/>
      <c r="B356" s="754" t="s">
        <v>98</v>
      </c>
      <c r="C356" s="737" t="s">
        <v>49</v>
      </c>
      <c r="D356" s="746">
        <f t="shared" ref="D356:J356" si="174">IF(D341="","",IF(D354*$N$27&gt;0,D354*$N$27,0))</f>
        <v>11118204625.8465</v>
      </c>
      <c r="E356" s="747">
        <f t="shared" si="174"/>
        <v>10954327848.763838</v>
      </c>
      <c r="F356" s="746">
        <f t="shared" si="174"/>
        <v>10792866533.436981</v>
      </c>
      <c r="G356" s="746">
        <f t="shared" si="174"/>
        <v>10633785077.167387</v>
      </c>
      <c r="H356" s="746">
        <f t="shared" si="174"/>
        <v>10477048402.022478</v>
      </c>
      <c r="I356" s="746">
        <f t="shared" si="174"/>
        <v>10322621947.100868</v>
      </c>
      <c r="J356" s="747">
        <f t="shared" si="174"/>
        <v>10170471660.911573</v>
      </c>
      <c r="K356" s="746">
        <f t="shared" ref="K356:AR356" si="175">IF(K341="","",IF(K354*$N$27&gt;0,K354*$N$27,0))</f>
        <v>10020563993.865568</v>
      </c>
      <c r="L356" s="746">
        <f t="shared" si="175"/>
        <v>9872865890.877985</v>
      </c>
      <c r="M356" s="746">
        <f t="shared" si="175"/>
        <v>9727344784.0793877</v>
      </c>
      <c r="N356" s="746">
        <f t="shared" si="175"/>
        <v>9583968585.634449</v>
      </c>
      <c r="O356" s="746">
        <f t="shared" si="175"/>
        <v>9442705680.6664906</v>
      </c>
      <c r="P356" s="746">
        <f t="shared" si="175"/>
        <v>9303524920.2863064</v>
      </c>
      <c r="Q356" s="746">
        <f t="shared" si="175"/>
        <v>9166395614.7237473</v>
      </c>
      <c r="R356" s="746">
        <f t="shared" si="175"/>
        <v>9031287526.5605259</v>
      </c>
      <c r="S356" s="746">
        <f t="shared" si="175"/>
        <v>8898170864.062788</v>
      </c>
      <c r="T356" s="746">
        <f t="shared" si="175"/>
        <v>8767016274.6119347</v>
      </c>
      <c r="U356" s="746">
        <f t="shared" si="175"/>
        <v>8637794838.2322922</v>
      </c>
      <c r="V356" s="746">
        <f t="shared" si="175"/>
        <v>8510478061.2141685</v>
      </c>
      <c r="W356" s="746">
        <f t="shared" si="175"/>
        <v>8385037869.8309021</v>
      </c>
      <c r="X356" s="746">
        <f t="shared" si="175"/>
        <v>8261446604.1485281</v>
      </c>
      <c r="Y356" s="746">
        <f t="shared" si="175"/>
        <v>8139677011.9266815</v>
      </c>
      <c r="Z356" s="746">
        <f t="shared" si="175"/>
        <v>8019702242.6093884</v>
      </c>
      <c r="AA356" s="746">
        <f t="shared" si="175"/>
        <v>7901495841.4044476</v>
      </c>
      <c r="AB356" s="746">
        <f t="shared" si="175"/>
        <v>7785031743.4500675</v>
      </c>
      <c r="AC356" s="746">
        <f t="shared" si="175"/>
        <v>7670284268.0674849</v>
      </c>
      <c r="AD356" s="746">
        <f t="shared" si="175"/>
        <v>7557228113.0983047</v>
      </c>
      <c r="AE356" s="746">
        <f t="shared" si="175"/>
        <v>7445838349.3252926</v>
      </c>
      <c r="AF356" s="746">
        <f t="shared" si="175"/>
        <v>7336090414.9754133</v>
      </c>
      <c r="AG356" s="746">
        <f t="shared" si="175"/>
        <v>7227960110.3038836</v>
      </c>
      <c r="AH356" s="746">
        <f t="shared" si="175"/>
        <v>7121423592.2580595</v>
      </c>
      <c r="AI356" s="746">
        <f t="shared" si="175"/>
        <v>7016457369.2199726</v>
      </c>
      <c r="AJ356" s="746">
        <f t="shared" si="175"/>
        <v>6913038295.826354</v>
      </c>
      <c r="AK356" s="746" t="str">
        <f t="shared" si="175"/>
        <v/>
      </c>
      <c r="AL356" s="746" t="str">
        <f t="shared" si="175"/>
        <v/>
      </c>
      <c r="AM356" s="746" t="str">
        <f t="shared" si="175"/>
        <v/>
      </c>
      <c r="AN356" s="746" t="str">
        <f t="shared" si="175"/>
        <v/>
      </c>
      <c r="AO356" s="746" t="str">
        <f t="shared" si="175"/>
        <v/>
      </c>
      <c r="AP356" s="746" t="str">
        <f t="shared" si="175"/>
        <v/>
      </c>
      <c r="AQ356" s="746" t="str">
        <f t="shared" si="175"/>
        <v/>
      </c>
      <c r="AR356" s="746" t="str">
        <f t="shared" si="175"/>
        <v/>
      </c>
    </row>
    <row r="357" spans="1:1173" s="812" customFormat="1" ht="10" customHeight="1" x14ac:dyDescent="0.15">
      <c r="A357" s="653"/>
      <c r="B357" s="802"/>
      <c r="C357" s="802"/>
      <c r="E357" s="813"/>
      <c r="J357" s="813"/>
    </row>
    <row r="358" spans="1:1173" s="699" customFormat="1" ht="22" customHeight="1" x14ac:dyDescent="0.15">
      <c r="A358" s="653"/>
      <c r="B358" s="745" t="s">
        <v>94</v>
      </c>
      <c r="C358" s="737" t="s">
        <v>79</v>
      </c>
      <c r="D358" s="774">
        <f>$I$19+D349-D347</f>
        <v>56417661.950000003</v>
      </c>
      <c r="E358" s="747">
        <f t="shared" ref="E358:AR358" si="176">IF(E341="","",D358-E347+E349)</f>
        <v>56941109.821687981</v>
      </c>
      <c r="F358" s="746">
        <f t="shared" si="176"/>
        <v>57470392.493471205</v>
      </c>
      <c r="G358" s="746">
        <f t="shared" si="176"/>
        <v>58005559.464913689</v>
      </c>
      <c r="H358" s="746">
        <f t="shared" si="176"/>
        <v>58546660.860996589</v>
      </c>
      <c r="I358" s="746">
        <f t="shared" si="176"/>
        <v>59093747.436450094</v>
      </c>
      <c r="J358" s="747">
        <f t="shared" si="176"/>
        <v>59646870.58015684</v>
      </c>
      <c r="K358" s="746">
        <f t="shared" si="176"/>
        <v>60206082.319627382</v>
      </c>
      <c r="L358" s="746">
        <f t="shared" si="176"/>
        <v>60771435.325547867</v>
      </c>
      <c r="M358" s="746">
        <f t="shared" si="176"/>
        <v>61342982.916400291</v>
      </c>
      <c r="N358" s="746">
        <f t="shared" si="176"/>
        <v>61920779.063155681</v>
      </c>
      <c r="O358" s="746">
        <f t="shared" si="176"/>
        <v>62504878.394040488</v>
      </c>
      <c r="P358" s="746">
        <f t="shared" si="176"/>
        <v>63095336.199376576</v>
      </c>
      <c r="Q358" s="746">
        <f t="shared" si="176"/>
        <v>63692208.43649517</v>
      </c>
      <c r="R358" s="746">
        <f t="shared" si="176"/>
        <v>64295551.734725043</v>
      </c>
      <c r="S358" s="746">
        <f t="shared" si="176"/>
        <v>64905423.40045546</v>
      </c>
      <c r="T358" s="746">
        <f t="shared" si="176"/>
        <v>65521881.422274083</v>
      </c>
      <c r="U358" s="746">
        <f t="shared" si="176"/>
        <v>66144984.476180404</v>
      </c>
      <c r="V358" s="746">
        <f t="shared" si="176"/>
        <v>66774791.930874974</v>
      </c>
      <c r="W358" s="746">
        <f t="shared" si="176"/>
        <v>67411363.853124887</v>
      </c>
      <c r="X358" s="746">
        <f t="shared" si="176"/>
        <v>68054761.013205945</v>
      </c>
      <c r="Y358" s="746">
        <f t="shared" si="176"/>
        <v>68705044.890421927</v>
      </c>
      <c r="Z358" s="746">
        <f t="shared" si="176"/>
        <v>69362277.678701386</v>
      </c>
      <c r="AA358" s="746">
        <f t="shared" si="176"/>
        <v>70026522.292272419</v>
      </c>
      <c r="AB358" s="746">
        <f t="shared" si="176"/>
        <v>70697842.371415883</v>
      </c>
      <c r="AC358" s="746">
        <f t="shared" si="176"/>
        <v>71376302.288297519</v>
      </c>
      <c r="AD358" s="746">
        <f t="shared" si="176"/>
        <v>72061967.152879417</v>
      </c>
      <c r="AE358" s="746">
        <f t="shared" si="176"/>
        <v>72754902.818911433</v>
      </c>
      <c r="AF358" s="746">
        <f t="shared" si="176"/>
        <v>73455175.890002772</v>
      </c>
      <c r="AG358" s="746">
        <f t="shared" si="176"/>
        <v>74162853.725774676</v>
      </c>
      <c r="AH358" s="746">
        <f t="shared" si="176"/>
        <v>74878004.448094249</v>
      </c>
      <c r="AI358" s="746">
        <f t="shared" si="176"/>
        <v>75600696.947390303</v>
      </c>
      <c r="AJ358" s="746">
        <f t="shared" si="176"/>
        <v>76331000.889051557</v>
      </c>
      <c r="AK358" s="746" t="str">
        <f t="shared" si="176"/>
        <v/>
      </c>
      <c r="AL358" s="746" t="str">
        <f t="shared" si="176"/>
        <v/>
      </c>
      <c r="AM358" s="746" t="str">
        <f t="shared" si="176"/>
        <v/>
      </c>
      <c r="AN358" s="746" t="str">
        <f t="shared" si="176"/>
        <v/>
      </c>
      <c r="AO358" s="746" t="str">
        <f t="shared" si="176"/>
        <v/>
      </c>
      <c r="AP358" s="746" t="str">
        <f t="shared" si="176"/>
        <v/>
      </c>
      <c r="AQ358" s="746" t="str">
        <f t="shared" si="176"/>
        <v/>
      </c>
      <c r="AR358" s="746" t="str">
        <f t="shared" si="176"/>
        <v/>
      </c>
    </row>
    <row r="359" spans="1:1173" s="761" customFormat="1" ht="22" hidden="1" customHeight="1" x14ac:dyDescent="0.15">
      <c r="A359" s="653"/>
      <c r="B359" s="775" t="s">
        <v>106</v>
      </c>
      <c r="C359" s="716" t="s">
        <v>11</v>
      </c>
      <c r="D359" s="776" t="str">
        <f>IF(D341="","",IF(D344+D351+D355=1,"","FAUX"))</f>
        <v/>
      </c>
      <c r="E359" s="777" t="str">
        <f t="shared" ref="E359:AR359" si="177">IF(E341="","",IF(E344+E351+E355=1,"","FAUX"))</f>
        <v/>
      </c>
      <c r="F359" s="776" t="str">
        <f t="shared" si="177"/>
        <v/>
      </c>
      <c r="G359" s="776" t="str">
        <f t="shared" si="177"/>
        <v/>
      </c>
      <c r="H359" s="776" t="str">
        <f t="shared" si="177"/>
        <v/>
      </c>
      <c r="I359" s="776" t="str">
        <f t="shared" si="177"/>
        <v/>
      </c>
      <c r="J359" s="777" t="str">
        <f t="shared" si="177"/>
        <v/>
      </c>
      <c r="K359" s="776" t="str">
        <f t="shared" si="177"/>
        <v/>
      </c>
      <c r="L359" s="776" t="str">
        <f t="shared" si="177"/>
        <v/>
      </c>
      <c r="M359" s="776" t="str">
        <f t="shared" si="177"/>
        <v/>
      </c>
      <c r="N359" s="776" t="str">
        <f t="shared" si="177"/>
        <v/>
      </c>
      <c r="O359" s="776" t="str">
        <f t="shared" si="177"/>
        <v/>
      </c>
      <c r="P359" s="776" t="str">
        <f t="shared" si="177"/>
        <v/>
      </c>
      <c r="Q359" s="776" t="str">
        <f t="shared" si="177"/>
        <v/>
      </c>
      <c r="R359" s="776" t="str">
        <f t="shared" si="177"/>
        <v/>
      </c>
      <c r="S359" s="776" t="str">
        <f t="shared" si="177"/>
        <v/>
      </c>
      <c r="T359" s="776" t="str">
        <f t="shared" si="177"/>
        <v/>
      </c>
      <c r="U359" s="776" t="str">
        <f t="shared" si="177"/>
        <v/>
      </c>
      <c r="V359" s="776" t="str">
        <f t="shared" si="177"/>
        <v/>
      </c>
      <c r="W359" s="776" t="str">
        <f t="shared" si="177"/>
        <v/>
      </c>
      <c r="X359" s="776" t="str">
        <f t="shared" si="177"/>
        <v/>
      </c>
      <c r="Y359" s="776" t="str">
        <f t="shared" si="177"/>
        <v/>
      </c>
      <c r="Z359" s="776" t="str">
        <f t="shared" si="177"/>
        <v/>
      </c>
      <c r="AA359" s="776" t="str">
        <f t="shared" si="177"/>
        <v/>
      </c>
      <c r="AB359" s="776" t="str">
        <f t="shared" si="177"/>
        <v/>
      </c>
      <c r="AC359" s="776" t="str">
        <f t="shared" si="177"/>
        <v/>
      </c>
      <c r="AD359" s="776" t="str">
        <f t="shared" si="177"/>
        <v/>
      </c>
      <c r="AE359" s="776" t="str">
        <f t="shared" si="177"/>
        <v/>
      </c>
      <c r="AF359" s="776" t="str">
        <f t="shared" si="177"/>
        <v/>
      </c>
      <c r="AG359" s="776" t="str">
        <f t="shared" si="177"/>
        <v/>
      </c>
      <c r="AH359" s="776" t="str">
        <f t="shared" si="177"/>
        <v/>
      </c>
      <c r="AI359" s="776" t="str">
        <f t="shared" si="177"/>
        <v/>
      </c>
      <c r="AJ359" s="776" t="str">
        <f t="shared" si="177"/>
        <v/>
      </c>
      <c r="AK359" s="776" t="str">
        <f t="shared" si="177"/>
        <v/>
      </c>
      <c r="AL359" s="776" t="str">
        <f t="shared" si="177"/>
        <v/>
      </c>
      <c r="AM359" s="776" t="str">
        <f t="shared" si="177"/>
        <v/>
      </c>
      <c r="AN359" s="776" t="str">
        <f t="shared" si="177"/>
        <v/>
      </c>
      <c r="AO359" s="776" t="str">
        <f t="shared" si="177"/>
        <v/>
      </c>
      <c r="AP359" s="776" t="str">
        <f t="shared" si="177"/>
        <v/>
      </c>
      <c r="AQ359" s="776" t="str">
        <f t="shared" si="177"/>
        <v/>
      </c>
      <c r="AR359" s="776" t="str">
        <f t="shared" si="177"/>
        <v/>
      </c>
    </row>
    <row r="360" spans="1:1173" s="751" customFormat="1" ht="10" customHeight="1" x14ac:dyDescent="0.15">
      <c r="A360" s="653"/>
      <c r="B360" s="819"/>
      <c r="C360" s="820"/>
      <c r="D360" s="780"/>
      <c r="E360" s="781"/>
      <c r="F360" s="782"/>
      <c r="G360" s="782"/>
      <c r="H360" s="782"/>
      <c r="I360" s="782"/>
      <c r="J360" s="781"/>
      <c r="K360" s="782"/>
      <c r="L360" s="782"/>
      <c r="M360" s="782"/>
      <c r="N360" s="782"/>
      <c r="O360" s="782"/>
      <c r="P360" s="782"/>
      <c r="Q360" s="782"/>
      <c r="R360" s="782"/>
      <c r="S360" s="782"/>
      <c r="T360" s="782"/>
      <c r="U360" s="782"/>
      <c r="V360" s="782"/>
      <c r="W360" s="782"/>
      <c r="X360" s="782"/>
      <c r="Y360" s="782"/>
      <c r="Z360" s="782"/>
      <c r="AA360" s="782"/>
      <c r="AB360" s="782"/>
      <c r="AC360" s="782"/>
      <c r="AD360" s="782"/>
      <c r="AE360" s="782"/>
      <c r="AF360" s="782"/>
      <c r="AG360" s="782"/>
      <c r="AH360" s="782"/>
      <c r="AI360" s="782"/>
      <c r="AJ360" s="782"/>
      <c r="AK360" s="782"/>
      <c r="AL360" s="782"/>
      <c r="AM360" s="782"/>
      <c r="AN360" s="782"/>
      <c r="AO360" s="782"/>
      <c r="AP360" s="782"/>
      <c r="AQ360" s="782"/>
      <c r="AR360" s="782"/>
    </row>
    <row r="361" spans="1:1173" s="741" customFormat="1" ht="22" customHeight="1" x14ac:dyDescent="0.15">
      <c r="A361" s="653"/>
      <c r="B361" s="666"/>
      <c r="C361" s="806" t="s">
        <v>77</v>
      </c>
      <c r="E361" s="669"/>
      <c r="J361" s="669"/>
    </row>
    <row r="362" spans="1:1173" s="811" customFormat="1" ht="22" customHeight="1" x14ac:dyDescent="0.15">
      <c r="A362" s="653"/>
      <c r="B362" s="807" t="s">
        <v>69</v>
      </c>
      <c r="C362" s="671" t="s">
        <v>11</v>
      </c>
      <c r="D362" s="808">
        <f>D$84</f>
        <v>2018</v>
      </c>
      <c r="E362" s="809">
        <f t="shared" ref="E362:AR362" si="178">E$84</f>
        <v>2019</v>
      </c>
      <c r="F362" s="808">
        <f t="shared" si="178"/>
        <v>2020</v>
      </c>
      <c r="G362" s="808">
        <f t="shared" si="178"/>
        <v>2021</v>
      </c>
      <c r="H362" s="808">
        <f t="shared" si="178"/>
        <v>2022</v>
      </c>
      <c r="I362" s="808">
        <f t="shared" si="178"/>
        <v>2023</v>
      </c>
      <c r="J362" s="809">
        <f t="shared" si="178"/>
        <v>2024</v>
      </c>
      <c r="K362" s="808">
        <f t="shared" si="178"/>
        <v>2025</v>
      </c>
      <c r="L362" s="808">
        <f t="shared" si="178"/>
        <v>2026</v>
      </c>
      <c r="M362" s="808">
        <f t="shared" si="178"/>
        <v>2027</v>
      </c>
      <c r="N362" s="808">
        <f t="shared" si="178"/>
        <v>2028</v>
      </c>
      <c r="O362" s="808">
        <f t="shared" si="178"/>
        <v>2029</v>
      </c>
      <c r="P362" s="808">
        <f t="shared" si="178"/>
        <v>2030</v>
      </c>
      <c r="Q362" s="808">
        <f t="shared" si="178"/>
        <v>2031</v>
      </c>
      <c r="R362" s="808">
        <f t="shared" si="178"/>
        <v>2032</v>
      </c>
      <c r="S362" s="808">
        <f t="shared" si="178"/>
        <v>2033</v>
      </c>
      <c r="T362" s="808">
        <f t="shared" si="178"/>
        <v>2034</v>
      </c>
      <c r="U362" s="808">
        <f t="shared" si="178"/>
        <v>2035</v>
      </c>
      <c r="V362" s="808">
        <f t="shared" si="178"/>
        <v>2036</v>
      </c>
      <c r="W362" s="808">
        <f t="shared" si="178"/>
        <v>2037</v>
      </c>
      <c r="X362" s="808">
        <f t="shared" si="178"/>
        <v>2038</v>
      </c>
      <c r="Y362" s="808">
        <f t="shared" si="178"/>
        <v>2039</v>
      </c>
      <c r="Z362" s="808">
        <f t="shared" si="178"/>
        <v>2040</v>
      </c>
      <c r="AA362" s="808">
        <f t="shared" si="178"/>
        <v>2041</v>
      </c>
      <c r="AB362" s="808">
        <f t="shared" si="178"/>
        <v>2042</v>
      </c>
      <c r="AC362" s="808">
        <f t="shared" si="178"/>
        <v>2043</v>
      </c>
      <c r="AD362" s="808">
        <f t="shared" si="178"/>
        <v>2044</v>
      </c>
      <c r="AE362" s="808">
        <f t="shared" si="178"/>
        <v>2045</v>
      </c>
      <c r="AF362" s="808">
        <f t="shared" si="178"/>
        <v>2046</v>
      </c>
      <c r="AG362" s="808">
        <f t="shared" si="178"/>
        <v>2047</v>
      </c>
      <c r="AH362" s="808">
        <f t="shared" si="178"/>
        <v>2048</v>
      </c>
      <c r="AI362" s="808">
        <f t="shared" si="178"/>
        <v>2049</v>
      </c>
      <c r="AJ362" s="808">
        <f t="shared" si="178"/>
        <v>2050</v>
      </c>
      <c r="AK362" s="808" t="str">
        <f t="shared" si="178"/>
        <v/>
      </c>
      <c r="AL362" s="808" t="str">
        <f t="shared" si="178"/>
        <v/>
      </c>
      <c r="AM362" s="808" t="str">
        <f t="shared" si="178"/>
        <v/>
      </c>
      <c r="AN362" s="808" t="str">
        <f t="shared" si="178"/>
        <v/>
      </c>
      <c r="AO362" s="808" t="str">
        <f t="shared" si="178"/>
        <v/>
      </c>
      <c r="AP362" s="808" t="str">
        <f t="shared" si="178"/>
        <v/>
      </c>
      <c r="AQ362" s="808" t="str">
        <f t="shared" si="178"/>
        <v/>
      </c>
      <c r="AR362" s="808" t="str">
        <f t="shared" si="178"/>
        <v/>
      </c>
      <c r="AS362" s="810"/>
      <c r="AT362" s="810"/>
      <c r="AU362" s="810"/>
      <c r="AV362" s="810"/>
      <c r="AW362" s="810"/>
      <c r="AX362" s="810"/>
      <c r="AY362" s="810"/>
      <c r="AZ362" s="810"/>
      <c r="BA362" s="810"/>
      <c r="BB362" s="810"/>
      <c r="BC362" s="810"/>
      <c r="BD362" s="810"/>
      <c r="BE362" s="810"/>
      <c r="BF362" s="810"/>
      <c r="BG362" s="810"/>
      <c r="BH362" s="810"/>
      <c r="BI362" s="810"/>
      <c r="BJ362" s="810"/>
      <c r="BK362" s="810"/>
      <c r="BL362" s="810"/>
      <c r="BM362" s="810"/>
      <c r="BN362" s="810"/>
      <c r="BO362" s="810"/>
      <c r="BP362" s="810"/>
      <c r="BQ362" s="810"/>
      <c r="BR362" s="810"/>
      <c r="BS362" s="810"/>
      <c r="BT362" s="810"/>
      <c r="BU362" s="810"/>
      <c r="BV362" s="810"/>
      <c r="BW362" s="810"/>
      <c r="BX362" s="810"/>
      <c r="BY362" s="810"/>
      <c r="BZ362" s="810"/>
      <c r="CA362" s="810"/>
      <c r="CB362" s="810"/>
      <c r="CC362" s="810"/>
      <c r="CD362" s="810"/>
      <c r="CE362" s="810"/>
      <c r="CF362" s="810"/>
      <c r="CG362" s="810"/>
      <c r="CH362" s="810"/>
      <c r="CI362" s="810"/>
      <c r="CJ362" s="810"/>
      <c r="CK362" s="810"/>
      <c r="CL362" s="810"/>
      <c r="CM362" s="810"/>
      <c r="CN362" s="810"/>
      <c r="CO362" s="810"/>
      <c r="CP362" s="810"/>
      <c r="CQ362" s="810"/>
      <c r="CR362" s="810"/>
      <c r="CS362" s="810"/>
      <c r="CT362" s="810"/>
      <c r="CU362" s="810"/>
      <c r="CV362" s="810"/>
      <c r="CW362" s="810"/>
      <c r="CX362" s="810"/>
      <c r="CY362" s="810"/>
      <c r="CZ362" s="810"/>
      <c r="DA362" s="810"/>
      <c r="DB362" s="810"/>
      <c r="DC362" s="810"/>
      <c r="DD362" s="810"/>
      <c r="DE362" s="810"/>
      <c r="DF362" s="810"/>
      <c r="DG362" s="810"/>
      <c r="DH362" s="810"/>
      <c r="DI362" s="810"/>
      <c r="DJ362" s="810"/>
      <c r="DK362" s="810"/>
      <c r="DL362" s="810"/>
      <c r="DM362" s="810"/>
      <c r="DN362" s="810"/>
      <c r="DO362" s="810"/>
      <c r="DP362" s="810"/>
      <c r="DQ362" s="810"/>
      <c r="DR362" s="810"/>
      <c r="DS362" s="810"/>
      <c r="DT362" s="810"/>
      <c r="DU362" s="810"/>
      <c r="DV362" s="810"/>
      <c r="DW362" s="810"/>
      <c r="DX362" s="810"/>
      <c r="DY362" s="810"/>
      <c r="DZ362" s="810"/>
      <c r="EA362" s="810"/>
      <c r="EB362" s="810"/>
      <c r="EC362" s="810"/>
      <c r="ED362" s="810"/>
      <c r="EE362" s="810"/>
      <c r="EF362" s="810"/>
      <c r="EG362" s="810"/>
      <c r="EH362" s="810"/>
      <c r="EI362" s="810"/>
      <c r="EJ362" s="810"/>
      <c r="EK362" s="810"/>
      <c r="EL362" s="810"/>
      <c r="EM362" s="810"/>
      <c r="EN362" s="810"/>
      <c r="EO362" s="810"/>
      <c r="EP362" s="810"/>
      <c r="EQ362" s="810"/>
      <c r="ER362" s="810"/>
      <c r="ES362" s="810"/>
      <c r="ET362" s="810"/>
      <c r="EU362" s="810"/>
      <c r="EV362" s="810"/>
      <c r="EW362" s="810"/>
      <c r="EX362" s="810"/>
      <c r="EY362" s="810"/>
      <c r="EZ362" s="810"/>
      <c r="FA362" s="810"/>
      <c r="FB362" s="810"/>
      <c r="FC362" s="810"/>
      <c r="FD362" s="810"/>
      <c r="FE362" s="810"/>
      <c r="FF362" s="810"/>
      <c r="FG362" s="810"/>
      <c r="FH362" s="810"/>
      <c r="FI362" s="810"/>
      <c r="FJ362" s="810"/>
      <c r="FK362" s="810"/>
      <c r="FL362" s="810"/>
      <c r="FM362" s="810"/>
      <c r="FN362" s="810"/>
      <c r="FO362" s="810"/>
      <c r="FP362" s="810"/>
      <c r="FQ362" s="810"/>
      <c r="FR362" s="810"/>
      <c r="FS362" s="810"/>
      <c r="FT362" s="810"/>
      <c r="FU362" s="810"/>
      <c r="FV362" s="810"/>
      <c r="FW362" s="810"/>
      <c r="FX362" s="810"/>
      <c r="FY362" s="810"/>
      <c r="FZ362" s="810"/>
      <c r="GA362" s="810"/>
      <c r="GB362" s="810"/>
      <c r="GC362" s="810"/>
      <c r="GD362" s="810"/>
      <c r="GE362" s="810"/>
      <c r="GF362" s="810"/>
      <c r="GG362" s="810"/>
      <c r="GH362" s="810"/>
      <c r="GI362" s="810"/>
      <c r="GJ362" s="810"/>
      <c r="GK362" s="810"/>
      <c r="GL362" s="810"/>
      <c r="GM362" s="810"/>
      <c r="GN362" s="810"/>
      <c r="GO362" s="810"/>
      <c r="GP362" s="810"/>
      <c r="GQ362" s="810"/>
      <c r="GR362" s="810"/>
      <c r="GS362" s="810"/>
      <c r="GT362" s="810"/>
      <c r="GU362" s="810"/>
      <c r="GV362" s="810"/>
      <c r="GW362" s="810"/>
      <c r="GX362" s="810"/>
      <c r="GY362" s="810"/>
      <c r="GZ362" s="810"/>
      <c r="HA362" s="810"/>
      <c r="HB362" s="810"/>
      <c r="HC362" s="810"/>
      <c r="HD362" s="810"/>
      <c r="HE362" s="810"/>
      <c r="HF362" s="810"/>
      <c r="HG362" s="810"/>
      <c r="HH362" s="810"/>
      <c r="HI362" s="810"/>
      <c r="HJ362" s="810"/>
      <c r="HK362" s="810"/>
      <c r="HL362" s="810"/>
      <c r="HM362" s="810"/>
      <c r="HN362" s="810"/>
      <c r="HO362" s="810"/>
      <c r="HP362" s="810"/>
      <c r="HQ362" s="810"/>
      <c r="HR362" s="810"/>
      <c r="HS362" s="810"/>
      <c r="HT362" s="810"/>
      <c r="HU362" s="810"/>
      <c r="HV362" s="810"/>
      <c r="HW362" s="810"/>
      <c r="HX362" s="810"/>
      <c r="HY362" s="810"/>
      <c r="HZ362" s="810"/>
      <c r="IA362" s="810"/>
      <c r="IB362" s="810"/>
      <c r="IC362" s="810"/>
      <c r="ID362" s="810"/>
      <c r="IE362" s="810"/>
      <c r="IF362" s="810"/>
      <c r="IG362" s="810"/>
      <c r="IH362" s="810"/>
      <c r="II362" s="810"/>
      <c r="IJ362" s="810"/>
      <c r="IK362" s="810"/>
      <c r="IL362" s="810"/>
      <c r="IM362" s="810"/>
      <c r="IN362" s="810"/>
      <c r="IO362" s="810"/>
      <c r="IP362" s="810"/>
      <c r="IQ362" s="810"/>
      <c r="IR362" s="810"/>
      <c r="IS362" s="810"/>
      <c r="IT362" s="810"/>
      <c r="IU362" s="810"/>
      <c r="IV362" s="810"/>
      <c r="IW362" s="810"/>
      <c r="IX362" s="810"/>
      <c r="IY362" s="810"/>
      <c r="IZ362" s="810"/>
      <c r="JA362" s="810"/>
      <c r="JB362" s="810"/>
      <c r="JC362" s="810"/>
      <c r="JD362" s="810"/>
      <c r="JE362" s="810"/>
      <c r="JF362" s="810"/>
      <c r="JG362" s="810"/>
      <c r="JH362" s="810"/>
      <c r="JI362" s="810"/>
      <c r="JJ362" s="810"/>
      <c r="JK362" s="810"/>
      <c r="JL362" s="810"/>
      <c r="JM362" s="810"/>
      <c r="JN362" s="810"/>
      <c r="JO362" s="810"/>
      <c r="JP362" s="810"/>
      <c r="JQ362" s="810"/>
      <c r="JR362" s="810"/>
      <c r="JS362" s="810"/>
      <c r="JT362" s="810"/>
      <c r="JU362" s="810"/>
      <c r="JV362" s="810"/>
      <c r="JW362" s="810"/>
      <c r="JX362" s="810"/>
      <c r="JY362" s="810"/>
      <c r="JZ362" s="810"/>
      <c r="KA362" s="810"/>
      <c r="KB362" s="810"/>
      <c r="KC362" s="810"/>
      <c r="KD362" s="810"/>
      <c r="KE362" s="810"/>
      <c r="KF362" s="810"/>
      <c r="KG362" s="810"/>
      <c r="KH362" s="810"/>
      <c r="KI362" s="810"/>
      <c r="KJ362" s="810"/>
      <c r="KK362" s="810"/>
      <c r="KL362" s="810"/>
      <c r="KM362" s="810"/>
      <c r="KN362" s="810"/>
      <c r="KO362" s="810"/>
      <c r="KP362" s="810"/>
      <c r="KQ362" s="810"/>
      <c r="KR362" s="810"/>
      <c r="KS362" s="810"/>
      <c r="KT362" s="810"/>
      <c r="KU362" s="810"/>
      <c r="KV362" s="810"/>
      <c r="KW362" s="810"/>
      <c r="KX362" s="810"/>
      <c r="KY362" s="810"/>
      <c r="KZ362" s="810"/>
      <c r="LA362" s="810"/>
      <c r="LB362" s="810"/>
      <c r="LC362" s="810"/>
      <c r="LD362" s="810"/>
      <c r="LE362" s="810"/>
      <c r="LF362" s="810"/>
      <c r="LG362" s="810"/>
      <c r="LH362" s="810"/>
      <c r="LI362" s="810"/>
      <c r="LJ362" s="810"/>
      <c r="LK362" s="810"/>
      <c r="LL362" s="810"/>
      <c r="LM362" s="810"/>
      <c r="LN362" s="810"/>
      <c r="LO362" s="810"/>
      <c r="LP362" s="810"/>
      <c r="LQ362" s="810"/>
      <c r="LR362" s="810"/>
      <c r="LS362" s="810"/>
      <c r="LT362" s="810"/>
      <c r="LU362" s="810"/>
      <c r="LV362" s="810"/>
      <c r="LW362" s="810"/>
      <c r="LX362" s="810"/>
      <c r="LY362" s="810"/>
      <c r="LZ362" s="810"/>
      <c r="MA362" s="810"/>
      <c r="MB362" s="810"/>
      <c r="MC362" s="810"/>
      <c r="MD362" s="810"/>
      <c r="ME362" s="810"/>
      <c r="MF362" s="810"/>
      <c r="MG362" s="810"/>
      <c r="MH362" s="810"/>
      <c r="MI362" s="810"/>
      <c r="MJ362" s="810"/>
      <c r="MK362" s="810"/>
      <c r="ML362" s="810"/>
      <c r="MM362" s="810"/>
      <c r="MN362" s="810"/>
      <c r="MO362" s="810"/>
      <c r="MP362" s="810"/>
      <c r="MQ362" s="810"/>
      <c r="MR362" s="810"/>
      <c r="MS362" s="810"/>
      <c r="MT362" s="810"/>
      <c r="MU362" s="810"/>
      <c r="MV362" s="810"/>
      <c r="MW362" s="810"/>
      <c r="MX362" s="810"/>
      <c r="MY362" s="810"/>
      <c r="MZ362" s="810"/>
      <c r="NA362" s="810"/>
      <c r="NB362" s="810"/>
      <c r="NC362" s="810"/>
      <c r="ND362" s="810"/>
      <c r="NE362" s="810"/>
      <c r="NF362" s="810"/>
      <c r="NG362" s="810"/>
      <c r="NH362" s="810"/>
      <c r="NI362" s="810"/>
      <c r="NJ362" s="810"/>
      <c r="NK362" s="810"/>
      <c r="NL362" s="810"/>
      <c r="NM362" s="810"/>
      <c r="NN362" s="810"/>
      <c r="NO362" s="810"/>
      <c r="NP362" s="810"/>
      <c r="NQ362" s="810"/>
      <c r="NR362" s="810"/>
      <c r="NS362" s="810"/>
      <c r="NT362" s="810"/>
      <c r="NU362" s="810"/>
      <c r="NV362" s="810"/>
      <c r="NW362" s="810"/>
      <c r="NX362" s="810"/>
      <c r="NY362" s="810"/>
      <c r="NZ362" s="810"/>
      <c r="OA362" s="810"/>
      <c r="OB362" s="810"/>
      <c r="OC362" s="810"/>
      <c r="OD362" s="810"/>
      <c r="OE362" s="810"/>
      <c r="OF362" s="810"/>
      <c r="OG362" s="810"/>
      <c r="OH362" s="810"/>
      <c r="OI362" s="810"/>
      <c r="OJ362" s="810"/>
      <c r="OK362" s="810"/>
      <c r="OL362" s="810"/>
      <c r="OM362" s="810"/>
      <c r="ON362" s="810"/>
      <c r="OO362" s="810"/>
      <c r="OP362" s="810"/>
      <c r="OQ362" s="810"/>
      <c r="OR362" s="810"/>
      <c r="OS362" s="810"/>
      <c r="OT362" s="810"/>
      <c r="OU362" s="810"/>
      <c r="OV362" s="810"/>
      <c r="OW362" s="810"/>
      <c r="OX362" s="810"/>
      <c r="OY362" s="810"/>
      <c r="OZ362" s="810"/>
      <c r="PA362" s="810"/>
      <c r="PB362" s="810"/>
      <c r="PC362" s="810"/>
      <c r="PD362" s="810"/>
      <c r="PE362" s="810"/>
      <c r="PF362" s="810"/>
      <c r="PG362" s="810"/>
      <c r="PH362" s="810"/>
      <c r="PI362" s="810"/>
      <c r="PJ362" s="810"/>
      <c r="PK362" s="810"/>
      <c r="PL362" s="810"/>
      <c r="PM362" s="810"/>
      <c r="PN362" s="810"/>
      <c r="PO362" s="810"/>
      <c r="PP362" s="810"/>
      <c r="PQ362" s="810"/>
      <c r="PR362" s="810"/>
      <c r="PS362" s="810"/>
      <c r="PT362" s="810"/>
      <c r="PU362" s="810"/>
      <c r="PV362" s="810"/>
      <c r="PW362" s="810"/>
      <c r="PX362" s="810"/>
      <c r="PY362" s="810"/>
      <c r="PZ362" s="810"/>
      <c r="QA362" s="810"/>
      <c r="QB362" s="810"/>
      <c r="QC362" s="810"/>
      <c r="QD362" s="810"/>
      <c r="QE362" s="810"/>
      <c r="QF362" s="810"/>
      <c r="QG362" s="810"/>
      <c r="QH362" s="810"/>
      <c r="QI362" s="810"/>
      <c r="QJ362" s="810"/>
      <c r="QK362" s="810"/>
      <c r="QL362" s="810"/>
      <c r="QM362" s="810"/>
      <c r="QN362" s="810"/>
      <c r="QO362" s="810"/>
      <c r="QP362" s="810"/>
      <c r="QQ362" s="810"/>
      <c r="QR362" s="810"/>
      <c r="QS362" s="810"/>
      <c r="QT362" s="810"/>
      <c r="QU362" s="810"/>
      <c r="QV362" s="810"/>
      <c r="QW362" s="810"/>
      <c r="QX362" s="810"/>
      <c r="QY362" s="810"/>
      <c r="QZ362" s="810"/>
      <c r="RA362" s="810"/>
      <c r="RB362" s="810"/>
      <c r="RC362" s="810"/>
      <c r="RD362" s="810"/>
      <c r="RE362" s="810"/>
      <c r="RF362" s="810"/>
      <c r="RG362" s="810"/>
      <c r="RH362" s="810"/>
      <c r="RI362" s="810"/>
      <c r="RJ362" s="810"/>
      <c r="RK362" s="810"/>
      <c r="RL362" s="810"/>
      <c r="RM362" s="810"/>
      <c r="RN362" s="810"/>
      <c r="RO362" s="810"/>
      <c r="RP362" s="810"/>
      <c r="RQ362" s="810"/>
      <c r="RR362" s="810"/>
      <c r="RS362" s="810"/>
      <c r="RT362" s="810"/>
      <c r="RU362" s="810"/>
      <c r="RV362" s="810"/>
      <c r="RW362" s="810"/>
      <c r="RX362" s="810"/>
      <c r="RY362" s="810"/>
      <c r="RZ362" s="810"/>
      <c r="SA362" s="810"/>
      <c r="SB362" s="810"/>
      <c r="SC362" s="810"/>
      <c r="SD362" s="810"/>
      <c r="SE362" s="810"/>
      <c r="SF362" s="810"/>
      <c r="SG362" s="810"/>
      <c r="SH362" s="810"/>
      <c r="SI362" s="810"/>
      <c r="SJ362" s="810"/>
      <c r="SK362" s="810"/>
      <c r="SL362" s="810"/>
      <c r="SM362" s="810"/>
      <c r="SN362" s="810"/>
      <c r="SO362" s="810"/>
      <c r="SP362" s="810"/>
      <c r="SQ362" s="810"/>
      <c r="SR362" s="810"/>
      <c r="SS362" s="810"/>
      <c r="ST362" s="810"/>
      <c r="SU362" s="810"/>
      <c r="SV362" s="810"/>
      <c r="SW362" s="810"/>
      <c r="SX362" s="810"/>
      <c r="SY362" s="810"/>
      <c r="SZ362" s="810"/>
      <c r="TA362" s="810"/>
      <c r="TB362" s="810"/>
      <c r="TC362" s="810"/>
      <c r="TD362" s="810"/>
      <c r="TE362" s="810"/>
      <c r="TF362" s="810"/>
      <c r="TG362" s="810"/>
      <c r="TH362" s="810"/>
      <c r="TI362" s="810"/>
      <c r="TJ362" s="810"/>
      <c r="TK362" s="810"/>
      <c r="TL362" s="810"/>
      <c r="TM362" s="810"/>
      <c r="TN362" s="810"/>
      <c r="TO362" s="810"/>
      <c r="TP362" s="810"/>
      <c r="TQ362" s="810"/>
      <c r="TR362" s="810"/>
      <c r="TS362" s="810"/>
      <c r="TT362" s="810"/>
      <c r="TU362" s="810"/>
      <c r="TV362" s="810"/>
      <c r="TW362" s="810"/>
      <c r="TX362" s="810"/>
      <c r="TY362" s="810"/>
      <c r="TZ362" s="810"/>
      <c r="UA362" s="810"/>
      <c r="UB362" s="810"/>
      <c r="UC362" s="810"/>
      <c r="UD362" s="810"/>
      <c r="UE362" s="810"/>
      <c r="UF362" s="810"/>
      <c r="UG362" s="810"/>
      <c r="UH362" s="810"/>
      <c r="UI362" s="810"/>
      <c r="UJ362" s="810"/>
      <c r="UK362" s="810"/>
      <c r="UL362" s="810"/>
      <c r="UM362" s="810"/>
      <c r="UN362" s="810"/>
      <c r="UO362" s="810"/>
      <c r="UP362" s="810"/>
      <c r="UQ362" s="810"/>
      <c r="UR362" s="810"/>
      <c r="US362" s="810"/>
      <c r="UT362" s="810"/>
      <c r="UU362" s="810"/>
      <c r="UV362" s="810"/>
      <c r="UW362" s="810"/>
      <c r="UX362" s="810"/>
      <c r="UY362" s="810"/>
      <c r="UZ362" s="810"/>
      <c r="VA362" s="810"/>
      <c r="VB362" s="810"/>
      <c r="VC362" s="810"/>
      <c r="VD362" s="810"/>
      <c r="VE362" s="810"/>
      <c r="VF362" s="810"/>
      <c r="VG362" s="810"/>
      <c r="VH362" s="810"/>
      <c r="VI362" s="810"/>
      <c r="VJ362" s="810"/>
      <c r="VK362" s="810"/>
      <c r="VL362" s="810"/>
      <c r="VM362" s="810"/>
      <c r="VN362" s="810"/>
      <c r="VO362" s="810"/>
      <c r="VP362" s="810"/>
      <c r="VQ362" s="810"/>
      <c r="VR362" s="810"/>
      <c r="VS362" s="810"/>
      <c r="VT362" s="810"/>
      <c r="VU362" s="810"/>
      <c r="VV362" s="810"/>
      <c r="VW362" s="810"/>
      <c r="VX362" s="810"/>
      <c r="VY362" s="810"/>
      <c r="VZ362" s="810"/>
      <c r="WA362" s="810"/>
      <c r="WB362" s="810"/>
      <c r="WC362" s="810"/>
      <c r="WD362" s="810"/>
      <c r="WE362" s="810"/>
      <c r="WF362" s="810"/>
      <c r="WG362" s="810"/>
      <c r="WH362" s="810"/>
      <c r="WI362" s="810"/>
      <c r="WJ362" s="810"/>
      <c r="WK362" s="810"/>
      <c r="WL362" s="810"/>
      <c r="WM362" s="810"/>
      <c r="WN362" s="810"/>
      <c r="WO362" s="810"/>
      <c r="WP362" s="810"/>
      <c r="WQ362" s="810"/>
      <c r="WR362" s="810"/>
      <c r="WS362" s="810"/>
      <c r="WT362" s="810"/>
      <c r="WU362" s="810"/>
      <c r="WV362" s="810"/>
      <c r="WW362" s="810"/>
      <c r="WX362" s="810"/>
      <c r="WY362" s="810"/>
      <c r="WZ362" s="810"/>
      <c r="XA362" s="810"/>
      <c r="XB362" s="810"/>
      <c r="XC362" s="810"/>
      <c r="XD362" s="810"/>
      <c r="XE362" s="810"/>
      <c r="XF362" s="810"/>
      <c r="XG362" s="810"/>
      <c r="XH362" s="810"/>
      <c r="XI362" s="810"/>
      <c r="XJ362" s="810"/>
      <c r="XK362" s="810"/>
      <c r="XL362" s="810"/>
      <c r="XM362" s="810"/>
      <c r="XN362" s="810"/>
      <c r="XO362" s="810"/>
      <c r="XP362" s="810"/>
      <c r="XQ362" s="810"/>
      <c r="XR362" s="810"/>
      <c r="XS362" s="810"/>
      <c r="XT362" s="810"/>
      <c r="XU362" s="810"/>
      <c r="XV362" s="810"/>
      <c r="XW362" s="810"/>
      <c r="XX362" s="810"/>
      <c r="XY362" s="810"/>
      <c r="XZ362" s="810"/>
      <c r="YA362" s="810"/>
      <c r="YB362" s="810"/>
      <c r="YC362" s="810"/>
      <c r="YD362" s="810"/>
      <c r="YE362" s="810"/>
      <c r="YF362" s="810"/>
      <c r="YG362" s="810"/>
      <c r="YH362" s="810"/>
      <c r="YI362" s="810"/>
      <c r="YJ362" s="810"/>
      <c r="YK362" s="810"/>
      <c r="YL362" s="810"/>
      <c r="YM362" s="810"/>
      <c r="YN362" s="810"/>
      <c r="YO362" s="810"/>
      <c r="YP362" s="810"/>
      <c r="YQ362" s="810"/>
      <c r="YR362" s="810"/>
      <c r="YS362" s="810"/>
      <c r="YT362" s="810"/>
      <c r="YU362" s="810"/>
      <c r="YV362" s="810"/>
      <c r="YW362" s="810"/>
      <c r="YX362" s="810"/>
      <c r="YY362" s="810"/>
      <c r="YZ362" s="810"/>
      <c r="ZA362" s="810"/>
      <c r="ZB362" s="810"/>
      <c r="ZC362" s="810"/>
      <c r="ZD362" s="810"/>
      <c r="ZE362" s="810"/>
      <c r="ZF362" s="810"/>
      <c r="ZG362" s="810"/>
      <c r="ZH362" s="810"/>
      <c r="ZI362" s="810"/>
      <c r="ZJ362" s="810"/>
      <c r="ZK362" s="810"/>
      <c r="ZL362" s="810"/>
      <c r="ZM362" s="810"/>
      <c r="ZN362" s="810"/>
      <c r="ZO362" s="810"/>
      <c r="ZP362" s="810"/>
      <c r="ZQ362" s="810"/>
      <c r="ZR362" s="810"/>
      <c r="ZS362" s="810"/>
      <c r="ZT362" s="810"/>
      <c r="ZU362" s="810"/>
      <c r="ZV362" s="810"/>
      <c r="ZW362" s="810"/>
      <c r="ZX362" s="810"/>
      <c r="ZY362" s="810"/>
      <c r="ZZ362" s="810"/>
      <c r="AAA362" s="810"/>
      <c r="AAB362" s="810"/>
      <c r="AAC362" s="810"/>
      <c r="AAD362" s="810"/>
      <c r="AAE362" s="810"/>
      <c r="AAF362" s="810"/>
      <c r="AAG362" s="810"/>
      <c r="AAH362" s="810"/>
      <c r="AAI362" s="810"/>
      <c r="AAJ362" s="810"/>
      <c r="AAK362" s="810"/>
      <c r="AAL362" s="810"/>
      <c r="AAM362" s="810"/>
      <c r="AAN362" s="810"/>
      <c r="AAO362" s="810"/>
      <c r="AAP362" s="810"/>
      <c r="AAQ362" s="810"/>
      <c r="AAR362" s="810"/>
      <c r="AAS362" s="810"/>
      <c r="AAT362" s="810"/>
      <c r="AAU362" s="810"/>
      <c r="AAV362" s="810"/>
      <c r="AAW362" s="810"/>
      <c r="AAX362" s="810"/>
      <c r="AAY362" s="810"/>
      <c r="AAZ362" s="810"/>
      <c r="ABA362" s="810"/>
      <c r="ABB362" s="810"/>
      <c r="ABC362" s="810"/>
      <c r="ABD362" s="810"/>
      <c r="ABE362" s="810"/>
      <c r="ABF362" s="810"/>
      <c r="ABG362" s="810"/>
      <c r="ABH362" s="810"/>
      <c r="ABI362" s="810"/>
      <c r="ABJ362" s="810"/>
      <c r="ABK362" s="810"/>
      <c r="ABL362" s="810"/>
      <c r="ABM362" s="810"/>
      <c r="ABN362" s="810"/>
      <c r="ABO362" s="810"/>
      <c r="ABP362" s="810"/>
      <c r="ABQ362" s="810"/>
      <c r="ABR362" s="810"/>
      <c r="ABS362" s="810"/>
      <c r="ABT362" s="810"/>
      <c r="ABU362" s="810"/>
      <c r="ABV362" s="810"/>
      <c r="ABW362" s="810"/>
      <c r="ABX362" s="810"/>
      <c r="ABY362" s="810"/>
      <c r="ABZ362" s="810"/>
      <c r="ACA362" s="810"/>
      <c r="ACB362" s="810"/>
      <c r="ACC362" s="810"/>
      <c r="ACD362" s="810"/>
      <c r="ACE362" s="810"/>
      <c r="ACF362" s="810"/>
      <c r="ACG362" s="810"/>
      <c r="ACH362" s="810"/>
      <c r="ACI362" s="810"/>
      <c r="ACJ362" s="810"/>
      <c r="ACK362" s="810"/>
      <c r="ACL362" s="810"/>
      <c r="ACM362" s="810"/>
      <c r="ACN362" s="810"/>
      <c r="ACO362" s="810"/>
      <c r="ACP362" s="810"/>
      <c r="ACQ362" s="810"/>
      <c r="ACR362" s="810"/>
      <c r="ACS362" s="810"/>
      <c r="ACT362" s="810"/>
      <c r="ACU362" s="810"/>
      <c r="ACV362" s="810"/>
      <c r="ACW362" s="810"/>
      <c r="ACX362" s="810"/>
      <c r="ACY362" s="810"/>
      <c r="ACZ362" s="810"/>
      <c r="ADA362" s="810"/>
      <c r="ADB362" s="810"/>
      <c r="ADC362" s="810"/>
      <c r="ADD362" s="810"/>
      <c r="ADE362" s="810"/>
      <c r="ADF362" s="810"/>
      <c r="ADG362" s="810"/>
      <c r="ADH362" s="810"/>
      <c r="ADI362" s="810"/>
      <c r="ADJ362" s="810"/>
      <c r="ADK362" s="810"/>
      <c r="ADL362" s="810"/>
      <c r="ADM362" s="810"/>
      <c r="ADN362" s="810"/>
      <c r="ADO362" s="810"/>
      <c r="ADP362" s="810"/>
      <c r="ADQ362" s="810"/>
      <c r="ADR362" s="810"/>
      <c r="ADS362" s="810"/>
      <c r="ADT362" s="810"/>
      <c r="ADU362" s="810"/>
      <c r="ADV362" s="810"/>
      <c r="ADW362" s="810"/>
      <c r="ADX362" s="810"/>
      <c r="ADY362" s="810"/>
      <c r="ADZ362" s="810"/>
      <c r="AEA362" s="810"/>
      <c r="AEB362" s="810"/>
      <c r="AEC362" s="810"/>
      <c r="AED362" s="810"/>
      <c r="AEE362" s="810"/>
      <c r="AEF362" s="810"/>
      <c r="AEG362" s="810"/>
      <c r="AEH362" s="810"/>
      <c r="AEI362" s="810"/>
      <c r="AEJ362" s="810"/>
      <c r="AEK362" s="810"/>
      <c r="AEL362" s="810"/>
      <c r="AEM362" s="810"/>
      <c r="AEN362" s="810"/>
      <c r="AEO362" s="810"/>
      <c r="AEP362" s="810"/>
      <c r="AEQ362" s="810"/>
      <c r="AER362" s="810"/>
      <c r="AES362" s="810"/>
      <c r="AET362" s="810"/>
      <c r="AEU362" s="810"/>
      <c r="AEV362" s="810"/>
      <c r="AEW362" s="810"/>
      <c r="AEX362" s="810"/>
      <c r="AEY362" s="810"/>
      <c r="AEZ362" s="810"/>
      <c r="AFA362" s="810"/>
      <c r="AFB362" s="810"/>
      <c r="AFC362" s="810"/>
      <c r="AFD362" s="810"/>
      <c r="AFE362" s="810"/>
      <c r="AFF362" s="810"/>
      <c r="AFG362" s="810"/>
      <c r="AFH362" s="810"/>
      <c r="AFI362" s="810"/>
      <c r="AFJ362" s="810"/>
      <c r="AFK362" s="810"/>
      <c r="AFL362" s="810"/>
      <c r="AFM362" s="810"/>
      <c r="AFN362" s="810"/>
      <c r="AFO362" s="810"/>
      <c r="AFP362" s="810"/>
      <c r="AFQ362" s="810"/>
      <c r="AFR362" s="810"/>
      <c r="AFS362" s="810"/>
      <c r="AFT362" s="810"/>
      <c r="AFU362" s="810"/>
      <c r="AFV362" s="810"/>
      <c r="AFW362" s="810"/>
      <c r="AFX362" s="810"/>
      <c r="AFY362" s="810"/>
      <c r="AFZ362" s="810"/>
      <c r="AGA362" s="810"/>
      <c r="AGB362" s="810"/>
      <c r="AGC362" s="810"/>
      <c r="AGD362" s="810"/>
      <c r="AGE362" s="810"/>
      <c r="AGF362" s="810"/>
      <c r="AGG362" s="810"/>
      <c r="AGH362" s="810"/>
      <c r="AGI362" s="810"/>
      <c r="AGJ362" s="810"/>
      <c r="AGK362" s="810"/>
      <c r="AGL362" s="810"/>
      <c r="AGM362" s="810"/>
      <c r="AGN362" s="810"/>
      <c r="AGO362" s="810"/>
      <c r="AGP362" s="810"/>
      <c r="AGQ362" s="810"/>
      <c r="AGR362" s="810"/>
      <c r="AGS362" s="810"/>
      <c r="AGT362" s="810"/>
      <c r="AGU362" s="810"/>
      <c r="AGV362" s="810"/>
      <c r="AGW362" s="810"/>
      <c r="AGX362" s="810"/>
      <c r="AGY362" s="810"/>
      <c r="AGZ362" s="810"/>
      <c r="AHA362" s="810"/>
      <c r="AHB362" s="810"/>
      <c r="AHC362" s="810"/>
      <c r="AHD362" s="810"/>
      <c r="AHE362" s="810"/>
      <c r="AHF362" s="810"/>
      <c r="AHG362" s="810"/>
      <c r="AHH362" s="810"/>
      <c r="AHI362" s="810"/>
      <c r="AHJ362" s="810"/>
      <c r="AHK362" s="810"/>
      <c r="AHL362" s="810"/>
      <c r="AHM362" s="810"/>
      <c r="AHN362" s="810"/>
      <c r="AHO362" s="810"/>
      <c r="AHP362" s="810"/>
      <c r="AHQ362" s="810"/>
      <c r="AHR362" s="810"/>
      <c r="AHS362" s="810"/>
      <c r="AHT362" s="810"/>
      <c r="AHU362" s="810"/>
      <c r="AHV362" s="810"/>
      <c r="AHW362" s="810"/>
      <c r="AHX362" s="810"/>
      <c r="AHY362" s="810"/>
      <c r="AHZ362" s="810"/>
      <c r="AIA362" s="810"/>
      <c r="AIB362" s="810"/>
      <c r="AIC362" s="810"/>
      <c r="AID362" s="810"/>
      <c r="AIE362" s="810"/>
      <c r="AIF362" s="810"/>
      <c r="AIG362" s="810"/>
      <c r="AIH362" s="810"/>
      <c r="AII362" s="810"/>
      <c r="AIJ362" s="810"/>
      <c r="AIK362" s="810"/>
      <c r="AIL362" s="810"/>
      <c r="AIM362" s="810"/>
      <c r="AIN362" s="810"/>
      <c r="AIO362" s="810"/>
      <c r="AIP362" s="810"/>
      <c r="AIQ362" s="810"/>
      <c r="AIR362" s="810"/>
      <c r="AIS362" s="810"/>
      <c r="AIT362" s="810"/>
      <c r="AIU362" s="810"/>
      <c r="AIV362" s="810"/>
      <c r="AIW362" s="810"/>
      <c r="AIX362" s="810"/>
      <c r="AIY362" s="810"/>
      <c r="AIZ362" s="810"/>
      <c r="AJA362" s="810"/>
      <c r="AJB362" s="810"/>
      <c r="AJC362" s="810"/>
      <c r="AJD362" s="810"/>
      <c r="AJE362" s="810"/>
      <c r="AJF362" s="810"/>
      <c r="AJG362" s="810"/>
      <c r="AJH362" s="810"/>
      <c r="AJI362" s="810"/>
      <c r="AJJ362" s="810"/>
      <c r="AJK362" s="810"/>
      <c r="AJL362" s="810"/>
      <c r="AJM362" s="810"/>
      <c r="AJN362" s="810"/>
      <c r="AJO362" s="810"/>
      <c r="AJP362" s="810"/>
      <c r="AJQ362" s="810"/>
      <c r="AJR362" s="810"/>
      <c r="AJS362" s="810"/>
      <c r="AJT362" s="810"/>
      <c r="AJU362" s="810"/>
      <c r="AJV362" s="810"/>
      <c r="AJW362" s="810"/>
      <c r="AJX362" s="810"/>
      <c r="AJY362" s="810"/>
      <c r="AJZ362" s="810"/>
      <c r="AKA362" s="810"/>
      <c r="AKB362" s="810"/>
      <c r="AKC362" s="810"/>
      <c r="AKD362" s="810"/>
      <c r="AKE362" s="810"/>
      <c r="AKF362" s="810"/>
      <c r="AKG362" s="810"/>
      <c r="AKH362" s="810"/>
      <c r="AKI362" s="810"/>
      <c r="AKJ362" s="810"/>
      <c r="AKK362" s="810"/>
      <c r="AKL362" s="810"/>
      <c r="AKM362" s="810"/>
      <c r="AKN362" s="810"/>
      <c r="AKO362" s="810"/>
      <c r="AKP362" s="810"/>
      <c r="AKQ362" s="810"/>
      <c r="AKR362" s="810"/>
      <c r="AKS362" s="810"/>
      <c r="AKT362" s="810"/>
      <c r="AKU362" s="810"/>
      <c r="AKV362" s="810"/>
      <c r="AKW362" s="810"/>
      <c r="AKX362" s="810"/>
      <c r="AKY362" s="810"/>
      <c r="AKZ362" s="810"/>
      <c r="ALA362" s="810"/>
      <c r="ALB362" s="810"/>
      <c r="ALC362" s="810"/>
      <c r="ALD362" s="810"/>
      <c r="ALE362" s="810"/>
      <c r="ALF362" s="810"/>
      <c r="ALG362" s="810"/>
      <c r="ALH362" s="810"/>
      <c r="ALI362" s="810"/>
      <c r="ALJ362" s="810"/>
      <c r="ALK362" s="810"/>
      <c r="ALL362" s="810"/>
      <c r="ALM362" s="810"/>
      <c r="ALN362" s="810"/>
      <c r="ALO362" s="810"/>
      <c r="ALP362" s="810"/>
      <c r="ALQ362" s="810"/>
      <c r="ALR362" s="810"/>
      <c r="ALS362" s="810"/>
      <c r="ALT362" s="810"/>
      <c r="ALU362" s="810"/>
      <c r="ALV362" s="810"/>
      <c r="ALW362" s="810"/>
      <c r="ALX362" s="810"/>
      <c r="ALY362" s="810"/>
      <c r="ALZ362" s="810"/>
      <c r="AMA362" s="810"/>
      <c r="AMB362" s="810"/>
      <c r="AMC362" s="810"/>
      <c r="AMD362" s="810"/>
      <c r="AME362" s="810"/>
      <c r="AMF362" s="810"/>
      <c r="AMG362" s="810"/>
      <c r="AMH362" s="810"/>
      <c r="AMI362" s="810"/>
      <c r="AMJ362" s="810"/>
      <c r="AMK362" s="810"/>
      <c r="AML362" s="810"/>
      <c r="AMM362" s="810"/>
      <c r="AMN362" s="810"/>
      <c r="AMO362" s="810"/>
      <c r="AMP362" s="810"/>
      <c r="AMQ362" s="810"/>
      <c r="AMR362" s="810"/>
      <c r="AMS362" s="810"/>
      <c r="AMT362" s="810"/>
      <c r="AMU362" s="810"/>
      <c r="AMV362" s="810"/>
      <c r="AMW362" s="810"/>
      <c r="AMX362" s="810"/>
      <c r="AMY362" s="810"/>
      <c r="AMZ362" s="810"/>
      <c r="ANA362" s="810"/>
      <c r="ANB362" s="810"/>
      <c r="ANC362" s="810"/>
      <c r="AND362" s="810"/>
      <c r="ANE362" s="810"/>
      <c r="ANF362" s="810"/>
      <c r="ANG362" s="810"/>
      <c r="ANH362" s="810"/>
      <c r="ANI362" s="810"/>
      <c r="ANJ362" s="810"/>
      <c r="ANK362" s="810"/>
      <c r="ANL362" s="810"/>
      <c r="ANM362" s="810"/>
      <c r="ANN362" s="810"/>
      <c r="ANO362" s="810"/>
      <c r="ANP362" s="810"/>
      <c r="ANQ362" s="810"/>
      <c r="ANR362" s="810"/>
      <c r="ANS362" s="810"/>
      <c r="ANT362" s="810"/>
      <c r="ANU362" s="810"/>
      <c r="ANV362" s="810"/>
      <c r="ANW362" s="810"/>
      <c r="ANX362" s="810"/>
      <c r="ANY362" s="810"/>
      <c r="ANZ362" s="810"/>
      <c r="AOA362" s="810"/>
      <c r="AOB362" s="810"/>
      <c r="AOC362" s="810"/>
      <c r="AOD362" s="810"/>
      <c r="AOE362" s="810"/>
      <c r="AOF362" s="810"/>
      <c r="AOG362" s="810"/>
      <c r="AOH362" s="810"/>
      <c r="AOI362" s="810"/>
      <c r="AOJ362" s="810"/>
      <c r="AOK362" s="810"/>
      <c r="AOL362" s="810"/>
      <c r="AOM362" s="810"/>
      <c r="AON362" s="810"/>
      <c r="AOO362" s="810"/>
      <c r="AOP362" s="810"/>
      <c r="AOQ362" s="810"/>
      <c r="AOR362" s="810"/>
      <c r="AOS362" s="810"/>
      <c r="AOT362" s="810"/>
      <c r="AOU362" s="810"/>
      <c r="AOV362" s="810"/>
      <c r="AOW362" s="810"/>
      <c r="AOX362" s="810"/>
      <c r="AOY362" s="810"/>
      <c r="AOZ362" s="810"/>
      <c r="APA362" s="810"/>
      <c r="APB362" s="810"/>
      <c r="APC362" s="810"/>
      <c r="APD362" s="810"/>
      <c r="APE362" s="810"/>
      <c r="APF362" s="810"/>
      <c r="APG362" s="810"/>
      <c r="APH362" s="810"/>
      <c r="API362" s="810"/>
      <c r="APJ362" s="810"/>
      <c r="APK362" s="810"/>
      <c r="APL362" s="810"/>
      <c r="APM362" s="810"/>
      <c r="APN362" s="810"/>
      <c r="APO362" s="810"/>
      <c r="APP362" s="810"/>
      <c r="APQ362" s="810"/>
      <c r="APR362" s="810"/>
      <c r="APS362" s="810"/>
      <c r="APT362" s="810"/>
      <c r="APU362" s="810"/>
      <c r="APV362" s="810"/>
      <c r="APW362" s="810"/>
      <c r="APX362" s="810"/>
      <c r="APY362" s="810"/>
      <c r="APZ362" s="810"/>
      <c r="AQA362" s="810"/>
      <c r="AQB362" s="810"/>
      <c r="AQC362" s="810"/>
      <c r="AQD362" s="810"/>
      <c r="AQE362" s="810"/>
      <c r="AQF362" s="810"/>
      <c r="AQG362" s="810"/>
      <c r="AQH362" s="810"/>
      <c r="AQI362" s="810"/>
      <c r="AQJ362" s="810"/>
      <c r="AQK362" s="810"/>
      <c r="AQL362" s="810"/>
      <c r="AQM362" s="810"/>
      <c r="AQN362" s="810"/>
      <c r="AQO362" s="810"/>
      <c r="AQP362" s="810"/>
      <c r="AQQ362" s="810"/>
      <c r="AQR362" s="810"/>
      <c r="AQS362" s="810"/>
      <c r="AQT362" s="810"/>
      <c r="AQU362" s="810"/>
      <c r="AQV362" s="810"/>
      <c r="AQW362" s="810"/>
      <c r="AQX362" s="810"/>
      <c r="AQY362" s="810"/>
      <c r="AQZ362" s="810"/>
      <c r="ARA362" s="810"/>
      <c r="ARB362" s="810"/>
      <c r="ARC362" s="810"/>
      <c r="ARD362" s="810"/>
      <c r="ARE362" s="810"/>
      <c r="ARF362" s="810"/>
      <c r="ARG362" s="810"/>
      <c r="ARH362" s="810"/>
      <c r="ARI362" s="810"/>
      <c r="ARJ362" s="810"/>
      <c r="ARK362" s="810"/>
      <c r="ARL362" s="810"/>
      <c r="ARM362" s="810"/>
      <c r="ARN362" s="810"/>
      <c r="ARO362" s="810"/>
      <c r="ARP362" s="810"/>
      <c r="ARQ362" s="810"/>
      <c r="ARR362" s="810"/>
      <c r="ARS362" s="810"/>
      <c r="ART362" s="810"/>
      <c r="ARU362" s="810"/>
      <c r="ARV362" s="810"/>
      <c r="ARW362" s="810"/>
      <c r="ARX362" s="810"/>
      <c r="ARY362" s="810"/>
      <c r="ARZ362" s="810"/>
      <c r="ASA362" s="810"/>
      <c r="ASB362" s="810"/>
      <c r="ASC362" s="810"/>
    </row>
    <row r="363" spans="1:1173" s="699" customFormat="1" ht="22" customHeight="1" x14ac:dyDescent="0.15">
      <c r="A363" s="653"/>
      <c r="B363" s="745" t="s">
        <v>85</v>
      </c>
      <c r="C363" s="737" t="s">
        <v>49</v>
      </c>
      <c r="D363" s="746">
        <f t="shared" ref="D363:AR363" si="179">IF(D362="","",D329+D333+D337)</f>
        <v>32412124483.480003</v>
      </c>
      <c r="E363" s="747">
        <f t="shared" si="179"/>
        <v>32078359999.560001</v>
      </c>
      <c r="F363" s="746">
        <f t="shared" si="179"/>
        <v>31749270387.800003</v>
      </c>
      <c r="G363" s="746">
        <f t="shared" si="179"/>
        <v>31424794538.760002</v>
      </c>
      <c r="H363" s="746">
        <f t="shared" si="179"/>
        <v>31104856065.640003</v>
      </c>
      <c r="I363" s="746">
        <f t="shared" si="179"/>
        <v>30789393859</v>
      </c>
      <c r="J363" s="747">
        <f t="shared" si="179"/>
        <v>30478346809.400002</v>
      </c>
      <c r="K363" s="746">
        <f t="shared" si="179"/>
        <v>30171653807.400002</v>
      </c>
      <c r="L363" s="746">
        <f t="shared" si="179"/>
        <v>29869253743.560001</v>
      </c>
      <c r="M363" s="746">
        <f t="shared" si="179"/>
        <v>29571100785.800003</v>
      </c>
      <c r="N363" s="746">
        <f t="shared" si="179"/>
        <v>29277118547.32</v>
      </c>
      <c r="O363" s="746">
        <f t="shared" si="179"/>
        <v>28987245918.680004</v>
      </c>
      <c r="P363" s="746">
        <f t="shared" si="179"/>
        <v>28701437067.800003</v>
      </c>
      <c r="Q363" s="746">
        <f t="shared" si="179"/>
        <v>28419630885.240002</v>
      </c>
      <c r="R363" s="746">
        <f t="shared" si="179"/>
        <v>28141766261.560001</v>
      </c>
      <c r="S363" s="746">
        <f t="shared" si="179"/>
        <v>27867797364.680004</v>
      </c>
      <c r="T363" s="746">
        <f t="shared" si="179"/>
        <v>27597663085.16</v>
      </c>
      <c r="U363" s="746">
        <f t="shared" si="179"/>
        <v>27331302313.560001</v>
      </c>
      <c r="V363" s="746">
        <f t="shared" si="179"/>
        <v>27068669217.800003</v>
      </c>
      <c r="W363" s="746">
        <f t="shared" si="179"/>
        <v>26809717965.800003</v>
      </c>
      <c r="X363" s="746">
        <f t="shared" si="179"/>
        <v>26554387448.119999</v>
      </c>
      <c r="Y363" s="746">
        <f t="shared" si="179"/>
        <v>26302631832.680004</v>
      </c>
      <c r="Z363" s="746">
        <f t="shared" si="179"/>
        <v>26054405287.400002</v>
      </c>
      <c r="AA363" s="746">
        <f t="shared" si="179"/>
        <v>25809646702.840004</v>
      </c>
      <c r="AB363" s="746">
        <f t="shared" si="179"/>
        <v>25568325524.280003</v>
      </c>
      <c r="AC363" s="746">
        <f t="shared" si="179"/>
        <v>25330380642.280003</v>
      </c>
      <c r="AD363" s="746">
        <f t="shared" si="179"/>
        <v>25095766224.760002</v>
      </c>
      <c r="AE363" s="746">
        <f t="shared" si="179"/>
        <v>24864436439.640003</v>
      </c>
      <c r="AF363" s="746">
        <f t="shared" si="179"/>
        <v>24636345454.840004</v>
      </c>
      <c r="AG363" s="746">
        <f t="shared" si="179"/>
        <v>24411447438.280003</v>
      </c>
      <c r="AH363" s="746">
        <f t="shared" si="179"/>
        <v>24189696557.880001</v>
      </c>
      <c r="AI363" s="746">
        <f t="shared" si="179"/>
        <v>23971046981.560001</v>
      </c>
      <c r="AJ363" s="746">
        <f t="shared" si="179"/>
        <v>23755468154.600002</v>
      </c>
      <c r="AK363" s="746" t="str">
        <f t="shared" si="179"/>
        <v/>
      </c>
      <c r="AL363" s="746" t="str">
        <f t="shared" si="179"/>
        <v/>
      </c>
      <c r="AM363" s="746" t="str">
        <f t="shared" si="179"/>
        <v/>
      </c>
      <c r="AN363" s="746" t="str">
        <f t="shared" si="179"/>
        <v/>
      </c>
      <c r="AO363" s="746" t="str">
        <f t="shared" si="179"/>
        <v/>
      </c>
      <c r="AP363" s="746" t="str">
        <f t="shared" si="179"/>
        <v/>
      </c>
      <c r="AQ363" s="746" t="str">
        <f t="shared" si="179"/>
        <v/>
      </c>
      <c r="AR363" s="746" t="str">
        <f t="shared" si="179"/>
        <v/>
      </c>
      <c r="AS363" s="741"/>
      <c r="AT363" s="741"/>
      <c r="AU363" s="741"/>
      <c r="AV363" s="741"/>
      <c r="AW363" s="741"/>
      <c r="AX363" s="741"/>
      <c r="AY363" s="741"/>
      <c r="AZ363" s="741"/>
      <c r="BA363" s="741"/>
      <c r="BB363" s="741"/>
      <c r="BC363" s="741"/>
      <c r="BD363" s="741"/>
      <c r="BE363" s="741"/>
      <c r="BF363" s="741"/>
      <c r="BG363" s="741"/>
      <c r="BH363" s="741"/>
      <c r="BI363" s="741"/>
      <c r="BJ363" s="741"/>
      <c r="BK363" s="741"/>
      <c r="BL363" s="741"/>
      <c r="BM363" s="741"/>
      <c r="BN363" s="741"/>
      <c r="BO363" s="741"/>
      <c r="BP363" s="741"/>
      <c r="BQ363" s="741"/>
      <c r="BR363" s="741"/>
      <c r="BS363" s="741"/>
      <c r="BT363" s="741"/>
      <c r="BU363" s="741"/>
      <c r="BV363" s="741"/>
      <c r="BW363" s="741"/>
      <c r="BX363" s="741"/>
      <c r="BY363" s="741"/>
      <c r="BZ363" s="741"/>
      <c r="CA363" s="741"/>
      <c r="CB363" s="741"/>
      <c r="CC363" s="741"/>
      <c r="CD363" s="741"/>
      <c r="CE363" s="741"/>
      <c r="CF363" s="741"/>
      <c r="CG363" s="741"/>
      <c r="CH363" s="741"/>
      <c r="CI363" s="741"/>
      <c r="CJ363" s="741"/>
      <c r="CK363" s="741"/>
      <c r="CL363" s="741"/>
      <c r="CM363" s="741"/>
      <c r="CN363" s="741"/>
      <c r="CO363" s="741"/>
      <c r="CP363" s="741"/>
      <c r="CQ363" s="741"/>
      <c r="CR363" s="741"/>
      <c r="CS363" s="741"/>
      <c r="CT363" s="741"/>
      <c r="CU363" s="741"/>
      <c r="CV363" s="741"/>
      <c r="CW363" s="741"/>
      <c r="CX363" s="741"/>
      <c r="CY363" s="741"/>
      <c r="CZ363" s="741"/>
      <c r="DA363" s="741"/>
      <c r="DB363" s="741"/>
      <c r="DC363" s="741"/>
      <c r="DD363" s="741"/>
      <c r="DE363" s="741"/>
      <c r="DF363" s="741"/>
      <c r="DG363" s="741"/>
      <c r="DH363" s="741"/>
      <c r="DI363" s="741"/>
      <c r="DJ363" s="741"/>
      <c r="DK363" s="741"/>
      <c r="DL363" s="741"/>
      <c r="DM363" s="741"/>
      <c r="DN363" s="741"/>
      <c r="DO363" s="741"/>
      <c r="DP363" s="741"/>
      <c r="DQ363" s="741"/>
      <c r="DR363" s="741"/>
      <c r="DS363" s="741"/>
      <c r="DT363" s="741"/>
      <c r="DU363" s="741"/>
      <c r="DV363" s="741"/>
      <c r="DW363" s="741"/>
      <c r="DX363" s="741"/>
      <c r="DY363" s="741"/>
      <c r="DZ363" s="741"/>
      <c r="EA363" s="741"/>
      <c r="EB363" s="741"/>
      <c r="EC363" s="741"/>
      <c r="ED363" s="741"/>
      <c r="EE363" s="741"/>
      <c r="EF363" s="741"/>
      <c r="EG363" s="741"/>
      <c r="EH363" s="741"/>
      <c r="EI363" s="741"/>
      <c r="EJ363" s="741"/>
      <c r="EK363" s="741"/>
      <c r="EL363" s="741"/>
      <c r="EM363" s="741"/>
      <c r="EN363" s="741"/>
      <c r="EO363" s="741"/>
      <c r="EP363" s="741"/>
      <c r="EQ363" s="741"/>
      <c r="ER363" s="741"/>
      <c r="ES363" s="741"/>
      <c r="ET363" s="741"/>
      <c r="EU363" s="741"/>
      <c r="EV363" s="741"/>
      <c r="EW363" s="741"/>
      <c r="EX363" s="741"/>
      <c r="EY363" s="741"/>
      <c r="EZ363" s="741"/>
      <c r="FA363" s="741"/>
      <c r="FB363" s="741"/>
      <c r="FC363" s="741"/>
      <c r="FD363" s="741"/>
      <c r="FE363" s="741"/>
      <c r="FF363" s="741"/>
      <c r="FG363" s="741"/>
      <c r="FH363" s="741"/>
      <c r="FI363" s="741"/>
      <c r="FJ363" s="741"/>
      <c r="FK363" s="741"/>
      <c r="FL363" s="741"/>
      <c r="FM363" s="741"/>
      <c r="FN363" s="741"/>
      <c r="FO363" s="741"/>
      <c r="FP363" s="741"/>
      <c r="FQ363" s="741"/>
      <c r="FR363" s="741"/>
      <c r="FS363" s="741"/>
      <c r="FT363" s="741"/>
      <c r="FU363" s="741"/>
      <c r="FV363" s="741"/>
      <c r="FW363" s="741"/>
      <c r="FX363" s="741"/>
      <c r="FY363" s="741"/>
      <c r="FZ363" s="741"/>
      <c r="GA363" s="741"/>
      <c r="GB363" s="741"/>
      <c r="GC363" s="741"/>
      <c r="GD363" s="741"/>
      <c r="GE363" s="741"/>
      <c r="GF363" s="741"/>
      <c r="GG363" s="741"/>
      <c r="GH363" s="741"/>
      <c r="GI363" s="741"/>
      <c r="GJ363" s="741"/>
      <c r="GK363" s="741"/>
      <c r="GL363" s="741"/>
      <c r="GM363" s="741"/>
      <c r="GN363" s="741"/>
      <c r="GO363" s="741"/>
      <c r="GP363" s="741"/>
      <c r="GQ363" s="741"/>
      <c r="GR363" s="741"/>
      <c r="GS363" s="741"/>
      <c r="GT363" s="741"/>
      <c r="GU363" s="741"/>
      <c r="GV363" s="741"/>
      <c r="GW363" s="741"/>
      <c r="GX363" s="741"/>
      <c r="GY363" s="741"/>
      <c r="GZ363" s="741"/>
      <c r="HA363" s="741"/>
      <c r="HB363" s="741"/>
      <c r="HC363" s="741"/>
      <c r="HD363" s="741"/>
      <c r="HE363" s="741"/>
      <c r="HF363" s="741"/>
      <c r="HG363" s="741"/>
      <c r="HH363" s="741"/>
      <c r="HI363" s="741"/>
      <c r="HJ363" s="741"/>
      <c r="HK363" s="741"/>
      <c r="HL363" s="741"/>
      <c r="HM363" s="741"/>
      <c r="HN363" s="741"/>
      <c r="HO363" s="741"/>
      <c r="HP363" s="741"/>
      <c r="HQ363" s="741"/>
      <c r="HR363" s="741"/>
      <c r="HS363" s="741"/>
      <c r="HT363" s="741"/>
      <c r="HU363" s="741"/>
      <c r="HV363" s="741"/>
      <c r="HW363" s="741"/>
      <c r="HX363" s="741"/>
      <c r="HY363" s="741"/>
      <c r="HZ363" s="741"/>
      <c r="IA363" s="741"/>
      <c r="IB363" s="741"/>
      <c r="IC363" s="741"/>
      <c r="ID363" s="741"/>
      <c r="IE363" s="741"/>
      <c r="IF363" s="741"/>
      <c r="IG363" s="741"/>
      <c r="IH363" s="741"/>
      <c r="II363" s="741"/>
      <c r="IJ363" s="741"/>
      <c r="IK363" s="741"/>
      <c r="IL363" s="741"/>
      <c r="IM363" s="741"/>
      <c r="IN363" s="741"/>
      <c r="IO363" s="741"/>
      <c r="IP363" s="741"/>
      <c r="IQ363" s="741"/>
      <c r="IR363" s="741"/>
      <c r="IS363" s="741"/>
      <c r="IT363" s="741"/>
      <c r="IU363" s="741"/>
      <c r="IV363" s="741"/>
      <c r="IW363" s="741"/>
      <c r="IX363" s="741"/>
      <c r="IY363" s="741"/>
      <c r="IZ363" s="741"/>
      <c r="JA363" s="741"/>
      <c r="JB363" s="741"/>
      <c r="JC363" s="741"/>
      <c r="JD363" s="741"/>
      <c r="JE363" s="741"/>
      <c r="JF363" s="741"/>
      <c r="JG363" s="741"/>
      <c r="JH363" s="741"/>
      <c r="JI363" s="741"/>
      <c r="JJ363" s="741"/>
      <c r="JK363" s="741"/>
      <c r="JL363" s="741"/>
      <c r="JM363" s="741"/>
      <c r="JN363" s="741"/>
      <c r="JO363" s="741"/>
      <c r="JP363" s="741"/>
      <c r="JQ363" s="741"/>
      <c r="JR363" s="741"/>
      <c r="JS363" s="741"/>
      <c r="JT363" s="741"/>
      <c r="JU363" s="741"/>
      <c r="JV363" s="741"/>
      <c r="JW363" s="741"/>
      <c r="JX363" s="741"/>
      <c r="JY363" s="741"/>
      <c r="JZ363" s="741"/>
      <c r="KA363" s="741"/>
      <c r="KB363" s="741"/>
      <c r="KC363" s="741"/>
      <c r="KD363" s="741"/>
      <c r="KE363" s="741"/>
      <c r="KF363" s="741"/>
      <c r="KG363" s="741"/>
      <c r="KH363" s="741"/>
      <c r="KI363" s="741"/>
      <c r="KJ363" s="741"/>
      <c r="KK363" s="741"/>
      <c r="KL363" s="741"/>
      <c r="KM363" s="741"/>
      <c r="KN363" s="741"/>
      <c r="KO363" s="741"/>
      <c r="KP363" s="741"/>
      <c r="KQ363" s="741"/>
      <c r="KR363" s="741"/>
      <c r="KS363" s="741"/>
      <c r="KT363" s="741"/>
      <c r="KU363" s="741"/>
      <c r="KV363" s="741"/>
      <c r="KW363" s="741"/>
      <c r="KX363" s="741"/>
      <c r="KY363" s="741"/>
      <c r="KZ363" s="741"/>
      <c r="LA363" s="741"/>
      <c r="LB363" s="741"/>
      <c r="LC363" s="741"/>
      <c r="LD363" s="741"/>
      <c r="LE363" s="741"/>
      <c r="LF363" s="741"/>
      <c r="LG363" s="741"/>
      <c r="LH363" s="741"/>
      <c r="LI363" s="741"/>
      <c r="LJ363" s="741"/>
      <c r="LK363" s="741"/>
      <c r="LL363" s="741"/>
      <c r="LM363" s="741"/>
      <c r="LN363" s="741"/>
      <c r="LO363" s="741"/>
      <c r="LP363" s="741"/>
      <c r="LQ363" s="741"/>
      <c r="LR363" s="741"/>
      <c r="LS363" s="741"/>
      <c r="LT363" s="741"/>
      <c r="LU363" s="741"/>
      <c r="LV363" s="741"/>
      <c r="LW363" s="741"/>
      <c r="LX363" s="741"/>
      <c r="LY363" s="741"/>
      <c r="LZ363" s="741"/>
      <c r="MA363" s="741"/>
      <c r="MB363" s="741"/>
      <c r="MC363" s="741"/>
      <c r="MD363" s="741"/>
      <c r="ME363" s="741"/>
      <c r="MF363" s="741"/>
      <c r="MG363" s="741"/>
      <c r="MH363" s="741"/>
      <c r="MI363" s="741"/>
      <c r="MJ363" s="741"/>
      <c r="MK363" s="741"/>
      <c r="ML363" s="741"/>
      <c r="MM363" s="741"/>
      <c r="MN363" s="741"/>
      <c r="MO363" s="741"/>
      <c r="MP363" s="741"/>
      <c r="MQ363" s="741"/>
      <c r="MR363" s="741"/>
      <c r="MS363" s="741"/>
      <c r="MT363" s="741"/>
      <c r="MU363" s="741"/>
      <c r="MV363" s="741"/>
      <c r="MW363" s="741"/>
      <c r="MX363" s="741"/>
      <c r="MY363" s="741"/>
      <c r="MZ363" s="741"/>
      <c r="NA363" s="741"/>
      <c r="NB363" s="741"/>
      <c r="NC363" s="741"/>
      <c r="ND363" s="741"/>
      <c r="NE363" s="741"/>
      <c r="NF363" s="741"/>
      <c r="NG363" s="741"/>
      <c r="NH363" s="741"/>
      <c r="NI363" s="741"/>
      <c r="NJ363" s="741"/>
      <c r="NK363" s="741"/>
      <c r="NL363" s="741"/>
      <c r="NM363" s="741"/>
      <c r="NN363" s="741"/>
      <c r="NO363" s="741"/>
      <c r="NP363" s="741"/>
      <c r="NQ363" s="741"/>
      <c r="NR363" s="741"/>
      <c r="NS363" s="741"/>
      <c r="NT363" s="741"/>
      <c r="NU363" s="741"/>
      <c r="NV363" s="741"/>
      <c r="NW363" s="741"/>
      <c r="NX363" s="741"/>
      <c r="NY363" s="741"/>
      <c r="NZ363" s="741"/>
      <c r="OA363" s="741"/>
      <c r="OB363" s="741"/>
      <c r="OC363" s="741"/>
      <c r="OD363" s="741"/>
      <c r="OE363" s="741"/>
      <c r="OF363" s="741"/>
      <c r="OG363" s="741"/>
      <c r="OH363" s="741"/>
      <c r="OI363" s="741"/>
      <c r="OJ363" s="741"/>
      <c r="OK363" s="741"/>
      <c r="OL363" s="741"/>
      <c r="OM363" s="741"/>
      <c r="ON363" s="741"/>
      <c r="OO363" s="741"/>
      <c r="OP363" s="741"/>
      <c r="OQ363" s="741"/>
      <c r="OR363" s="741"/>
      <c r="OS363" s="741"/>
      <c r="OT363" s="741"/>
      <c r="OU363" s="741"/>
      <c r="OV363" s="741"/>
      <c r="OW363" s="741"/>
      <c r="OX363" s="741"/>
      <c r="OY363" s="741"/>
      <c r="OZ363" s="741"/>
      <c r="PA363" s="741"/>
      <c r="PB363" s="741"/>
      <c r="PC363" s="741"/>
      <c r="PD363" s="741"/>
      <c r="PE363" s="741"/>
      <c r="PF363" s="741"/>
      <c r="PG363" s="741"/>
      <c r="PH363" s="741"/>
      <c r="PI363" s="741"/>
      <c r="PJ363" s="741"/>
      <c r="PK363" s="741"/>
      <c r="PL363" s="741"/>
      <c r="PM363" s="741"/>
      <c r="PN363" s="741"/>
      <c r="PO363" s="741"/>
      <c r="PP363" s="741"/>
      <c r="PQ363" s="741"/>
      <c r="PR363" s="741"/>
      <c r="PS363" s="741"/>
      <c r="PT363" s="741"/>
      <c r="PU363" s="741"/>
      <c r="PV363" s="741"/>
      <c r="PW363" s="741"/>
      <c r="PX363" s="741"/>
      <c r="PY363" s="741"/>
      <c r="PZ363" s="741"/>
      <c r="QA363" s="741"/>
      <c r="QB363" s="741"/>
      <c r="QC363" s="741"/>
      <c r="QD363" s="741"/>
      <c r="QE363" s="741"/>
      <c r="QF363" s="741"/>
      <c r="QG363" s="741"/>
      <c r="QH363" s="741"/>
      <c r="QI363" s="741"/>
      <c r="QJ363" s="741"/>
      <c r="QK363" s="741"/>
      <c r="QL363" s="741"/>
      <c r="QM363" s="741"/>
      <c r="QN363" s="741"/>
      <c r="QO363" s="741"/>
      <c r="QP363" s="741"/>
      <c r="QQ363" s="741"/>
      <c r="QR363" s="741"/>
      <c r="QS363" s="741"/>
      <c r="QT363" s="741"/>
      <c r="QU363" s="741"/>
      <c r="QV363" s="741"/>
      <c r="QW363" s="741"/>
      <c r="QX363" s="741"/>
      <c r="QY363" s="741"/>
      <c r="QZ363" s="741"/>
      <c r="RA363" s="741"/>
      <c r="RB363" s="741"/>
      <c r="RC363" s="741"/>
      <c r="RD363" s="741"/>
      <c r="RE363" s="741"/>
      <c r="RF363" s="741"/>
      <c r="RG363" s="741"/>
      <c r="RH363" s="741"/>
      <c r="RI363" s="741"/>
      <c r="RJ363" s="741"/>
      <c r="RK363" s="741"/>
      <c r="RL363" s="741"/>
      <c r="RM363" s="741"/>
      <c r="RN363" s="741"/>
      <c r="RO363" s="741"/>
      <c r="RP363" s="741"/>
      <c r="RQ363" s="741"/>
      <c r="RR363" s="741"/>
      <c r="RS363" s="741"/>
      <c r="RT363" s="741"/>
      <c r="RU363" s="741"/>
      <c r="RV363" s="741"/>
      <c r="RW363" s="741"/>
      <c r="RX363" s="741"/>
      <c r="RY363" s="741"/>
      <c r="RZ363" s="741"/>
      <c r="SA363" s="741"/>
      <c r="SB363" s="741"/>
      <c r="SC363" s="741"/>
      <c r="SD363" s="741"/>
      <c r="SE363" s="741"/>
      <c r="SF363" s="741"/>
      <c r="SG363" s="741"/>
      <c r="SH363" s="741"/>
      <c r="SI363" s="741"/>
      <c r="SJ363" s="741"/>
      <c r="SK363" s="741"/>
      <c r="SL363" s="741"/>
      <c r="SM363" s="741"/>
      <c r="SN363" s="741"/>
      <c r="SO363" s="741"/>
      <c r="SP363" s="741"/>
      <c r="SQ363" s="741"/>
      <c r="SR363" s="741"/>
      <c r="SS363" s="741"/>
      <c r="ST363" s="741"/>
      <c r="SU363" s="741"/>
      <c r="SV363" s="741"/>
      <c r="SW363" s="741"/>
      <c r="SX363" s="741"/>
      <c r="SY363" s="741"/>
      <c r="SZ363" s="741"/>
      <c r="TA363" s="741"/>
      <c r="TB363" s="741"/>
      <c r="TC363" s="741"/>
      <c r="TD363" s="741"/>
      <c r="TE363" s="741"/>
      <c r="TF363" s="741"/>
      <c r="TG363" s="741"/>
      <c r="TH363" s="741"/>
      <c r="TI363" s="741"/>
      <c r="TJ363" s="741"/>
      <c r="TK363" s="741"/>
      <c r="TL363" s="741"/>
      <c r="TM363" s="741"/>
      <c r="TN363" s="741"/>
      <c r="TO363" s="741"/>
      <c r="TP363" s="741"/>
      <c r="TQ363" s="741"/>
      <c r="TR363" s="741"/>
      <c r="TS363" s="741"/>
      <c r="TT363" s="741"/>
      <c r="TU363" s="741"/>
      <c r="TV363" s="741"/>
      <c r="TW363" s="741"/>
      <c r="TX363" s="741"/>
      <c r="TY363" s="741"/>
      <c r="TZ363" s="741"/>
      <c r="UA363" s="741"/>
      <c r="UB363" s="741"/>
      <c r="UC363" s="741"/>
      <c r="UD363" s="741"/>
      <c r="UE363" s="741"/>
      <c r="UF363" s="741"/>
      <c r="UG363" s="741"/>
      <c r="UH363" s="741"/>
      <c r="UI363" s="741"/>
      <c r="UJ363" s="741"/>
      <c r="UK363" s="741"/>
      <c r="UL363" s="741"/>
      <c r="UM363" s="741"/>
      <c r="UN363" s="741"/>
      <c r="UO363" s="741"/>
      <c r="UP363" s="741"/>
      <c r="UQ363" s="741"/>
      <c r="UR363" s="741"/>
      <c r="US363" s="741"/>
      <c r="UT363" s="741"/>
      <c r="UU363" s="741"/>
      <c r="UV363" s="741"/>
      <c r="UW363" s="741"/>
      <c r="UX363" s="741"/>
      <c r="UY363" s="741"/>
      <c r="UZ363" s="741"/>
      <c r="VA363" s="741"/>
      <c r="VB363" s="741"/>
      <c r="VC363" s="741"/>
      <c r="VD363" s="741"/>
      <c r="VE363" s="741"/>
      <c r="VF363" s="741"/>
      <c r="VG363" s="741"/>
      <c r="VH363" s="741"/>
      <c r="VI363" s="741"/>
      <c r="VJ363" s="741"/>
      <c r="VK363" s="741"/>
      <c r="VL363" s="741"/>
      <c r="VM363" s="741"/>
      <c r="VN363" s="741"/>
      <c r="VO363" s="741"/>
      <c r="VP363" s="741"/>
      <c r="VQ363" s="741"/>
      <c r="VR363" s="741"/>
      <c r="VS363" s="741"/>
      <c r="VT363" s="741"/>
      <c r="VU363" s="741"/>
      <c r="VV363" s="741"/>
      <c r="VW363" s="741"/>
      <c r="VX363" s="741"/>
      <c r="VY363" s="741"/>
      <c r="VZ363" s="741"/>
      <c r="WA363" s="741"/>
      <c r="WB363" s="741"/>
      <c r="WC363" s="741"/>
      <c r="WD363" s="741"/>
      <c r="WE363" s="741"/>
      <c r="WF363" s="741"/>
      <c r="WG363" s="741"/>
      <c r="WH363" s="741"/>
      <c r="WI363" s="741"/>
      <c r="WJ363" s="741"/>
      <c r="WK363" s="741"/>
      <c r="WL363" s="741"/>
      <c r="WM363" s="741"/>
      <c r="WN363" s="741"/>
      <c r="WO363" s="741"/>
      <c r="WP363" s="741"/>
      <c r="WQ363" s="741"/>
      <c r="WR363" s="741"/>
      <c r="WS363" s="741"/>
      <c r="WT363" s="741"/>
      <c r="WU363" s="741"/>
      <c r="WV363" s="741"/>
      <c r="WW363" s="741"/>
      <c r="WX363" s="741"/>
      <c r="WY363" s="741"/>
      <c r="WZ363" s="741"/>
      <c r="XA363" s="741"/>
      <c r="XB363" s="741"/>
      <c r="XC363" s="741"/>
      <c r="XD363" s="741"/>
      <c r="XE363" s="741"/>
      <c r="XF363" s="741"/>
      <c r="XG363" s="741"/>
      <c r="XH363" s="741"/>
      <c r="XI363" s="741"/>
      <c r="XJ363" s="741"/>
      <c r="XK363" s="741"/>
      <c r="XL363" s="741"/>
      <c r="XM363" s="741"/>
      <c r="XN363" s="741"/>
      <c r="XO363" s="741"/>
      <c r="XP363" s="741"/>
      <c r="XQ363" s="741"/>
      <c r="XR363" s="741"/>
      <c r="XS363" s="741"/>
      <c r="XT363" s="741"/>
      <c r="XU363" s="741"/>
      <c r="XV363" s="741"/>
      <c r="XW363" s="741"/>
      <c r="XX363" s="741"/>
      <c r="XY363" s="741"/>
      <c r="XZ363" s="741"/>
      <c r="YA363" s="741"/>
      <c r="YB363" s="741"/>
      <c r="YC363" s="741"/>
      <c r="YD363" s="741"/>
      <c r="YE363" s="741"/>
      <c r="YF363" s="741"/>
      <c r="YG363" s="741"/>
      <c r="YH363" s="741"/>
      <c r="YI363" s="741"/>
      <c r="YJ363" s="741"/>
      <c r="YK363" s="741"/>
      <c r="YL363" s="741"/>
      <c r="YM363" s="741"/>
      <c r="YN363" s="741"/>
      <c r="YO363" s="741"/>
      <c r="YP363" s="741"/>
      <c r="YQ363" s="741"/>
      <c r="YR363" s="741"/>
      <c r="YS363" s="741"/>
      <c r="YT363" s="741"/>
      <c r="YU363" s="741"/>
      <c r="YV363" s="741"/>
      <c r="YW363" s="741"/>
      <c r="YX363" s="741"/>
      <c r="YY363" s="741"/>
      <c r="YZ363" s="741"/>
      <c r="ZA363" s="741"/>
      <c r="ZB363" s="741"/>
      <c r="ZC363" s="741"/>
      <c r="ZD363" s="741"/>
      <c r="ZE363" s="741"/>
      <c r="ZF363" s="741"/>
      <c r="ZG363" s="741"/>
      <c r="ZH363" s="741"/>
      <c r="ZI363" s="741"/>
      <c r="ZJ363" s="741"/>
      <c r="ZK363" s="741"/>
      <c r="ZL363" s="741"/>
      <c r="ZM363" s="741"/>
      <c r="ZN363" s="741"/>
      <c r="ZO363" s="741"/>
      <c r="ZP363" s="741"/>
      <c r="ZQ363" s="741"/>
      <c r="ZR363" s="741"/>
      <c r="ZS363" s="741"/>
      <c r="ZT363" s="741"/>
      <c r="ZU363" s="741"/>
      <c r="ZV363" s="741"/>
      <c r="ZW363" s="741"/>
      <c r="ZX363" s="741"/>
      <c r="ZY363" s="741"/>
      <c r="ZZ363" s="741"/>
      <c r="AAA363" s="741"/>
      <c r="AAB363" s="741"/>
      <c r="AAC363" s="741"/>
      <c r="AAD363" s="741"/>
      <c r="AAE363" s="741"/>
      <c r="AAF363" s="741"/>
      <c r="AAG363" s="741"/>
      <c r="AAH363" s="741"/>
      <c r="AAI363" s="741"/>
      <c r="AAJ363" s="741"/>
      <c r="AAK363" s="741"/>
      <c r="AAL363" s="741"/>
      <c r="AAM363" s="741"/>
      <c r="AAN363" s="741"/>
      <c r="AAO363" s="741"/>
      <c r="AAP363" s="741"/>
      <c r="AAQ363" s="741"/>
      <c r="AAR363" s="741"/>
      <c r="AAS363" s="741"/>
      <c r="AAT363" s="741"/>
      <c r="AAU363" s="741"/>
      <c r="AAV363" s="741"/>
      <c r="AAW363" s="741"/>
      <c r="AAX363" s="741"/>
      <c r="AAY363" s="741"/>
      <c r="AAZ363" s="741"/>
      <c r="ABA363" s="741"/>
      <c r="ABB363" s="741"/>
      <c r="ABC363" s="741"/>
      <c r="ABD363" s="741"/>
      <c r="ABE363" s="741"/>
      <c r="ABF363" s="741"/>
      <c r="ABG363" s="741"/>
      <c r="ABH363" s="741"/>
      <c r="ABI363" s="741"/>
      <c r="ABJ363" s="741"/>
      <c r="ABK363" s="741"/>
      <c r="ABL363" s="741"/>
      <c r="ABM363" s="741"/>
      <c r="ABN363" s="741"/>
      <c r="ABO363" s="741"/>
      <c r="ABP363" s="741"/>
      <c r="ABQ363" s="741"/>
      <c r="ABR363" s="741"/>
      <c r="ABS363" s="741"/>
      <c r="ABT363" s="741"/>
      <c r="ABU363" s="741"/>
      <c r="ABV363" s="741"/>
      <c r="ABW363" s="741"/>
      <c r="ABX363" s="741"/>
      <c r="ABY363" s="741"/>
      <c r="ABZ363" s="741"/>
      <c r="ACA363" s="741"/>
      <c r="ACB363" s="741"/>
      <c r="ACC363" s="741"/>
      <c r="ACD363" s="741"/>
      <c r="ACE363" s="741"/>
      <c r="ACF363" s="741"/>
      <c r="ACG363" s="741"/>
      <c r="ACH363" s="741"/>
      <c r="ACI363" s="741"/>
      <c r="ACJ363" s="741"/>
      <c r="ACK363" s="741"/>
      <c r="ACL363" s="741"/>
      <c r="ACM363" s="741"/>
      <c r="ACN363" s="741"/>
      <c r="ACO363" s="741"/>
      <c r="ACP363" s="741"/>
      <c r="ACQ363" s="741"/>
      <c r="ACR363" s="741"/>
      <c r="ACS363" s="741"/>
      <c r="ACT363" s="741"/>
      <c r="ACU363" s="741"/>
      <c r="ACV363" s="741"/>
      <c r="ACW363" s="741"/>
      <c r="ACX363" s="741"/>
      <c r="ACY363" s="741"/>
      <c r="ACZ363" s="741"/>
      <c r="ADA363" s="741"/>
      <c r="ADB363" s="741"/>
      <c r="ADC363" s="741"/>
      <c r="ADD363" s="741"/>
      <c r="ADE363" s="741"/>
      <c r="ADF363" s="741"/>
      <c r="ADG363" s="741"/>
      <c r="ADH363" s="741"/>
      <c r="ADI363" s="741"/>
      <c r="ADJ363" s="741"/>
      <c r="ADK363" s="741"/>
      <c r="ADL363" s="741"/>
      <c r="ADM363" s="741"/>
      <c r="ADN363" s="741"/>
      <c r="ADO363" s="741"/>
      <c r="ADP363" s="741"/>
      <c r="ADQ363" s="741"/>
      <c r="ADR363" s="741"/>
      <c r="ADS363" s="741"/>
      <c r="ADT363" s="741"/>
      <c r="ADU363" s="741"/>
      <c r="ADV363" s="741"/>
      <c r="ADW363" s="741"/>
      <c r="ADX363" s="741"/>
      <c r="ADY363" s="741"/>
      <c r="ADZ363" s="741"/>
      <c r="AEA363" s="741"/>
      <c r="AEB363" s="741"/>
      <c r="AEC363" s="741"/>
      <c r="AED363" s="741"/>
      <c r="AEE363" s="741"/>
      <c r="AEF363" s="741"/>
      <c r="AEG363" s="741"/>
      <c r="AEH363" s="741"/>
      <c r="AEI363" s="741"/>
      <c r="AEJ363" s="741"/>
      <c r="AEK363" s="741"/>
      <c r="AEL363" s="741"/>
      <c r="AEM363" s="741"/>
      <c r="AEN363" s="741"/>
      <c r="AEO363" s="741"/>
      <c r="AEP363" s="741"/>
      <c r="AEQ363" s="741"/>
      <c r="AER363" s="741"/>
      <c r="AES363" s="741"/>
      <c r="AET363" s="741"/>
      <c r="AEU363" s="741"/>
      <c r="AEV363" s="741"/>
      <c r="AEW363" s="741"/>
      <c r="AEX363" s="741"/>
      <c r="AEY363" s="741"/>
      <c r="AEZ363" s="741"/>
      <c r="AFA363" s="741"/>
      <c r="AFB363" s="741"/>
      <c r="AFC363" s="741"/>
      <c r="AFD363" s="741"/>
      <c r="AFE363" s="741"/>
      <c r="AFF363" s="741"/>
      <c r="AFG363" s="741"/>
      <c r="AFH363" s="741"/>
      <c r="AFI363" s="741"/>
      <c r="AFJ363" s="741"/>
      <c r="AFK363" s="741"/>
      <c r="AFL363" s="741"/>
      <c r="AFM363" s="741"/>
      <c r="AFN363" s="741"/>
      <c r="AFO363" s="741"/>
      <c r="AFP363" s="741"/>
      <c r="AFQ363" s="741"/>
      <c r="AFR363" s="741"/>
      <c r="AFS363" s="741"/>
      <c r="AFT363" s="741"/>
      <c r="AFU363" s="741"/>
      <c r="AFV363" s="741"/>
      <c r="AFW363" s="741"/>
      <c r="AFX363" s="741"/>
      <c r="AFY363" s="741"/>
      <c r="AFZ363" s="741"/>
      <c r="AGA363" s="741"/>
      <c r="AGB363" s="741"/>
      <c r="AGC363" s="741"/>
      <c r="AGD363" s="741"/>
      <c r="AGE363" s="741"/>
      <c r="AGF363" s="741"/>
      <c r="AGG363" s="741"/>
      <c r="AGH363" s="741"/>
      <c r="AGI363" s="741"/>
      <c r="AGJ363" s="741"/>
      <c r="AGK363" s="741"/>
      <c r="AGL363" s="741"/>
      <c r="AGM363" s="741"/>
      <c r="AGN363" s="741"/>
      <c r="AGO363" s="741"/>
      <c r="AGP363" s="741"/>
      <c r="AGQ363" s="741"/>
      <c r="AGR363" s="741"/>
      <c r="AGS363" s="741"/>
      <c r="AGT363" s="741"/>
      <c r="AGU363" s="741"/>
      <c r="AGV363" s="741"/>
      <c r="AGW363" s="741"/>
      <c r="AGX363" s="741"/>
      <c r="AGY363" s="741"/>
      <c r="AGZ363" s="741"/>
      <c r="AHA363" s="741"/>
      <c r="AHB363" s="741"/>
      <c r="AHC363" s="741"/>
      <c r="AHD363" s="741"/>
      <c r="AHE363" s="741"/>
      <c r="AHF363" s="741"/>
      <c r="AHG363" s="741"/>
      <c r="AHH363" s="741"/>
      <c r="AHI363" s="741"/>
      <c r="AHJ363" s="741"/>
      <c r="AHK363" s="741"/>
      <c r="AHL363" s="741"/>
      <c r="AHM363" s="741"/>
      <c r="AHN363" s="741"/>
      <c r="AHO363" s="741"/>
      <c r="AHP363" s="741"/>
      <c r="AHQ363" s="741"/>
      <c r="AHR363" s="741"/>
      <c r="AHS363" s="741"/>
      <c r="AHT363" s="741"/>
      <c r="AHU363" s="741"/>
      <c r="AHV363" s="741"/>
      <c r="AHW363" s="741"/>
      <c r="AHX363" s="741"/>
      <c r="AHY363" s="741"/>
      <c r="AHZ363" s="741"/>
      <c r="AIA363" s="741"/>
      <c r="AIB363" s="741"/>
      <c r="AIC363" s="741"/>
      <c r="AID363" s="741"/>
      <c r="AIE363" s="741"/>
      <c r="AIF363" s="741"/>
      <c r="AIG363" s="741"/>
      <c r="AIH363" s="741"/>
      <c r="AII363" s="741"/>
      <c r="AIJ363" s="741"/>
      <c r="AIK363" s="741"/>
      <c r="AIL363" s="741"/>
      <c r="AIM363" s="741"/>
      <c r="AIN363" s="741"/>
      <c r="AIO363" s="741"/>
      <c r="AIP363" s="741"/>
      <c r="AIQ363" s="741"/>
      <c r="AIR363" s="741"/>
      <c r="AIS363" s="741"/>
      <c r="AIT363" s="741"/>
      <c r="AIU363" s="741"/>
      <c r="AIV363" s="741"/>
      <c r="AIW363" s="741"/>
      <c r="AIX363" s="741"/>
      <c r="AIY363" s="741"/>
      <c r="AIZ363" s="741"/>
      <c r="AJA363" s="741"/>
      <c r="AJB363" s="741"/>
      <c r="AJC363" s="741"/>
      <c r="AJD363" s="741"/>
      <c r="AJE363" s="741"/>
      <c r="AJF363" s="741"/>
      <c r="AJG363" s="741"/>
      <c r="AJH363" s="741"/>
      <c r="AJI363" s="741"/>
      <c r="AJJ363" s="741"/>
      <c r="AJK363" s="741"/>
      <c r="AJL363" s="741"/>
      <c r="AJM363" s="741"/>
      <c r="AJN363" s="741"/>
      <c r="AJO363" s="741"/>
      <c r="AJP363" s="741"/>
      <c r="AJQ363" s="741"/>
      <c r="AJR363" s="741"/>
      <c r="AJS363" s="741"/>
      <c r="AJT363" s="741"/>
      <c r="AJU363" s="741"/>
      <c r="AJV363" s="741"/>
      <c r="AJW363" s="741"/>
      <c r="AJX363" s="741"/>
      <c r="AJY363" s="741"/>
      <c r="AJZ363" s="741"/>
      <c r="AKA363" s="741"/>
      <c r="AKB363" s="741"/>
      <c r="AKC363" s="741"/>
      <c r="AKD363" s="741"/>
      <c r="AKE363" s="741"/>
      <c r="AKF363" s="741"/>
      <c r="AKG363" s="741"/>
      <c r="AKH363" s="741"/>
      <c r="AKI363" s="741"/>
      <c r="AKJ363" s="741"/>
      <c r="AKK363" s="741"/>
      <c r="AKL363" s="741"/>
      <c r="AKM363" s="741"/>
      <c r="AKN363" s="741"/>
      <c r="AKO363" s="741"/>
      <c r="AKP363" s="741"/>
      <c r="AKQ363" s="741"/>
      <c r="AKR363" s="741"/>
      <c r="AKS363" s="741"/>
      <c r="AKT363" s="741"/>
      <c r="AKU363" s="741"/>
      <c r="AKV363" s="741"/>
      <c r="AKW363" s="741"/>
      <c r="AKX363" s="741"/>
      <c r="AKY363" s="741"/>
      <c r="AKZ363" s="741"/>
      <c r="ALA363" s="741"/>
      <c r="ALB363" s="741"/>
      <c r="ALC363" s="741"/>
      <c r="ALD363" s="741"/>
      <c r="ALE363" s="741"/>
      <c r="ALF363" s="741"/>
      <c r="ALG363" s="741"/>
      <c r="ALH363" s="741"/>
      <c r="ALI363" s="741"/>
      <c r="ALJ363" s="741"/>
      <c r="ALK363" s="741"/>
      <c r="ALL363" s="741"/>
      <c r="ALM363" s="741"/>
      <c r="ALN363" s="741"/>
      <c r="ALO363" s="741"/>
      <c r="ALP363" s="741"/>
      <c r="ALQ363" s="741"/>
      <c r="ALR363" s="741"/>
      <c r="ALS363" s="741"/>
      <c r="ALT363" s="741"/>
      <c r="ALU363" s="741"/>
      <c r="ALV363" s="741"/>
      <c r="ALW363" s="741"/>
      <c r="ALX363" s="741"/>
      <c r="ALY363" s="741"/>
      <c r="ALZ363" s="741"/>
      <c r="AMA363" s="741"/>
      <c r="AMB363" s="741"/>
      <c r="AMC363" s="741"/>
      <c r="AMD363" s="741"/>
      <c r="AME363" s="741"/>
      <c r="AMF363" s="741"/>
      <c r="AMG363" s="741"/>
      <c r="AMH363" s="741"/>
      <c r="AMI363" s="741"/>
      <c r="AMJ363" s="741"/>
      <c r="AMK363" s="741"/>
      <c r="AML363" s="741"/>
      <c r="AMM363" s="741"/>
      <c r="AMN363" s="741"/>
      <c r="AMO363" s="741"/>
      <c r="AMP363" s="741"/>
      <c r="AMQ363" s="741"/>
      <c r="AMR363" s="741"/>
      <c r="AMS363" s="741"/>
      <c r="AMT363" s="741"/>
      <c r="AMU363" s="741"/>
      <c r="AMV363" s="741"/>
      <c r="AMW363" s="741"/>
      <c r="AMX363" s="741"/>
      <c r="AMY363" s="741"/>
      <c r="AMZ363" s="741"/>
      <c r="ANA363" s="741"/>
      <c r="ANB363" s="741"/>
      <c r="ANC363" s="741"/>
      <c r="AND363" s="741"/>
      <c r="ANE363" s="741"/>
      <c r="ANF363" s="741"/>
      <c r="ANG363" s="741"/>
      <c r="ANH363" s="741"/>
      <c r="ANI363" s="741"/>
      <c r="ANJ363" s="741"/>
      <c r="ANK363" s="741"/>
      <c r="ANL363" s="741"/>
      <c r="ANM363" s="741"/>
      <c r="ANN363" s="741"/>
      <c r="ANO363" s="741"/>
      <c r="ANP363" s="741"/>
      <c r="ANQ363" s="741"/>
      <c r="ANR363" s="741"/>
      <c r="ANS363" s="741"/>
      <c r="ANT363" s="741"/>
      <c r="ANU363" s="741"/>
      <c r="ANV363" s="741"/>
      <c r="ANW363" s="741"/>
      <c r="ANX363" s="741"/>
      <c r="ANY363" s="741"/>
      <c r="ANZ363" s="741"/>
      <c r="AOA363" s="741"/>
      <c r="AOB363" s="741"/>
      <c r="AOC363" s="741"/>
      <c r="AOD363" s="741"/>
      <c r="AOE363" s="741"/>
      <c r="AOF363" s="741"/>
      <c r="AOG363" s="741"/>
      <c r="AOH363" s="741"/>
      <c r="AOI363" s="741"/>
      <c r="AOJ363" s="741"/>
      <c r="AOK363" s="741"/>
      <c r="AOL363" s="741"/>
      <c r="AOM363" s="741"/>
      <c r="AON363" s="741"/>
      <c r="AOO363" s="741"/>
      <c r="AOP363" s="741"/>
      <c r="AOQ363" s="741"/>
      <c r="AOR363" s="741"/>
      <c r="AOS363" s="741"/>
      <c r="AOT363" s="741"/>
      <c r="AOU363" s="741"/>
      <c r="AOV363" s="741"/>
      <c r="AOW363" s="741"/>
      <c r="AOX363" s="741"/>
      <c r="AOY363" s="741"/>
      <c r="AOZ363" s="741"/>
      <c r="APA363" s="741"/>
      <c r="APB363" s="741"/>
      <c r="APC363" s="741"/>
      <c r="APD363" s="741"/>
      <c r="APE363" s="741"/>
      <c r="APF363" s="741"/>
      <c r="APG363" s="741"/>
      <c r="APH363" s="741"/>
      <c r="API363" s="741"/>
      <c r="APJ363" s="741"/>
      <c r="APK363" s="741"/>
      <c r="APL363" s="741"/>
      <c r="APM363" s="741"/>
      <c r="APN363" s="741"/>
      <c r="APO363" s="741"/>
      <c r="APP363" s="741"/>
      <c r="APQ363" s="741"/>
      <c r="APR363" s="741"/>
      <c r="APS363" s="741"/>
      <c r="APT363" s="741"/>
      <c r="APU363" s="741"/>
      <c r="APV363" s="741"/>
      <c r="APW363" s="741"/>
      <c r="APX363" s="741"/>
      <c r="APY363" s="741"/>
      <c r="APZ363" s="741"/>
      <c r="AQA363" s="741"/>
      <c r="AQB363" s="741"/>
      <c r="AQC363" s="741"/>
      <c r="AQD363" s="741"/>
      <c r="AQE363" s="741"/>
      <c r="AQF363" s="741"/>
      <c r="AQG363" s="741"/>
      <c r="AQH363" s="741"/>
      <c r="AQI363" s="741"/>
      <c r="AQJ363" s="741"/>
      <c r="AQK363" s="741"/>
      <c r="AQL363" s="741"/>
      <c r="AQM363" s="741"/>
      <c r="AQN363" s="741"/>
      <c r="AQO363" s="741"/>
      <c r="AQP363" s="741"/>
      <c r="AQQ363" s="741"/>
      <c r="AQR363" s="741"/>
      <c r="AQS363" s="741"/>
      <c r="AQT363" s="741"/>
      <c r="AQU363" s="741"/>
      <c r="AQV363" s="741"/>
      <c r="AQW363" s="741"/>
      <c r="AQX363" s="741"/>
      <c r="AQY363" s="741"/>
      <c r="AQZ363" s="741"/>
      <c r="ARA363" s="741"/>
      <c r="ARB363" s="741"/>
      <c r="ARC363" s="741"/>
      <c r="ARD363" s="741"/>
      <c r="ARE363" s="741"/>
      <c r="ARF363" s="741"/>
      <c r="ARG363" s="741"/>
      <c r="ARH363" s="741"/>
      <c r="ARI363" s="741"/>
      <c r="ARJ363" s="741"/>
      <c r="ARK363" s="741"/>
      <c r="ARL363" s="741"/>
      <c r="ARM363" s="741"/>
      <c r="ARN363" s="741"/>
      <c r="ARO363" s="741"/>
      <c r="ARP363" s="741"/>
      <c r="ARQ363" s="741"/>
      <c r="ARR363" s="741"/>
      <c r="ARS363" s="741"/>
      <c r="ART363" s="741"/>
      <c r="ARU363" s="741"/>
      <c r="ARV363" s="741"/>
      <c r="ARW363" s="741"/>
      <c r="ARX363" s="741"/>
      <c r="ARY363" s="741"/>
      <c r="ARZ363" s="741"/>
      <c r="ASA363" s="741"/>
      <c r="ASB363" s="741"/>
      <c r="ASC363" s="741"/>
    </row>
    <row r="364" spans="1:1173" s="699" customFormat="1" ht="22" customHeight="1" thickBot="1" x14ac:dyDescent="0.2">
      <c r="A364" s="653"/>
      <c r="B364" s="745" t="s">
        <v>86</v>
      </c>
      <c r="C364" s="737" t="s">
        <v>49</v>
      </c>
      <c r="D364" s="746">
        <f>IF(D362="","",D345+D352+D356)</f>
        <v>11188638625.8465</v>
      </c>
      <c r="E364" s="747">
        <f>IF(E362="","",E345+E352+E356)</f>
        <v>11094157686.820837</v>
      </c>
      <c r="F364" s="746">
        <f>IF(F362="","",F345+F352+F356)</f>
        <v>11001069349.59594</v>
      </c>
      <c r="G364" s="746">
        <f>IF(G362="","",G345+G352+G356)</f>
        <v>10909353087.91757</v>
      </c>
      <c r="H364" s="746">
        <f>IF(H362="","",H345+H352+H356)</f>
        <v>10818988678.078209</v>
      </c>
      <c r="I364" s="746">
        <f t="shared" ref="I364:AR364" si="180">IF(I362="","",I345+I352+I356)</f>
        <v>10729956194.457676</v>
      </c>
      <c r="J364" s="747">
        <f t="shared" si="180"/>
        <v>10642236005.129465</v>
      </c>
      <c r="K364" s="746">
        <f t="shared" si="180"/>
        <v>10555808767.53186</v>
      </c>
      <c r="L364" s="746">
        <f t="shared" si="180"/>
        <v>10470655424.202824</v>
      </c>
      <c r="M364" s="746">
        <f t="shared" si="180"/>
        <v>10386757198.577785</v>
      </c>
      <c r="N364" s="746">
        <f t="shared" si="180"/>
        <v>10304095590.849346</v>
      </c>
      <c r="O364" s="746">
        <f t="shared" si="180"/>
        <v>10222652373.888023</v>
      </c>
      <c r="P364" s="746">
        <f t="shared" si="180"/>
        <v>10142409589.223101</v>
      </c>
      <c r="Q364" s="746">
        <f t="shared" si="180"/>
        <v>10063349543.082747</v>
      </c>
      <c r="R364" s="746">
        <f t="shared" si="180"/>
        <v>9985454802.4924793</v>
      </c>
      <c r="S364" s="746">
        <f t="shared" si="180"/>
        <v>9908708191.4311409</v>
      </c>
      <c r="T364" s="746">
        <f t="shared" si="180"/>
        <v>9833092787.0435429</v>
      </c>
      <c r="U364" s="746">
        <f t="shared" si="180"/>
        <v>9758591915.9089146</v>
      </c>
      <c r="V364" s="746">
        <f t="shared" si="180"/>
        <v>9685189150.3643761</v>
      </c>
      <c r="W364" s="746">
        <f t="shared" si="180"/>
        <v>9612868304.8825798</v>
      </c>
      <c r="X364" s="746">
        <f t="shared" si="180"/>
        <v>9541613432.5027618</v>
      </c>
      <c r="Y364" s="746">
        <f t="shared" si="180"/>
        <v>9471408821.3143883</v>
      </c>
      <c r="Z364" s="746">
        <f t="shared" si="180"/>
        <v>9402238990.9926243</v>
      </c>
      <c r="AA364" s="746">
        <f t="shared" si="180"/>
        <v>9334088689.3848896</v>
      </c>
      <c r="AB364" s="746">
        <f t="shared" si="180"/>
        <v>9266942889.1477013</v>
      </c>
      <c r="AC364" s="746">
        <f t="shared" si="180"/>
        <v>9200786784.4331074</v>
      </c>
      <c r="AD364" s="746">
        <f t="shared" si="180"/>
        <v>9135605787.6239567</v>
      </c>
      <c r="AE364" s="746">
        <f t="shared" si="180"/>
        <v>9071385526.1172733</v>
      </c>
      <c r="AF364" s="746">
        <f t="shared" si="180"/>
        <v>9008111839.1550694</v>
      </c>
      <c r="AG364" s="746">
        <f t="shared" si="180"/>
        <v>8945770774.7018433</v>
      </c>
      <c r="AH364" s="746">
        <f t="shared" si="180"/>
        <v>8884348586.3681259</v>
      </c>
      <c r="AI364" s="746">
        <f t="shared" si="180"/>
        <v>8823831730.3793526</v>
      </c>
      <c r="AJ364" s="746">
        <f t="shared" si="180"/>
        <v>8764206862.589426</v>
      </c>
      <c r="AK364" s="746" t="str">
        <f t="shared" si="180"/>
        <v/>
      </c>
      <c r="AL364" s="746" t="str">
        <f t="shared" si="180"/>
        <v/>
      </c>
      <c r="AM364" s="746" t="str">
        <f t="shared" si="180"/>
        <v/>
      </c>
      <c r="AN364" s="746" t="str">
        <f t="shared" si="180"/>
        <v/>
      </c>
      <c r="AO364" s="746" t="str">
        <f t="shared" si="180"/>
        <v/>
      </c>
      <c r="AP364" s="746" t="str">
        <f t="shared" si="180"/>
        <v/>
      </c>
      <c r="AQ364" s="746" t="str">
        <f t="shared" si="180"/>
        <v/>
      </c>
      <c r="AR364" s="746" t="str">
        <f t="shared" si="180"/>
        <v/>
      </c>
      <c r="AS364" s="741"/>
      <c r="AT364" s="741"/>
      <c r="AU364" s="741"/>
      <c r="AV364" s="741"/>
      <c r="AW364" s="741"/>
      <c r="AX364" s="741"/>
      <c r="AY364" s="741"/>
      <c r="AZ364" s="741"/>
      <c r="BA364" s="741"/>
      <c r="BB364" s="741"/>
      <c r="BC364" s="741"/>
      <c r="BD364" s="741"/>
      <c r="BE364" s="741"/>
      <c r="BF364" s="741"/>
      <c r="BG364" s="741"/>
      <c r="BH364" s="741"/>
      <c r="BI364" s="741"/>
      <c r="BJ364" s="741"/>
      <c r="BK364" s="741"/>
      <c r="BL364" s="741"/>
      <c r="BM364" s="741"/>
      <c r="BN364" s="741"/>
      <c r="BO364" s="741"/>
      <c r="BP364" s="741"/>
      <c r="BQ364" s="741"/>
      <c r="BR364" s="741"/>
      <c r="BS364" s="741"/>
      <c r="BT364" s="741"/>
      <c r="BU364" s="741"/>
      <c r="BV364" s="741"/>
      <c r="BW364" s="741"/>
      <c r="BX364" s="741"/>
      <c r="BY364" s="741"/>
      <c r="BZ364" s="741"/>
      <c r="CA364" s="741"/>
      <c r="CB364" s="741"/>
      <c r="CC364" s="741"/>
      <c r="CD364" s="741"/>
      <c r="CE364" s="741"/>
      <c r="CF364" s="741"/>
      <c r="CG364" s="741"/>
      <c r="CH364" s="741"/>
      <c r="CI364" s="741"/>
      <c r="CJ364" s="741"/>
      <c r="CK364" s="741"/>
      <c r="CL364" s="741"/>
      <c r="CM364" s="741"/>
      <c r="CN364" s="741"/>
      <c r="CO364" s="741"/>
      <c r="CP364" s="741"/>
      <c r="CQ364" s="741"/>
      <c r="CR364" s="741"/>
      <c r="CS364" s="741"/>
      <c r="CT364" s="741"/>
      <c r="CU364" s="741"/>
      <c r="CV364" s="741"/>
      <c r="CW364" s="741"/>
      <c r="CX364" s="741"/>
      <c r="CY364" s="741"/>
      <c r="CZ364" s="741"/>
      <c r="DA364" s="741"/>
      <c r="DB364" s="741"/>
      <c r="DC364" s="741"/>
      <c r="DD364" s="741"/>
      <c r="DE364" s="741"/>
      <c r="DF364" s="741"/>
      <c r="DG364" s="741"/>
      <c r="DH364" s="741"/>
      <c r="DI364" s="741"/>
      <c r="DJ364" s="741"/>
      <c r="DK364" s="741"/>
      <c r="DL364" s="741"/>
      <c r="DM364" s="741"/>
      <c r="DN364" s="741"/>
      <c r="DO364" s="741"/>
      <c r="DP364" s="741"/>
      <c r="DQ364" s="741"/>
      <c r="DR364" s="741"/>
      <c r="DS364" s="741"/>
      <c r="DT364" s="741"/>
      <c r="DU364" s="741"/>
      <c r="DV364" s="741"/>
      <c r="DW364" s="741"/>
      <c r="DX364" s="741"/>
      <c r="DY364" s="741"/>
      <c r="DZ364" s="741"/>
      <c r="EA364" s="741"/>
      <c r="EB364" s="741"/>
      <c r="EC364" s="741"/>
      <c r="ED364" s="741"/>
      <c r="EE364" s="741"/>
      <c r="EF364" s="741"/>
      <c r="EG364" s="741"/>
      <c r="EH364" s="741"/>
      <c r="EI364" s="741"/>
      <c r="EJ364" s="741"/>
      <c r="EK364" s="741"/>
      <c r="EL364" s="741"/>
      <c r="EM364" s="741"/>
      <c r="EN364" s="741"/>
      <c r="EO364" s="741"/>
      <c r="EP364" s="741"/>
      <c r="EQ364" s="741"/>
      <c r="ER364" s="741"/>
      <c r="ES364" s="741"/>
      <c r="ET364" s="741"/>
      <c r="EU364" s="741"/>
      <c r="EV364" s="741"/>
      <c r="EW364" s="741"/>
      <c r="EX364" s="741"/>
      <c r="EY364" s="741"/>
      <c r="EZ364" s="741"/>
      <c r="FA364" s="741"/>
      <c r="FB364" s="741"/>
      <c r="FC364" s="741"/>
      <c r="FD364" s="741"/>
      <c r="FE364" s="741"/>
      <c r="FF364" s="741"/>
      <c r="FG364" s="741"/>
      <c r="FH364" s="741"/>
      <c r="FI364" s="741"/>
      <c r="FJ364" s="741"/>
      <c r="FK364" s="741"/>
      <c r="FL364" s="741"/>
      <c r="FM364" s="741"/>
      <c r="FN364" s="741"/>
      <c r="FO364" s="741"/>
      <c r="FP364" s="741"/>
      <c r="FQ364" s="741"/>
      <c r="FR364" s="741"/>
      <c r="FS364" s="741"/>
      <c r="FT364" s="741"/>
      <c r="FU364" s="741"/>
      <c r="FV364" s="741"/>
      <c r="FW364" s="741"/>
      <c r="FX364" s="741"/>
      <c r="FY364" s="741"/>
      <c r="FZ364" s="741"/>
      <c r="GA364" s="741"/>
      <c r="GB364" s="741"/>
      <c r="GC364" s="741"/>
      <c r="GD364" s="741"/>
      <c r="GE364" s="741"/>
      <c r="GF364" s="741"/>
      <c r="GG364" s="741"/>
      <c r="GH364" s="741"/>
      <c r="GI364" s="741"/>
      <c r="GJ364" s="741"/>
      <c r="GK364" s="741"/>
      <c r="GL364" s="741"/>
      <c r="GM364" s="741"/>
      <c r="GN364" s="741"/>
      <c r="GO364" s="741"/>
      <c r="GP364" s="741"/>
      <c r="GQ364" s="741"/>
      <c r="GR364" s="741"/>
      <c r="GS364" s="741"/>
      <c r="GT364" s="741"/>
      <c r="GU364" s="741"/>
      <c r="GV364" s="741"/>
      <c r="GW364" s="741"/>
      <c r="GX364" s="741"/>
      <c r="GY364" s="741"/>
      <c r="GZ364" s="741"/>
      <c r="HA364" s="741"/>
      <c r="HB364" s="741"/>
      <c r="HC364" s="741"/>
      <c r="HD364" s="741"/>
      <c r="HE364" s="741"/>
      <c r="HF364" s="741"/>
      <c r="HG364" s="741"/>
      <c r="HH364" s="741"/>
      <c r="HI364" s="741"/>
      <c r="HJ364" s="741"/>
      <c r="HK364" s="741"/>
      <c r="HL364" s="741"/>
      <c r="HM364" s="741"/>
      <c r="HN364" s="741"/>
      <c r="HO364" s="741"/>
      <c r="HP364" s="741"/>
      <c r="HQ364" s="741"/>
      <c r="HR364" s="741"/>
      <c r="HS364" s="741"/>
      <c r="HT364" s="741"/>
      <c r="HU364" s="741"/>
      <c r="HV364" s="741"/>
      <c r="HW364" s="741"/>
      <c r="HX364" s="741"/>
      <c r="HY364" s="741"/>
      <c r="HZ364" s="741"/>
      <c r="IA364" s="741"/>
      <c r="IB364" s="741"/>
      <c r="IC364" s="741"/>
      <c r="ID364" s="741"/>
      <c r="IE364" s="741"/>
      <c r="IF364" s="741"/>
      <c r="IG364" s="741"/>
      <c r="IH364" s="741"/>
      <c r="II364" s="741"/>
      <c r="IJ364" s="741"/>
      <c r="IK364" s="741"/>
      <c r="IL364" s="741"/>
      <c r="IM364" s="741"/>
      <c r="IN364" s="741"/>
      <c r="IO364" s="741"/>
      <c r="IP364" s="741"/>
      <c r="IQ364" s="741"/>
      <c r="IR364" s="741"/>
      <c r="IS364" s="741"/>
      <c r="IT364" s="741"/>
      <c r="IU364" s="741"/>
      <c r="IV364" s="741"/>
      <c r="IW364" s="741"/>
      <c r="IX364" s="741"/>
      <c r="IY364" s="741"/>
      <c r="IZ364" s="741"/>
      <c r="JA364" s="741"/>
      <c r="JB364" s="741"/>
      <c r="JC364" s="741"/>
      <c r="JD364" s="741"/>
      <c r="JE364" s="741"/>
      <c r="JF364" s="741"/>
      <c r="JG364" s="741"/>
      <c r="JH364" s="741"/>
      <c r="JI364" s="741"/>
      <c r="JJ364" s="741"/>
      <c r="JK364" s="741"/>
      <c r="JL364" s="741"/>
      <c r="JM364" s="741"/>
      <c r="JN364" s="741"/>
      <c r="JO364" s="741"/>
      <c r="JP364" s="741"/>
      <c r="JQ364" s="741"/>
      <c r="JR364" s="741"/>
      <c r="JS364" s="741"/>
      <c r="JT364" s="741"/>
      <c r="JU364" s="741"/>
      <c r="JV364" s="741"/>
      <c r="JW364" s="741"/>
      <c r="JX364" s="741"/>
      <c r="JY364" s="741"/>
      <c r="JZ364" s="741"/>
      <c r="KA364" s="741"/>
      <c r="KB364" s="741"/>
      <c r="KC364" s="741"/>
      <c r="KD364" s="741"/>
      <c r="KE364" s="741"/>
      <c r="KF364" s="741"/>
      <c r="KG364" s="741"/>
      <c r="KH364" s="741"/>
      <c r="KI364" s="741"/>
      <c r="KJ364" s="741"/>
      <c r="KK364" s="741"/>
      <c r="KL364" s="741"/>
      <c r="KM364" s="741"/>
      <c r="KN364" s="741"/>
      <c r="KO364" s="741"/>
      <c r="KP364" s="741"/>
      <c r="KQ364" s="741"/>
      <c r="KR364" s="741"/>
      <c r="KS364" s="741"/>
      <c r="KT364" s="741"/>
      <c r="KU364" s="741"/>
      <c r="KV364" s="741"/>
      <c r="KW364" s="741"/>
      <c r="KX364" s="741"/>
      <c r="KY364" s="741"/>
      <c r="KZ364" s="741"/>
      <c r="LA364" s="741"/>
      <c r="LB364" s="741"/>
      <c r="LC364" s="741"/>
      <c r="LD364" s="741"/>
      <c r="LE364" s="741"/>
      <c r="LF364" s="741"/>
      <c r="LG364" s="741"/>
      <c r="LH364" s="741"/>
      <c r="LI364" s="741"/>
      <c r="LJ364" s="741"/>
      <c r="LK364" s="741"/>
      <c r="LL364" s="741"/>
      <c r="LM364" s="741"/>
      <c r="LN364" s="741"/>
      <c r="LO364" s="741"/>
      <c r="LP364" s="741"/>
      <c r="LQ364" s="741"/>
      <c r="LR364" s="741"/>
      <c r="LS364" s="741"/>
      <c r="LT364" s="741"/>
      <c r="LU364" s="741"/>
      <c r="LV364" s="741"/>
      <c r="LW364" s="741"/>
      <c r="LX364" s="741"/>
      <c r="LY364" s="741"/>
      <c r="LZ364" s="741"/>
      <c r="MA364" s="741"/>
      <c r="MB364" s="741"/>
      <c r="MC364" s="741"/>
      <c r="MD364" s="741"/>
      <c r="ME364" s="741"/>
      <c r="MF364" s="741"/>
      <c r="MG364" s="741"/>
      <c r="MH364" s="741"/>
      <c r="MI364" s="741"/>
      <c r="MJ364" s="741"/>
      <c r="MK364" s="741"/>
      <c r="ML364" s="741"/>
      <c r="MM364" s="741"/>
      <c r="MN364" s="741"/>
      <c r="MO364" s="741"/>
      <c r="MP364" s="741"/>
      <c r="MQ364" s="741"/>
      <c r="MR364" s="741"/>
      <c r="MS364" s="741"/>
      <c r="MT364" s="741"/>
      <c r="MU364" s="741"/>
      <c r="MV364" s="741"/>
      <c r="MW364" s="741"/>
      <c r="MX364" s="741"/>
      <c r="MY364" s="741"/>
      <c r="MZ364" s="741"/>
      <c r="NA364" s="741"/>
      <c r="NB364" s="741"/>
      <c r="NC364" s="741"/>
      <c r="ND364" s="741"/>
      <c r="NE364" s="741"/>
      <c r="NF364" s="741"/>
      <c r="NG364" s="741"/>
      <c r="NH364" s="741"/>
      <c r="NI364" s="741"/>
      <c r="NJ364" s="741"/>
      <c r="NK364" s="741"/>
      <c r="NL364" s="741"/>
      <c r="NM364" s="741"/>
      <c r="NN364" s="741"/>
      <c r="NO364" s="741"/>
      <c r="NP364" s="741"/>
      <c r="NQ364" s="741"/>
      <c r="NR364" s="741"/>
      <c r="NS364" s="741"/>
      <c r="NT364" s="741"/>
      <c r="NU364" s="741"/>
      <c r="NV364" s="741"/>
      <c r="NW364" s="741"/>
      <c r="NX364" s="741"/>
      <c r="NY364" s="741"/>
      <c r="NZ364" s="741"/>
      <c r="OA364" s="741"/>
      <c r="OB364" s="741"/>
      <c r="OC364" s="741"/>
      <c r="OD364" s="741"/>
      <c r="OE364" s="741"/>
      <c r="OF364" s="741"/>
      <c r="OG364" s="741"/>
      <c r="OH364" s="741"/>
      <c r="OI364" s="741"/>
      <c r="OJ364" s="741"/>
      <c r="OK364" s="741"/>
      <c r="OL364" s="741"/>
      <c r="OM364" s="741"/>
      <c r="ON364" s="741"/>
      <c r="OO364" s="741"/>
      <c r="OP364" s="741"/>
      <c r="OQ364" s="741"/>
      <c r="OR364" s="741"/>
      <c r="OS364" s="741"/>
      <c r="OT364" s="741"/>
      <c r="OU364" s="741"/>
      <c r="OV364" s="741"/>
      <c r="OW364" s="741"/>
      <c r="OX364" s="741"/>
      <c r="OY364" s="741"/>
      <c r="OZ364" s="741"/>
      <c r="PA364" s="741"/>
      <c r="PB364" s="741"/>
      <c r="PC364" s="741"/>
      <c r="PD364" s="741"/>
      <c r="PE364" s="741"/>
      <c r="PF364" s="741"/>
      <c r="PG364" s="741"/>
      <c r="PH364" s="741"/>
      <c r="PI364" s="741"/>
      <c r="PJ364" s="741"/>
      <c r="PK364" s="741"/>
      <c r="PL364" s="741"/>
      <c r="PM364" s="741"/>
      <c r="PN364" s="741"/>
      <c r="PO364" s="741"/>
      <c r="PP364" s="741"/>
      <c r="PQ364" s="741"/>
      <c r="PR364" s="741"/>
      <c r="PS364" s="741"/>
      <c r="PT364" s="741"/>
      <c r="PU364" s="741"/>
      <c r="PV364" s="741"/>
      <c r="PW364" s="741"/>
      <c r="PX364" s="741"/>
      <c r="PY364" s="741"/>
      <c r="PZ364" s="741"/>
      <c r="QA364" s="741"/>
      <c r="QB364" s="741"/>
      <c r="QC364" s="741"/>
      <c r="QD364" s="741"/>
      <c r="QE364" s="741"/>
      <c r="QF364" s="741"/>
      <c r="QG364" s="741"/>
      <c r="QH364" s="741"/>
      <c r="QI364" s="741"/>
      <c r="QJ364" s="741"/>
      <c r="QK364" s="741"/>
      <c r="QL364" s="741"/>
      <c r="QM364" s="741"/>
      <c r="QN364" s="741"/>
      <c r="QO364" s="741"/>
      <c r="QP364" s="741"/>
      <c r="QQ364" s="741"/>
      <c r="QR364" s="741"/>
      <c r="QS364" s="741"/>
      <c r="QT364" s="741"/>
      <c r="QU364" s="741"/>
      <c r="QV364" s="741"/>
      <c r="QW364" s="741"/>
      <c r="QX364" s="741"/>
      <c r="QY364" s="741"/>
      <c r="QZ364" s="741"/>
      <c r="RA364" s="741"/>
      <c r="RB364" s="741"/>
      <c r="RC364" s="741"/>
      <c r="RD364" s="741"/>
      <c r="RE364" s="741"/>
      <c r="RF364" s="741"/>
      <c r="RG364" s="741"/>
      <c r="RH364" s="741"/>
      <c r="RI364" s="741"/>
      <c r="RJ364" s="741"/>
      <c r="RK364" s="741"/>
      <c r="RL364" s="741"/>
      <c r="RM364" s="741"/>
      <c r="RN364" s="741"/>
      <c r="RO364" s="741"/>
      <c r="RP364" s="741"/>
      <c r="RQ364" s="741"/>
      <c r="RR364" s="741"/>
      <c r="RS364" s="741"/>
      <c r="RT364" s="741"/>
      <c r="RU364" s="741"/>
      <c r="RV364" s="741"/>
      <c r="RW364" s="741"/>
      <c r="RX364" s="741"/>
      <c r="RY364" s="741"/>
      <c r="RZ364" s="741"/>
      <c r="SA364" s="741"/>
      <c r="SB364" s="741"/>
      <c r="SC364" s="741"/>
      <c r="SD364" s="741"/>
      <c r="SE364" s="741"/>
      <c r="SF364" s="741"/>
      <c r="SG364" s="741"/>
      <c r="SH364" s="741"/>
      <c r="SI364" s="741"/>
      <c r="SJ364" s="741"/>
      <c r="SK364" s="741"/>
      <c r="SL364" s="741"/>
      <c r="SM364" s="741"/>
      <c r="SN364" s="741"/>
      <c r="SO364" s="741"/>
      <c r="SP364" s="741"/>
      <c r="SQ364" s="741"/>
      <c r="SR364" s="741"/>
      <c r="SS364" s="741"/>
      <c r="ST364" s="741"/>
      <c r="SU364" s="741"/>
      <c r="SV364" s="741"/>
      <c r="SW364" s="741"/>
      <c r="SX364" s="741"/>
      <c r="SY364" s="741"/>
      <c r="SZ364" s="741"/>
      <c r="TA364" s="741"/>
      <c r="TB364" s="741"/>
      <c r="TC364" s="741"/>
      <c r="TD364" s="741"/>
      <c r="TE364" s="741"/>
      <c r="TF364" s="741"/>
      <c r="TG364" s="741"/>
      <c r="TH364" s="741"/>
      <c r="TI364" s="741"/>
      <c r="TJ364" s="741"/>
      <c r="TK364" s="741"/>
      <c r="TL364" s="741"/>
      <c r="TM364" s="741"/>
      <c r="TN364" s="741"/>
      <c r="TO364" s="741"/>
      <c r="TP364" s="741"/>
      <c r="TQ364" s="741"/>
      <c r="TR364" s="741"/>
      <c r="TS364" s="741"/>
      <c r="TT364" s="741"/>
      <c r="TU364" s="741"/>
      <c r="TV364" s="741"/>
      <c r="TW364" s="741"/>
      <c r="TX364" s="741"/>
      <c r="TY364" s="741"/>
      <c r="TZ364" s="741"/>
      <c r="UA364" s="741"/>
      <c r="UB364" s="741"/>
      <c r="UC364" s="741"/>
      <c r="UD364" s="741"/>
      <c r="UE364" s="741"/>
      <c r="UF364" s="741"/>
      <c r="UG364" s="741"/>
      <c r="UH364" s="741"/>
      <c r="UI364" s="741"/>
      <c r="UJ364" s="741"/>
      <c r="UK364" s="741"/>
      <c r="UL364" s="741"/>
      <c r="UM364" s="741"/>
      <c r="UN364" s="741"/>
      <c r="UO364" s="741"/>
      <c r="UP364" s="741"/>
      <c r="UQ364" s="741"/>
      <c r="UR364" s="741"/>
      <c r="US364" s="741"/>
      <c r="UT364" s="741"/>
      <c r="UU364" s="741"/>
      <c r="UV364" s="741"/>
      <c r="UW364" s="741"/>
      <c r="UX364" s="741"/>
      <c r="UY364" s="741"/>
      <c r="UZ364" s="741"/>
      <c r="VA364" s="741"/>
      <c r="VB364" s="741"/>
      <c r="VC364" s="741"/>
      <c r="VD364" s="741"/>
      <c r="VE364" s="741"/>
      <c r="VF364" s="741"/>
      <c r="VG364" s="741"/>
      <c r="VH364" s="741"/>
      <c r="VI364" s="741"/>
      <c r="VJ364" s="741"/>
      <c r="VK364" s="741"/>
      <c r="VL364" s="741"/>
      <c r="VM364" s="741"/>
      <c r="VN364" s="741"/>
      <c r="VO364" s="741"/>
      <c r="VP364" s="741"/>
      <c r="VQ364" s="741"/>
      <c r="VR364" s="741"/>
      <c r="VS364" s="741"/>
      <c r="VT364" s="741"/>
      <c r="VU364" s="741"/>
      <c r="VV364" s="741"/>
      <c r="VW364" s="741"/>
      <c r="VX364" s="741"/>
      <c r="VY364" s="741"/>
      <c r="VZ364" s="741"/>
      <c r="WA364" s="741"/>
      <c r="WB364" s="741"/>
      <c r="WC364" s="741"/>
      <c r="WD364" s="741"/>
      <c r="WE364" s="741"/>
      <c r="WF364" s="741"/>
      <c r="WG364" s="741"/>
      <c r="WH364" s="741"/>
      <c r="WI364" s="741"/>
      <c r="WJ364" s="741"/>
      <c r="WK364" s="741"/>
      <c r="WL364" s="741"/>
      <c r="WM364" s="741"/>
      <c r="WN364" s="741"/>
      <c r="WO364" s="741"/>
      <c r="WP364" s="741"/>
      <c r="WQ364" s="741"/>
      <c r="WR364" s="741"/>
      <c r="WS364" s="741"/>
      <c r="WT364" s="741"/>
      <c r="WU364" s="741"/>
      <c r="WV364" s="741"/>
      <c r="WW364" s="741"/>
      <c r="WX364" s="741"/>
      <c r="WY364" s="741"/>
      <c r="WZ364" s="741"/>
      <c r="XA364" s="741"/>
      <c r="XB364" s="741"/>
      <c r="XC364" s="741"/>
      <c r="XD364" s="741"/>
      <c r="XE364" s="741"/>
      <c r="XF364" s="741"/>
      <c r="XG364" s="741"/>
      <c r="XH364" s="741"/>
      <c r="XI364" s="741"/>
      <c r="XJ364" s="741"/>
      <c r="XK364" s="741"/>
      <c r="XL364" s="741"/>
      <c r="XM364" s="741"/>
      <c r="XN364" s="741"/>
      <c r="XO364" s="741"/>
      <c r="XP364" s="741"/>
      <c r="XQ364" s="741"/>
      <c r="XR364" s="741"/>
      <c r="XS364" s="741"/>
      <c r="XT364" s="741"/>
      <c r="XU364" s="741"/>
      <c r="XV364" s="741"/>
      <c r="XW364" s="741"/>
      <c r="XX364" s="741"/>
      <c r="XY364" s="741"/>
      <c r="XZ364" s="741"/>
      <c r="YA364" s="741"/>
      <c r="YB364" s="741"/>
      <c r="YC364" s="741"/>
      <c r="YD364" s="741"/>
      <c r="YE364" s="741"/>
      <c r="YF364" s="741"/>
      <c r="YG364" s="741"/>
      <c r="YH364" s="741"/>
      <c r="YI364" s="741"/>
      <c r="YJ364" s="741"/>
      <c r="YK364" s="741"/>
      <c r="YL364" s="741"/>
      <c r="YM364" s="741"/>
      <c r="YN364" s="741"/>
      <c r="YO364" s="741"/>
      <c r="YP364" s="741"/>
      <c r="YQ364" s="741"/>
      <c r="YR364" s="741"/>
      <c r="YS364" s="741"/>
      <c r="YT364" s="741"/>
      <c r="YU364" s="741"/>
      <c r="YV364" s="741"/>
      <c r="YW364" s="741"/>
      <c r="YX364" s="741"/>
      <c r="YY364" s="741"/>
      <c r="YZ364" s="741"/>
      <c r="ZA364" s="741"/>
      <c r="ZB364" s="741"/>
      <c r="ZC364" s="741"/>
      <c r="ZD364" s="741"/>
      <c r="ZE364" s="741"/>
      <c r="ZF364" s="741"/>
      <c r="ZG364" s="741"/>
      <c r="ZH364" s="741"/>
      <c r="ZI364" s="741"/>
      <c r="ZJ364" s="741"/>
      <c r="ZK364" s="741"/>
      <c r="ZL364" s="741"/>
      <c r="ZM364" s="741"/>
      <c r="ZN364" s="741"/>
      <c r="ZO364" s="741"/>
      <c r="ZP364" s="741"/>
      <c r="ZQ364" s="741"/>
      <c r="ZR364" s="741"/>
      <c r="ZS364" s="741"/>
      <c r="ZT364" s="741"/>
      <c r="ZU364" s="741"/>
      <c r="ZV364" s="741"/>
      <c r="ZW364" s="741"/>
      <c r="ZX364" s="741"/>
      <c r="ZY364" s="741"/>
      <c r="ZZ364" s="741"/>
      <c r="AAA364" s="741"/>
      <c r="AAB364" s="741"/>
      <c r="AAC364" s="741"/>
      <c r="AAD364" s="741"/>
      <c r="AAE364" s="741"/>
      <c r="AAF364" s="741"/>
      <c r="AAG364" s="741"/>
      <c r="AAH364" s="741"/>
      <c r="AAI364" s="741"/>
      <c r="AAJ364" s="741"/>
      <c r="AAK364" s="741"/>
      <c r="AAL364" s="741"/>
      <c r="AAM364" s="741"/>
      <c r="AAN364" s="741"/>
      <c r="AAO364" s="741"/>
      <c r="AAP364" s="741"/>
      <c r="AAQ364" s="741"/>
      <c r="AAR364" s="741"/>
      <c r="AAS364" s="741"/>
      <c r="AAT364" s="741"/>
      <c r="AAU364" s="741"/>
      <c r="AAV364" s="741"/>
      <c r="AAW364" s="741"/>
      <c r="AAX364" s="741"/>
      <c r="AAY364" s="741"/>
      <c r="AAZ364" s="741"/>
      <c r="ABA364" s="741"/>
      <c r="ABB364" s="741"/>
      <c r="ABC364" s="741"/>
      <c r="ABD364" s="741"/>
      <c r="ABE364" s="741"/>
      <c r="ABF364" s="741"/>
      <c r="ABG364" s="741"/>
      <c r="ABH364" s="741"/>
      <c r="ABI364" s="741"/>
      <c r="ABJ364" s="741"/>
      <c r="ABK364" s="741"/>
      <c r="ABL364" s="741"/>
      <c r="ABM364" s="741"/>
      <c r="ABN364" s="741"/>
      <c r="ABO364" s="741"/>
      <c r="ABP364" s="741"/>
      <c r="ABQ364" s="741"/>
      <c r="ABR364" s="741"/>
      <c r="ABS364" s="741"/>
      <c r="ABT364" s="741"/>
      <c r="ABU364" s="741"/>
      <c r="ABV364" s="741"/>
      <c r="ABW364" s="741"/>
      <c r="ABX364" s="741"/>
      <c r="ABY364" s="741"/>
      <c r="ABZ364" s="741"/>
      <c r="ACA364" s="741"/>
      <c r="ACB364" s="741"/>
      <c r="ACC364" s="741"/>
      <c r="ACD364" s="741"/>
      <c r="ACE364" s="741"/>
      <c r="ACF364" s="741"/>
      <c r="ACG364" s="741"/>
      <c r="ACH364" s="741"/>
      <c r="ACI364" s="741"/>
      <c r="ACJ364" s="741"/>
      <c r="ACK364" s="741"/>
      <c r="ACL364" s="741"/>
      <c r="ACM364" s="741"/>
      <c r="ACN364" s="741"/>
      <c r="ACO364" s="741"/>
      <c r="ACP364" s="741"/>
      <c r="ACQ364" s="741"/>
      <c r="ACR364" s="741"/>
      <c r="ACS364" s="741"/>
      <c r="ACT364" s="741"/>
      <c r="ACU364" s="741"/>
      <c r="ACV364" s="741"/>
      <c r="ACW364" s="741"/>
      <c r="ACX364" s="741"/>
      <c r="ACY364" s="741"/>
      <c r="ACZ364" s="741"/>
      <c r="ADA364" s="741"/>
      <c r="ADB364" s="741"/>
      <c r="ADC364" s="741"/>
      <c r="ADD364" s="741"/>
      <c r="ADE364" s="741"/>
      <c r="ADF364" s="741"/>
      <c r="ADG364" s="741"/>
      <c r="ADH364" s="741"/>
      <c r="ADI364" s="741"/>
      <c r="ADJ364" s="741"/>
      <c r="ADK364" s="741"/>
      <c r="ADL364" s="741"/>
      <c r="ADM364" s="741"/>
      <c r="ADN364" s="741"/>
      <c r="ADO364" s="741"/>
      <c r="ADP364" s="741"/>
      <c r="ADQ364" s="741"/>
      <c r="ADR364" s="741"/>
      <c r="ADS364" s="741"/>
      <c r="ADT364" s="741"/>
      <c r="ADU364" s="741"/>
      <c r="ADV364" s="741"/>
      <c r="ADW364" s="741"/>
      <c r="ADX364" s="741"/>
      <c r="ADY364" s="741"/>
      <c r="ADZ364" s="741"/>
      <c r="AEA364" s="741"/>
      <c r="AEB364" s="741"/>
      <c r="AEC364" s="741"/>
      <c r="AED364" s="741"/>
      <c r="AEE364" s="741"/>
      <c r="AEF364" s="741"/>
      <c r="AEG364" s="741"/>
      <c r="AEH364" s="741"/>
      <c r="AEI364" s="741"/>
      <c r="AEJ364" s="741"/>
      <c r="AEK364" s="741"/>
      <c r="AEL364" s="741"/>
      <c r="AEM364" s="741"/>
      <c r="AEN364" s="741"/>
      <c r="AEO364" s="741"/>
      <c r="AEP364" s="741"/>
      <c r="AEQ364" s="741"/>
      <c r="AER364" s="741"/>
      <c r="AES364" s="741"/>
      <c r="AET364" s="741"/>
      <c r="AEU364" s="741"/>
      <c r="AEV364" s="741"/>
      <c r="AEW364" s="741"/>
      <c r="AEX364" s="741"/>
      <c r="AEY364" s="741"/>
      <c r="AEZ364" s="741"/>
      <c r="AFA364" s="741"/>
      <c r="AFB364" s="741"/>
      <c r="AFC364" s="741"/>
      <c r="AFD364" s="741"/>
      <c r="AFE364" s="741"/>
      <c r="AFF364" s="741"/>
      <c r="AFG364" s="741"/>
      <c r="AFH364" s="741"/>
      <c r="AFI364" s="741"/>
      <c r="AFJ364" s="741"/>
      <c r="AFK364" s="741"/>
      <c r="AFL364" s="741"/>
      <c r="AFM364" s="741"/>
      <c r="AFN364" s="741"/>
      <c r="AFO364" s="741"/>
      <c r="AFP364" s="741"/>
      <c r="AFQ364" s="741"/>
      <c r="AFR364" s="741"/>
      <c r="AFS364" s="741"/>
      <c r="AFT364" s="741"/>
      <c r="AFU364" s="741"/>
      <c r="AFV364" s="741"/>
      <c r="AFW364" s="741"/>
      <c r="AFX364" s="741"/>
      <c r="AFY364" s="741"/>
      <c r="AFZ364" s="741"/>
      <c r="AGA364" s="741"/>
      <c r="AGB364" s="741"/>
      <c r="AGC364" s="741"/>
      <c r="AGD364" s="741"/>
      <c r="AGE364" s="741"/>
      <c r="AGF364" s="741"/>
      <c r="AGG364" s="741"/>
      <c r="AGH364" s="741"/>
      <c r="AGI364" s="741"/>
      <c r="AGJ364" s="741"/>
      <c r="AGK364" s="741"/>
      <c r="AGL364" s="741"/>
      <c r="AGM364" s="741"/>
      <c r="AGN364" s="741"/>
      <c r="AGO364" s="741"/>
      <c r="AGP364" s="741"/>
      <c r="AGQ364" s="741"/>
      <c r="AGR364" s="741"/>
      <c r="AGS364" s="741"/>
      <c r="AGT364" s="741"/>
      <c r="AGU364" s="741"/>
      <c r="AGV364" s="741"/>
      <c r="AGW364" s="741"/>
      <c r="AGX364" s="741"/>
      <c r="AGY364" s="741"/>
      <c r="AGZ364" s="741"/>
      <c r="AHA364" s="741"/>
      <c r="AHB364" s="741"/>
      <c r="AHC364" s="741"/>
      <c r="AHD364" s="741"/>
      <c r="AHE364" s="741"/>
      <c r="AHF364" s="741"/>
      <c r="AHG364" s="741"/>
      <c r="AHH364" s="741"/>
      <c r="AHI364" s="741"/>
      <c r="AHJ364" s="741"/>
      <c r="AHK364" s="741"/>
      <c r="AHL364" s="741"/>
      <c r="AHM364" s="741"/>
      <c r="AHN364" s="741"/>
      <c r="AHO364" s="741"/>
      <c r="AHP364" s="741"/>
      <c r="AHQ364" s="741"/>
      <c r="AHR364" s="741"/>
      <c r="AHS364" s="741"/>
      <c r="AHT364" s="741"/>
      <c r="AHU364" s="741"/>
      <c r="AHV364" s="741"/>
      <c r="AHW364" s="741"/>
      <c r="AHX364" s="741"/>
      <c r="AHY364" s="741"/>
      <c r="AHZ364" s="741"/>
      <c r="AIA364" s="741"/>
      <c r="AIB364" s="741"/>
      <c r="AIC364" s="741"/>
      <c r="AID364" s="741"/>
      <c r="AIE364" s="741"/>
      <c r="AIF364" s="741"/>
      <c r="AIG364" s="741"/>
      <c r="AIH364" s="741"/>
      <c r="AII364" s="741"/>
      <c r="AIJ364" s="741"/>
      <c r="AIK364" s="741"/>
      <c r="AIL364" s="741"/>
      <c r="AIM364" s="741"/>
      <c r="AIN364" s="741"/>
      <c r="AIO364" s="741"/>
      <c r="AIP364" s="741"/>
      <c r="AIQ364" s="741"/>
      <c r="AIR364" s="741"/>
      <c r="AIS364" s="741"/>
      <c r="AIT364" s="741"/>
      <c r="AIU364" s="741"/>
      <c r="AIV364" s="741"/>
      <c r="AIW364" s="741"/>
      <c r="AIX364" s="741"/>
      <c r="AIY364" s="741"/>
      <c r="AIZ364" s="741"/>
      <c r="AJA364" s="741"/>
      <c r="AJB364" s="741"/>
      <c r="AJC364" s="741"/>
      <c r="AJD364" s="741"/>
      <c r="AJE364" s="741"/>
      <c r="AJF364" s="741"/>
      <c r="AJG364" s="741"/>
      <c r="AJH364" s="741"/>
      <c r="AJI364" s="741"/>
      <c r="AJJ364" s="741"/>
      <c r="AJK364" s="741"/>
      <c r="AJL364" s="741"/>
      <c r="AJM364" s="741"/>
      <c r="AJN364" s="741"/>
      <c r="AJO364" s="741"/>
      <c r="AJP364" s="741"/>
      <c r="AJQ364" s="741"/>
      <c r="AJR364" s="741"/>
      <c r="AJS364" s="741"/>
      <c r="AJT364" s="741"/>
      <c r="AJU364" s="741"/>
      <c r="AJV364" s="741"/>
      <c r="AJW364" s="741"/>
      <c r="AJX364" s="741"/>
      <c r="AJY364" s="741"/>
      <c r="AJZ364" s="741"/>
      <c r="AKA364" s="741"/>
      <c r="AKB364" s="741"/>
      <c r="AKC364" s="741"/>
      <c r="AKD364" s="741"/>
      <c r="AKE364" s="741"/>
      <c r="AKF364" s="741"/>
      <c r="AKG364" s="741"/>
      <c r="AKH364" s="741"/>
      <c r="AKI364" s="741"/>
      <c r="AKJ364" s="741"/>
      <c r="AKK364" s="741"/>
      <c r="AKL364" s="741"/>
      <c r="AKM364" s="741"/>
      <c r="AKN364" s="741"/>
      <c r="AKO364" s="741"/>
      <c r="AKP364" s="741"/>
      <c r="AKQ364" s="741"/>
      <c r="AKR364" s="741"/>
      <c r="AKS364" s="741"/>
      <c r="AKT364" s="741"/>
      <c r="AKU364" s="741"/>
      <c r="AKV364" s="741"/>
      <c r="AKW364" s="741"/>
      <c r="AKX364" s="741"/>
      <c r="AKY364" s="741"/>
      <c r="AKZ364" s="741"/>
      <c r="ALA364" s="741"/>
      <c r="ALB364" s="741"/>
      <c r="ALC364" s="741"/>
      <c r="ALD364" s="741"/>
      <c r="ALE364" s="741"/>
      <c r="ALF364" s="741"/>
      <c r="ALG364" s="741"/>
      <c r="ALH364" s="741"/>
      <c r="ALI364" s="741"/>
      <c r="ALJ364" s="741"/>
      <c r="ALK364" s="741"/>
      <c r="ALL364" s="741"/>
      <c r="ALM364" s="741"/>
      <c r="ALN364" s="741"/>
      <c r="ALO364" s="741"/>
      <c r="ALP364" s="741"/>
      <c r="ALQ364" s="741"/>
      <c r="ALR364" s="741"/>
      <c r="ALS364" s="741"/>
      <c r="ALT364" s="741"/>
      <c r="ALU364" s="741"/>
      <c r="ALV364" s="741"/>
      <c r="ALW364" s="741"/>
      <c r="ALX364" s="741"/>
      <c r="ALY364" s="741"/>
      <c r="ALZ364" s="741"/>
      <c r="AMA364" s="741"/>
      <c r="AMB364" s="741"/>
      <c r="AMC364" s="741"/>
      <c r="AMD364" s="741"/>
      <c r="AME364" s="741"/>
      <c r="AMF364" s="741"/>
      <c r="AMG364" s="741"/>
      <c r="AMH364" s="741"/>
      <c r="AMI364" s="741"/>
      <c r="AMJ364" s="741"/>
      <c r="AMK364" s="741"/>
      <c r="AML364" s="741"/>
      <c r="AMM364" s="741"/>
      <c r="AMN364" s="741"/>
      <c r="AMO364" s="741"/>
      <c r="AMP364" s="741"/>
      <c r="AMQ364" s="741"/>
      <c r="AMR364" s="741"/>
      <c r="AMS364" s="741"/>
      <c r="AMT364" s="741"/>
      <c r="AMU364" s="741"/>
      <c r="AMV364" s="741"/>
      <c r="AMW364" s="741"/>
      <c r="AMX364" s="741"/>
      <c r="AMY364" s="741"/>
      <c r="AMZ364" s="741"/>
      <c r="ANA364" s="741"/>
      <c r="ANB364" s="741"/>
      <c r="ANC364" s="741"/>
      <c r="AND364" s="741"/>
      <c r="ANE364" s="741"/>
      <c r="ANF364" s="741"/>
      <c r="ANG364" s="741"/>
      <c r="ANH364" s="741"/>
      <c r="ANI364" s="741"/>
      <c r="ANJ364" s="741"/>
      <c r="ANK364" s="741"/>
      <c r="ANL364" s="741"/>
      <c r="ANM364" s="741"/>
      <c r="ANN364" s="741"/>
      <c r="ANO364" s="741"/>
      <c r="ANP364" s="741"/>
      <c r="ANQ364" s="741"/>
      <c r="ANR364" s="741"/>
      <c r="ANS364" s="741"/>
      <c r="ANT364" s="741"/>
      <c r="ANU364" s="741"/>
      <c r="ANV364" s="741"/>
      <c r="ANW364" s="741"/>
      <c r="ANX364" s="741"/>
      <c r="ANY364" s="741"/>
      <c r="ANZ364" s="741"/>
      <c r="AOA364" s="741"/>
      <c r="AOB364" s="741"/>
      <c r="AOC364" s="741"/>
      <c r="AOD364" s="741"/>
      <c r="AOE364" s="741"/>
      <c r="AOF364" s="741"/>
      <c r="AOG364" s="741"/>
      <c r="AOH364" s="741"/>
      <c r="AOI364" s="741"/>
      <c r="AOJ364" s="741"/>
      <c r="AOK364" s="741"/>
      <c r="AOL364" s="741"/>
      <c r="AOM364" s="741"/>
      <c r="AON364" s="741"/>
      <c r="AOO364" s="741"/>
      <c r="AOP364" s="741"/>
      <c r="AOQ364" s="741"/>
      <c r="AOR364" s="741"/>
      <c r="AOS364" s="741"/>
      <c r="AOT364" s="741"/>
      <c r="AOU364" s="741"/>
      <c r="AOV364" s="741"/>
      <c r="AOW364" s="741"/>
      <c r="AOX364" s="741"/>
      <c r="AOY364" s="741"/>
      <c r="AOZ364" s="741"/>
      <c r="APA364" s="741"/>
      <c r="APB364" s="741"/>
      <c r="APC364" s="741"/>
      <c r="APD364" s="741"/>
      <c r="APE364" s="741"/>
      <c r="APF364" s="741"/>
      <c r="APG364" s="741"/>
      <c r="APH364" s="741"/>
      <c r="API364" s="741"/>
      <c r="APJ364" s="741"/>
      <c r="APK364" s="741"/>
      <c r="APL364" s="741"/>
      <c r="APM364" s="741"/>
      <c r="APN364" s="741"/>
      <c r="APO364" s="741"/>
      <c r="APP364" s="741"/>
      <c r="APQ364" s="741"/>
      <c r="APR364" s="741"/>
      <c r="APS364" s="741"/>
      <c r="APT364" s="741"/>
      <c r="APU364" s="741"/>
      <c r="APV364" s="741"/>
      <c r="APW364" s="741"/>
      <c r="APX364" s="741"/>
      <c r="APY364" s="741"/>
      <c r="APZ364" s="741"/>
      <c r="AQA364" s="741"/>
      <c r="AQB364" s="741"/>
      <c r="AQC364" s="741"/>
      <c r="AQD364" s="741"/>
      <c r="AQE364" s="741"/>
      <c r="AQF364" s="741"/>
      <c r="AQG364" s="741"/>
      <c r="AQH364" s="741"/>
      <c r="AQI364" s="741"/>
      <c r="AQJ364" s="741"/>
      <c r="AQK364" s="741"/>
      <c r="AQL364" s="741"/>
      <c r="AQM364" s="741"/>
      <c r="AQN364" s="741"/>
      <c r="AQO364" s="741"/>
      <c r="AQP364" s="741"/>
      <c r="AQQ364" s="741"/>
      <c r="AQR364" s="741"/>
      <c r="AQS364" s="741"/>
      <c r="AQT364" s="741"/>
      <c r="AQU364" s="741"/>
      <c r="AQV364" s="741"/>
      <c r="AQW364" s="741"/>
      <c r="AQX364" s="741"/>
      <c r="AQY364" s="741"/>
      <c r="AQZ364" s="741"/>
      <c r="ARA364" s="741"/>
      <c r="ARB364" s="741"/>
      <c r="ARC364" s="741"/>
      <c r="ARD364" s="741"/>
      <c r="ARE364" s="741"/>
      <c r="ARF364" s="741"/>
      <c r="ARG364" s="741"/>
      <c r="ARH364" s="741"/>
      <c r="ARI364" s="741"/>
      <c r="ARJ364" s="741"/>
      <c r="ARK364" s="741"/>
      <c r="ARL364" s="741"/>
      <c r="ARM364" s="741"/>
      <c r="ARN364" s="741"/>
      <c r="ARO364" s="741"/>
      <c r="ARP364" s="741"/>
      <c r="ARQ364" s="741"/>
      <c r="ARR364" s="741"/>
      <c r="ARS364" s="741"/>
      <c r="ART364" s="741"/>
      <c r="ARU364" s="741"/>
      <c r="ARV364" s="741"/>
      <c r="ARW364" s="741"/>
      <c r="ARX364" s="741"/>
      <c r="ARY364" s="741"/>
      <c r="ARZ364" s="741"/>
      <c r="ASA364" s="741"/>
      <c r="ASB364" s="741"/>
      <c r="ASC364" s="741"/>
    </row>
    <row r="365" spans="1:1173" s="824" customFormat="1" ht="22" customHeight="1" thickTop="1" x14ac:dyDescent="0.15">
      <c r="A365" s="653"/>
      <c r="B365" s="821" t="s">
        <v>87</v>
      </c>
      <c r="C365" s="786" t="s">
        <v>49</v>
      </c>
      <c r="D365" s="822">
        <f>IF(D362="","",D363+D364)</f>
        <v>43600763109.326508</v>
      </c>
      <c r="E365" s="823">
        <f t="shared" ref="E365:AR365" si="181">IF(E362="","",E363+E364)</f>
        <v>43172517686.380836</v>
      </c>
      <c r="F365" s="822">
        <f t="shared" si="181"/>
        <v>42750339737.395943</v>
      </c>
      <c r="G365" s="822">
        <f t="shared" si="181"/>
        <v>42334147626.677574</v>
      </c>
      <c r="H365" s="822">
        <f t="shared" si="181"/>
        <v>41923844743.718216</v>
      </c>
      <c r="I365" s="822">
        <f t="shared" si="181"/>
        <v>41519350053.457672</v>
      </c>
      <c r="J365" s="823">
        <f t="shared" si="181"/>
        <v>41120582814.529465</v>
      </c>
      <c r="K365" s="822">
        <f t="shared" si="181"/>
        <v>40727462574.931862</v>
      </c>
      <c r="L365" s="822">
        <f t="shared" si="181"/>
        <v>40339909167.762825</v>
      </c>
      <c r="M365" s="822">
        <f t="shared" si="181"/>
        <v>39957857984.377792</v>
      </c>
      <c r="N365" s="822">
        <f t="shared" si="181"/>
        <v>39581214138.169342</v>
      </c>
      <c r="O365" s="822">
        <f t="shared" si="181"/>
        <v>39209898292.568024</v>
      </c>
      <c r="P365" s="822">
        <f t="shared" si="181"/>
        <v>38843846657.023102</v>
      </c>
      <c r="Q365" s="822">
        <f t="shared" si="181"/>
        <v>38482980428.322746</v>
      </c>
      <c r="R365" s="822">
        <f t="shared" si="181"/>
        <v>38127221064.052483</v>
      </c>
      <c r="S365" s="822">
        <f t="shared" si="181"/>
        <v>37776505556.111145</v>
      </c>
      <c r="T365" s="822">
        <f t="shared" si="181"/>
        <v>37430755872.203545</v>
      </c>
      <c r="U365" s="822">
        <f t="shared" si="181"/>
        <v>37089894229.468918</v>
      </c>
      <c r="V365" s="822">
        <f t="shared" si="181"/>
        <v>36753858368.164383</v>
      </c>
      <c r="W365" s="822">
        <f t="shared" si="181"/>
        <v>36422586270.682587</v>
      </c>
      <c r="X365" s="822">
        <f t="shared" si="181"/>
        <v>36096000880.622757</v>
      </c>
      <c r="Y365" s="822">
        <f t="shared" si="181"/>
        <v>35774040653.994392</v>
      </c>
      <c r="Z365" s="822">
        <f t="shared" si="181"/>
        <v>35456644278.392624</v>
      </c>
      <c r="AA365" s="822">
        <f t="shared" si="181"/>
        <v>35143735392.224892</v>
      </c>
      <c r="AB365" s="822">
        <f t="shared" si="181"/>
        <v>34835268413.427704</v>
      </c>
      <c r="AC365" s="822">
        <f t="shared" si="181"/>
        <v>34531167426.713112</v>
      </c>
      <c r="AD365" s="822">
        <f t="shared" si="181"/>
        <v>34231372012.383957</v>
      </c>
      <c r="AE365" s="822">
        <f t="shared" si="181"/>
        <v>33935821965.757278</v>
      </c>
      <c r="AF365" s="822">
        <f t="shared" si="181"/>
        <v>33644457293.995071</v>
      </c>
      <c r="AG365" s="822">
        <f t="shared" si="181"/>
        <v>33357218212.981846</v>
      </c>
      <c r="AH365" s="822">
        <f t="shared" si="181"/>
        <v>33074045144.248127</v>
      </c>
      <c r="AI365" s="822">
        <f t="shared" si="181"/>
        <v>32794878711.939354</v>
      </c>
      <c r="AJ365" s="822">
        <f t="shared" si="181"/>
        <v>32519675017.18943</v>
      </c>
      <c r="AK365" s="822" t="str">
        <f t="shared" si="181"/>
        <v/>
      </c>
      <c r="AL365" s="822" t="str">
        <f t="shared" si="181"/>
        <v/>
      </c>
      <c r="AM365" s="822" t="str">
        <f t="shared" si="181"/>
        <v/>
      </c>
      <c r="AN365" s="822" t="str">
        <f t="shared" si="181"/>
        <v/>
      </c>
      <c r="AO365" s="822" t="str">
        <f t="shared" si="181"/>
        <v/>
      </c>
      <c r="AP365" s="822" t="str">
        <f t="shared" si="181"/>
        <v/>
      </c>
      <c r="AQ365" s="822" t="str">
        <f t="shared" si="181"/>
        <v/>
      </c>
      <c r="AR365" s="822" t="str">
        <f t="shared" si="181"/>
        <v/>
      </c>
      <c r="AS365" s="741"/>
      <c r="AT365" s="741"/>
      <c r="AU365" s="741"/>
      <c r="AV365" s="741"/>
      <c r="AW365" s="741"/>
      <c r="AX365" s="741"/>
      <c r="AY365" s="741"/>
      <c r="AZ365" s="741"/>
      <c r="BA365" s="741"/>
      <c r="BB365" s="741"/>
      <c r="BC365" s="741"/>
      <c r="BD365" s="741"/>
      <c r="BE365" s="741"/>
      <c r="BF365" s="741"/>
      <c r="BG365" s="741"/>
      <c r="BH365" s="741"/>
      <c r="BI365" s="741"/>
      <c r="BJ365" s="741"/>
      <c r="BK365" s="741"/>
      <c r="BL365" s="741"/>
      <c r="BM365" s="741"/>
      <c r="BN365" s="741"/>
      <c r="BO365" s="741"/>
      <c r="BP365" s="741"/>
      <c r="BQ365" s="741"/>
      <c r="BR365" s="741"/>
      <c r="BS365" s="741"/>
      <c r="BT365" s="741"/>
      <c r="BU365" s="741"/>
      <c r="BV365" s="741"/>
      <c r="BW365" s="741"/>
      <c r="BX365" s="741"/>
      <c r="BY365" s="741"/>
      <c r="BZ365" s="741"/>
      <c r="CA365" s="741"/>
      <c r="CB365" s="741"/>
      <c r="CC365" s="741"/>
      <c r="CD365" s="741"/>
      <c r="CE365" s="741"/>
      <c r="CF365" s="741"/>
      <c r="CG365" s="741"/>
      <c r="CH365" s="741"/>
      <c r="CI365" s="741"/>
      <c r="CJ365" s="741"/>
      <c r="CK365" s="741"/>
      <c r="CL365" s="741"/>
      <c r="CM365" s="741"/>
      <c r="CN365" s="741"/>
      <c r="CO365" s="741"/>
      <c r="CP365" s="741"/>
      <c r="CQ365" s="741"/>
      <c r="CR365" s="741"/>
      <c r="CS365" s="741"/>
      <c r="CT365" s="741"/>
      <c r="CU365" s="741"/>
      <c r="CV365" s="741"/>
      <c r="CW365" s="741"/>
      <c r="CX365" s="741"/>
      <c r="CY365" s="741"/>
      <c r="CZ365" s="741"/>
      <c r="DA365" s="741"/>
      <c r="DB365" s="741"/>
      <c r="DC365" s="741"/>
      <c r="DD365" s="741"/>
      <c r="DE365" s="741"/>
      <c r="DF365" s="741"/>
      <c r="DG365" s="741"/>
      <c r="DH365" s="741"/>
      <c r="DI365" s="741"/>
      <c r="DJ365" s="741"/>
      <c r="DK365" s="741"/>
      <c r="DL365" s="741"/>
      <c r="DM365" s="741"/>
      <c r="DN365" s="741"/>
      <c r="DO365" s="741"/>
      <c r="DP365" s="741"/>
      <c r="DQ365" s="741"/>
      <c r="DR365" s="741"/>
      <c r="DS365" s="741"/>
      <c r="DT365" s="741"/>
      <c r="DU365" s="741"/>
      <c r="DV365" s="741"/>
      <c r="DW365" s="741"/>
      <c r="DX365" s="741"/>
      <c r="DY365" s="741"/>
      <c r="DZ365" s="741"/>
      <c r="EA365" s="741"/>
      <c r="EB365" s="741"/>
      <c r="EC365" s="741"/>
      <c r="ED365" s="741"/>
      <c r="EE365" s="741"/>
      <c r="EF365" s="741"/>
      <c r="EG365" s="741"/>
      <c r="EH365" s="741"/>
      <c r="EI365" s="741"/>
      <c r="EJ365" s="741"/>
      <c r="EK365" s="741"/>
      <c r="EL365" s="741"/>
      <c r="EM365" s="741"/>
      <c r="EN365" s="741"/>
      <c r="EO365" s="741"/>
      <c r="EP365" s="741"/>
      <c r="EQ365" s="741"/>
      <c r="ER365" s="741"/>
      <c r="ES365" s="741"/>
      <c r="ET365" s="741"/>
      <c r="EU365" s="741"/>
      <c r="EV365" s="741"/>
      <c r="EW365" s="741"/>
      <c r="EX365" s="741"/>
      <c r="EY365" s="741"/>
      <c r="EZ365" s="741"/>
      <c r="FA365" s="741"/>
      <c r="FB365" s="741"/>
      <c r="FC365" s="741"/>
      <c r="FD365" s="741"/>
      <c r="FE365" s="741"/>
      <c r="FF365" s="741"/>
      <c r="FG365" s="741"/>
      <c r="FH365" s="741"/>
      <c r="FI365" s="741"/>
      <c r="FJ365" s="741"/>
      <c r="FK365" s="741"/>
      <c r="FL365" s="741"/>
      <c r="FM365" s="741"/>
      <c r="FN365" s="741"/>
      <c r="FO365" s="741"/>
      <c r="FP365" s="741"/>
      <c r="FQ365" s="741"/>
      <c r="FR365" s="741"/>
      <c r="FS365" s="741"/>
      <c r="FT365" s="741"/>
      <c r="FU365" s="741"/>
      <c r="FV365" s="741"/>
      <c r="FW365" s="741"/>
      <c r="FX365" s="741"/>
      <c r="FY365" s="741"/>
      <c r="FZ365" s="741"/>
      <c r="GA365" s="741"/>
      <c r="GB365" s="741"/>
      <c r="GC365" s="741"/>
      <c r="GD365" s="741"/>
      <c r="GE365" s="741"/>
      <c r="GF365" s="741"/>
      <c r="GG365" s="741"/>
      <c r="GH365" s="741"/>
      <c r="GI365" s="741"/>
      <c r="GJ365" s="741"/>
      <c r="GK365" s="741"/>
      <c r="GL365" s="741"/>
      <c r="GM365" s="741"/>
      <c r="GN365" s="741"/>
      <c r="GO365" s="741"/>
      <c r="GP365" s="741"/>
      <c r="GQ365" s="741"/>
      <c r="GR365" s="741"/>
      <c r="GS365" s="741"/>
      <c r="GT365" s="741"/>
      <c r="GU365" s="741"/>
      <c r="GV365" s="741"/>
      <c r="GW365" s="741"/>
      <c r="GX365" s="741"/>
      <c r="GY365" s="741"/>
      <c r="GZ365" s="741"/>
      <c r="HA365" s="741"/>
      <c r="HB365" s="741"/>
      <c r="HC365" s="741"/>
      <c r="HD365" s="741"/>
      <c r="HE365" s="741"/>
      <c r="HF365" s="741"/>
      <c r="HG365" s="741"/>
      <c r="HH365" s="741"/>
      <c r="HI365" s="741"/>
      <c r="HJ365" s="741"/>
      <c r="HK365" s="741"/>
      <c r="HL365" s="741"/>
      <c r="HM365" s="741"/>
      <c r="HN365" s="741"/>
      <c r="HO365" s="741"/>
      <c r="HP365" s="741"/>
      <c r="HQ365" s="741"/>
      <c r="HR365" s="741"/>
      <c r="HS365" s="741"/>
      <c r="HT365" s="741"/>
      <c r="HU365" s="741"/>
      <c r="HV365" s="741"/>
      <c r="HW365" s="741"/>
      <c r="HX365" s="741"/>
      <c r="HY365" s="741"/>
      <c r="HZ365" s="741"/>
      <c r="IA365" s="741"/>
      <c r="IB365" s="741"/>
      <c r="IC365" s="741"/>
      <c r="ID365" s="741"/>
      <c r="IE365" s="741"/>
      <c r="IF365" s="741"/>
      <c r="IG365" s="741"/>
      <c r="IH365" s="741"/>
      <c r="II365" s="741"/>
      <c r="IJ365" s="741"/>
      <c r="IK365" s="741"/>
      <c r="IL365" s="741"/>
      <c r="IM365" s="741"/>
      <c r="IN365" s="741"/>
      <c r="IO365" s="741"/>
      <c r="IP365" s="741"/>
      <c r="IQ365" s="741"/>
      <c r="IR365" s="741"/>
      <c r="IS365" s="741"/>
      <c r="IT365" s="741"/>
      <c r="IU365" s="741"/>
      <c r="IV365" s="741"/>
      <c r="IW365" s="741"/>
      <c r="IX365" s="741"/>
      <c r="IY365" s="741"/>
      <c r="IZ365" s="741"/>
      <c r="JA365" s="741"/>
      <c r="JB365" s="741"/>
      <c r="JC365" s="741"/>
      <c r="JD365" s="741"/>
      <c r="JE365" s="741"/>
      <c r="JF365" s="741"/>
      <c r="JG365" s="741"/>
      <c r="JH365" s="741"/>
      <c r="JI365" s="741"/>
      <c r="JJ365" s="741"/>
      <c r="JK365" s="741"/>
      <c r="JL365" s="741"/>
      <c r="JM365" s="741"/>
      <c r="JN365" s="741"/>
      <c r="JO365" s="741"/>
      <c r="JP365" s="741"/>
      <c r="JQ365" s="741"/>
      <c r="JR365" s="741"/>
      <c r="JS365" s="741"/>
      <c r="JT365" s="741"/>
      <c r="JU365" s="741"/>
      <c r="JV365" s="741"/>
      <c r="JW365" s="741"/>
      <c r="JX365" s="741"/>
      <c r="JY365" s="741"/>
      <c r="JZ365" s="741"/>
      <c r="KA365" s="741"/>
      <c r="KB365" s="741"/>
      <c r="KC365" s="741"/>
      <c r="KD365" s="741"/>
      <c r="KE365" s="741"/>
      <c r="KF365" s="741"/>
      <c r="KG365" s="741"/>
      <c r="KH365" s="741"/>
      <c r="KI365" s="741"/>
      <c r="KJ365" s="741"/>
      <c r="KK365" s="741"/>
      <c r="KL365" s="741"/>
      <c r="KM365" s="741"/>
      <c r="KN365" s="741"/>
      <c r="KO365" s="741"/>
      <c r="KP365" s="741"/>
      <c r="KQ365" s="741"/>
      <c r="KR365" s="741"/>
      <c r="KS365" s="741"/>
      <c r="KT365" s="741"/>
      <c r="KU365" s="741"/>
      <c r="KV365" s="741"/>
      <c r="KW365" s="741"/>
      <c r="KX365" s="741"/>
      <c r="KY365" s="741"/>
      <c r="KZ365" s="741"/>
      <c r="LA365" s="741"/>
      <c r="LB365" s="741"/>
      <c r="LC365" s="741"/>
      <c r="LD365" s="741"/>
      <c r="LE365" s="741"/>
      <c r="LF365" s="741"/>
      <c r="LG365" s="741"/>
      <c r="LH365" s="741"/>
      <c r="LI365" s="741"/>
      <c r="LJ365" s="741"/>
      <c r="LK365" s="741"/>
      <c r="LL365" s="741"/>
      <c r="LM365" s="741"/>
      <c r="LN365" s="741"/>
      <c r="LO365" s="741"/>
      <c r="LP365" s="741"/>
      <c r="LQ365" s="741"/>
      <c r="LR365" s="741"/>
      <c r="LS365" s="741"/>
      <c r="LT365" s="741"/>
      <c r="LU365" s="741"/>
      <c r="LV365" s="741"/>
      <c r="LW365" s="741"/>
      <c r="LX365" s="741"/>
      <c r="LY365" s="741"/>
      <c r="LZ365" s="741"/>
      <c r="MA365" s="741"/>
      <c r="MB365" s="741"/>
      <c r="MC365" s="741"/>
      <c r="MD365" s="741"/>
      <c r="ME365" s="741"/>
      <c r="MF365" s="741"/>
      <c r="MG365" s="741"/>
      <c r="MH365" s="741"/>
      <c r="MI365" s="741"/>
      <c r="MJ365" s="741"/>
      <c r="MK365" s="741"/>
      <c r="ML365" s="741"/>
      <c r="MM365" s="741"/>
      <c r="MN365" s="741"/>
      <c r="MO365" s="741"/>
      <c r="MP365" s="741"/>
      <c r="MQ365" s="741"/>
      <c r="MR365" s="741"/>
      <c r="MS365" s="741"/>
      <c r="MT365" s="741"/>
      <c r="MU365" s="741"/>
      <c r="MV365" s="741"/>
      <c r="MW365" s="741"/>
      <c r="MX365" s="741"/>
      <c r="MY365" s="741"/>
      <c r="MZ365" s="741"/>
      <c r="NA365" s="741"/>
      <c r="NB365" s="741"/>
      <c r="NC365" s="741"/>
      <c r="ND365" s="741"/>
      <c r="NE365" s="741"/>
      <c r="NF365" s="741"/>
      <c r="NG365" s="741"/>
      <c r="NH365" s="741"/>
      <c r="NI365" s="741"/>
      <c r="NJ365" s="741"/>
      <c r="NK365" s="741"/>
      <c r="NL365" s="741"/>
      <c r="NM365" s="741"/>
      <c r="NN365" s="741"/>
      <c r="NO365" s="741"/>
      <c r="NP365" s="741"/>
      <c r="NQ365" s="741"/>
      <c r="NR365" s="741"/>
      <c r="NS365" s="741"/>
      <c r="NT365" s="741"/>
      <c r="NU365" s="741"/>
      <c r="NV365" s="741"/>
      <c r="NW365" s="741"/>
      <c r="NX365" s="741"/>
      <c r="NY365" s="741"/>
      <c r="NZ365" s="741"/>
      <c r="OA365" s="741"/>
      <c r="OB365" s="741"/>
      <c r="OC365" s="741"/>
      <c r="OD365" s="741"/>
      <c r="OE365" s="741"/>
      <c r="OF365" s="741"/>
      <c r="OG365" s="741"/>
      <c r="OH365" s="741"/>
      <c r="OI365" s="741"/>
      <c r="OJ365" s="741"/>
      <c r="OK365" s="741"/>
      <c r="OL365" s="741"/>
      <c r="OM365" s="741"/>
      <c r="ON365" s="741"/>
      <c r="OO365" s="741"/>
      <c r="OP365" s="741"/>
      <c r="OQ365" s="741"/>
      <c r="OR365" s="741"/>
      <c r="OS365" s="741"/>
      <c r="OT365" s="741"/>
      <c r="OU365" s="741"/>
      <c r="OV365" s="741"/>
      <c r="OW365" s="741"/>
      <c r="OX365" s="741"/>
      <c r="OY365" s="741"/>
      <c r="OZ365" s="741"/>
      <c r="PA365" s="741"/>
      <c r="PB365" s="741"/>
      <c r="PC365" s="741"/>
      <c r="PD365" s="741"/>
      <c r="PE365" s="741"/>
      <c r="PF365" s="741"/>
      <c r="PG365" s="741"/>
      <c r="PH365" s="741"/>
      <c r="PI365" s="741"/>
      <c r="PJ365" s="741"/>
      <c r="PK365" s="741"/>
      <c r="PL365" s="741"/>
      <c r="PM365" s="741"/>
      <c r="PN365" s="741"/>
      <c r="PO365" s="741"/>
      <c r="PP365" s="741"/>
      <c r="PQ365" s="741"/>
      <c r="PR365" s="741"/>
      <c r="PS365" s="741"/>
      <c r="PT365" s="741"/>
      <c r="PU365" s="741"/>
      <c r="PV365" s="741"/>
      <c r="PW365" s="741"/>
      <c r="PX365" s="741"/>
      <c r="PY365" s="741"/>
      <c r="PZ365" s="741"/>
      <c r="QA365" s="741"/>
      <c r="QB365" s="741"/>
      <c r="QC365" s="741"/>
      <c r="QD365" s="741"/>
      <c r="QE365" s="741"/>
      <c r="QF365" s="741"/>
      <c r="QG365" s="741"/>
      <c r="QH365" s="741"/>
      <c r="QI365" s="741"/>
      <c r="QJ365" s="741"/>
      <c r="QK365" s="741"/>
      <c r="QL365" s="741"/>
      <c r="QM365" s="741"/>
      <c r="QN365" s="741"/>
      <c r="QO365" s="741"/>
      <c r="QP365" s="741"/>
      <c r="QQ365" s="741"/>
      <c r="QR365" s="741"/>
      <c r="QS365" s="741"/>
      <c r="QT365" s="741"/>
      <c r="QU365" s="741"/>
      <c r="QV365" s="741"/>
      <c r="QW365" s="741"/>
      <c r="QX365" s="741"/>
      <c r="QY365" s="741"/>
      <c r="QZ365" s="741"/>
      <c r="RA365" s="741"/>
      <c r="RB365" s="741"/>
      <c r="RC365" s="741"/>
      <c r="RD365" s="741"/>
      <c r="RE365" s="741"/>
      <c r="RF365" s="741"/>
      <c r="RG365" s="741"/>
      <c r="RH365" s="741"/>
      <c r="RI365" s="741"/>
      <c r="RJ365" s="741"/>
      <c r="RK365" s="741"/>
      <c r="RL365" s="741"/>
      <c r="RM365" s="741"/>
      <c r="RN365" s="741"/>
      <c r="RO365" s="741"/>
      <c r="RP365" s="741"/>
      <c r="RQ365" s="741"/>
      <c r="RR365" s="741"/>
      <c r="RS365" s="741"/>
      <c r="RT365" s="741"/>
      <c r="RU365" s="741"/>
      <c r="RV365" s="741"/>
      <c r="RW365" s="741"/>
      <c r="RX365" s="741"/>
      <c r="RY365" s="741"/>
      <c r="RZ365" s="741"/>
      <c r="SA365" s="741"/>
      <c r="SB365" s="741"/>
      <c r="SC365" s="741"/>
      <c r="SD365" s="741"/>
      <c r="SE365" s="741"/>
      <c r="SF365" s="741"/>
      <c r="SG365" s="741"/>
      <c r="SH365" s="741"/>
      <c r="SI365" s="741"/>
      <c r="SJ365" s="741"/>
      <c r="SK365" s="741"/>
      <c r="SL365" s="741"/>
      <c r="SM365" s="741"/>
      <c r="SN365" s="741"/>
      <c r="SO365" s="741"/>
      <c r="SP365" s="741"/>
      <c r="SQ365" s="741"/>
      <c r="SR365" s="741"/>
      <c r="SS365" s="741"/>
      <c r="ST365" s="741"/>
      <c r="SU365" s="741"/>
      <c r="SV365" s="741"/>
      <c r="SW365" s="741"/>
      <c r="SX365" s="741"/>
      <c r="SY365" s="741"/>
      <c r="SZ365" s="741"/>
      <c r="TA365" s="741"/>
      <c r="TB365" s="741"/>
      <c r="TC365" s="741"/>
      <c r="TD365" s="741"/>
      <c r="TE365" s="741"/>
      <c r="TF365" s="741"/>
      <c r="TG365" s="741"/>
      <c r="TH365" s="741"/>
      <c r="TI365" s="741"/>
      <c r="TJ365" s="741"/>
      <c r="TK365" s="741"/>
      <c r="TL365" s="741"/>
      <c r="TM365" s="741"/>
      <c r="TN365" s="741"/>
      <c r="TO365" s="741"/>
      <c r="TP365" s="741"/>
      <c r="TQ365" s="741"/>
      <c r="TR365" s="741"/>
      <c r="TS365" s="741"/>
      <c r="TT365" s="741"/>
      <c r="TU365" s="741"/>
      <c r="TV365" s="741"/>
      <c r="TW365" s="741"/>
      <c r="TX365" s="741"/>
      <c r="TY365" s="741"/>
      <c r="TZ365" s="741"/>
      <c r="UA365" s="741"/>
      <c r="UB365" s="741"/>
      <c r="UC365" s="741"/>
      <c r="UD365" s="741"/>
      <c r="UE365" s="741"/>
      <c r="UF365" s="741"/>
      <c r="UG365" s="741"/>
      <c r="UH365" s="741"/>
      <c r="UI365" s="741"/>
      <c r="UJ365" s="741"/>
      <c r="UK365" s="741"/>
      <c r="UL365" s="741"/>
      <c r="UM365" s="741"/>
      <c r="UN365" s="741"/>
      <c r="UO365" s="741"/>
      <c r="UP365" s="741"/>
      <c r="UQ365" s="741"/>
      <c r="UR365" s="741"/>
      <c r="US365" s="741"/>
      <c r="UT365" s="741"/>
      <c r="UU365" s="741"/>
      <c r="UV365" s="741"/>
      <c r="UW365" s="741"/>
      <c r="UX365" s="741"/>
      <c r="UY365" s="741"/>
      <c r="UZ365" s="741"/>
      <c r="VA365" s="741"/>
      <c r="VB365" s="741"/>
      <c r="VC365" s="741"/>
      <c r="VD365" s="741"/>
      <c r="VE365" s="741"/>
      <c r="VF365" s="741"/>
      <c r="VG365" s="741"/>
      <c r="VH365" s="741"/>
      <c r="VI365" s="741"/>
      <c r="VJ365" s="741"/>
      <c r="VK365" s="741"/>
      <c r="VL365" s="741"/>
      <c r="VM365" s="741"/>
      <c r="VN365" s="741"/>
      <c r="VO365" s="741"/>
      <c r="VP365" s="741"/>
      <c r="VQ365" s="741"/>
      <c r="VR365" s="741"/>
      <c r="VS365" s="741"/>
      <c r="VT365" s="741"/>
      <c r="VU365" s="741"/>
      <c r="VV365" s="741"/>
      <c r="VW365" s="741"/>
      <c r="VX365" s="741"/>
      <c r="VY365" s="741"/>
      <c r="VZ365" s="741"/>
      <c r="WA365" s="741"/>
      <c r="WB365" s="741"/>
      <c r="WC365" s="741"/>
      <c r="WD365" s="741"/>
      <c r="WE365" s="741"/>
      <c r="WF365" s="741"/>
      <c r="WG365" s="741"/>
      <c r="WH365" s="741"/>
      <c r="WI365" s="741"/>
      <c r="WJ365" s="741"/>
      <c r="WK365" s="741"/>
      <c r="WL365" s="741"/>
      <c r="WM365" s="741"/>
      <c r="WN365" s="741"/>
      <c r="WO365" s="741"/>
      <c r="WP365" s="741"/>
      <c r="WQ365" s="741"/>
      <c r="WR365" s="741"/>
      <c r="WS365" s="741"/>
      <c r="WT365" s="741"/>
      <c r="WU365" s="741"/>
      <c r="WV365" s="741"/>
      <c r="WW365" s="741"/>
      <c r="WX365" s="741"/>
      <c r="WY365" s="741"/>
      <c r="WZ365" s="741"/>
      <c r="XA365" s="741"/>
      <c r="XB365" s="741"/>
      <c r="XC365" s="741"/>
      <c r="XD365" s="741"/>
      <c r="XE365" s="741"/>
      <c r="XF365" s="741"/>
      <c r="XG365" s="741"/>
      <c r="XH365" s="741"/>
      <c r="XI365" s="741"/>
      <c r="XJ365" s="741"/>
      <c r="XK365" s="741"/>
      <c r="XL365" s="741"/>
      <c r="XM365" s="741"/>
      <c r="XN365" s="741"/>
      <c r="XO365" s="741"/>
      <c r="XP365" s="741"/>
      <c r="XQ365" s="741"/>
      <c r="XR365" s="741"/>
      <c r="XS365" s="741"/>
      <c r="XT365" s="741"/>
      <c r="XU365" s="741"/>
      <c r="XV365" s="741"/>
      <c r="XW365" s="741"/>
      <c r="XX365" s="741"/>
      <c r="XY365" s="741"/>
      <c r="XZ365" s="741"/>
      <c r="YA365" s="741"/>
      <c r="YB365" s="741"/>
      <c r="YC365" s="741"/>
      <c r="YD365" s="741"/>
      <c r="YE365" s="741"/>
      <c r="YF365" s="741"/>
      <c r="YG365" s="741"/>
      <c r="YH365" s="741"/>
      <c r="YI365" s="741"/>
      <c r="YJ365" s="741"/>
      <c r="YK365" s="741"/>
      <c r="YL365" s="741"/>
      <c r="YM365" s="741"/>
      <c r="YN365" s="741"/>
      <c r="YO365" s="741"/>
      <c r="YP365" s="741"/>
      <c r="YQ365" s="741"/>
      <c r="YR365" s="741"/>
      <c r="YS365" s="741"/>
      <c r="YT365" s="741"/>
      <c r="YU365" s="741"/>
      <c r="YV365" s="741"/>
      <c r="YW365" s="741"/>
      <c r="YX365" s="741"/>
      <c r="YY365" s="741"/>
      <c r="YZ365" s="741"/>
      <c r="ZA365" s="741"/>
      <c r="ZB365" s="741"/>
      <c r="ZC365" s="741"/>
      <c r="ZD365" s="741"/>
      <c r="ZE365" s="741"/>
      <c r="ZF365" s="741"/>
      <c r="ZG365" s="741"/>
      <c r="ZH365" s="741"/>
      <c r="ZI365" s="741"/>
      <c r="ZJ365" s="741"/>
      <c r="ZK365" s="741"/>
      <c r="ZL365" s="741"/>
      <c r="ZM365" s="741"/>
      <c r="ZN365" s="741"/>
      <c r="ZO365" s="741"/>
      <c r="ZP365" s="741"/>
      <c r="ZQ365" s="741"/>
      <c r="ZR365" s="741"/>
      <c r="ZS365" s="741"/>
      <c r="ZT365" s="741"/>
      <c r="ZU365" s="741"/>
      <c r="ZV365" s="741"/>
      <c r="ZW365" s="741"/>
      <c r="ZX365" s="741"/>
      <c r="ZY365" s="741"/>
      <c r="ZZ365" s="741"/>
      <c r="AAA365" s="741"/>
      <c r="AAB365" s="741"/>
      <c r="AAC365" s="741"/>
      <c r="AAD365" s="741"/>
      <c r="AAE365" s="741"/>
      <c r="AAF365" s="741"/>
      <c r="AAG365" s="741"/>
      <c r="AAH365" s="741"/>
      <c r="AAI365" s="741"/>
      <c r="AAJ365" s="741"/>
      <c r="AAK365" s="741"/>
      <c r="AAL365" s="741"/>
      <c r="AAM365" s="741"/>
      <c r="AAN365" s="741"/>
      <c r="AAO365" s="741"/>
      <c r="AAP365" s="741"/>
      <c r="AAQ365" s="741"/>
      <c r="AAR365" s="741"/>
      <c r="AAS365" s="741"/>
      <c r="AAT365" s="741"/>
      <c r="AAU365" s="741"/>
      <c r="AAV365" s="741"/>
      <c r="AAW365" s="741"/>
      <c r="AAX365" s="741"/>
      <c r="AAY365" s="741"/>
      <c r="AAZ365" s="741"/>
      <c r="ABA365" s="741"/>
      <c r="ABB365" s="741"/>
      <c r="ABC365" s="741"/>
      <c r="ABD365" s="741"/>
      <c r="ABE365" s="741"/>
      <c r="ABF365" s="741"/>
      <c r="ABG365" s="741"/>
      <c r="ABH365" s="741"/>
      <c r="ABI365" s="741"/>
      <c r="ABJ365" s="741"/>
      <c r="ABK365" s="741"/>
      <c r="ABL365" s="741"/>
      <c r="ABM365" s="741"/>
      <c r="ABN365" s="741"/>
      <c r="ABO365" s="741"/>
      <c r="ABP365" s="741"/>
      <c r="ABQ365" s="741"/>
      <c r="ABR365" s="741"/>
      <c r="ABS365" s="741"/>
      <c r="ABT365" s="741"/>
      <c r="ABU365" s="741"/>
      <c r="ABV365" s="741"/>
      <c r="ABW365" s="741"/>
      <c r="ABX365" s="741"/>
      <c r="ABY365" s="741"/>
      <c r="ABZ365" s="741"/>
      <c r="ACA365" s="741"/>
      <c r="ACB365" s="741"/>
      <c r="ACC365" s="741"/>
      <c r="ACD365" s="741"/>
      <c r="ACE365" s="741"/>
      <c r="ACF365" s="741"/>
      <c r="ACG365" s="741"/>
      <c r="ACH365" s="741"/>
      <c r="ACI365" s="741"/>
      <c r="ACJ365" s="741"/>
      <c r="ACK365" s="741"/>
      <c r="ACL365" s="741"/>
      <c r="ACM365" s="741"/>
      <c r="ACN365" s="741"/>
      <c r="ACO365" s="741"/>
      <c r="ACP365" s="741"/>
      <c r="ACQ365" s="741"/>
      <c r="ACR365" s="741"/>
      <c r="ACS365" s="741"/>
      <c r="ACT365" s="741"/>
      <c r="ACU365" s="741"/>
      <c r="ACV365" s="741"/>
      <c r="ACW365" s="741"/>
      <c r="ACX365" s="741"/>
      <c r="ACY365" s="741"/>
      <c r="ACZ365" s="741"/>
      <c r="ADA365" s="741"/>
      <c r="ADB365" s="741"/>
      <c r="ADC365" s="741"/>
      <c r="ADD365" s="741"/>
      <c r="ADE365" s="741"/>
      <c r="ADF365" s="741"/>
      <c r="ADG365" s="741"/>
      <c r="ADH365" s="741"/>
      <c r="ADI365" s="741"/>
      <c r="ADJ365" s="741"/>
      <c r="ADK365" s="741"/>
      <c r="ADL365" s="741"/>
      <c r="ADM365" s="741"/>
      <c r="ADN365" s="741"/>
      <c r="ADO365" s="741"/>
      <c r="ADP365" s="741"/>
      <c r="ADQ365" s="741"/>
      <c r="ADR365" s="741"/>
      <c r="ADS365" s="741"/>
      <c r="ADT365" s="741"/>
      <c r="ADU365" s="741"/>
      <c r="ADV365" s="741"/>
      <c r="ADW365" s="741"/>
      <c r="ADX365" s="741"/>
      <c r="ADY365" s="741"/>
      <c r="ADZ365" s="741"/>
      <c r="AEA365" s="741"/>
      <c r="AEB365" s="741"/>
      <c r="AEC365" s="741"/>
      <c r="AED365" s="741"/>
      <c r="AEE365" s="741"/>
      <c r="AEF365" s="741"/>
      <c r="AEG365" s="741"/>
      <c r="AEH365" s="741"/>
      <c r="AEI365" s="741"/>
      <c r="AEJ365" s="741"/>
      <c r="AEK365" s="741"/>
      <c r="AEL365" s="741"/>
      <c r="AEM365" s="741"/>
      <c r="AEN365" s="741"/>
      <c r="AEO365" s="741"/>
      <c r="AEP365" s="741"/>
      <c r="AEQ365" s="741"/>
      <c r="AER365" s="741"/>
      <c r="AES365" s="741"/>
      <c r="AET365" s="741"/>
      <c r="AEU365" s="741"/>
      <c r="AEV365" s="741"/>
      <c r="AEW365" s="741"/>
      <c r="AEX365" s="741"/>
      <c r="AEY365" s="741"/>
      <c r="AEZ365" s="741"/>
      <c r="AFA365" s="741"/>
      <c r="AFB365" s="741"/>
      <c r="AFC365" s="741"/>
      <c r="AFD365" s="741"/>
      <c r="AFE365" s="741"/>
      <c r="AFF365" s="741"/>
      <c r="AFG365" s="741"/>
      <c r="AFH365" s="741"/>
      <c r="AFI365" s="741"/>
      <c r="AFJ365" s="741"/>
      <c r="AFK365" s="741"/>
      <c r="AFL365" s="741"/>
      <c r="AFM365" s="741"/>
      <c r="AFN365" s="741"/>
      <c r="AFO365" s="741"/>
      <c r="AFP365" s="741"/>
      <c r="AFQ365" s="741"/>
      <c r="AFR365" s="741"/>
      <c r="AFS365" s="741"/>
      <c r="AFT365" s="741"/>
      <c r="AFU365" s="741"/>
      <c r="AFV365" s="741"/>
      <c r="AFW365" s="741"/>
      <c r="AFX365" s="741"/>
      <c r="AFY365" s="741"/>
      <c r="AFZ365" s="741"/>
      <c r="AGA365" s="741"/>
      <c r="AGB365" s="741"/>
      <c r="AGC365" s="741"/>
      <c r="AGD365" s="741"/>
      <c r="AGE365" s="741"/>
      <c r="AGF365" s="741"/>
      <c r="AGG365" s="741"/>
      <c r="AGH365" s="741"/>
      <c r="AGI365" s="741"/>
      <c r="AGJ365" s="741"/>
      <c r="AGK365" s="741"/>
      <c r="AGL365" s="741"/>
      <c r="AGM365" s="741"/>
      <c r="AGN365" s="741"/>
      <c r="AGO365" s="741"/>
      <c r="AGP365" s="741"/>
      <c r="AGQ365" s="741"/>
      <c r="AGR365" s="741"/>
      <c r="AGS365" s="741"/>
      <c r="AGT365" s="741"/>
      <c r="AGU365" s="741"/>
      <c r="AGV365" s="741"/>
      <c r="AGW365" s="741"/>
      <c r="AGX365" s="741"/>
      <c r="AGY365" s="741"/>
      <c r="AGZ365" s="741"/>
      <c r="AHA365" s="741"/>
      <c r="AHB365" s="741"/>
      <c r="AHC365" s="741"/>
      <c r="AHD365" s="741"/>
      <c r="AHE365" s="741"/>
      <c r="AHF365" s="741"/>
      <c r="AHG365" s="741"/>
      <c r="AHH365" s="741"/>
      <c r="AHI365" s="741"/>
      <c r="AHJ365" s="741"/>
      <c r="AHK365" s="741"/>
      <c r="AHL365" s="741"/>
      <c r="AHM365" s="741"/>
      <c r="AHN365" s="741"/>
      <c r="AHO365" s="741"/>
      <c r="AHP365" s="741"/>
      <c r="AHQ365" s="741"/>
      <c r="AHR365" s="741"/>
      <c r="AHS365" s="741"/>
      <c r="AHT365" s="741"/>
      <c r="AHU365" s="741"/>
      <c r="AHV365" s="741"/>
      <c r="AHW365" s="741"/>
      <c r="AHX365" s="741"/>
      <c r="AHY365" s="741"/>
      <c r="AHZ365" s="741"/>
      <c r="AIA365" s="741"/>
      <c r="AIB365" s="741"/>
      <c r="AIC365" s="741"/>
      <c r="AID365" s="741"/>
      <c r="AIE365" s="741"/>
      <c r="AIF365" s="741"/>
      <c r="AIG365" s="741"/>
      <c r="AIH365" s="741"/>
      <c r="AII365" s="741"/>
      <c r="AIJ365" s="741"/>
      <c r="AIK365" s="741"/>
      <c r="AIL365" s="741"/>
      <c r="AIM365" s="741"/>
      <c r="AIN365" s="741"/>
      <c r="AIO365" s="741"/>
      <c r="AIP365" s="741"/>
      <c r="AIQ365" s="741"/>
      <c r="AIR365" s="741"/>
      <c r="AIS365" s="741"/>
      <c r="AIT365" s="741"/>
      <c r="AIU365" s="741"/>
      <c r="AIV365" s="741"/>
      <c r="AIW365" s="741"/>
      <c r="AIX365" s="741"/>
      <c r="AIY365" s="741"/>
      <c r="AIZ365" s="741"/>
      <c r="AJA365" s="741"/>
      <c r="AJB365" s="741"/>
      <c r="AJC365" s="741"/>
      <c r="AJD365" s="741"/>
      <c r="AJE365" s="741"/>
      <c r="AJF365" s="741"/>
      <c r="AJG365" s="741"/>
      <c r="AJH365" s="741"/>
      <c r="AJI365" s="741"/>
      <c r="AJJ365" s="741"/>
      <c r="AJK365" s="741"/>
      <c r="AJL365" s="741"/>
      <c r="AJM365" s="741"/>
      <c r="AJN365" s="741"/>
      <c r="AJO365" s="741"/>
      <c r="AJP365" s="741"/>
      <c r="AJQ365" s="741"/>
      <c r="AJR365" s="741"/>
      <c r="AJS365" s="741"/>
      <c r="AJT365" s="741"/>
      <c r="AJU365" s="741"/>
      <c r="AJV365" s="741"/>
      <c r="AJW365" s="741"/>
      <c r="AJX365" s="741"/>
      <c r="AJY365" s="741"/>
      <c r="AJZ365" s="741"/>
      <c r="AKA365" s="741"/>
      <c r="AKB365" s="741"/>
      <c r="AKC365" s="741"/>
      <c r="AKD365" s="741"/>
      <c r="AKE365" s="741"/>
      <c r="AKF365" s="741"/>
      <c r="AKG365" s="741"/>
      <c r="AKH365" s="741"/>
      <c r="AKI365" s="741"/>
      <c r="AKJ365" s="741"/>
      <c r="AKK365" s="741"/>
      <c r="AKL365" s="741"/>
      <c r="AKM365" s="741"/>
      <c r="AKN365" s="741"/>
      <c r="AKO365" s="741"/>
      <c r="AKP365" s="741"/>
      <c r="AKQ365" s="741"/>
      <c r="AKR365" s="741"/>
      <c r="AKS365" s="741"/>
      <c r="AKT365" s="741"/>
      <c r="AKU365" s="741"/>
      <c r="AKV365" s="741"/>
      <c r="AKW365" s="741"/>
      <c r="AKX365" s="741"/>
      <c r="AKY365" s="741"/>
      <c r="AKZ365" s="741"/>
      <c r="ALA365" s="741"/>
      <c r="ALB365" s="741"/>
      <c r="ALC365" s="741"/>
      <c r="ALD365" s="741"/>
      <c r="ALE365" s="741"/>
      <c r="ALF365" s="741"/>
      <c r="ALG365" s="741"/>
      <c r="ALH365" s="741"/>
      <c r="ALI365" s="741"/>
      <c r="ALJ365" s="741"/>
      <c r="ALK365" s="741"/>
      <c r="ALL365" s="741"/>
      <c r="ALM365" s="741"/>
      <c r="ALN365" s="741"/>
      <c r="ALO365" s="741"/>
      <c r="ALP365" s="741"/>
      <c r="ALQ365" s="741"/>
      <c r="ALR365" s="741"/>
      <c r="ALS365" s="741"/>
      <c r="ALT365" s="741"/>
      <c r="ALU365" s="741"/>
      <c r="ALV365" s="741"/>
      <c r="ALW365" s="741"/>
      <c r="ALX365" s="741"/>
      <c r="ALY365" s="741"/>
      <c r="ALZ365" s="741"/>
      <c r="AMA365" s="741"/>
      <c r="AMB365" s="741"/>
      <c r="AMC365" s="741"/>
      <c r="AMD365" s="741"/>
      <c r="AME365" s="741"/>
      <c r="AMF365" s="741"/>
      <c r="AMG365" s="741"/>
      <c r="AMH365" s="741"/>
      <c r="AMI365" s="741"/>
      <c r="AMJ365" s="741"/>
      <c r="AMK365" s="741"/>
      <c r="AML365" s="741"/>
      <c r="AMM365" s="741"/>
      <c r="AMN365" s="741"/>
      <c r="AMO365" s="741"/>
      <c r="AMP365" s="741"/>
      <c r="AMQ365" s="741"/>
      <c r="AMR365" s="741"/>
      <c r="AMS365" s="741"/>
      <c r="AMT365" s="741"/>
      <c r="AMU365" s="741"/>
      <c r="AMV365" s="741"/>
      <c r="AMW365" s="741"/>
      <c r="AMX365" s="741"/>
      <c r="AMY365" s="741"/>
      <c r="AMZ365" s="741"/>
      <c r="ANA365" s="741"/>
      <c r="ANB365" s="741"/>
      <c r="ANC365" s="741"/>
      <c r="AND365" s="741"/>
      <c r="ANE365" s="741"/>
      <c r="ANF365" s="741"/>
      <c r="ANG365" s="741"/>
      <c r="ANH365" s="741"/>
      <c r="ANI365" s="741"/>
      <c r="ANJ365" s="741"/>
      <c r="ANK365" s="741"/>
      <c r="ANL365" s="741"/>
      <c r="ANM365" s="741"/>
      <c r="ANN365" s="741"/>
      <c r="ANO365" s="741"/>
      <c r="ANP365" s="741"/>
      <c r="ANQ365" s="741"/>
      <c r="ANR365" s="741"/>
      <c r="ANS365" s="741"/>
      <c r="ANT365" s="741"/>
      <c r="ANU365" s="741"/>
      <c r="ANV365" s="741"/>
      <c r="ANW365" s="741"/>
      <c r="ANX365" s="741"/>
      <c r="ANY365" s="741"/>
      <c r="ANZ365" s="741"/>
      <c r="AOA365" s="741"/>
      <c r="AOB365" s="741"/>
      <c r="AOC365" s="741"/>
      <c r="AOD365" s="741"/>
      <c r="AOE365" s="741"/>
      <c r="AOF365" s="741"/>
      <c r="AOG365" s="741"/>
      <c r="AOH365" s="741"/>
      <c r="AOI365" s="741"/>
      <c r="AOJ365" s="741"/>
      <c r="AOK365" s="741"/>
      <c r="AOL365" s="741"/>
      <c r="AOM365" s="741"/>
      <c r="AON365" s="741"/>
      <c r="AOO365" s="741"/>
      <c r="AOP365" s="741"/>
      <c r="AOQ365" s="741"/>
      <c r="AOR365" s="741"/>
      <c r="AOS365" s="741"/>
      <c r="AOT365" s="741"/>
      <c r="AOU365" s="741"/>
      <c r="AOV365" s="741"/>
      <c r="AOW365" s="741"/>
      <c r="AOX365" s="741"/>
      <c r="AOY365" s="741"/>
      <c r="AOZ365" s="741"/>
      <c r="APA365" s="741"/>
      <c r="APB365" s="741"/>
      <c r="APC365" s="741"/>
      <c r="APD365" s="741"/>
      <c r="APE365" s="741"/>
      <c r="APF365" s="741"/>
      <c r="APG365" s="741"/>
      <c r="APH365" s="741"/>
      <c r="API365" s="741"/>
      <c r="APJ365" s="741"/>
      <c r="APK365" s="741"/>
      <c r="APL365" s="741"/>
      <c r="APM365" s="741"/>
      <c r="APN365" s="741"/>
      <c r="APO365" s="741"/>
      <c r="APP365" s="741"/>
      <c r="APQ365" s="741"/>
      <c r="APR365" s="741"/>
      <c r="APS365" s="741"/>
      <c r="APT365" s="741"/>
      <c r="APU365" s="741"/>
      <c r="APV365" s="741"/>
      <c r="APW365" s="741"/>
      <c r="APX365" s="741"/>
      <c r="APY365" s="741"/>
      <c r="APZ365" s="741"/>
      <c r="AQA365" s="741"/>
      <c r="AQB365" s="741"/>
      <c r="AQC365" s="741"/>
      <c r="AQD365" s="741"/>
      <c r="AQE365" s="741"/>
      <c r="AQF365" s="741"/>
      <c r="AQG365" s="741"/>
      <c r="AQH365" s="741"/>
      <c r="AQI365" s="741"/>
      <c r="AQJ365" s="741"/>
      <c r="AQK365" s="741"/>
      <c r="AQL365" s="741"/>
      <c r="AQM365" s="741"/>
      <c r="AQN365" s="741"/>
      <c r="AQO365" s="741"/>
      <c r="AQP365" s="741"/>
      <c r="AQQ365" s="741"/>
      <c r="AQR365" s="741"/>
      <c r="AQS365" s="741"/>
      <c r="AQT365" s="741"/>
      <c r="AQU365" s="741"/>
      <c r="AQV365" s="741"/>
      <c r="AQW365" s="741"/>
      <c r="AQX365" s="741"/>
      <c r="AQY365" s="741"/>
      <c r="AQZ365" s="741"/>
      <c r="ARA365" s="741"/>
      <c r="ARB365" s="741"/>
      <c r="ARC365" s="741"/>
      <c r="ARD365" s="741"/>
      <c r="ARE365" s="741"/>
      <c r="ARF365" s="741"/>
      <c r="ARG365" s="741"/>
      <c r="ARH365" s="741"/>
      <c r="ARI365" s="741"/>
      <c r="ARJ365" s="741"/>
      <c r="ARK365" s="741"/>
      <c r="ARL365" s="741"/>
      <c r="ARM365" s="741"/>
      <c r="ARN365" s="741"/>
      <c r="ARO365" s="741"/>
      <c r="ARP365" s="741"/>
      <c r="ARQ365" s="741"/>
      <c r="ARR365" s="741"/>
      <c r="ARS365" s="741"/>
      <c r="ART365" s="741"/>
      <c r="ARU365" s="741"/>
      <c r="ARV365" s="741"/>
      <c r="ARW365" s="741"/>
      <c r="ARX365" s="741"/>
      <c r="ARY365" s="741"/>
      <c r="ARZ365" s="741"/>
      <c r="ASA365" s="741"/>
      <c r="ASB365" s="741"/>
      <c r="ASC365" s="741"/>
    </row>
    <row r="366" spans="1:1173" s="261" customFormat="1" ht="22" hidden="1" customHeight="1" x14ac:dyDescent="0.15">
      <c r="A366" s="230"/>
      <c r="B366" s="857" t="s">
        <v>113</v>
      </c>
      <c r="C366" s="93" t="s">
        <v>112</v>
      </c>
      <c r="D366" s="356" t="s">
        <v>108</v>
      </c>
      <c r="E366" s="357">
        <f t="shared" ref="E366:AR366" si="182">IF(E362="","",(D365-E365)/10^8)</f>
        <v>4.2824542294567109</v>
      </c>
      <c r="F366" s="358">
        <f t="shared" si="182"/>
        <v>4.221779489848938</v>
      </c>
      <c r="G366" s="358">
        <f t="shared" si="182"/>
        <v>4.1619211071836855</v>
      </c>
      <c r="H366" s="358">
        <f t="shared" si="182"/>
        <v>4.1030288295935824</v>
      </c>
      <c r="I366" s="358">
        <f t="shared" si="182"/>
        <v>4.0449469026054379</v>
      </c>
      <c r="J366" s="357">
        <f t="shared" si="182"/>
        <v>3.987672389282074</v>
      </c>
      <c r="K366" s="358">
        <f t="shared" si="182"/>
        <v>3.9312023959760283</v>
      </c>
      <c r="L366" s="358">
        <f t="shared" si="182"/>
        <v>3.8755340716903688</v>
      </c>
      <c r="M366" s="358">
        <f t="shared" si="182"/>
        <v>3.8205118338503263</v>
      </c>
      <c r="N366" s="358">
        <f t="shared" si="182"/>
        <v>3.7664384620845031</v>
      </c>
      <c r="O366" s="358">
        <f t="shared" si="182"/>
        <v>3.7131584560131836</v>
      </c>
      <c r="P366" s="358">
        <f t="shared" si="182"/>
        <v>3.6605163554492188</v>
      </c>
      <c r="Q366" s="358">
        <f t="shared" si="182"/>
        <v>3.6086622870035554</v>
      </c>
      <c r="R366" s="358">
        <f t="shared" si="182"/>
        <v>3.5575936427026367</v>
      </c>
      <c r="S366" s="358">
        <f t="shared" si="182"/>
        <v>3.5071550794133759</v>
      </c>
      <c r="T366" s="358">
        <f t="shared" si="182"/>
        <v>3.4574968390760041</v>
      </c>
      <c r="U366" s="358">
        <f t="shared" si="182"/>
        <v>3.4086164273462676</v>
      </c>
      <c r="V366" s="358">
        <f t="shared" si="182"/>
        <v>3.3603586130453493</v>
      </c>
      <c r="W366" s="358">
        <f t="shared" si="182"/>
        <v>3.3127209748179625</v>
      </c>
      <c r="X366" s="358">
        <f t="shared" si="182"/>
        <v>3.2658539005982972</v>
      </c>
      <c r="Y366" s="358">
        <f t="shared" si="182"/>
        <v>3.2196022662836454</v>
      </c>
      <c r="Z366" s="358">
        <f t="shared" si="182"/>
        <v>3.173963756017685</v>
      </c>
      <c r="AA366" s="358">
        <f t="shared" si="182"/>
        <v>3.1290888616773223</v>
      </c>
      <c r="AB366" s="358">
        <f t="shared" si="182"/>
        <v>3.0846697879718779</v>
      </c>
      <c r="AC366" s="358">
        <f t="shared" si="182"/>
        <v>3.0410098671459198</v>
      </c>
      <c r="AD366" s="358">
        <f t="shared" si="182"/>
        <v>2.9979541432915497</v>
      </c>
      <c r="AE366" s="358">
        <f t="shared" si="182"/>
        <v>2.9555004662667845</v>
      </c>
      <c r="AF366" s="358">
        <f t="shared" si="182"/>
        <v>2.9136467176220702</v>
      </c>
      <c r="AG366" s="358">
        <f t="shared" si="182"/>
        <v>2.8723908101322557</v>
      </c>
      <c r="AH366" s="358">
        <f t="shared" si="182"/>
        <v>2.8317306873371888</v>
      </c>
      <c r="AI366" s="358">
        <f t="shared" si="182"/>
        <v>2.7916643230877303</v>
      </c>
      <c r="AJ366" s="358">
        <f t="shared" si="182"/>
        <v>2.7520369474992372</v>
      </c>
      <c r="AK366" s="358" t="str">
        <f t="shared" si="182"/>
        <v/>
      </c>
      <c r="AL366" s="358" t="str">
        <f t="shared" si="182"/>
        <v/>
      </c>
      <c r="AM366" s="358" t="str">
        <f t="shared" si="182"/>
        <v/>
      </c>
      <c r="AN366" s="358" t="str">
        <f t="shared" si="182"/>
        <v/>
      </c>
      <c r="AO366" s="358" t="str">
        <f t="shared" si="182"/>
        <v/>
      </c>
      <c r="AP366" s="358" t="str">
        <f t="shared" si="182"/>
        <v/>
      </c>
      <c r="AQ366" s="358" t="str">
        <f t="shared" si="182"/>
        <v/>
      </c>
      <c r="AR366" s="358" t="str">
        <f t="shared" si="182"/>
        <v/>
      </c>
    </row>
    <row r="367" spans="1:1173" s="261" customFormat="1" ht="22" hidden="1" customHeight="1" x14ac:dyDescent="0.15">
      <c r="A367" s="230"/>
      <c r="B367" s="858"/>
      <c r="C367" s="93" t="s">
        <v>11</v>
      </c>
      <c r="D367" s="356" t="s">
        <v>108</v>
      </c>
      <c r="E367" s="359">
        <f t="shared" ref="E367:J367" si="183">IF(E362="","",IF(E366&gt;0,2,10))</f>
        <v>2</v>
      </c>
      <c r="F367" s="360">
        <f t="shared" si="183"/>
        <v>2</v>
      </c>
      <c r="G367" s="360">
        <f t="shared" si="183"/>
        <v>2</v>
      </c>
      <c r="H367" s="360">
        <f t="shared" si="183"/>
        <v>2</v>
      </c>
      <c r="I367" s="360">
        <f t="shared" si="183"/>
        <v>2</v>
      </c>
      <c r="J367" s="359">
        <f t="shared" si="183"/>
        <v>2</v>
      </c>
      <c r="K367" s="360">
        <f t="shared" ref="K367:AR367" si="184">IF(K362="","",IF(K366&gt;0,2,10))</f>
        <v>2</v>
      </c>
      <c r="L367" s="360">
        <f t="shared" si="184"/>
        <v>2</v>
      </c>
      <c r="M367" s="360">
        <f t="shared" si="184"/>
        <v>2</v>
      </c>
      <c r="N367" s="360">
        <f t="shared" si="184"/>
        <v>2</v>
      </c>
      <c r="O367" s="360">
        <f t="shared" si="184"/>
        <v>2</v>
      </c>
      <c r="P367" s="360">
        <f t="shared" si="184"/>
        <v>2</v>
      </c>
      <c r="Q367" s="360">
        <f t="shared" si="184"/>
        <v>2</v>
      </c>
      <c r="R367" s="360">
        <f t="shared" si="184"/>
        <v>2</v>
      </c>
      <c r="S367" s="360">
        <f t="shared" si="184"/>
        <v>2</v>
      </c>
      <c r="T367" s="360">
        <f t="shared" si="184"/>
        <v>2</v>
      </c>
      <c r="U367" s="360">
        <f t="shared" si="184"/>
        <v>2</v>
      </c>
      <c r="V367" s="360">
        <f t="shared" si="184"/>
        <v>2</v>
      </c>
      <c r="W367" s="360">
        <f t="shared" si="184"/>
        <v>2</v>
      </c>
      <c r="X367" s="360">
        <f t="shared" si="184"/>
        <v>2</v>
      </c>
      <c r="Y367" s="360">
        <f t="shared" si="184"/>
        <v>2</v>
      </c>
      <c r="Z367" s="360">
        <f t="shared" si="184"/>
        <v>2</v>
      </c>
      <c r="AA367" s="360">
        <f t="shared" si="184"/>
        <v>2</v>
      </c>
      <c r="AB367" s="360">
        <f t="shared" si="184"/>
        <v>2</v>
      </c>
      <c r="AC367" s="360">
        <f t="shared" si="184"/>
        <v>2</v>
      </c>
      <c r="AD367" s="360">
        <f t="shared" si="184"/>
        <v>2</v>
      </c>
      <c r="AE367" s="360">
        <f t="shared" si="184"/>
        <v>2</v>
      </c>
      <c r="AF367" s="360">
        <f t="shared" si="184"/>
        <v>2</v>
      </c>
      <c r="AG367" s="360">
        <f t="shared" si="184"/>
        <v>2</v>
      </c>
      <c r="AH367" s="360">
        <f t="shared" si="184"/>
        <v>2</v>
      </c>
      <c r="AI367" s="360">
        <f t="shared" si="184"/>
        <v>2</v>
      </c>
      <c r="AJ367" s="360">
        <f t="shared" si="184"/>
        <v>2</v>
      </c>
      <c r="AK367" s="360" t="str">
        <f t="shared" si="184"/>
        <v/>
      </c>
      <c r="AL367" s="360" t="str">
        <f t="shared" si="184"/>
        <v/>
      </c>
      <c r="AM367" s="360" t="str">
        <f t="shared" si="184"/>
        <v/>
      </c>
      <c r="AN367" s="360" t="str">
        <f t="shared" si="184"/>
        <v/>
      </c>
      <c r="AO367" s="360" t="str">
        <f t="shared" si="184"/>
        <v/>
      </c>
      <c r="AP367" s="360" t="str">
        <f t="shared" si="184"/>
        <v/>
      </c>
      <c r="AQ367" s="360" t="str">
        <f t="shared" si="184"/>
        <v/>
      </c>
      <c r="AR367" s="360" t="str">
        <f t="shared" si="184"/>
        <v/>
      </c>
    </row>
    <row r="368" spans="1:1173" s="261" customFormat="1" ht="22" hidden="1" customHeight="1" x14ac:dyDescent="0.15">
      <c r="A368" s="230"/>
      <c r="B368" s="859"/>
      <c r="C368" s="93" t="s">
        <v>114</v>
      </c>
      <c r="D368" s="356" t="s">
        <v>108</v>
      </c>
      <c r="E368" s="361">
        <f>IF(E362="","",E367^(ABS(E366)))</f>
        <v>19.460194567249914</v>
      </c>
      <c r="F368" s="362">
        <f t="shared" ref="F368:AR368" si="185">IF(F362="","",F367^(ABS(F366)))</f>
        <v>18.658737785413113</v>
      </c>
      <c r="G368" s="362">
        <f t="shared" si="185"/>
        <v>17.90041471756366</v>
      </c>
      <c r="H368" s="362">
        <f t="shared" si="185"/>
        <v>17.184414941258268</v>
      </c>
      <c r="I368" s="362">
        <f t="shared" si="185"/>
        <v>16.506323353811513</v>
      </c>
      <c r="J368" s="361">
        <f t="shared" si="185"/>
        <v>15.863864877529531</v>
      </c>
      <c r="K368" s="362">
        <f t="shared" si="185"/>
        <v>15.2549166898145</v>
      </c>
      <c r="L368" s="362">
        <f t="shared" si="185"/>
        <v>14.677497152564982</v>
      </c>
      <c r="M368" s="362">
        <f t="shared" si="185"/>
        <v>14.12825942167359</v>
      </c>
      <c r="N368" s="362">
        <f t="shared" si="185"/>
        <v>13.608521817648624</v>
      </c>
      <c r="O368" s="362">
        <f t="shared" si="185"/>
        <v>13.115114119869261</v>
      </c>
      <c r="P368" s="362">
        <f t="shared" si="185"/>
        <v>12.645186022611524</v>
      </c>
      <c r="Q368" s="362">
        <f t="shared" si="185"/>
        <v>12.198757347992281</v>
      </c>
      <c r="R368" s="362">
        <f t="shared" si="185"/>
        <v>11.774497961379959</v>
      </c>
      <c r="S368" s="362">
        <f t="shared" si="185"/>
        <v>11.369958469097746</v>
      </c>
      <c r="T368" s="362">
        <f t="shared" si="185"/>
        <v>10.985257930431326</v>
      </c>
      <c r="U368" s="362">
        <f t="shared" si="185"/>
        <v>10.61929751460586</v>
      </c>
      <c r="V368" s="362">
        <f t="shared" si="185"/>
        <v>10.269959683779391</v>
      </c>
      <c r="W368" s="362">
        <f t="shared" si="185"/>
        <v>9.9363843168666719</v>
      </c>
      <c r="X368" s="362">
        <f t="shared" si="185"/>
        <v>9.6187798635272017</v>
      </c>
      <c r="Y368" s="362">
        <f t="shared" si="185"/>
        <v>9.3153002211900375</v>
      </c>
      <c r="Z368" s="362">
        <f t="shared" si="185"/>
        <v>9.0252303612290241</v>
      </c>
      <c r="AA368" s="362">
        <f t="shared" si="185"/>
        <v>8.7488225201901848</v>
      </c>
      <c r="AB368" s="362">
        <f t="shared" si="185"/>
        <v>8.4835599445404455</v>
      </c>
      <c r="AC368" s="362">
        <f t="shared" si="185"/>
        <v>8.230669955671587</v>
      </c>
      <c r="AD368" s="362">
        <f t="shared" si="185"/>
        <v>7.9886634015261437</v>
      </c>
      <c r="AE368" s="362">
        <f t="shared" si="185"/>
        <v>7.7570089502465613</v>
      </c>
      <c r="AF368" s="362">
        <f t="shared" si="185"/>
        <v>7.5352047693385842</v>
      </c>
      <c r="AG368" s="362">
        <f t="shared" si="185"/>
        <v>7.3227767356093496</v>
      </c>
      <c r="AH368" s="362">
        <f t="shared" si="185"/>
        <v>7.1192767629908795</v>
      </c>
      <c r="AI368" s="362">
        <f t="shared" si="185"/>
        <v>6.9242812399250528</v>
      </c>
      <c r="AJ368" s="362">
        <f t="shared" si="185"/>
        <v>6.7366761533044359</v>
      </c>
      <c r="AK368" s="362" t="str">
        <f t="shared" si="185"/>
        <v/>
      </c>
      <c r="AL368" s="362" t="str">
        <f t="shared" si="185"/>
        <v/>
      </c>
      <c r="AM368" s="362" t="str">
        <f t="shared" si="185"/>
        <v/>
      </c>
      <c r="AN368" s="362" t="str">
        <f t="shared" si="185"/>
        <v/>
      </c>
      <c r="AO368" s="362" t="str">
        <f t="shared" si="185"/>
        <v/>
      </c>
      <c r="AP368" s="362" t="str">
        <f t="shared" si="185"/>
        <v/>
      </c>
      <c r="AQ368" s="362" t="str">
        <f t="shared" si="185"/>
        <v/>
      </c>
      <c r="AR368" s="362" t="str">
        <f t="shared" si="185"/>
        <v/>
      </c>
    </row>
    <row r="369" spans="1:10" s="231" customFormat="1" ht="26" customHeight="1" x14ac:dyDescent="0.15">
      <c r="A369" s="230"/>
      <c r="E369" s="232"/>
      <c r="J369" s="232"/>
    </row>
    <row r="370" spans="1:10" s="231" customFormat="1" ht="26" customHeight="1" x14ac:dyDescent="0.15">
      <c r="A370" s="230"/>
      <c r="E370" s="232"/>
      <c r="J370" s="232"/>
    </row>
    <row r="371" spans="1:10" s="88" customFormat="1" ht="26" customHeight="1" x14ac:dyDescent="0.15">
      <c r="A371" s="41"/>
      <c r="E371" s="122"/>
      <c r="J371" s="122"/>
    </row>
    <row r="372" spans="1:10" s="88" customFormat="1" ht="26" customHeight="1" x14ac:dyDescent="0.15">
      <c r="A372" s="41"/>
      <c r="E372" s="122"/>
      <c r="J372" s="122"/>
    </row>
    <row r="373" spans="1:10" s="88" customFormat="1" ht="26" customHeight="1" x14ac:dyDescent="0.15">
      <c r="A373" s="41"/>
      <c r="E373" s="122"/>
      <c r="J373" s="122"/>
    </row>
    <row r="374" spans="1:10" s="88" customFormat="1" ht="26" customHeight="1" x14ac:dyDescent="0.15">
      <c r="A374" s="41"/>
      <c r="E374" s="122"/>
      <c r="J374" s="122"/>
    </row>
    <row r="375" spans="1:10" s="88" customFormat="1" ht="26" customHeight="1" x14ac:dyDescent="0.15">
      <c r="A375" s="41"/>
      <c r="E375" s="122"/>
      <c r="J375" s="122"/>
    </row>
    <row r="376" spans="1:10" s="88" customFormat="1" ht="26" customHeight="1" x14ac:dyDescent="0.15">
      <c r="A376" s="41"/>
      <c r="E376" s="122"/>
      <c r="J376" s="122"/>
    </row>
    <row r="377" spans="1:10" s="88" customFormat="1" ht="26" customHeight="1" x14ac:dyDescent="0.15">
      <c r="A377" s="41"/>
      <c r="E377" s="122"/>
      <c r="J377" s="122"/>
    </row>
    <row r="378" spans="1:10" s="88" customFormat="1" ht="26" customHeight="1" x14ac:dyDescent="0.15">
      <c r="A378" s="41"/>
      <c r="E378" s="122"/>
      <c r="J378" s="122"/>
    </row>
    <row r="379" spans="1:10" s="88" customFormat="1" ht="26" customHeight="1" x14ac:dyDescent="0.15">
      <c r="A379" s="41"/>
      <c r="E379" s="122"/>
      <c r="J379" s="122"/>
    </row>
    <row r="380" spans="1:10" s="88" customFormat="1" ht="26" customHeight="1" x14ac:dyDescent="0.15">
      <c r="A380" s="41"/>
      <c r="E380" s="122"/>
      <c r="J380" s="122"/>
    </row>
    <row r="381" spans="1:10" s="88" customFormat="1" ht="26" customHeight="1" x14ac:dyDescent="0.15">
      <c r="A381" s="41"/>
      <c r="E381" s="122"/>
      <c r="J381" s="122"/>
    </row>
    <row r="382" spans="1:10" s="88" customFormat="1" ht="26" customHeight="1" x14ac:dyDescent="0.15">
      <c r="A382" s="41"/>
      <c r="E382" s="122"/>
      <c r="J382" s="122"/>
    </row>
    <row r="383" spans="1:10" s="88" customFormat="1" ht="26" customHeight="1" x14ac:dyDescent="0.15">
      <c r="A383" s="41"/>
      <c r="E383" s="122"/>
      <c r="J383" s="122"/>
    </row>
    <row r="384" spans="1:10" s="88" customFormat="1" ht="26" customHeight="1" x14ac:dyDescent="0.15">
      <c r="A384" s="41"/>
      <c r="E384" s="122"/>
      <c r="J384" s="122"/>
    </row>
    <row r="385" spans="1:10" s="88" customFormat="1" ht="26" customHeight="1" x14ac:dyDescent="0.15">
      <c r="A385" s="41"/>
      <c r="E385" s="122"/>
      <c r="J385" s="122"/>
    </row>
    <row r="386" spans="1:10" s="88" customFormat="1" ht="26" customHeight="1" x14ac:dyDescent="0.15">
      <c r="A386" s="41"/>
      <c r="E386" s="122"/>
      <c r="J386" s="122"/>
    </row>
    <row r="387" spans="1:10" s="88" customFormat="1" ht="26" customHeight="1" x14ac:dyDescent="0.15">
      <c r="A387" s="41"/>
      <c r="E387" s="122"/>
      <c r="J387" s="122"/>
    </row>
    <row r="388" spans="1:10" s="88" customFormat="1" ht="26" customHeight="1" x14ac:dyDescent="0.15">
      <c r="A388" s="41"/>
      <c r="E388" s="122"/>
      <c r="J388" s="122"/>
    </row>
    <row r="389" spans="1:10" s="88" customFormat="1" ht="26" customHeight="1" x14ac:dyDescent="0.15">
      <c r="A389" s="41"/>
      <c r="E389" s="122"/>
      <c r="J389" s="122"/>
    </row>
    <row r="390" spans="1:10" s="88" customFormat="1" ht="26" customHeight="1" x14ac:dyDescent="0.15">
      <c r="A390" s="41"/>
      <c r="E390" s="122"/>
      <c r="J390" s="122"/>
    </row>
    <row r="391" spans="1:10" s="88" customFormat="1" ht="26" customHeight="1" x14ac:dyDescent="0.15">
      <c r="A391" s="41"/>
      <c r="E391" s="122"/>
      <c r="J391" s="122"/>
    </row>
    <row r="392" spans="1:10" s="88" customFormat="1" ht="26" customHeight="1" x14ac:dyDescent="0.15">
      <c r="A392" s="41"/>
      <c r="E392" s="122"/>
      <c r="J392" s="122"/>
    </row>
    <row r="393" spans="1:10" s="88" customFormat="1" ht="26" customHeight="1" x14ac:dyDescent="0.15">
      <c r="A393" s="41"/>
      <c r="E393" s="122"/>
      <c r="J393" s="122"/>
    </row>
    <row r="394" spans="1:10" s="88" customFormat="1" ht="26" customHeight="1" x14ac:dyDescent="0.15">
      <c r="A394" s="41"/>
      <c r="E394" s="122"/>
      <c r="J394" s="122"/>
    </row>
    <row r="395" spans="1:10" s="88" customFormat="1" ht="26" customHeight="1" x14ac:dyDescent="0.15">
      <c r="A395" s="41"/>
      <c r="E395" s="122"/>
      <c r="J395" s="122"/>
    </row>
    <row r="396" spans="1:10" s="88" customFormat="1" ht="26" customHeight="1" x14ac:dyDescent="0.15">
      <c r="A396" s="41"/>
      <c r="E396" s="122"/>
      <c r="J396" s="122"/>
    </row>
    <row r="397" spans="1:10" s="88" customFormat="1" ht="26" customHeight="1" x14ac:dyDescent="0.15">
      <c r="A397" s="41"/>
      <c r="E397" s="122"/>
      <c r="J397" s="122"/>
    </row>
    <row r="398" spans="1:10" s="88" customFormat="1" ht="26" customHeight="1" x14ac:dyDescent="0.15">
      <c r="A398" s="41"/>
      <c r="E398" s="122"/>
      <c r="J398" s="122"/>
    </row>
    <row r="399" spans="1:10" s="88" customFormat="1" ht="26" customHeight="1" x14ac:dyDescent="0.15">
      <c r="A399" s="41"/>
      <c r="E399" s="122"/>
      <c r="J399" s="122"/>
    </row>
    <row r="400" spans="1:10" s="88" customFormat="1" ht="26" customHeight="1" x14ac:dyDescent="0.15">
      <c r="A400" s="41"/>
      <c r="E400" s="122"/>
      <c r="J400" s="122"/>
    </row>
    <row r="401" spans="1:10" s="88" customFormat="1" ht="26" customHeight="1" x14ac:dyDescent="0.15">
      <c r="A401" s="41"/>
      <c r="E401" s="122"/>
      <c r="J401" s="122"/>
    </row>
    <row r="402" spans="1:10" s="88" customFormat="1" ht="26" customHeight="1" x14ac:dyDescent="0.15">
      <c r="A402" s="41"/>
      <c r="E402" s="122"/>
      <c r="J402" s="122"/>
    </row>
    <row r="403" spans="1:10" s="88" customFormat="1" ht="26" customHeight="1" x14ac:dyDescent="0.15">
      <c r="A403" s="41"/>
      <c r="E403" s="122"/>
      <c r="J403" s="122"/>
    </row>
    <row r="404" spans="1:10" s="88" customFormat="1" ht="26" customHeight="1" x14ac:dyDescent="0.15">
      <c r="A404" s="41"/>
      <c r="E404" s="122"/>
      <c r="J404" s="122"/>
    </row>
    <row r="405" spans="1:10" s="88" customFormat="1" ht="26" customHeight="1" x14ac:dyDescent="0.15">
      <c r="A405" s="41"/>
      <c r="E405" s="122"/>
      <c r="J405" s="122"/>
    </row>
    <row r="406" spans="1:10" s="88" customFormat="1" ht="26" customHeight="1" x14ac:dyDescent="0.15">
      <c r="A406" s="41"/>
      <c r="E406" s="122"/>
      <c r="J406" s="122"/>
    </row>
    <row r="407" spans="1:10" s="88" customFormat="1" ht="26" customHeight="1" x14ac:dyDescent="0.15">
      <c r="A407" s="41"/>
      <c r="E407" s="122"/>
      <c r="J407" s="122"/>
    </row>
    <row r="408" spans="1:10" s="88" customFormat="1" ht="26" customHeight="1" x14ac:dyDescent="0.15">
      <c r="A408" s="41"/>
      <c r="E408" s="122"/>
      <c r="J408" s="122"/>
    </row>
    <row r="409" spans="1:10" s="88" customFormat="1" ht="26" customHeight="1" x14ac:dyDescent="0.15">
      <c r="A409" s="41"/>
      <c r="E409" s="122"/>
      <c r="J409" s="122"/>
    </row>
    <row r="410" spans="1:10" s="88" customFormat="1" ht="26" customHeight="1" x14ac:dyDescent="0.15">
      <c r="A410" s="41"/>
      <c r="E410" s="122"/>
      <c r="J410" s="122"/>
    </row>
    <row r="411" spans="1:10" s="88" customFormat="1" ht="26" customHeight="1" x14ac:dyDescent="0.15">
      <c r="A411" s="41"/>
      <c r="E411" s="122"/>
      <c r="J411" s="122"/>
    </row>
    <row r="412" spans="1:10" s="88" customFormat="1" ht="26" customHeight="1" x14ac:dyDescent="0.15">
      <c r="A412" s="41"/>
      <c r="E412" s="122"/>
      <c r="J412" s="122"/>
    </row>
    <row r="413" spans="1:10" s="88" customFormat="1" ht="26" customHeight="1" x14ac:dyDescent="0.15">
      <c r="A413" s="41"/>
      <c r="E413" s="122"/>
      <c r="J413" s="122"/>
    </row>
    <row r="414" spans="1:10" s="88" customFormat="1" ht="26" customHeight="1" x14ac:dyDescent="0.15">
      <c r="A414" s="41"/>
      <c r="E414" s="122"/>
      <c r="J414" s="122"/>
    </row>
    <row r="415" spans="1:10" s="88" customFormat="1" ht="26" customHeight="1" x14ac:dyDescent="0.15">
      <c r="A415" s="41"/>
      <c r="E415" s="122"/>
      <c r="J415" s="122"/>
    </row>
    <row r="416" spans="1:10" s="88" customFormat="1" ht="26" customHeight="1" x14ac:dyDescent="0.15">
      <c r="A416" s="41"/>
      <c r="E416" s="122"/>
      <c r="J416" s="122"/>
    </row>
    <row r="417" spans="1:10" s="88" customFormat="1" ht="26" customHeight="1" x14ac:dyDescent="0.15">
      <c r="A417" s="41"/>
      <c r="E417" s="122"/>
      <c r="J417" s="122"/>
    </row>
    <row r="418" spans="1:10" s="88" customFormat="1" ht="26" customHeight="1" x14ac:dyDescent="0.15">
      <c r="A418" s="41"/>
      <c r="E418" s="122"/>
      <c r="J418" s="122"/>
    </row>
    <row r="419" spans="1:10" s="88" customFormat="1" ht="26" customHeight="1" x14ac:dyDescent="0.15">
      <c r="A419" s="41"/>
      <c r="E419" s="122"/>
      <c r="J419" s="122"/>
    </row>
    <row r="420" spans="1:10" s="88" customFormat="1" ht="26" customHeight="1" x14ac:dyDescent="0.15">
      <c r="A420" s="41"/>
      <c r="E420" s="122"/>
      <c r="J420" s="122"/>
    </row>
    <row r="421" spans="1:10" s="88" customFormat="1" ht="26" customHeight="1" x14ac:dyDescent="0.15">
      <c r="A421" s="41"/>
      <c r="E421" s="122"/>
      <c r="J421" s="122"/>
    </row>
    <row r="422" spans="1:10" s="88" customFormat="1" ht="26" customHeight="1" x14ac:dyDescent="0.15">
      <c r="A422" s="41"/>
      <c r="E422" s="122"/>
      <c r="J422" s="122"/>
    </row>
    <row r="423" spans="1:10" s="88" customFormat="1" ht="26" customHeight="1" x14ac:dyDescent="0.15">
      <c r="A423" s="41"/>
      <c r="E423" s="122"/>
      <c r="J423" s="122"/>
    </row>
    <row r="424" spans="1:10" s="88" customFormat="1" ht="26" customHeight="1" x14ac:dyDescent="0.15">
      <c r="A424" s="41"/>
      <c r="E424" s="122"/>
      <c r="J424" s="122"/>
    </row>
    <row r="425" spans="1:10" s="88" customFormat="1" ht="26" customHeight="1" x14ac:dyDescent="0.15">
      <c r="A425" s="41"/>
      <c r="E425" s="122"/>
      <c r="J425" s="122"/>
    </row>
    <row r="426" spans="1:10" s="88" customFormat="1" ht="26" customHeight="1" x14ac:dyDescent="0.15">
      <c r="A426" s="41"/>
      <c r="E426" s="122"/>
      <c r="J426" s="122"/>
    </row>
    <row r="427" spans="1:10" s="88" customFormat="1" ht="26" customHeight="1" x14ac:dyDescent="0.15">
      <c r="A427" s="41"/>
      <c r="E427" s="122"/>
      <c r="J427" s="122"/>
    </row>
    <row r="428" spans="1:10" s="88" customFormat="1" ht="26" customHeight="1" x14ac:dyDescent="0.15">
      <c r="A428" s="41"/>
      <c r="E428" s="122"/>
      <c r="J428" s="122"/>
    </row>
    <row r="429" spans="1:10" s="88" customFormat="1" ht="26" customHeight="1" x14ac:dyDescent="0.15">
      <c r="A429" s="41"/>
      <c r="E429" s="122"/>
      <c r="J429" s="122"/>
    </row>
    <row r="430" spans="1:10" s="88" customFormat="1" ht="26" customHeight="1" x14ac:dyDescent="0.15">
      <c r="A430" s="41"/>
      <c r="E430" s="122"/>
      <c r="J430" s="122"/>
    </row>
    <row r="431" spans="1:10" s="88" customFormat="1" ht="26" customHeight="1" x14ac:dyDescent="0.15">
      <c r="A431" s="41"/>
      <c r="E431" s="122"/>
      <c r="J431" s="122"/>
    </row>
    <row r="432" spans="1:10" s="88" customFormat="1" ht="26" customHeight="1" x14ac:dyDescent="0.15">
      <c r="A432" s="41"/>
      <c r="E432" s="122"/>
      <c r="J432" s="122"/>
    </row>
    <row r="433" spans="1:10" s="88" customFormat="1" ht="26" customHeight="1" x14ac:dyDescent="0.15">
      <c r="A433" s="41"/>
      <c r="E433" s="122"/>
      <c r="J433" s="122"/>
    </row>
    <row r="434" spans="1:10" s="88" customFormat="1" ht="26" customHeight="1" x14ac:dyDescent="0.15">
      <c r="A434" s="41"/>
      <c r="E434" s="122"/>
      <c r="J434" s="122"/>
    </row>
    <row r="435" spans="1:10" s="88" customFormat="1" ht="26" customHeight="1" x14ac:dyDescent="0.15">
      <c r="A435" s="41"/>
      <c r="E435" s="122"/>
      <c r="J435" s="122"/>
    </row>
    <row r="436" spans="1:10" s="88" customFormat="1" ht="26" customHeight="1" x14ac:dyDescent="0.15">
      <c r="A436" s="41"/>
      <c r="E436" s="122"/>
      <c r="J436" s="122"/>
    </row>
    <row r="437" spans="1:10" s="88" customFormat="1" ht="26" customHeight="1" x14ac:dyDescent="0.15">
      <c r="A437" s="41"/>
      <c r="E437" s="122"/>
      <c r="J437" s="122"/>
    </row>
    <row r="438" spans="1:10" s="88" customFormat="1" ht="26" customHeight="1" x14ac:dyDescent="0.15">
      <c r="A438" s="41"/>
      <c r="E438" s="122"/>
      <c r="J438" s="122"/>
    </row>
    <row r="439" spans="1:10" s="88" customFormat="1" ht="26" customHeight="1" x14ac:dyDescent="0.15">
      <c r="A439" s="41"/>
      <c r="E439" s="122"/>
      <c r="J439" s="122"/>
    </row>
    <row r="440" spans="1:10" s="88" customFormat="1" ht="26" customHeight="1" x14ac:dyDescent="0.15">
      <c r="A440" s="41"/>
      <c r="E440" s="122"/>
      <c r="J440" s="122"/>
    </row>
    <row r="441" spans="1:10" s="88" customFormat="1" ht="26" customHeight="1" x14ac:dyDescent="0.15">
      <c r="A441" s="41"/>
      <c r="E441" s="122"/>
      <c r="J441" s="122"/>
    </row>
    <row r="442" spans="1:10" s="88" customFormat="1" ht="26" customHeight="1" x14ac:dyDescent="0.15">
      <c r="A442" s="41"/>
      <c r="E442" s="122"/>
      <c r="J442" s="122"/>
    </row>
    <row r="443" spans="1:10" s="88" customFormat="1" ht="26" customHeight="1" x14ac:dyDescent="0.15">
      <c r="A443" s="41"/>
      <c r="E443" s="122"/>
      <c r="J443" s="122"/>
    </row>
    <row r="444" spans="1:10" s="88" customFormat="1" ht="26" customHeight="1" x14ac:dyDescent="0.15">
      <c r="A444" s="41"/>
      <c r="E444" s="122"/>
      <c r="J444" s="122"/>
    </row>
    <row r="445" spans="1:10" s="88" customFormat="1" ht="26" customHeight="1" x14ac:dyDescent="0.15">
      <c r="A445" s="41"/>
      <c r="E445" s="122"/>
      <c r="J445" s="122"/>
    </row>
    <row r="446" spans="1:10" s="88" customFormat="1" ht="26" customHeight="1" x14ac:dyDescent="0.15">
      <c r="A446" s="41"/>
      <c r="E446" s="122"/>
      <c r="J446" s="122"/>
    </row>
  </sheetData>
  <sheetProtection sheet="1" objects="1" scenarios="1"/>
  <mergeCells count="19">
    <mergeCell ref="N27:N31"/>
    <mergeCell ref="B264:B266"/>
    <mergeCell ref="B315:B317"/>
    <mergeCell ref="B366:B368"/>
    <mergeCell ref="B213:B215"/>
    <mergeCell ref="B2:O2"/>
    <mergeCell ref="M8:N9"/>
    <mergeCell ref="B162:B164"/>
    <mergeCell ref="C24:C26"/>
    <mergeCell ref="D24:D25"/>
    <mergeCell ref="E24:E25"/>
    <mergeCell ref="F24:H24"/>
    <mergeCell ref="I24:K24"/>
    <mergeCell ref="L24:N24"/>
    <mergeCell ref="F25:G25"/>
    <mergeCell ref="I25:J25"/>
    <mergeCell ref="L25:M25"/>
    <mergeCell ref="L27:L31"/>
    <mergeCell ref="M27:M31"/>
  </mergeCells>
  <phoneticPr fontId="34" type="noConversion"/>
  <printOptions horizontalCentered="1"/>
  <pageMargins left="0.59" right="0.59" top="0.59" bottom="0.79000000000000015" header="0.31" footer="0.31"/>
  <pageSetup paperSize="9" scale="36" orientation="portrait" horizontalDpi="0" verticalDpi="0"/>
  <headerFooter>
    <oddFooter>&amp;L&amp;K000000Kristel MAYENGA - VERS UN TqZEA&amp;C&amp;K000000Page &amp;P&amp;R&amp;K000000&amp;D</oddFooter>
  </headerFooter>
  <rowBreaks count="3" manualBreakCount="3">
    <brk id="87" max="16383" man="1"/>
    <brk id="216" max="16383" man="1"/>
    <brk id="318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/>
    <pageSetUpPr fitToPage="1"/>
  </sheetPr>
  <dimension ref="A2:ASC427"/>
  <sheetViews>
    <sheetView showGridLines="0" topLeftCell="A76" workbookViewId="0">
      <pane xSplit="3" topLeftCell="D1" activePane="topRight" state="frozen"/>
      <selection activeCell="A95" sqref="A95"/>
      <selection pane="topRight" activeCell="D96" sqref="D96"/>
    </sheetView>
  </sheetViews>
  <sheetFormatPr baseColWidth="10" defaultRowHeight="26" customHeight="1" x14ac:dyDescent="0.2"/>
  <cols>
    <col min="1" max="1" width="12.1640625" style="66" bestFit="1" customWidth="1"/>
    <col min="2" max="2" width="42.1640625" style="4" customWidth="1"/>
    <col min="3" max="3" width="9.5" style="4" customWidth="1"/>
    <col min="4" max="4" width="13.83203125" style="4" customWidth="1"/>
    <col min="5" max="5" width="19.6640625" style="51" customWidth="1"/>
    <col min="6" max="6" width="13.1640625" style="4" customWidth="1"/>
    <col min="7" max="7" width="19.6640625" style="4" customWidth="1"/>
    <col min="8" max="9" width="13.1640625" style="4" customWidth="1"/>
    <col min="10" max="10" width="19.6640625" style="51" customWidth="1"/>
    <col min="11" max="11" width="19.6640625" style="4" customWidth="1"/>
    <col min="12" max="12" width="9.5" style="4" customWidth="1"/>
    <col min="13" max="14" width="15.83203125" style="4" customWidth="1"/>
    <col min="15" max="15" width="10.83203125" style="4" customWidth="1"/>
    <col min="16" max="56" width="15.83203125" style="4" customWidth="1"/>
    <col min="57" max="16384" width="10.83203125" style="4"/>
  </cols>
  <sheetData>
    <row r="2" spans="1:18" ht="26" customHeight="1" x14ac:dyDescent="0.2">
      <c r="B2" s="836" t="s">
        <v>157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114"/>
      <c r="O2" s="114"/>
      <c r="P2" s="197"/>
    </row>
    <row r="4" spans="1:18" s="201" customFormat="1" ht="26" customHeight="1" x14ac:dyDescent="0.2">
      <c r="A4" s="109"/>
      <c r="B4" s="2"/>
      <c r="C4" s="65"/>
      <c r="D4" s="3" t="s">
        <v>271</v>
      </c>
      <c r="E4" s="116"/>
      <c r="F4" s="46"/>
      <c r="G4" s="47"/>
      <c r="H4" s="47"/>
      <c r="I4" s="198"/>
      <c r="J4" s="199"/>
      <c r="K4" s="2"/>
      <c r="L4" s="49"/>
      <c r="M4" s="2"/>
      <c r="N4" s="2"/>
      <c r="O4" s="200"/>
    </row>
    <row r="5" spans="1:18" ht="9" customHeight="1" x14ac:dyDescent="0.2">
      <c r="C5" s="57"/>
      <c r="D5" s="6"/>
      <c r="E5" s="202"/>
      <c r="F5" s="31"/>
      <c r="G5" s="32"/>
      <c r="H5" s="32"/>
      <c r="I5" s="36"/>
      <c r="J5" s="203"/>
      <c r="L5" s="10"/>
      <c r="O5" s="201"/>
    </row>
    <row r="6" spans="1:18" ht="26" customHeight="1" x14ac:dyDescent="0.2">
      <c r="C6" s="66"/>
      <c r="D6" s="66"/>
      <c r="E6" s="117"/>
      <c r="H6" s="66"/>
      <c r="I6" s="66"/>
      <c r="J6" s="117"/>
      <c r="L6" s="66"/>
      <c r="M6" s="66"/>
      <c r="N6" s="66"/>
      <c r="O6" s="201"/>
    </row>
    <row r="7" spans="1:18" ht="9" customHeight="1" x14ac:dyDescent="0.2">
      <c r="C7" s="67"/>
      <c r="D7" s="70"/>
      <c r="E7" s="118"/>
      <c r="F7" s="70"/>
      <c r="G7" s="70"/>
      <c r="H7" s="70"/>
      <c r="I7" s="70"/>
      <c r="J7" s="118"/>
      <c r="L7" s="66"/>
      <c r="M7" s="66"/>
      <c r="N7" s="66"/>
      <c r="O7" s="201"/>
    </row>
    <row r="8" spans="1:18" ht="26" customHeight="1" x14ac:dyDescent="0.2">
      <c r="B8" s="4" t="s">
        <v>189</v>
      </c>
      <c r="C8" s="180"/>
      <c r="D8" s="71">
        <f>1-Vérification!I82/100</f>
        <v>0.95020000000000004</v>
      </c>
      <c r="E8" s="217" t="s">
        <v>11</v>
      </c>
      <c r="F8" s="36" t="s">
        <v>179</v>
      </c>
      <c r="G8" s="87"/>
      <c r="H8" s="87"/>
      <c r="I8" s="173">
        <v>0.14430000000000001</v>
      </c>
      <c r="J8" s="217" t="s">
        <v>11</v>
      </c>
      <c r="L8" s="66"/>
      <c r="M8" s="66"/>
      <c r="N8" s="66"/>
      <c r="O8" s="201"/>
      <c r="R8" s="69"/>
    </row>
    <row r="9" spans="1:18" ht="26" customHeight="1" x14ac:dyDescent="0.2">
      <c r="E9" s="117"/>
      <c r="F9" s="4" t="s">
        <v>180</v>
      </c>
      <c r="G9" s="76"/>
      <c r="H9" s="76"/>
      <c r="I9" s="173">
        <v>0.96</v>
      </c>
      <c r="J9" s="217" t="s">
        <v>11</v>
      </c>
      <c r="L9" s="66"/>
      <c r="M9" s="66"/>
      <c r="N9" s="66"/>
      <c r="O9" s="201"/>
    </row>
    <row r="10" spans="1:18" ht="26" customHeight="1" x14ac:dyDescent="0.2">
      <c r="E10" s="117"/>
      <c r="F10" s="4" t="s">
        <v>181</v>
      </c>
      <c r="G10" s="75"/>
      <c r="H10" s="75"/>
      <c r="I10" s="173">
        <v>0.2</v>
      </c>
      <c r="J10" s="217" t="s">
        <v>11</v>
      </c>
      <c r="L10" s="66"/>
      <c r="M10" s="66"/>
      <c r="N10" s="66"/>
      <c r="O10" s="201"/>
    </row>
    <row r="11" spans="1:18" ht="26" customHeight="1" x14ac:dyDescent="0.2">
      <c r="B11" s="69"/>
      <c r="C11" s="66"/>
      <c r="D11" s="66"/>
      <c r="E11" s="217"/>
      <c r="F11" s="4" t="s">
        <v>182</v>
      </c>
      <c r="I11" s="173">
        <f>Vérification!I61</f>
        <v>1000</v>
      </c>
      <c r="J11" s="217" t="s">
        <v>20</v>
      </c>
      <c r="L11" s="66"/>
      <c r="M11" s="66"/>
      <c r="N11" s="66"/>
      <c r="O11" s="201"/>
    </row>
    <row r="12" spans="1:18" ht="26" customHeight="1" x14ac:dyDescent="0.2">
      <c r="B12" s="69"/>
      <c r="C12" s="66"/>
      <c r="D12" s="66"/>
      <c r="E12" s="217"/>
      <c r="F12" s="4" t="s">
        <v>193</v>
      </c>
      <c r="I12" s="173">
        <f>IF(Vérification!R77=1,0.85,IF(Vérification!R77=2,0.97,1))</f>
        <v>0.97</v>
      </c>
      <c r="J12" s="217" t="s">
        <v>11</v>
      </c>
      <c r="L12" s="66"/>
      <c r="M12" s="66"/>
      <c r="N12" s="66"/>
      <c r="O12" s="201"/>
    </row>
    <row r="13" spans="1:18" ht="9" customHeight="1" x14ac:dyDescent="0.2">
      <c r="E13" s="217"/>
      <c r="F13" s="31"/>
      <c r="G13" s="32"/>
      <c r="H13" s="32"/>
      <c r="I13" s="36"/>
      <c r="J13" s="338"/>
      <c r="L13" s="10"/>
      <c r="O13" s="201"/>
    </row>
    <row r="14" spans="1:18" ht="26" customHeight="1" x14ac:dyDescent="0.2">
      <c r="B14" s="4" t="s">
        <v>232</v>
      </c>
      <c r="C14" s="180"/>
      <c r="D14" s="173">
        <f>5*10^3</f>
        <v>5000</v>
      </c>
      <c r="E14" s="217" t="s">
        <v>235</v>
      </c>
      <c r="F14" s="4" t="s">
        <v>237</v>
      </c>
      <c r="G14" s="180"/>
      <c r="H14" s="4" t="s">
        <v>203</v>
      </c>
      <c r="I14" s="173">
        <v>45</v>
      </c>
      <c r="J14" s="217" t="s">
        <v>20</v>
      </c>
      <c r="L14" s="66"/>
      <c r="M14" s="66"/>
      <c r="N14" s="66"/>
      <c r="O14" s="201"/>
      <c r="P14" s="69"/>
    </row>
    <row r="15" spans="1:18" ht="26" customHeight="1" x14ac:dyDescent="0.2">
      <c r="B15" s="4" t="s">
        <v>234</v>
      </c>
      <c r="D15" s="340">
        <v>3195</v>
      </c>
      <c r="E15" s="217" t="s">
        <v>187</v>
      </c>
      <c r="G15" s="57"/>
      <c r="H15" s="4" t="s">
        <v>204</v>
      </c>
      <c r="I15" s="173">
        <v>90</v>
      </c>
      <c r="J15" s="217" t="s">
        <v>20</v>
      </c>
      <c r="L15" s="66"/>
      <c r="M15" s="66"/>
      <c r="N15" s="66"/>
      <c r="O15" s="201"/>
      <c r="P15" s="69"/>
    </row>
    <row r="16" spans="1:18" ht="26" customHeight="1" x14ac:dyDescent="0.2">
      <c r="B16" s="4" t="s">
        <v>233</v>
      </c>
      <c r="C16" s="180"/>
      <c r="D16" s="173">
        <v>2000</v>
      </c>
      <c r="E16" s="217" t="s">
        <v>258</v>
      </c>
      <c r="J16" s="117"/>
      <c r="L16" s="66"/>
      <c r="M16" s="66"/>
      <c r="N16" s="66"/>
      <c r="O16" s="201"/>
    </row>
    <row r="17" spans="1:15" ht="26" customHeight="1" x14ac:dyDescent="0.2">
      <c r="B17" s="4" t="s">
        <v>251</v>
      </c>
      <c r="D17" s="340">
        <v>2176</v>
      </c>
      <c r="E17" s="217" t="s">
        <v>187</v>
      </c>
      <c r="F17" s="4" t="s">
        <v>260</v>
      </c>
      <c r="I17" s="341">
        <v>902.6</v>
      </c>
      <c r="J17" s="217" t="s">
        <v>187</v>
      </c>
      <c r="L17" s="66"/>
      <c r="M17" s="66"/>
      <c r="N17" s="66"/>
      <c r="O17" s="201"/>
    </row>
    <row r="18" spans="1:15" ht="9" customHeight="1" x14ac:dyDescent="0.2">
      <c r="O18" s="201"/>
    </row>
    <row r="19" spans="1:15" s="201" customFormat="1" ht="26" customHeight="1" x14ac:dyDescent="0.2">
      <c r="A19" s="109"/>
      <c r="B19" s="2"/>
      <c r="C19" s="3" t="s">
        <v>196</v>
      </c>
      <c r="D19" s="2"/>
      <c r="E19" s="120"/>
      <c r="F19" s="2"/>
      <c r="G19" s="2"/>
      <c r="H19" s="2"/>
      <c r="I19" s="2"/>
      <c r="J19" s="120"/>
      <c r="K19" s="2"/>
      <c r="L19" s="2"/>
      <c r="M19" s="2"/>
      <c r="N19" s="2"/>
      <c r="O19" s="200"/>
    </row>
    <row r="20" spans="1:15" ht="9" customHeight="1" x14ac:dyDescent="0.2">
      <c r="D20" s="70"/>
      <c r="E20" s="37"/>
      <c r="F20" s="70"/>
      <c r="G20" s="70"/>
      <c r="H20" s="70"/>
      <c r="I20" s="70"/>
      <c r="J20" s="37"/>
      <c r="K20" s="70"/>
      <c r="L20" s="70"/>
      <c r="M20" s="70"/>
      <c r="N20" s="70"/>
    </row>
    <row r="21" spans="1:15" ht="26" customHeight="1" x14ac:dyDescent="0.2">
      <c r="B21" s="135"/>
      <c r="C21" s="870" t="s">
        <v>50</v>
      </c>
      <c r="D21" s="871" t="s">
        <v>170</v>
      </c>
      <c r="E21" s="885" t="s">
        <v>211</v>
      </c>
      <c r="F21" s="871" t="s">
        <v>170</v>
      </c>
      <c r="G21" s="309" t="s">
        <v>175</v>
      </c>
      <c r="H21" s="871" t="s">
        <v>191</v>
      </c>
      <c r="I21" s="871" t="s">
        <v>194</v>
      </c>
      <c r="J21" s="309" t="s">
        <v>176</v>
      </c>
      <c r="K21" s="885" t="s">
        <v>195</v>
      </c>
      <c r="L21" s="66"/>
      <c r="N21" s="66"/>
    </row>
    <row r="22" spans="1:15" ht="26" customHeight="1" x14ac:dyDescent="0.2">
      <c r="B22" s="135"/>
      <c r="C22" s="870"/>
      <c r="D22" s="871"/>
      <c r="E22" s="886"/>
      <c r="F22" s="871"/>
      <c r="G22" s="310"/>
      <c r="H22" s="871"/>
      <c r="I22" s="871"/>
      <c r="J22" s="310"/>
      <c r="K22" s="886"/>
      <c r="L22" s="66"/>
      <c r="N22" s="66"/>
    </row>
    <row r="23" spans="1:15" ht="26" customHeight="1" x14ac:dyDescent="0.2">
      <c r="B23" s="135"/>
      <c r="C23" s="870"/>
      <c r="D23" s="218" t="s">
        <v>240</v>
      </c>
      <c r="E23" s="90" t="s">
        <v>236</v>
      </c>
      <c r="F23" s="218" t="s">
        <v>257</v>
      </c>
      <c r="G23" s="90" t="s">
        <v>259</v>
      </c>
      <c r="H23" s="218" t="s">
        <v>17</v>
      </c>
      <c r="I23" s="218" t="s">
        <v>17</v>
      </c>
      <c r="J23" s="219" t="s">
        <v>20</v>
      </c>
      <c r="K23" s="219" t="s">
        <v>49</v>
      </c>
      <c r="L23" s="66"/>
      <c r="N23" s="66"/>
    </row>
    <row r="24" spans="1:15" ht="26" customHeight="1" x14ac:dyDescent="0.2">
      <c r="B24" s="334" t="str">
        <f>IF($J$79&lt;A254,"","Part d'ER insuffisante")</f>
        <v/>
      </c>
      <c r="C24" s="101" t="s">
        <v>177</v>
      </c>
      <c r="D24" s="331">
        <v>2.5</v>
      </c>
      <c r="E24" s="882">
        <f>$D$8*D14*D15</f>
        <v>15179445</v>
      </c>
      <c r="F24" s="331">
        <v>0</v>
      </c>
      <c r="G24" s="882">
        <f>$D$8*D16*D17</f>
        <v>4135270.4000000004</v>
      </c>
      <c r="H24" s="81">
        <v>70</v>
      </c>
      <c r="I24" s="81">
        <v>30</v>
      </c>
      <c r="J24" s="887">
        <f>I8*I9*(1-I10)*I11*I12</f>
        <v>107.49772800000001</v>
      </c>
      <c r="K24" s="887">
        <f>SUM(Vérification!C86:C89)*10^6</f>
        <v>2536100000.0000005</v>
      </c>
      <c r="L24" s="66"/>
      <c r="N24" s="66"/>
    </row>
    <row r="25" spans="1:15" ht="26" customHeight="1" x14ac:dyDescent="0.2">
      <c r="B25" s="334" t="str">
        <f>IF($J$79&lt;A424,"","Part d'ER insuffisante")</f>
        <v/>
      </c>
      <c r="C25" s="101" t="s">
        <v>178</v>
      </c>
      <c r="D25" s="331">
        <v>0</v>
      </c>
      <c r="E25" s="883"/>
      <c r="F25" s="331">
        <v>2.5</v>
      </c>
      <c r="G25" s="883"/>
      <c r="H25" s="81">
        <v>70</v>
      </c>
      <c r="I25" s="81">
        <v>30</v>
      </c>
      <c r="J25" s="888"/>
      <c r="K25" s="888"/>
      <c r="L25" s="66"/>
      <c r="N25" s="66"/>
    </row>
    <row r="26" spans="1:15" s="66" customFormat="1" ht="26" customHeight="1" x14ac:dyDescent="0.2">
      <c r="F26" s="621"/>
    </row>
    <row r="27" spans="1:15" ht="26" customHeight="1" x14ac:dyDescent="0.2">
      <c r="B27" s="72"/>
      <c r="C27" s="84"/>
      <c r="D27" s="85"/>
      <c r="E27" s="121"/>
      <c r="F27" s="621"/>
      <c r="G27" s="10"/>
      <c r="H27" s="78"/>
      <c r="I27" s="78"/>
      <c r="J27" s="125"/>
      <c r="K27" s="78"/>
      <c r="L27" s="133"/>
      <c r="M27" s="133"/>
      <c r="N27" s="133"/>
    </row>
    <row r="28" spans="1:15" ht="26" customHeight="1" x14ac:dyDescent="0.2">
      <c r="B28" s="72"/>
      <c r="C28" s="84"/>
      <c r="D28" s="196"/>
      <c r="E28" s="121"/>
      <c r="F28" s="429"/>
      <c r="G28" s="10"/>
      <c r="H28" s="78"/>
      <c r="I28" s="78"/>
      <c r="J28" s="125"/>
      <c r="K28" s="78"/>
      <c r="L28" s="133"/>
      <c r="M28" s="133"/>
      <c r="N28" s="133"/>
    </row>
    <row r="29" spans="1:15" ht="26" customHeight="1" x14ac:dyDescent="0.2">
      <c r="B29" s="72"/>
      <c r="C29" s="84"/>
      <c r="D29" s="196"/>
      <c r="E29" s="121"/>
      <c r="F29" s="78"/>
      <c r="G29" s="10"/>
      <c r="H29" s="78"/>
      <c r="I29" s="78"/>
      <c r="J29" s="125"/>
      <c r="K29" s="78"/>
      <c r="L29" s="133"/>
      <c r="M29" s="133"/>
      <c r="N29" s="133"/>
    </row>
    <row r="30" spans="1:15" ht="26" customHeight="1" x14ac:dyDescent="0.2">
      <c r="B30" s="72"/>
      <c r="C30" s="84"/>
      <c r="D30" s="196"/>
      <c r="E30" s="121"/>
      <c r="F30" s="78"/>
      <c r="G30" s="10"/>
      <c r="H30" s="78"/>
      <c r="I30" s="78"/>
      <c r="J30" s="125"/>
      <c r="K30" s="78"/>
      <c r="L30" s="133"/>
      <c r="M30" s="133"/>
      <c r="N30" s="133"/>
    </row>
    <row r="31" spans="1:15" ht="26" customHeight="1" x14ac:dyDescent="0.2">
      <c r="B31" s="72"/>
      <c r="C31" s="84"/>
      <c r="D31" s="196"/>
      <c r="E31" s="121"/>
      <c r="F31" s="78"/>
      <c r="G31" s="10"/>
      <c r="H31" s="78"/>
      <c r="I31" s="78"/>
      <c r="J31" s="125"/>
      <c r="K31" s="78"/>
      <c r="L31" s="133"/>
      <c r="M31" s="133"/>
      <c r="N31" s="133"/>
    </row>
    <row r="32" spans="1:15" ht="26" customHeight="1" x14ac:dyDescent="0.2">
      <c r="B32" s="72"/>
      <c r="C32" s="84"/>
      <c r="D32" s="196"/>
      <c r="E32" s="121"/>
      <c r="F32" s="78"/>
      <c r="G32" s="10"/>
      <c r="H32" s="78"/>
      <c r="I32" s="78"/>
      <c r="J32" s="125"/>
      <c r="K32" s="78"/>
      <c r="L32" s="133"/>
      <c r="M32" s="133"/>
      <c r="N32" s="133"/>
    </row>
    <row r="33" spans="2:14" ht="26" customHeight="1" x14ac:dyDescent="0.2">
      <c r="B33" s="72"/>
      <c r="C33" s="84"/>
      <c r="D33" s="196"/>
      <c r="E33" s="121"/>
      <c r="F33" s="78"/>
      <c r="G33" s="10"/>
      <c r="H33" s="78"/>
      <c r="I33" s="78"/>
      <c r="J33" s="125"/>
      <c r="K33" s="78"/>
      <c r="L33" s="133"/>
      <c r="M33" s="133"/>
      <c r="N33" s="133"/>
    </row>
    <row r="34" spans="2:14" ht="26" customHeight="1" x14ac:dyDescent="0.2">
      <c r="B34" s="72"/>
      <c r="C34" s="84"/>
      <c r="D34" s="196"/>
      <c r="E34" s="121"/>
      <c r="F34" s="78"/>
      <c r="G34" s="10"/>
      <c r="H34" s="78"/>
      <c r="I34" s="78"/>
      <c r="J34" s="125"/>
      <c r="K34" s="78"/>
      <c r="L34" s="133"/>
      <c r="M34" s="133"/>
      <c r="N34" s="133"/>
    </row>
    <row r="35" spans="2:14" ht="26" customHeight="1" x14ac:dyDescent="0.2">
      <c r="B35" s="72"/>
      <c r="C35" s="84"/>
      <c r="D35" s="196"/>
      <c r="E35" s="121"/>
      <c r="F35" s="78"/>
      <c r="G35" s="10"/>
      <c r="H35" s="78"/>
      <c r="I35" s="78"/>
      <c r="J35" s="125"/>
      <c r="K35" s="78"/>
      <c r="L35" s="133"/>
      <c r="M35" s="133"/>
      <c r="N35" s="133"/>
    </row>
    <row r="36" spans="2:14" ht="26" customHeight="1" x14ac:dyDescent="0.2">
      <c r="B36" s="72"/>
      <c r="C36" s="84"/>
      <c r="D36" s="196"/>
      <c r="E36" s="121"/>
      <c r="F36" s="78"/>
      <c r="G36" s="10"/>
      <c r="H36" s="78"/>
      <c r="I36" s="78"/>
      <c r="J36" s="125"/>
      <c r="K36" s="78"/>
      <c r="L36" s="133"/>
      <c r="M36" s="133"/>
      <c r="N36" s="133"/>
    </row>
    <row r="37" spans="2:14" ht="26" customHeight="1" x14ac:dyDescent="0.2">
      <c r="B37" s="72"/>
      <c r="C37" s="84"/>
      <c r="D37" s="196"/>
      <c r="E37" s="121"/>
      <c r="F37" s="78"/>
      <c r="G37" s="10"/>
      <c r="H37" s="78"/>
      <c r="I37" s="78"/>
      <c r="J37" s="125"/>
      <c r="K37" s="78"/>
      <c r="L37" s="133"/>
      <c r="M37" s="133"/>
      <c r="N37" s="133"/>
    </row>
    <row r="38" spans="2:14" ht="26" customHeight="1" x14ac:dyDescent="0.2">
      <c r="B38" s="72"/>
      <c r="C38" s="84"/>
      <c r="D38" s="196"/>
      <c r="E38" s="121"/>
      <c r="F38" s="78"/>
      <c r="G38" s="10"/>
      <c r="H38" s="78"/>
      <c r="I38" s="78"/>
      <c r="J38" s="125"/>
      <c r="K38" s="78"/>
      <c r="L38" s="133"/>
      <c r="M38" s="133"/>
      <c r="N38" s="133"/>
    </row>
    <row r="39" spans="2:14" ht="26" customHeight="1" x14ac:dyDescent="0.2">
      <c r="B39" s="72"/>
      <c r="C39" s="84"/>
      <c r="D39" s="196"/>
      <c r="E39" s="121"/>
      <c r="F39" s="78"/>
      <c r="G39" s="10"/>
      <c r="H39" s="78"/>
      <c r="I39" s="78"/>
      <c r="J39" s="125"/>
      <c r="K39" s="78"/>
      <c r="L39" s="133"/>
      <c r="M39" s="133"/>
      <c r="N39" s="133"/>
    </row>
    <row r="40" spans="2:14" ht="26" customHeight="1" x14ac:dyDescent="0.2">
      <c r="B40" s="72"/>
      <c r="C40" s="84"/>
      <c r="D40" s="196"/>
      <c r="E40" s="121"/>
      <c r="F40" s="78"/>
      <c r="G40" s="10"/>
      <c r="H40" s="78"/>
      <c r="I40" s="78"/>
      <c r="J40" s="125"/>
      <c r="K40" s="78"/>
      <c r="L40" s="133"/>
      <c r="M40" s="133"/>
      <c r="N40" s="133"/>
    </row>
    <row r="41" spans="2:14" ht="26" customHeight="1" x14ac:dyDescent="0.2">
      <c r="B41" s="72"/>
      <c r="C41" s="84"/>
      <c r="D41" s="196"/>
      <c r="E41" s="121"/>
      <c r="F41" s="78"/>
      <c r="G41" s="10"/>
      <c r="H41" s="78"/>
      <c r="I41" s="78"/>
      <c r="J41" s="125"/>
      <c r="K41" s="78"/>
      <c r="L41" s="133"/>
      <c r="M41" s="133"/>
      <c r="N41" s="133"/>
    </row>
    <row r="42" spans="2:14" ht="26" customHeight="1" x14ac:dyDescent="0.2">
      <c r="B42" s="72"/>
      <c r="C42" s="84"/>
      <c r="D42" s="196"/>
      <c r="E42" s="121"/>
      <c r="F42" s="78"/>
      <c r="G42" s="10"/>
      <c r="H42" s="78"/>
      <c r="I42" s="78"/>
      <c r="J42" s="125"/>
      <c r="K42" s="78"/>
      <c r="L42" s="133"/>
      <c r="M42" s="133"/>
      <c r="N42" s="133"/>
    </row>
    <row r="43" spans="2:14" ht="26" customHeight="1" x14ac:dyDescent="0.2">
      <c r="B43" s="72"/>
      <c r="C43" s="84"/>
      <c r="D43" s="196"/>
      <c r="E43" s="121"/>
      <c r="F43" s="78"/>
      <c r="G43" s="10"/>
      <c r="H43" s="78"/>
      <c r="I43" s="78"/>
      <c r="J43" s="125"/>
      <c r="K43" s="78"/>
      <c r="L43" s="133"/>
      <c r="M43" s="133"/>
      <c r="N43" s="133"/>
    </row>
    <row r="44" spans="2:14" ht="26" customHeight="1" x14ac:dyDescent="0.2">
      <c r="B44" s="72"/>
      <c r="C44" s="84"/>
      <c r="D44" s="196"/>
      <c r="E44" s="121"/>
      <c r="F44" s="78"/>
      <c r="G44" s="10"/>
      <c r="H44" s="78"/>
      <c r="I44" s="78"/>
      <c r="J44" s="125"/>
      <c r="K44" s="78"/>
      <c r="L44" s="133"/>
      <c r="M44" s="133"/>
      <c r="N44" s="133"/>
    </row>
    <row r="45" spans="2:14" ht="26" customHeight="1" x14ac:dyDescent="0.2">
      <c r="B45" s="72"/>
      <c r="C45" s="84"/>
      <c r="D45" s="196"/>
      <c r="E45" s="121"/>
      <c r="F45" s="78"/>
      <c r="G45" s="10"/>
      <c r="H45" s="78"/>
      <c r="I45" s="78"/>
      <c r="J45" s="125"/>
      <c r="K45" s="78"/>
      <c r="L45" s="133"/>
      <c r="M45" s="133"/>
      <c r="N45" s="133"/>
    </row>
    <row r="46" spans="2:14" ht="26" customHeight="1" x14ac:dyDescent="0.2">
      <c r="B46" s="72"/>
      <c r="C46" s="84"/>
      <c r="D46" s="196"/>
      <c r="E46" s="121"/>
      <c r="F46" s="78"/>
      <c r="G46" s="10"/>
      <c r="H46" s="78"/>
      <c r="I46" s="78"/>
      <c r="J46" s="125"/>
      <c r="K46" s="78"/>
      <c r="L46" s="133"/>
      <c r="M46" s="133"/>
      <c r="N46" s="133"/>
    </row>
    <row r="47" spans="2:14" ht="26" customHeight="1" x14ac:dyDescent="0.2">
      <c r="B47" s="72"/>
      <c r="C47" s="84"/>
      <c r="D47" s="196"/>
      <c r="E47" s="121"/>
      <c r="F47" s="78"/>
      <c r="G47" s="10"/>
      <c r="H47" s="78"/>
      <c r="I47" s="78"/>
      <c r="J47" s="125"/>
      <c r="K47" s="78"/>
      <c r="L47" s="133"/>
      <c r="M47" s="133"/>
      <c r="N47" s="133"/>
    </row>
    <row r="48" spans="2:14" ht="26" customHeight="1" x14ac:dyDescent="0.2">
      <c r="B48" s="72"/>
      <c r="C48" s="84"/>
      <c r="D48" s="196"/>
      <c r="E48" s="121"/>
      <c r="F48" s="78"/>
      <c r="G48" s="10"/>
      <c r="H48" s="78"/>
      <c r="I48" s="78"/>
      <c r="J48" s="125"/>
      <c r="K48" s="78"/>
      <c r="L48" s="133"/>
      <c r="M48" s="133"/>
      <c r="N48" s="133"/>
    </row>
    <row r="49" spans="2:14" ht="26" customHeight="1" x14ac:dyDescent="0.2">
      <c r="B49" s="72"/>
      <c r="C49" s="84"/>
      <c r="D49" s="196"/>
      <c r="E49" s="121"/>
      <c r="F49" s="78"/>
      <c r="G49" s="10"/>
      <c r="H49" s="78"/>
      <c r="I49" s="78"/>
      <c r="J49" s="125"/>
      <c r="K49" s="78"/>
      <c r="L49" s="133"/>
      <c r="M49" s="133"/>
      <c r="N49" s="133"/>
    </row>
    <row r="50" spans="2:14" ht="26" customHeight="1" x14ac:dyDescent="0.2">
      <c r="B50" s="72"/>
      <c r="C50" s="84"/>
      <c r="D50" s="196"/>
      <c r="E50" s="121"/>
      <c r="F50" s="78"/>
      <c r="G50" s="10"/>
      <c r="H50" s="78"/>
      <c r="I50" s="78"/>
      <c r="J50" s="125"/>
      <c r="K50" s="78"/>
      <c r="L50" s="133"/>
      <c r="M50" s="133"/>
      <c r="N50" s="133"/>
    </row>
    <row r="51" spans="2:14" ht="26" customHeight="1" x14ac:dyDescent="0.2">
      <c r="B51" s="72"/>
      <c r="C51" s="84"/>
      <c r="D51" s="196"/>
      <c r="E51" s="121"/>
      <c r="F51" s="78"/>
      <c r="G51" s="10"/>
      <c r="H51" s="78"/>
      <c r="I51" s="78"/>
      <c r="J51" s="125"/>
      <c r="K51" s="78"/>
      <c r="L51" s="133"/>
      <c r="M51" s="133"/>
      <c r="N51" s="133"/>
    </row>
    <row r="52" spans="2:14" ht="26" customHeight="1" x14ac:dyDescent="0.2">
      <c r="B52" s="72"/>
      <c r="C52" s="84"/>
      <c r="D52" s="196"/>
      <c r="E52" s="121"/>
      <c r="F52" s="78"/>
      <c r="G52" s="10"/>
      <c r="H52" s="78"/>
      <c r="I52" s="78"/>
      <c r="J52" s="125"/>
      <c r="K52" s="78"/>
      <c r="L52" s="133"/>
      <c r="M52" s="133"/>
      <c r="N52" s="133"/>
    </row>
    <row r="53" spans="2:14" ht="26" customHeight="1" x14ac:dyDescent="0.2">
      <c r="B53" s="72"/>
      <c r="C53" s="84"/>
      <c r="D53" s="196"/>
      <c r="E53" s="121"/>
      <c r="F53" s="78"/>
      <c r="G53" s="10"/>
      <c r="H53" s="78"/>
      <c r="I53" s="78"/>
      <c r="J53" s="125"/>
      <c r="K53" s="78"/>
      <c r="L53" s="133"/>
      <c r="M53" s="133"/>
      <c r="N53" s="133"/>
    </row>
    <row r="54" spans="2:14" ht="26" customHeight="1" x14ac:dyDescent="0.2">
      <c r="B54" s="72"/>
      <c r="C54" s="84"/>
      <c r="D54" s="196"/>
      <c r="E54" s="121"/>
      <c r="F54" s="78"/>
      <c r="G54" s="10"/>
      <c r="H54" s="78"/>
      <c r="I54" s="78"/>
      <c r="J54" s="125"/>
      <c r="K54" s="78"/>
      <c r="L54" s="133"/>
      <c r="M54" s="133"/>
      <c r="N54" s="133"/>
    </row>
    <row r="55" spans="2:14" ht="26" customHeight="1" x14ac:dyDescent="0.2">
      <c r="B55" s="72"/>
      <c r="C55" s="84"/>
      <c r="D55" s="196"/>
      <c r="E55" s="121"/>
      <c r="F55" s="78"/>
      <c r="G55" s="10"/>
      <c r="H55" s="78"/>
      <c r="I55" s="78"/>
      <c r="J55" s="125"/>
      <c r="K55" s="78"/>
      <c r="L55" s="133"/>
      <c r="M55" s="133"/>
      <c r="N55" s="133"/>
    </row>
    <row r="56" spans="2:14" ht="26" customHeight="1" x14ac:dyDescent="0.2">
      <c r="B56" s="72"/>
      <c r="C56" s="84"/>
      <c r="D56" s="196"/>
      <c r="E56" s="121"/>
      <c r="F56" s="78"/>
      <c r="G56" s="10"/>
      <c r="H56" s="78"/>
      <c r="I56" s="78"/>
      <c r="J56" s="125"/>
      <c r="K56" s="78"/>
      <c r="L56" s="133"/>
      <c r="M56" s="133"/>
      <c r="N56" s="133"/>
    </row>
    <row r="57" spans="2:14" ht="26" customHeight="1" x14ac:dyDescent="0.2">
      <c r="B57" s="72"/>
      <c r="C57" s="84"/>
      <c r="D57" s="196"/>
      <c r="E57" s="121"/>
      <c r="F57" s="78"/>
      <c r="G57" s="10"/>
      <c r="H57" s="78"/>
      <c r="I57" s="78"/>
      <c r="J57" s="125"/>
      <c r="K57" s="78"/>
      <c r="L57" s="133"/>
      <c r="M57" s="133"/>
      <c r="N57" s="133"/>
    </row>
    <row r="58" spans="2:14" ht="26" customHeight="1" x14ac:dyDescent="0.2">
      <c r="B58" s="72"/>
      <c r="C58" s="84"/>
      <c r="D58" s="196"/>
      <c r="E58" s="121"/>
      <c r="F58" s="78"/>
      <c r="G58" s="10"/>
      <c r="H58" s="78"/>
      <c r="I58" s="78"/>
      <c r="J58" s="125"/>
      <c r="K58" s="78"/>
      <c r="L58" s="133"/>
      <c r="M58" s="133"/>
      <c r="N58" s="133"/>
    </row>
    <row r="59" spans="2:14" ht="26" customHeight="1" x14ac:dyDescent="0.2">
      <c r="B59" s="72"/>
      <c r="C59" s="84"/>
      <c r="D59" s="196"/>
      <c r="E59" s="121"/>
      <c r="F59" s="78"/>
      <c r="G59" s="10"/>
      <c r="H59" s="78"/>
      <c r="I59" s="78"/>
      <c r="J59" s="125"/>
      <c r="K59" s="78"/>
      <c r="L59" s="133"/>
      <c r="M59" s="133"/>
      <c r="N59" s="133"/>
    </row>
    <row r="60" spans="2:14" ht="26" customHeight="1" x14ac:dyDescent="0.2">
      <c r="B60" s="72"/>
      <c r="C60" s="84"/>
      <c r="D60" s="196"/>
      <c r="E60" s="121"/>
      <c r="F60" s="78"/>
      <c r="G60" s="10"/>
      <c r="H60" s="78"/>
      <c r="I60" s="78"/>
      <c r="J60" s="125"/>
      <c r="K60" s="78"/>
      <c r="L60" s="133"/>
      <c r="M60" s="133"/>
      <c r="N60" s="133"/>
    </row>
    <row r="61" spans="2:14" ht="26" customHeight="1" x14ac:dyDescent="0.2">
      <c r="B61" s="72"/>
      <c r="C61" s="84"/>
      <c r="D61" s="196"/>
      <c r="E61" s="121"/>
      <c r="F61" s="78"/>
      <c r="G61" s="10"/>
      <c r="H61" s="78"/>
      <c r="I61" s="78"/>
      <c r="J61" s="125"/>
      <c r="K61" s="78"/>
      <c r="L61" s="133"/>
      <c r="M61" s="133"/>
      <c r="N61" s="133"/>
    </row>
    <row r="62" spans="2:14" ht="26" customHeight="1" x14ac:dyDescent="0.2">
      <c r="B62" s="72"/>
      <c r="C62" s="84"/>
      <c r="D62" s="196"/>
      <c r="E62" s="121"/>
      <c r="F62" s="78"/>
      <c r="G62" s="10"/>
      <c r="H62" s="78"/>
      <c r="I62" s="78"/>
      <c r="J62" s="125"/>
      <c r="K62" s="78"/>
      <c r="L62" s="133"/>
      <c r="M62" s="133"/>
      <c r="N62" s="133"/>
    </row>
    <row r="63" spans="2:14" ht="26" customHeight="1" x14ac:dyDescent="0.2">
      <c r="B63" s="72"/>
      <c r="C63" s="84"/>
      <c r="D63" s="196"/>
      <c r="E63" s="121"/>
      <c r="F63" s="78"/>
      <c r="G63" s="10"/>
      <c r="H63" s="78"/>
      <c r="I63" s="78"/>
      <c r="J63" s="125"/>
      <c r="K63" s="78"/>
      <c r="L63" s="133"/>
      <c r="M63" s="133"/>
      <c r="N63" s="133"/>
    </row>
    <row r="64" spans="2:14" ht="26" customHeight="1" x14ac:dyDescent="0.2">
      <c r="B64" s="72"/>
      <c r="C64" s="84"/>
      <c r="D64" s="196"/>
      <c r="E64" s="121"/>
      <c r="F64" s="78"/>
      <c r="G64" s="10"/>
      <c r="H64" s="78"/>
      <c r="I64" s="78"/>
      <c r="J64" s="125"/>
      <c r="K64" s="78"/>
      <c r="L64" s="133"/>
      <c r="M64" s="133"/>
      <c r="N64" s="133"/>
    </row>
    <row r="65" spans="1:1173" ht="26" customHeight="1" x14ac:dyDescent="0.2">
      <c r="B65" s="72"/>
      <c r="C65" s="84"/>
      <c r="D65" s="196"/>
      <c r="E65" s="121"/>
      <c r="F65" s="78"/>
      <c r="G65" s="10"/>
      <c r="H65" s="78"/>
      <c r="I65" s="78"/>
      <c r="J65" s="125"/>
      <c r="K65" s="78"/>
      <c r="L65" s="133"/>
      <c r="M65" s="133"/>
      <c r="N65" s="133"/>
    </row>
    <row r="66" spans="1:1173" ht="26" customHeight="1" x14ac:dyDescent="0.2">
      <c r="B66" s="72"/>
      <c r="C66" s="84"/>
      <c r="D66" s="196"/>
      <c r="E66" s="121"/>
      <c r="F66" s="78"/>
      <c r="G66" s="10"/>
      <c r="H66" s="78"/>
      <c r="I66" s="78"/>
      <c r="J66" s="125"/>
      <c r="K66" s="78"/>
      <c r="L66" s="133"/>
      <c r="M66" s="133"/>
      <c r="N66" s="133"/>
    </row>
    <row r="67" spans="1:1173" ht="26" customHeight="1" x14ac:dyDescent="0.2">
      <c r="B67" s="72"/>
      <c r="C67" s="84"/>
      <c r="D67" s="196"/>
      <c r="E67" s="121"/>
      <c r="F67" s="78"/>
      <c r="G67" s="10"/>
      <c r="H67" s="78"/>
      <c r="I67" s="78"/>
      <c r="J67" s="125"/>
      <c r="K67" s="78"/>
      <c r="L67" s="133"/>
      <c r="M67" s="133"/>
      <c r="N67" s="133"/>
    </row>
    <row r="68" spans="1:1173" ht="26" customHeight="1" x14ac:dyDescent="0.2">
      <c r="B68" s="72"/>
      <c r="C68" s="84"/>
      <c r="D68" s="196"/>
      <c r="E68" s="121"/>
      <c r="F68" s="78"/>
      <c r="G68" s="10"/>
      <c r="H68" s="78"/>
      <c r="I68" s="78"/>
      <c r="J68" s="125"/>
      <c r="K68" s="78"/>
      <c r="L68" s="133"/>
      <c r="M68" s="133"/>
      <c r="N68" s="133"/>
    </row>
    <row r="69" spans="1:1173" ht="26" customHeight="1" x14ac:dyDescent="0.2">
      <c r="B69" s="72"/>
      <c r="C69" s="84"/>
      <c r="D69" s="196"/>
      <c r="E69" s="121"/>
      <c r="F69" s="78"/>
      <c r="G69" s="10"/>
      <c r="H69" s="78"/>
      <c r="I69" s="78"/>
      <c r="J69" s="125"/>
      <c r="K69" s="78"/>
      <c r="L69" s="133"/>
      <c r="M69" s="133"/>
      <c r="N69" s="133"/>
    </row>
    <row r="70" spans="1:1173" ht="26" customHeight="1" x14ac:dyDescent="0.2">
      <c r="B70" s="72"/>
      <c r="C70" s="84"/>
      <c r="D70" s="196"/>
      <c r="E70" s="121"/>
      <c r="F70" s="78"/>
      <c r="G70" s="10"/>
      <c r="H70" s="78"/>
      <c r="I70" s="78"/>
      <c r="J70" s="125"/>
      <c r="K70" s="78"/>
      <c r="L70" s="133"/>
      <c r="M70" s="133"/>
      <c r="N70" s="133"/>
    </row>
    <row r="71" spans="1:1173" ht="26" customHeight="1" x14ac:dyDescent="0.2">
      <c r="B71" s="72"/>
      <c r="C71" s="84"/>
      <c r="D71" s="196"/>
      <c r="E71" s="121"/>
      <c r="F71" s="78"/>
      <c r="G71" s="10"/>
      <c r="H71" s="78"/>
      <c r="I71" s="78"/>
      <c r="J71" s="125"/>
      <c r="K71" s="78"/>
      <c r="L71" s="133"/>
      <c r="M71" s="133"/>
      <c r="N71" s="133"/>
    </row>
    <row r="72" spans="1:1173" ht="26" customHeight="1" x14ac:dyDescent="0.2">
      <c r="B72" s="72"/>
      <c r="C72" s="84"/>
      <c r="D72" s="196"/>
      <c r="E72" s="121"/>
      <c r="F72" s="78"/>
      <c r="G72" s="10"/>
      <c r="H72" s="78"/>
      <c r="I72" s="78"/>
      <c r="J72" s="125"/>
      <c r="K72" s="78"/>
      <c r="L72" s="133"/>
      <c r="M72" s="133"/>
      <c r="N72" s="133"/>
    </row>
    <row r="73" spans="1:1173" ht="26" customHeight="1" x14ac:dyDescent="0.2">
      <c r="B73" s="72"/>
      <c r="C73" s="84"/>
      <c r="D73" s="196"/>
      <c r="E73" s="121"/>
      <c r="F73" s="78"/>
      <c r="G73" s="10"/>
      <c r="H73" s="78"/>
      <c r="I73" s="78"/>
      <c r="J73" s="125"/>
      <c r="K73" s="78"/>
      <c r="L73" s="133"/>
      <c r="M73" s="133"/>
      <c r="N73" s="133"/>
    </row>
    <row r="74" spans="1:1173" ht="26" customHeight="1" x14ac:dyDescent="0.2">
      <c r="B74" s="72"/>
      <c r="C74" s="84"/>
      <c r="D74" s="196"/>
      <c r="E74" s="121"/>
      <c r="F74" s="78"/>
      <c r="G74" s="10"/>
      <c r="H74" s="78"/>
      <c r="I74" s="78"/>
      <c r="J74" s="125"/>
      <c r="K74" s="78"/>
      <c r="L74" s="133"/>
      <c r="M74" s="133"/>
      <c r="N74" s="133"/>
    </row>
    <row r="75" spans="1:1173" ht="26" customHeight="1" x14ac:dyDescent="0.2">
      <c r="B75" s="72"/>
      <c r="C75" s="84"/>
      <c r="D75" s="196"/>
      <c r="E75" s="121"/>
      <c r="F75" s="78"/>
      <c r="G75" s="10"/>
      <c r="H75" s="78"/>
      <c r="I75" s="78"/>
      <c r="J75" s="125"/>
      <c r="K75" s="78"/>
      <c r="L75" s="133"/>
      <c r="M75" s="133"/>
      <c r="N75" s="133"/>
    </row>
    <row r="76" spans="1:1173" ht="170" customHeight="1" x14ac:dyDescent="0.2"/>
    <row r="77" spans="1:1173" s="112" customFormat="1" ht="22" hidden="1" customHeight="1" x14ac:dyDescent="0.2">
      <c r="A77" s="181"/>
      <c r="B77" s="126"/>
      <c r="C77" s="111"/>
      <c r="D77" s="112">
        <v>0</v>
      </c>
      <c r="E77" s="164">
        <f>IF(D77="N/A","N/A",IF((ROUND($D$78+30,-1))&lt;($D$78+D77+1),"N/A",D77+1))</f>
        <v>1</v>
      </c>
      <c r="F77" s="164">
        <f t="shared" ref="F77:AR77" si="0">IF(E77="N/A","N/A",IF((ROUND($D$78+30,-1))&lt;($D$78+E77+1),"N/A",E77+1))</f>
        <v>2</v>
      </c>
      <c r="G77" s="164">
        <f t="shared" si="0"/>
        <v>3</v>
      </c>
      <c r="H77" s="164">
        <f t="shared" si="0"/>
        <v>4</v>
      </c>
      <c r="I77" s="164">
        <f t="shared" si="0"/>
        <v>5</v>
      </c>
      <c r="J77" s="164">
        <f t="shared" si="0"/>
        <v>6</v>
      </c>
      <c r="K77" s="164">
        <f t="shared" si="0"/>
        <v>7</v>
      </c>
      <c r="L77" s="164">
        <f t="shared" si="0"/>
        <v>8</v>
      </c>
      <c r="M77" s="164">
        <f t="shared" si="0"/>
        <v>9</v>
      </c>
      <c r="N77" s="164">
        <f t="shared" si="0"/>
        <v>10</v>
      </c>
      <c r="O77" s="164">
        <f t="shared" si="0"/>
        <v>11</v>
      </c>
      <c r="P77" s="164">
        <f t="shared" si="0"/>
        <v>12</v>
      </c>
      <c r="Q77" s="164">
        <f t="shared" si="0"/>
        <v>13</v>
      </c>
      <c r="R77" s="164">
        <f t="shared" si="0"/>
        <v>14</v>
      </c>
      <c r="S77" s="164">
        <f t="shared" si="0"/>
        <v>15</v>
      </c>
      <c r="T77" s="164">
        <f t="shared" si="0"/>
        <v>16</v>
      </c>
      <c r="U77" s="164">
        <f t="shared" si="0"/>
        <v>17</v>
      </c>
      <c r="V77" s="164">
        <f t="shared" si="0"/>
        <v>18</v>
      </c>
      <c r="W77" s="164">
        <f t="shared" si="0"/>
        <v>19</v>
      </c>
      <c r="X77" s="164">
        <f t="shared" si="0"/>
        <v>20</v>
      </c>
      <c r="Y77" s="164">
        <f t="shared" si="0"/>
        <v>21</v>
      </c>
      <c r="Z77" s="164">
        <f t="shared" si="0"/>
        <v>22</v>
      </c>
      <c r="AA77" s="164">
        <f t="shared" si="0"/>
        <v>23</v>
      </c>
      <c r="AB77" s="164">
        <f t="shared" si="0"/>
        <v>24</v>
      </c>
      <c r="AC77" s="164">
        <f t="shared" si="0"/>
        <v>25</v>
      </c>
      <c r="AD77" s="164">
        <f t="shared" si="0"/>
        <v>26</v>
      </c>
      <c r="AE77" s="164">
        <f t="shared" si="0"/>
        <v>27</v>
      </c>
      <c r="AF77" s="164">
        <f t="shared" si="0"/>
        <v>28</v>
      </c>
      <c r="AG77" s="164">
        <f t="shared" si="0"/>
        <v>29</v>
      </c>
      <c r="AH77" s="164">
        <f t="shared" si="0"/>
        <v>30</v>
      </c>
      <c r="AI77" s="164">
        <f t="shared" si="0"/>
        <v>31</v>
      </c>
      <c r="AJ77" s="164">
        <f t="shared" si="0"/>
        <v>32</v>
      </c>
      <c r="AK77" s="164" t="str">
        <f t="shared" si="0"/>
        <v>N/A</v>
      </c>
      <c r="AL77" s="164" t="str">
        <f t="shared" si="0"/>
        <v>N/A</v>
      </c>
      <c r="AM77" s="164" t="str">
        <f t="shared" si="0"/>
        <v>N/A</v>
      </c>
      <c r="AN77" s="164" t="str">
        <f t="shared" si="0"/>
        <v>N/A</v>
      </c>
      <c r="AO77" s="164" t="str">
        <f t="shared" si="0"/>
        <v>N/A</v>
      </c>
      <c r="AP77" s="164" t="str">
        <f t="shared" si="0"/>
        <v>N/A</v>
      </c>
      <c r="AQ77" s="164" t="str">
        <f t="shared" si="0"/>
        <v>N/A</v>
      </c>
      <c r="AR77" s="164" t="str">
        <f t="shared" si="0"/>
        <v>N/A</v>
      </c>
      <c r="AS77" s="26"/>
      <c r="AT77" s="181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  <c r="AMJ77" s="26"/>
      <c r="AMK77" s="26"/>
      <c r="AML77" s="26"/>
      <c r="AMM77" s="26"/>
      <c r="AMN77" s="26"/>
      <c r="AMO77" s="26"/>
      <c r="AMP77" s="26"/>
      <c r="AMQ77" s="26"/>
      <c r="AMR77" s="26"/>
      <c r="AMS77" s="26"/>
      <c r="AMT77" s="26"/>
      <c r="AMU77" s="26"/>
      <c r="AMV77" s="26"/>
      <c r="AMW77" s="26"/>
      <c r="AMX77" s="26"/>
      <c r="AMY77" s="26"/>
      <c r="AMZ77" s="26"/>
      <c r="ANA77" s="26"/>
      <c r="ANB77" s="26"/>
      <c r="ANC77" s="26"/>
      <c r="AND77" s="26"/>
      <c r="ANE77" s="26"/>
      <c r="ANF77" s="26"/>
      <c r="ANG77" s="26"/>
      <c r="ANH77" s="26"/>
      <c r="ANI77" s="26"/>
      <c r="ANJ77" s="26"/>
      <c r="ANK77" s="26"/>
      <c r="ANL77" s="26"/>
      <c r="ANM77" s="26"/>
      <c r="ANN77" s="26"/>
      <c r="ANO77" s="26"/>
      <c r="ANP77" s="26"/>
      <c r="ANQ77" s="26"/>
      <c r="ANR77" s="26"/>
      <c r="ANS77" s="26"/>
      <c r="ANT77" s="26"/>
      <c r="ANU77" s="26"/>
      <c r="ANV77" s="26"/>
      <c r="ANW77" s="26"/>
      <c r="ANX77" s="26"/>
      <c r="ANY77" s="26"/>
      <c r="ANZ77" s="26"/>
      <c r="AOA77" s="26"/>
      <c r="AOB77" s="26"/>
      <c r="AOC77" s="26"/>
      <c r="AOD77" s="26"/>
      <c r="AOE77" s="26"/>
      <c r="AOF77" s="26"/>
      <c r="AOG77" s="26"/>
      <c r="AOH77" s="26"/>
      <c r="AOI77" s="26"/>
      <c r="AOJ77" s="26"/>
      <c r="AOK77" s="26"/>
      <c r="AOL77" s="26"/>
      <c r="AOM77" s="26"/>
      <c r="AON77" s="26"/>
      <c r="AOO77" s="26"/>
      <c r="AOP77" s="26"/>
      <c r="AOQ77" s="26"/>
      <c r="AOR77" s="26"/>
      <c r="AOS77" s="26"/>
      <c r="AOT77" s="26"/>
      <c r="AOU77" s="26"/>
      <c r="AOV77" s="26"/>
      <c r="AOW77" s="26"/>
      <c r="AOX77" s="26"/>
      <c r="AOY77" s="26"/>
      <c r="AOZ77" s="26"/>
      <c r="APA77" s="26"/>
      <c r="APB77" s="26"/>
      <c r="APC77" s="26"/>
      <c r="APD77" s="26"/>
      <c r="APE77" s="26"/>
      <c r="APF77" s="26"/>
      <c r="APG77" s="26"/>
      <c r="APH77" s="26"/>
      <c r="API77" s="26"/>
      <c r="APJ77" s="26"/>
      <c r="APK77" s="26"/>
      <c r="APL77" s="26"/>
      <c r="APM77" s="26"/>
      <c r="APN77" s="26"/>
      <c r="APO77" s="26"/>
      <c r="APP77" s="26"/>
      <c r="APQ77" s="26"/>
      <c r="APR77" s="26"/>
      <c r="APS77" s="26"/>
      <c r="APT77" s="26"/>
      <c r="APU77" s="26"/>
      <c r="APV77" s="26"/>
      <c r="APW77" s="26"/>
      <c r="APX77" s="26"/>
      <c r="APY77" s="26"/>
      <c r="APZ77" s="26"/>
      <c r="AQA77" s="26"/>
      <c r="AQB77" s="26"/>
      <c r="AQC77" s="26"/>
      <c r="AQD77" s="26"/>
      <c r="AQE77" s="26"/>
      <c r="AQF77" s="26"/>
      <c r="AQG77" s="26"/>
      <c r="AQH77" s="26"/>
      <c r="AQI77" s="26"/>
      <c r="AQJ77" s="26"/>
      <c r="AQK77" s="26"/>
      <c r="AQL77" s="26"/>
      <c r="AQM77" s="26"/>
      <c r="AQN77" s="26"/>
      <c r="AQO77" s="26"/>
      <c r="AQP77" s="26"/>
      <c r="AQQ77" s="26"/>
      <c r="AQR77" s="26"/>
      <c r="AQS77" s="26"/>
      <c r="AQT77" s="26"/>
      <c r="AQU77" s="26"/>
      <c r="AQV77" s="26"/>
      <c r="AQW77" s="26"/>
      <c r="AQX77" s="26"/>
      <c r="AQY77" s="26"/>
      <c r="AQZ77" s="26"/>
      <c r="ARA77" s="26"/>
      <c r="ARB77" s="26"/>
      <c r="ARC77" s="26"/>
      <c r="ARD77" s="26"/>
      <c r="ARE77" s="26"/>
      <c r="ARF77" s="26"/>
      <c r="ARG77" s="26"/>
      <c r="ARH77" s="26"/>
      <c r="ARI77" s="26"/>
      <c r="ARJ77" s="26"/>
      <c r="ARK77" s="26"/>
      <c r="ARL77" s="26"/>
      <c r="ARM77" s="26"/>
      <c r="ARN77" s="26"/>
      <c r="ARO77" s="26"/>
      <c r="ARP77" s="26"/>
      <c r="ARQ77" s="26"/>
      <c r="ARR77" s="26"/>
      <c r="ARS77" s="26"/>
      <c r="ART77" s="26"/>
      <c r="ARU77" s="26"/>
      <c r="ARV77" s="26"/>
      <c r="ARW77" s="26"/>
      <c r="ARX77" s="26"/>
      <c r="ARY77" s="26"/>
      <c r="ARZ77" s="26"/>
      <c r="ASA77" s="26"/>
      <c r="ASB77" s="26"/>
      <c r="ASC77" s="26"/>
    </row>
    <row r="78" spans="1:1173" s="113" customFormat="1" ht="22" hidden="1" customHeight="1" x14ac:dyDescent="0.2">
      <c r="A78" s="181"/>
      <c r="B78" s="112" t="s">
        <v>69</v>
      </c>
      <c r="C78" s="127" t="s">
        <v>11</v>
      </c>
      <c r="D78" s="105">
        <f>Vérification!C$12</f>
        <v>2018</v>
      </c>
      <c r="E78" s="105">
        <f t="shared" ref="E78:AR78" si="1">IF(E77="N/A","",$D78+E77)</f>
        <v>2019</v>
      </c>
      <c r="F78" s="105">
        <f t="shared" si="1"/>
        <v>2020</v>
      </c>
      <c r="G78" s="105">
        <f t="shared" si="1"/>
        <v>2021</v>
      </c>
      <c r="H78" s="105">
        <f t="shared" si="1"/>
        <v>2022</v>
      </c>
      <c r="I78" s="105">
        <f t="shared" si="1"/>
        <v>2023</v>
      </c>
      <c r="J78" s="105">
        <f t="shared" si="1"/>
        <v>2024</v>
      </c>
      <c r="K78" s="105">
        <f t="shared" si="1"/>
        <v>2025</v>
      </c>
      <c r="L78" s="105">
        <f t="shared" si="1"/>
        <v>2026</v>
      </c>
      <c r="M78" s="105">
        <f t="shared" si="1"/>
        <v>2027</v>
      </c>
      <c r="N78" s="105">
        <f t="shared" si="1"/>
        <v>2028</v>
      </c>
      <c r="O78" s="105">
        <f t="shared" si="1"/>
        <v>2029</v>
      </c>
      <c r="P78" s="105">
        <f t="shared" si="1"/>
        <v>2030</v>
      </c>
      <c r="Q78" s="105">
        <f t="shared" si="1"/>
        <v>2031</v>
      </c>
      <c r="R78" s="105">
        <f t="shared" si="1"/>
        <v>2032</v>
      </c>
      <c r="S78" s="105">
        <f t="shared" si="1"/>
        <v>2033</v>
      </c>
      <c r="T78" s="105">
        <f t="shared" si="1"/>
        <v>2034</v>
      </c>
      <c r="U78" s="105">
        <f t="shared" si="1"/>
        <v>2035</v>
      </c>
      <c r="V78" s="105">
        <f t="shared" si="1"/>
        <v>2036</v>
      </c>
      <c r="W78" s="105">
        <f t="shared" si="1"/>
        <v>2037</v>
      </c>
      <c r="X78" s="105">
        <f t="shared" si="1"/>
        <v>2038</v>
      </c>
      <c r="Y78" s="105">
        <f t="shared" si="1"/>
        <v>2039</v>
      </c>
      <c r="Z78" s="105">
        <f t="shared" si="1"/>
        <v>2040</v>
      </c>
      <c r="AA78" s="105">
        <f t="shared" si="1"/>
        <v>2041</v>
      </c>
      <c r="AB78" s="105">
        <f t="shared" si="1"/>
        <v>2042</v>
      </c>
      <c r="AC78" s="105">
        <f t="shared" si="1"/>
        <v>2043</v>
      </c>
      <c r="AD78" s="105">
        <f t="shared" si="1"/>
        <v>2044</v>
      </c>
      <c r="AE78" s="105">
        <f t="shared" si="1"/>
        <v>2045</v>
      </c>
      <c r="AF78" s="105">
        <f t="shared" si="1"/>
        <v>2046</v>
      </c>
      <c r="AG78" s="105">
        <f t="shared" si="1"/>
        <v>2047</v>
      </c>
      <c r="AH78" s="105">
        <f t="shared" si="1"/>
        <v>2048</v>
      </c>
      <c r="AI78" s="105">
        <f t="shared" si="1"/>
        <v>2049</v>
      </c>
      <c r="AJ78" s="105">
        <f t="shared" si="1"/>
        <v>2050</v>
      </c>
      <c r="AK78" s="105" t="str">
        <f t="shared" si="1"/>
        <v/>
      </c>
      <c r="AL78" s="105" t="str">
        <f t="shared" si="1"/>
        <v/>
      </c>
      <c r="AM78" s="105" t="str">
        <f t="shared" si="1"/>
        <v/>
      </c>
      <c r="AN78" s="105" t="str">
        <f t="shared" si="1"/>
        <v/>
      </c>
      <c r="AO78" s="105" t="str">
        <f t="shared" si="1"/>
        <v/>
      </c>
      <c r="AP78" s="105" t="str">
        <f t="shared" si="1"/>
        <v/>
      </c>
      <c r="AQ78" s="105" t="str">
        <f t="shared" si="1"/>
        <v/>
      </c>
      <c r="AR78" s="105" t="str">
        <f t="shared" si="1"/>
        <v/>
      </c>
      <c r="AS78" s="94"/>
      <c r="AT78" s="181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/>
      <c r="CV78" s="94"/>
      <c r="CW78" s="94"/>
      <c r="CX78" s="94"/>
      <c r="CY78" s="94"/>
      <c r="CZ78" s="94"/>
      <c r="DA78" s="94"/>
      <c r="DB78" s="94"/>
      <c r="DC78" s="94"/>
      <c r="DD78" s="94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4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94"/>
      <c r="JI78" s="94"/>
      <c r="JJ78" s="94"/>
      <c r="JK78" s="94"/>
      <c r="JL78" s="94"/>
      <c r="JM78" s="94"/>
      <c r="JN78" s="94"/>
      <c r="JO78" s="94"/>
      <c r="JP78" s="94"/>
      <c r="JQ78" s="94"/>
      <c r="JR78" s="94"/>
      <c r="JS78" s="94"/>
      <c r="JT78" s="94"/>
      <c r="JU78" s="94"/>
      <c r="JV78" s="94"/>
      <c r="JW78" s="94"/>
      <c r="JX78" s="94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4"/>
      <c r="KO78" s="94"/>
      <c r="KP78" s="94"/>
      <c r="KQ78" s="94"/>
      <c r="KR78" s="94"/>
      <c r="KS78" s="94"/>
      <c r="KT78" s="94"/>
      <c r="KU78" s="94"/>
      <c r="KV78" s="94"/>
      <c r="KW78" s="94"/>
      <c r="KX78" s="94"/>
      <c r="KY78" s="94"/>
      <c r="KZ78" s="94"/>
      <c r="LA78" s="94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94"/>
      <c r="NB78" s="94"/>
      <c r="NC78" s="94"/>
      <c r="ND78" s="94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/>
      <c r="RL78" s="94"/>
      <c r="RM78" s="94"/>
      <c r="RN78" s="94"/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/>
      <c r="SM78" s="94"/>
      <c r="SN78" s="94"/>
      <c r="SO78" s="94"/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  <c r="TC78" s="94"/>
      <c r="TD78" s="94"/>
      <c r="TE78" s="94"/>
      <c r="TF78" s="94"/>
      <c r="TG78" s="94"/>
      <c r="TH78" s="94"/>
      <c r="TI78" s="94"/>
      <c r="TJ78" s="94"/>
      <c r="TK78" s="94"/>
      <c r="TL78" s="94"/>
      <c r="TM78" s="94"/>
      <c r="TN78" s="94"/>
      <c r="TO78" s="94"/>
      <c r="TP78" s="94"/>
      <c r="TQ78" s="94"/>
      <c r="TR78" s="94"/>
      <c r="TS78" s="94"/>
      <c r="TT78" s="94"/>
      <c r="TU78" s="94"/>
      <c r="TV78" s="94"/>
      <c r="TW78" s="94"/>
      <c r="TX78" s="94"/>
      <c r="TY78" s="94"/>
      <c r="TZ78" s="94"/>
      <c r="UA78" s="94"/>
      <c r="UB78" s="94"/>
      <c r="UC78" s="94"/>
      <c r="UD78" s="94"/>
      <c r="UE78" s="94"/>
      <c r="UF78" s="94"/>
      <c r="UG78" s="94"/>
      <c r="UH78" s="94"/>
      <c r="UI78" s="94"/>
      <c r="UJ78" s="94"/>
      <c r="UK78" s="94"/>
      <c r="UL78" s="94"/>
      <c r="UM78" s="94"/>
      <c r="UN78" s="94"/>
      <c r="UO78" s="94"/>
      <c r="UP78" s="94"/>
      <c r="UQ78" s="94"/>
      <c r="UR78" s="94"/>
      <c r="US78" s="94"/>
      <c r="UT78" s="94"/>
      <c r="UU78" s="94"/>
      <c r="UV78" s="94"/>
      <c r="UW78" s="94"/>
      <c r="UX78" s="94"/>
      <c r="UY78" s="94"/>
      <c r="UZ78" s="94"/>
      <c r="VA78" s="94"/>
      <c r="VB78" s="94"/>
      <c r="VC78" s="94"/>
      <c r="VD78" s="94"/>
      <c r="VE78" s="94"/>
      <c r="VF78" s="94"/>
      <c r="VG78" s="94"/>
      <c r="VH78" s="94"/>
      <c r="VI78" s="94"/>
      <c r="VJ78" s="94"/>
      <c r="VK78" s="94"/>
      <c r="VL78" s="94"/>
      <c r="VM78" s="94"/>
      <c r="VN78" s="94"/>
      <c r="VO78" s="94"/>
      <c r="VP78" s="94"/>
      <c r="VQ78" s="94"/>
      <c r="VR78" s="94"/>
      <c r="VS78" s="94"/>
      <c r="VT78" s="94"/>
      <c r="VU78" s="94"/>
      <c r="VV78" s="94"/>
      <c r="VW78" s="94"/>
      <c r="VX78" s="94"/>
      <c r="VY78" s="94"/>
      <c r="VZ78" s="94"/>
      <c r="WA78" s="94"/>
      <c r="WB78" s="94"/>
      <c r="WC78" s="94"/>
      <c r="WD78" s="94"/>
      <c r="WE78" s="94"/>
      <c r="WF78" s="94"/>
      <c r="WG78" s="94"/>
      <c r="WH78" s="94"/>
      <c r="WI78" s="94"/>
      <c r="WJ78" s="94"/>
      <c r="WK78" s="94"/>
      <c r="WL78" s="94"/>
      <c r="WM78" s="94"/>
      <c r="WN78" s="94"/>
      <c r="WO78" s="94"/>
      <c r="WP78" s="94"/>
      <c r="WQ78" s="94"/>
      <c r="WR78" s="94"/>
      <c r="WS78" s="94"/>
      <c r="WT78" s="94"/>
      <c r="WU78" s="94"/>
      <c r="WV78" s="94"/>
      <c r="WW78" s="94"/>
      <c r="WX78" s="94"/>
      <c r="WY78" s="94"/>
      <c r="WZ78" s="94"/>
      <c r="XA78" s="94"/>
      <c r="XB78" s="94"/>
      <c r="XC78" s="94"/>
      <c r="XD78" s="94"/>
      <c r="XE78" s="94"/>
      <c r="XF78" s="94"/>
      <c r="XG78" s="94"/>
      <c r="XH78" s="94"/>
      <c r="XI78" s="94"/>
      <c r="XJ78" s="94"/>
      <c r="XK78" s="94"/>
      <c r="XL78" s="94"/>
      <c r="XM78" s="94"/>
      <c r="XN78" s="94"/>
      <c r="XO78" s="94"/>
      <c r="XP78" s="94"/>
      <c r="XQ78" s="94"/>
      <c r="XR78" s="94"/>
      <c r="XS78" s="94"/>
      <c r="XT78" s="94"/>
      <c r="XU78" s="94"/>
      <c r="XV78" s="94"/>
      <c r="XW78" s="94"/>
      <c r="XX78" s="94"/>
      <c r="XY78" s="94"/>
      <c r="XZ78" s="94"/>
      <c r="YA78" s="94"/>
      <c r="YB78" s="94"/>
      <c r="YC78" s="94"/>
      <c r="YD78" s="94"/>
      <c r="YE78" s="94"/>
      <c r="YF78" s="94"/>
      <c r="YG78" s="94"/>
      <c r="YH78" s="94"/>
      <c r="YI78" s="94"/>
      <c r="YJ78" s="94"/>
      <c r="YK78" s="94"/>
      <c r="YL78" s="94"/>
      <c r="YM78" s="94"/>
      <c r="YN78" s="94"/>
      <c r="YO78" s="94"/>
      <c r="YP78" s="94"/>
      <c r="YQ78" s="94"/>
      <c r="YR78" s="94"/>
      <c r="YS78" s="94"/>
      <c r="YT78" s="94"/>
      <c r="YU78" s="94"/>
      <c r="YV78" s="94"/>
      <c r="YW78" s="94"/>
      <c r="YX78" s="94"/>
      <c r="YY78" s="94"/>
      <c r="YZ78" s="94"/>
      <c r="ZA78" s="94"/>
      <c r="ZB78" s="94"/>
      <c r="ZC78" s="94"/>
      <c r="ZD78" s="94"/>
      <c r="ZE78" s="94"/>
      <c r="ZF78" s="94"/>
      <c r="ZG78" s="94"/>
      <c r="ZH78" s="94"/>
      <c r="ZI78" s="94"/>
      <c r="ZJ78" s="94"/>
      <c r="ZK78" s="94"/>
      <c r="ZL78" s="94"/>
      <c r="ZM78" s="94"/>
      <c r="ZN78" s="94"/>
      <c r="ZO78" s="94"/>
      <c r="ZP78" s="94"/>
      <c r="ZQ78" s="94"/>
      <c r="ZR78" s="94"/>
      <c r="ZS78" s="94"/>
      <c r="ZT78" s="94"/>
      <c r="ZU78" s="94"/>
      <c r="ZV78" s="94"/>
      <c r="ZW78" s="94"/>
      <c r="ZX78" s="94"/>
      <c r="ZY78" s="94"/>
      <c r="ZZ78" s="94"/>
      <c r="AAA78" s="94"/>
      <c r="AAB78" s="94"/>
      <c r="AAC78" s="94"/>
      <c r="AAD78" s="94"/>
      <c r="AAE78" s="94"/>
      <c r="AAF78" s="94"/>
      <c r="AAG78" s="94"/>
      <c r="AAH78" s="94"/>
      <c r="AAI78" s="94"/>
      <c r="AAJ78" s="94"/>
      <c r="AAK78" s="94"/>
      <c r="AAL78" s="94"/>
      <c r="AAM78" s="94"/>
      <c r="AAN78" s="94"/>
      <c r="AAO78" s="94"/>
      <c r="AAP78" s="94"/>
      <c r="AAQ78" s="94"/>
      <c r="AAR78" s="94"/>
      <c r="AAS78" s="94"/>
      <c r="AAT78" s="94"/>
      <c r="AAU78" s="94"/>
      <c r="AAV78" s="94"/>
      <c r="AAW78" s="94"/>
      <c r="AAX78" s="94"/>
      <c r="AAY78" s="94"/>
      <c r="AAZ78" s="94"/>
      <c r="ABA78" s="94"/>
      <c r="ABB78" s="94"/>
      <c r="ABC78" s="94"/>
      <c r="ABD78" s="94"/>
      <c r="ABE78" s="94"/>
      <c r="ABF78" s="94"/>
      <c r="ABG78" s="94"/>
      <c r="ABH78" s="94"/>
      <c r="ABI78" s="94"/>
      <c r="ABJ78" s="94"/>
      <c r="ABK78" s="94"/>
      <c r="ABL78" s="94"/>
      <c r="ABM78" s="94"/>
      <c r="ABN78" s="94"/>
      <c r="ABO78" s="94"/>
      <c r="ABP78" s="94"/>
      <c r="ABQ78" s="94"/>
      <c r="ABR78" s="94"/>
      <c r="ABS78" s="94"/>
      <c r="ABT78" s="94"/>
      <c r="ABU78" s="94"/>
      <c r="ABV78" s="94"/>
      <c r="ABW78" s="94"/>
      <c r="ABX78" s="94"/>
      <c r="ABY78" s="94"/>
      <c r="ABZ78" s="94"/>
      <c r="ACA78" s="94"/>
      <c r="ACB78" s="94"/>
      <c r="ACC78" s="94"/>
      <c r="ACD78" s="94"/>
      <c r="ACE78" s="94"/>
      <c r="ACF78" s="94"/>
      <c r="ACG78" s="94"/>
      <c r="ACH78" s="94"/>
      <c r="ACI78" s="94"/>
      <c r="ACJ78" s="94"/>
      <c r="ACK78" s="94"/>
      <c r="ACL78" s="94"/>
      <c r="ACM78" s="94"/>
      <c r="ACN78" s="94"/>
      <c r="ACO78" s="94"/>
      <c r="ACP78" s="94"/>
      <c r="ACQ78" s="94"/>
      <c r="ACR78" s="94"/>
      <c r="ACS78" s="94"/>
      <c r="ACT78" s="94"/>
      <c r="ACU78" s="94"/>
      <c r="ACV78" s="94"/>
      <c r="ACW78" s="94"/>
      <c r="ACX78" s="94"/>
      <c r="ACY78" s="94"/>
      <c r="ACZ78" s="94"/>
      <c r="ADA78" s="94"/>
      <c r="ADB78" s="94"/>
      <c r="ADC78" s="94"/>
      <c r="ADD78" s="94"/>
      <c r="ADE78" s="94"/>
      <c r="ADF78" s="94"/>
      <c r="ADG78" s="94"/>
      <c r="ADH78" s="94"/>
      <c r="ADI78" s="94"/>
      <c r="ADJ78" s="94"/>
      <c r="ADK78" s="94"/>
      <c r="ADL78" s="94"/>
      <c r="ADM78" s="94"/>
      <c r="ADN78" s="94"/>
      <c r="ADO78" s="94"/>
      <c r="ADP78" s="94"/>
      <c r="ADQ78" s="94"/>
      <c r="ADR78" s="94"/>
      <c r="ADS78" s="94"/>
      <c r="ADT78" s="94"/>
      <c r="ADU78" s="94"/>
      <c r="ADV78" s="94"/>
      <c r="ADW78" s="94"/>
      <c r="ADX78" s="94"/>
      <c r="ADY78" s="94"/>
      <c r="ADZ78" s="94"/>
      <c r="AEA78" s="94"/>
      <c r="AEB78" s="94"/>
      <c r="AEC78" s="94"/>
      <c r="AED78" s="94"/>
      <c r="AEE78" s="94"/>
      <c r="AEF78" s="94"/>
      <c r="AEG78" s="94"/>
      <c r="AEH78" s="94"/>
      <c r="AEI78" s="94"/>
      <c r="AEJ78" s="94"/>
      <c r="AEK78" s="94"/>
      <c r="AEL78" s="94"/>
      <c r="AEM78" s="94"/>
      <c r="AEN78" s="94"/>
      <c r="AEO78" s="94"/>
      <c r="AEP78" s="94"/>
      <c r="AEQ78" s="94"/>
      <c r="AER78" s="94"/>
      <c r="AES78" s="94"/>
      <c r="AET78" s="94"/>
      <c r="AEU78" s="94"/>
      <c r="AEV78" s="94"/>
      <c r="AEW78" s="94"/>
      <c r="AEX78" s="94"/>
      <c r="AEY78" s="94"/>
      <c r="AEZ78" s="94"/>
      <c r="AFA78" s="94"/>
      <c r="AFB78" s="94"/>
      <c r="AFC78" s="94"/>
      <c r="AFD78" s="94"/>
      <c r="AFE78" s="94"/>
      <c r="AFF78" s="94"/>
      <c r="AFG78" s="94"/>
      <c r="AFH78" s="94"/>
      <c r="AFI78" s="94"/>
      <c r="AFJ78" s="94"/>
      <c r="AFK78" s="94"/>
      <c r="AFL78" s="94"/>
      <c r="AFM78" s="94"/>
      <c r="AFN78" s="94"/>
      <c r="AFO78" s="94"/>
      <c r="AFP78" s="94"/>
      <c r="AFQ78" s="94"/>
      <c r="AFR78" s="94"/>
      <c r="AFS78" s="94"/>
      <c r="AFT78" s="94"/>
      <c r="AFU78" s="94"/>
      <c r="AFV78" s="94"/>
      <c r="AFW78" s="94"/>
      <c r="AFX78" s="94"/>
      <c r="AFY78" s="94"/>
      <c r="AFZ78" s="94"/>
      <c r="AGA78" s="94"/>
      <c r="AGB78" s="94"/>
      <c r="AGC78" s="94"/>
      <c r="AGD78" s="94"/>
      <c r="AGE78" s="94"/>
      <c r="AGF78" s="94"/>
      <c r="AGG78" s="94"/>
      <c r="AGH78" s="94"/>
      <c r="AGI78" s="94"/>
      <c r="AGJ78" s="94"/>
      <c r="AGK78" s="94"/>
      <c r="AGL78" s="94"/>
      <c r="AGM78" s="94"/>
      <c r="AGN78" s="94"/>
      <c r="AGO78" s="94"/>
      <c r="AGP78" s="94"/>
      <c r="AGQ78" s="94"/>
      <c r="AGR78" s="94"/>
      <c r="AGS78" s="94"/>
      <c r="AGT78" s="94"/>
      <c r="AGU78" s="94"/>
      <c r="AGV78" s="94"/>
      <c r="AGW78" s="94"/>
      <c r="AGX78" s="94"/>
      <c r="AGY78" s="94"/>
      <c r="AGZ78" s="94"/>
      <c r="AHA78" s="94"/>
      <c r="AHB78" s="94"/>
      <c r="AHC78" s="94"/>
      <c r="AHD78" s="94"/>
      <c r="AHE78" s="94"/>
      <c r="AHF78" s="94"/>
      <c r="AHG78" s="94"/>
      <c r="AHH78" s="94"/>
      <c r="AHI78" s="94"/>
      <c r="AHJ78" s="94"/>
      <c r="AHK78" s="94"/>
      <c r="AHL78" s="94"/>
      <c r="AHM78" s="94"/>
      <c r="AHN78" s="94"/>
      <c r="AHO78" s="94"/>
      <c r="AHP78" s="94"/>
      <c r="AHQ78" s="94"/>
      <c r="AHR78" s="94"/>
      <c r="AHS78" s="94"/>
      <c r="AHT78" s="94"/>
      <c r="AHU78" s="94"/>
      <c r="AHV78" s="94"/>
      <c r="AHW78" s="94"/>
      <c r="AHX78" s="94"/>
      <c r="AHY78" s="94"/>
      <c r="AHZ78" s="94"/>
      <c r="AIA78" s="94"/>
      <c r="AIB78" s="94"/>
      <c r="AIC78" s="94"/>
      <c r="AID78" s="94"/>
      <c r="AIE78" s="94"/>
      <c r="AIF78" s="94"/>
      <c r="AIG78" s="94"/>
      <c r="AIH78" s="94"/>
      <c r="AII78" s="94"/>
      <c r="AIJ78" s="94"/>
      <c r="AIK78" s="94"/>
      <c r="AIL78" s="94"/>
      <c r="AIM78" s="94"/>
      <c r="AIN78" s="94"/>
      <c r="AIO78" s="94"/>
      <c r="AIP78" s="94"/>
      <c r="AIQ78" s="94"/>
      <c r="AIR78" s="94"/>
      <c r="AIS78" s="94"/>
      <c r="AIT78" s="94"/>
      <c r="AIU78" s="94"/>
      <c r="AIV78" s="94"/>
      <c r="AIW78" s="94"/>
      <c r="AIX78" s="94"/>
      <c r="AIY78" s="94"/>
      <c r="AIZ78" s="94"/>
      <c r="AJA78" s="94"/>
      <c r="AJB78" s="94"/>
      <c r="AJC78" s="94"/>
      <c r="AJD78" s="94"/>
      <c r="AJE78" s="94"/>
      <c r="AJF78" s="94"/>
      <c r="AJG78" s="94"/>
      <c r="AJH78" s="94"/>
      <c r="AJI78" s="94"/>
      <c r="AJJ78" s="94"/>
      <c r="AJK78" s="94"/>
      <c r="AJL78" s="94"/>
      <c r="AJM78" s="94"/>
      <c r="AJN78" s="94"/>
      <c r="AJO78" s="94"/>
      <c r="AJP78" s="94"/>
      <c r="AJQ78" s="94"/>
      <c r="AJR78" s="94"/>
      <c r="AJS78" s="94"/>
      <c r="AJT78" s="94"/>
      <c r="AJU78" s="94"/>
      <c r="AJV78" s="94"/>
      <c r="AJW78" s="94"/>
      <c r="AJX78" s="94"/>
      <c r="AJY78" s="94"/>
      <c r="AJZ78" s="94"/>
      <c r="AKA78" s="94"/>
      <c r="AKB78" s="94"/>
      <c r="AKC78" s="94"/>
      <c r="AKD78" s="94"/>
      <c r="AKE78" s="94"/>
      <c r="AKF78" s="94"/>
      <c r="AKG78" s="94"/>
      <c r="AKH78" s="94"/>
      <c r="AKI78" s="94"/>
      <c r="AKJ78" s="94"/>
      <c r="AKK78" s="94"/>
      <c r="AKL78" s="94"/>
      <c r="AKM78" s="94"/>
      <c r="AKN78" s="94"/>
      <c r="AKO78" s="94"/>
      <c r="AKP78" s="94"/>
      <c r="AKQ78" s="94"/>
      <c r="AKR78" s="94"/>
      <c r="AKS78" s="94"/>
      <c r="AKT78" s="94"/>
      <c r="AKU78" s="94"/>
      <c r="AKV78" s="94"/>
      <c r="AKW78" s="94"/>
      <c r="AKX78" s="94"/>
      <c r="AKY78" s="94"/>
      <c r="AKZ78" s="94"/>
      <c r="ALA78" s="94"/>
      <c r="ALB78" s="94"/>
      <c r="ALC78" s="94"/>
      <c r="ALD78" s="94"/>
      <c r="ALE78" s="94"/>
      <c r="ALF78" s="94"/>
      <c r="ALG78" s="94"/>
      <c r="ALH78" s="94"/>
      <c r="ALI78" s="94"/>
      <c r="ALJ78" s="94"/>
      <c r="ALK78" s="94"/>
      <c r="ALL78" s="94"/>
      <c r="ALM78" s="94"/>
      <c r="ALN78" s="94"/>
      <c r="ALO78" s="94"/>
      <c r="ALP78" s="94"/>
      <c r="ALQ78" s="94"/>
      <c r="ALR78" s="94"/>
      <c r="ALS78" s="94"/>
      <c r="ALT78" s="94"/>
      <c r="ALU78" s="94"/>
      <c r="ALV78" s="94"/>
      <c r="ALW78" s="94"/>
      <c r="ALX78" s="94"/>
      <c r="ALY78" s="94"/>
      <c r="ALZ78" s="94"/>
      <c r="AMA78" s="94"/>
      <c r="AMB78" s="94"/>
      <c r="AMC78" s="94"/>
      <c r="AMD78" s="94"/>
      <c r="AME78" s="94"/>
      <c r="AMF78" s="94"/>
      <c r="AMG78" s="94"/>
      <c r="AMH78" s="94"/>
      <c r="AMI78" s="94"/>
      <c r="AMJ78" s="94"/>
      <c r="AMK78" s="94"/>
      <c r="AML78" s="94"/>
      <c r="AMM78" s="94"/>
      <c r="AMN78" s="94"/>
      <c r="AMO78" s="94"/>
      <c r="AMP78" s="94"/>
      <c r="AMQ78" s="94"/>
      <c r="AMR78" s="94"/>
      <c r="AMS78" s="94"/>
      <c r="AMT78" s="94"/>
      <c r="AMU78" s="94"/>
      <c r="AMV78" s="94"/>
      <c r="AMW78" s="94"/>
      <c r="AMX78" s="94"/>
      <c r="AMY78" s="94"/>
      <c r="AMZ78" s="94"/>
      <c r="ANA78" s="94"/>
      <c r="ANB78" s="94"/>
      <c r="ANC78" s="94"/>
      <c r="AND78" s="94"/>
      <c r="ANE78" s="94"/>
      <c r="ANF78" s="94"/>
      <c r="ANG78" s="94"/>
      <c r="ANH78" s="94"/>
      <c r="ANI78" s="94"/>
      <c r="ANJ78" s="94"/>
      <c r="ANK78" s="94"/>
      <c r="ANL78" s="94"/>
      <c r="ANM78" s="94"/>
      <c r="ANN78" s="94"/>
      <c r="ANO78" s="94"/>
      <c r="ANP78" s="94"/>
      <c r="ANQ78" s="94"/>
      <c r="ANR78" s="94"/>
      <c r="ANS78" s="94"/>
      <c r="ANT78" s="94"/>
      <c r="ANU78" s="94"/>
      <c r="ANV78" s="94"/>
      <c r="ANW78" s="94"/>
      <c r="ANX78" s="94"/>
      <c r="ANY78" s="94"/>
      <c r="ANZ78" s="94"/>
      <c r="AOA78" s="94"/>
      <c r="AOB78" s="94"/>
      <c r="AOC78" s="94"/>
      <c r="AOD78" s="94"/>
      <c r="AOE78" s="94"/>
      <c r="AOF78" s="94"/>
      <c r="AOG78" s="94"/>
      <c r="AOH78" s="94"/>
      <c r="AOI78" s="94"/>
      <c r="AOJ78" s="94"/>
      <c r="AOK78" s="94"/>
      <c r="AOL78" s="94"/>
      <c r="AOM78" s="94"/>
      <c r="AON78" s="94"/>
      <c r="AOO78" s="94"/>
      <c r="AOP78" s="94"/>
      <c r="AOQ78" s="94"/>
      <c r="AOR78" s="94"/>
      <c r="AOS78" s="94"/>
      <c r="AOT78" s="94"/>
      <c r="AOU78" s="94"/>
      <c r="AOV78" s="94"/>
      <c r="AOW78" s="94"/>
      <c r="AOX78" s="94"/>
      <c r="AOY78" s="94"/>
      <c r="AOZ78" s="94"/>
      <c r="APA78" s="94"/>
      <c r="APB78" s="94"/>
      <c r="APC78" s="94"/>
      <c r="APD78" s="94"/>
      <c r="APE78" s="94"/>
      <c r="APF78" s="94"/>
      <c r="APG78" s="94"/>
      <c r="APH78" s="94"/>
      <c r="API78" s="94"/>
      <c r="APJ78" s="94"/>
      <c r="APK78" s="94"/>
      <c r="APL78" s="94"/>
      <c r="APM78" s="94"/>
      <c r="APN78" s="94"/>
      <c r="APO78" s="94"/>
      <c r="APP78" s="94"/>
      <c r="APQ78" s="94"/>
      <c r="APR78" s="94"/>
      <c r="APS78" s="94"/>
      <c r="APT78" s="94"/>
      <c r="APU78" s="94"/>
      <c r="APV78" s="94"/>
      <c r="APW78" s="94"/>
      <c r="APX78" s="94"/>
      <c r="APY78" s="94"/>
      <c r="APZ78" s="94"/>
      <c r="AQA78" s="94"/>
      <c r="AQB78" s="94"/>
      <c r="AQC78" s="94"/>
      <c r="AQD78" s="94"/>
      <c r="AQE78" s="94"/>
      <c r="AQF78" s="94"/>
      <c r="AQG78" s="94"/>
      <c r="AQH78" s="94"/>
      <c r="AQI78" s="94"/>
      <c r="AQJ78" s="94"/>
      <c r="AQK78" s="94"/>
      <c r="AQL78" s="94"/>
      <c r="AQM78" s="94"/>
      <c r="AQN78" s="94"/>
      <c r="AQO78" s="94"/>
      <c r="AQP78" s="94"/>
      <c r="AQQ78" s="94"/>
      <c r="AQR78" s="94"/>
      <c r="AQS78" s="94"/>
      <c r="AQT78" s="94"/>
      <c r="AQU78" s="94"/>
      <c r="AQV78" s="94"/>
      <c r="AQW78" s="94"/>
      <c r="AQX78" s="94"/>
      <c r="AQY78" s="94"/>
      <c r="AQZ78" s="94"/>
      <c r="ARA78" s="94"/>
      <c r="ARB78" s="94"/>
      <c r="ARC78" s="94"/>
      <c r="ARD78" s="94"/>
      <c r="ARE78" s="94"/>
      <c r="ARF78" s="94"/>
      <c r="ARG78" s="94"/>
      <c r="ARH78" s="94"/>
      <c r="ARI78" s="94"/>
      <c r="ARJ78" s="94"/>
      <c r="ARK78" s="94"/>
      <c r="ARL78" s="94"/>
      <c r="ARM78" s="94"/>
      <c r="ARN78" s="94"/>
      <c r="ARO78" s="94"/>
      <c r="ARP78" s="94"/>
      <c r="ARQ78" s="94"/>
      <c r="ARR78" s="94"/>
      <c r="ARS78" s="94"/>
      <c r="ART78" s="94"/>
      <c r="ARU78" s="94"/>
      <c r="ARV78" s="94"/>
      <c r="ARW78" s="94"/>
      <c r="ARX78" s="94"/>
      <c r="ARY78" s="94"/>
      <c r="ARZ78" s="94"/>
      <c r="ASA78" s="94"/>
      <c r="ASB78" s="94"/>
      <c r="ASC78" s="94"/>
    </row>
    <row r="79" spans="1:1173" s="111" customFormat="1" ht="22" hidden="1" customHeight="1" x14ac:dyDescent="0.2">
      <c r="A79" s="181"/>
      <c r="B79" s="128" t="s">
        <v>80</v>
      </c>
      <c r="C79" s="129">
        <f>MAX('Production ELECTRICITE'!D77:AR77)</f>
        <v>32</v>
      </c>
      <c r="D79" s="130" t="s">
        <v>81</v>
      </c>
      <c r="E79" s="128" t="s">
        <v>69</v>
      </c>
      <c r="F79" s="150">
        <f>Vérification!F91</f>
        <v>2050</v>
      </c>
      <c r="G79" s="132"/>
      <c r="H79" s="131" t="s">
        <v>166</v>
      </c>
      <c r="I79" s="132"/>
      <c r="J79" s="337">
        <f>Vérification!D81/100</f>
        <v>0.27</v>
      </c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94"/>
      <c r="AT79" s="181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94"/>
      <c r="JI79" s="94"/>
      <c r="JJ79" s="94"/>
      <c r="JK79" s="94"/>
      <c r="JL79" s="94"/>
      <c r="JM79" s="94"/>
      <c r="JN79" s="94"/>
      <c r="JO79" s="94"/>
      <c r="JP79" s="94"/>
      <c r="JQ79" s="94"/>
      <c r="JR79" s="94"/>
      <c r="JS79" s="94"/>
      <c r="JT79" s="94"/>
      <c r="JU79" s="94"/>
      <c r="JV79" s="94"/>
      <c r="JW79" s="94"/>
      <c r="JX79" s="94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4"/>
      <c r="KO79" s="94"/>
      <c r="KP79" s="94"/>
      <c r="KQ79" s="94"/>
      <c r="KR79" s="94"/>
      <c r="KS79" s="94"/>
      <c r="KT79" s="94"/>
      <c r="KU79" s="94"/>
      <c r="KV79" s="94"/>
      <c r="KW79" s="94"/>
      <c r="KX79" s="94"/>
      <c r="KY79" s="94"/>
      <c r="KZ79" s="94"/>
      <c r="LA79" s="94"/>
      <c r="LB79" s="94"/>
      <c r="LC79" s="94"/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94"/>
      <c r="LW79" s="94"/>
      <c r="LX79" s="94"/>
      <c r="LY79" s="94"/>
      <c r="LZ79" s="94"/>
      <c r="MA79" s="94"/>
      <c r="MB79" s="94"/>
      <c r="MC79" s="94"/>
      <c r="MD79" s="94"/>
      <c r="ME79" s="94"/>
      <c r="MF79" s="94"/>
      <c r="MG79" s="94"/>
      <c r="MH79" s="94"/>
      <c r="MI79" s="94"/>
      <c r="MJ79" s="94"/>
      <c r="MK79" s="94"/>
      <c r="ML79" s="94"/>
      <c r="MM79" s="94"/>
      <c r="MN79" s="94"/>
      <c r="MO79" s="94"/>
      <c r="MP79" s="94"/>
      <c r="MQ79" s="94"/>
      <c r="MR79" s="94"/>
      <c r="MS79" s="94"/>
      <c r="MT79" s="94"/>
      <c r="MU79" s="94"/>
      <c r="MV79" s="94"/>
      <c r="MW79" s="94"/>
      <c r="MX79" s="94"/>
      <c r="MY79" s="94"/>
      <c r="MZ79" s="94"/>
      <c r="NA79" s="94"/>
      <c r="NB79" s="94"/>
      <c r="NC79" s="94"/>
      <c r="ND79" s="94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/>
      <c r="RL79" s="94"/>
      <c r="RM79" s="94"/>
      <c r="RN79" s="94"/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/>
      <c r="SM79" s="94"/>
      <c r="SN79" s="94"/>
      <c r="SO79" s="94"/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  <c r="TC79" s="94"/>
      <c r="TD79" s="94"/>
      <c r="TE79" s="94"/>
      <c r="TF79" s="94"/>
      <c r="TG79" s="94"/>
      <c r="TH79" s="94"/>
      <c r="TI79" s="94"/>
      <c r="TJ79" s="94"/>
      <c r="TK79" s="94"/>
      <c r="TL79" s="94"/>
      <c r="TM79" s="94"/>
      <c r="TN79" s="94"/>
      <c r="TO79" s="94"/>
      <c r="TP79" s="94"/>
      <c r="TQ79" s="94"/>
      <c r="TR79" s="94"/>
      <c r="TS79" s="94"/>
      <c r="TT79" s="94"/>
      <c r="TU79" s="94"/>
      <c r="TV79" s="94"/>
      <c r="TW79" s="94"/>
      <c r="TX79" s="94"/>
      <c r="TY79" s="94"/>
      <c r="TZ79" s="94"/>
      <c r="UA79" s="94"/>
      <c r="UB79" s="94"/>
      <c r="UC79" s="94"/>
      <c r="UD79" s="94"/>
      <c r="UE79" s="94"/>
      <c r="UF79" s="94"/>
      <c r="UG79" s="94"/>
      <c r="UH79" s="94"/>
      <c r="UI79" s="94"/>
      <c r="UJ79" s="94"/>
      <c r="UK79" s="94"/>
      <c r="UL79" s="94"/>
      <c r="UM79" s="94"/>
      <c r="UN79" s="94"/>
      <c r="UO79" s="94"/>
      <c r="UP79" s="94"/>
      <c r="UQ79" s="94"/>
      <c r="UR79" s="94"/>
      <c r="US79" s="94"/>
      <c r="UT79" s="94"/>
      <c r="UU79" s="94"/>
      <c r="UV79" s="94"/>
      <c r="UW79" s="94"/>
      <c r="UX79" s="94"/>
      <c r="UY79" s="94"/>
      <c r="UZ79" s="94"/>
      <c r="VA79" s="94"/>
      <c r="VB79" s="94"/>
      <c r="VC79" s="94"/>
      <c r="VD79" s="94"/>
      <c r="VE79" s="94"/>
      <c r="VF79" s="94"/>
      <c r="VG79" s="94"/>
      <c r="VH79" s="94"/>
      <c r="VI79" s="94"/>
      <c r="VJ79" s="94"/>
      <c r="VK79" s="94"/>
      <c r="VL79" s="94"/>
      <c r="VM79" s="94"/>
      <c r="VN79" s="94"/>
      <c r="VO79" s="94"/>
      <c r="VP79" s="94"/>
      <c r="VQ79" s="94"/>
      <c r="VR79" s="94"/>
      <c r="VS79" s="94"/>
      <c r="VT79" s="94"/>
      <c r="VU79" s="94"/>
      <c r="VV79" s="94"/>
      <c r="VW79" s="94"/>
      <c r="VX79" s="94"/>
      <c r="VY79" s="94"/>
      <c r="VZ79" s="94"/>
      <c r="WA79" s="94"/>
      <c r="WB79" s="94"/>
      <c r="WC79" s="94"/>
      <c r="WD79" s="94"/>
      <c r="WE79" s="94"/>
      <c r="WF79" s="94"/>
      <c r="WG79" s="94"/>
      <c r="WH79" s="94"/>
      <c r="WI79" s="94"/>
      <c r="WJ79" s="94"/>
      <c r="WK79" s="94"/>
      <c r="WL79" s="94"/>
      <c r="WM79" s="94"/>
      <c r="WN79" s="94"/>
      <c r="WO79" s="94"/>
      <c r="WP79" s="94"/>
      <c r="WQ79" s="94"/>
      <c r="WR79" s="94"/>
      <c r="WS79" s="94"/>
      <c r="WT79" s="94"/>
      <c r="WU79" s="94"/>
      <c r="WV79" s="94"/>
      <c r="WW79" s="94"/>
      <c r="WX79" s="94"/>
      <c r="WY79" s="94"/>
      <c r="WZ79" s="94"/>
      <c r="XA79" s="94"/>
      <c r="XB79" s="94"/>
      <c r="XC79" s="94"/>
      <c r="XD79" s="94"/>
      <c r="XE79" s="94"/>
      <c r="XF79" s="94"/>
      <c r="XG79" s="94"/>
      <c r="XH79" s="94"/>
      <c r="XI79" s="94"/>
      <c r="XJ79" s="94"/>
      <c r="XK79" s="94"/>
      <c r="XL79" s="94"/>
      <c r="XM79" s="94"/>
      <c r="XN79" s="94"/>
      <c r="XO79" s="94"/>
      <c r="XP79" s="94"/>
      <c r="XQ79" s="94"/>
      <c r="XR79" s="94"/>
      <c r="XS79" s="94"/>
      <c r="XT79" s="94"/>
      <c r="XU79" s="94"/>
      <c r="XV79" s="94"/>
      <c r="XW79" s="94"/>
      <c r="XX79" s="94"/>
      <c r="XY79" s="94"/>
      <c r="XZ79" s="94"/>
      <c r="YA79" s="94"/>
      <c r="YB79" s="94"/>
      <c r="YC79" s="94"/>
      <c r="YD79" s="94"/>
      <c r="YE79" s="94"/>
      <c r="YF79" s="94"/>
      <c r="YG79" s="94"/>
      <c r="YH79" s="94"/>
      <c r="YI79" s="94"/>
      <c r="YJ79" s="94"/>
      <c r="YK79" s="94"/>
      <c r="YL79" s="94"/>
      <c r="YM79" s="94"/>
      <c r="YN79" s="94"/>
      <c r="YO79" s="94"/>
      <c r="YP79" s="94"/>
      <c r="YQ79" s="94"/>
      <c r="YR79" s="94"/>
      <c r="YS79" s="94"/>
      <c r="YT79" s="94"/>
      <c r="YU79" s="94"/>
      <c r="YV79" s="94"/>
      <c r="YW79" s="94"/>
      <c r="YX79" s="94"/>
      <c r="YY79" s="94"/>
      <c r="YZ79" s="94"/>
      <c r="ZA79" s="94"/>
      <c r="ZB79" s="94"/>
      <c r="ZC79" s="94"/>
      <c r="ZD79" s="94"/>
      <c r="ZE79" s="94"/>
      <c r="ZF79" s="94"/>
      <c r="ZG79" s="94"/>
      <c r="ZH79" s="94"/>
      <c r="ZI79" s="94"/>
      <c r="ZJ79" s="94"/>
      <c r="ZK79" s="94"/>
      <c r="ZL79" s="94"/>
      <c r="ZM79" s="94"/>
      <c r="ZN79" s="94"/>
      <c r="ZO79" s="94"/>
      <c r="ZP79" s="94"/>
      <c r="ZQ79" s="94"/>
      <c r="ZR79" s="94"/>
      <c r="ZS79" s="94"/>
      <c r="ZT79" s="94"/>
      <c r="ZU79" s="94"/>
      <c r="ZV79" s="94"/>
      <c r="ZW79" s="94"/>
      <c r="ZX79" s="94"/>
      <c r="ZY79" s="94"/>
      <c r="ZZ79" s="94"/>
      <c r="AAA79" s="94"/>
      <c r="AAB79" s="94"/>
      <c r="AAC79" s="94"/>
      <c r="AAD79" s="94"/>
      <c r="AAE79" s="94"/>
      <c r="AAF79" s="94"/>
      <c r="AAG79" s="94"/>
      <c r="AAH79" s="94"/>
      <c r="AAI79" s="94"/>
      <c r="AAJ79" s="94"/>
      <c r="AAK79" s="94"/>
      <c r="AAL79" s="94"/>
      <c r="AAM79" s="94"/>
      <c r="AAN79" s="94"/>
      <c r="AAO79" s="94"/>
      <c r="AAP79" s="94"/>
      <c r="AAQ79" s="94"/>
      <c r="AAR79" s="94"/>
      <c r="AAS79" s="94"/>
      <c r="AAT79" s="94"/>
      <c r="AAU79" s="94"/>
      <c r="AAV79" s="94"/>
      <c r="AAW79" s="94"/>
      <c r="AAX79" s="94"/>
      <c r="AAY79" s="94"/>
      <c r="AAZ79" s="94"/>
      <c r="ABA79" s="94"/>
      <c r="ABB79" s="94"/>
      <c r="ABC79" s="94"/>
      <c r="ABD79" s="94"/>
      <c r="ABE79" s="94"/>
      <c r="ABF79" s="94"/>
      <c r="ABG79" s="94"/>
      <c r="ABH79" s="94"/>
      <c r="ABI79" s="94"/>
      <c r="ABJ79" s="94"/>
      <c r="ABK79" s="94"/>
      <c r="ABL79" s="94"/>
      <c r="ABM79" s="94"/>
      <c r="ABN79" s="94"/>
      <c r="ABO79" s="94"/>
      <c r="ABP79" s="94"/>
      <c r="ABQ79" s="94"/>
      <c r="ABR79" s="94"/>
      <c r="ABS79" s="94"/>
      <c r="ABT79" s="94"/>
      <c r="ABU79" s="94"/>
      <c r="ABV79" s="94"/>
      <c r="ABW79" s="94"/>
      <c r="ABX79" s="94"/>
      <c r="ABY79" s="94"/>
      <c r="ABZ79" s="94"/>
      <c r="ACA79" s="94"/>
      <c r="ACB79" s="94"/>
      <c r="ACC79" s="94"/>
      <c r="ACD79" s="94"/>
      <c r="ACE79" s="94"/>
      <c r="ACF79" s="94"/>
      <c r="ACG79" s="94"/>
      <c r="ACH79" s="94"/>
      <c r="ACI79" s="94"/>
      <c r="ACJ79" s="94"/>
      <c r="ACK79" s="94"/>
      <c r="ACL79" s="94"/>
      <c r="ACM79" s="94"/>
      <c r="ACN79" s="94"/>
      <c r="ACO79" s="94"/>
      <c r="ACP79" s="94"/>
      <c r="ACQ79" s="94"/>
      <c r="ACR79" s="94"/>
      <c r="ACS79" s="94"/>
      <c r="ACT79" s="94"/>
      <c r="ACU79" s="94"/>
      <c r="ACV79" s="94"/>
      <c r="ACW79" s="94"/>
      <c r="ACX79" s="94"/>
      <c r="ACY79" s="94"/>
      <c r="ACZ79" s="94"/>
      <c r="ADA79" s="94"/>
      <c r="ADB79" s="94"/>
      <c r="ADC79" s="94"/>
      <c r="ADD79" s="94"/>
      <c r="ADE79" s="94"/>
      <c r="ADF79" s="94"/>
      <c r="ADG79" s="94"/>
      <c r="ADH79" s="94"/>
      <c r="ADI79" s="94"/>
      <c r="ADJ79" s="94"/>
      <c r="ADK79" s="94"/>
      <c r="ADL79" s="94"/>
      <c r="ADM79" s="94"/>
      <c r="ADN79" s="94"/>
      <c r="ADO79" s="94"/>
      <c r="ADP79" s="94"/>
      <c r="ADQ79" s="94"/>
      <c r="ADR79" s="94"/>
      <c r="ADS79" s="94"/>
      <c r="ADT79" s="94"/>
      <c r="ADU79" s="94"/>
      <c r="ADV79" s="94"/>
      <c r="ADW79" s="94"/>
      <c r="ADX79" s="94"/>
      <c r="ADY79" s="94"/>
      <c r="ADZ79" s="94"/>
      <c r="AEA79" s="94"/>
      <c r="AEB79" s="94"/>
      <c r="AEC79" s="94"/>
      <c r="AED79" s="94"/>
      <c r="AEE79" s="94"/>
      <c r="AEF79" s="94"/>
      <c r="AEG79" s="94"/>
      <c r="AEH79" s="94"/>
      <c r="AEI79" s="94"/>
      <c r="AEJ79" s="94"/>
      <c r="AEK79" s="94"/>
      <c r="AEL79" s="94"/>
      <c r="AEM79" s="94"/>
      <c r="AEN79" s="94"/>
      <c r="AEO79" s="94"/>
      <c r="AEP79" s="94"/>
      <c r="AEQ79" s="94"/>
      <c r="AER79" s="94"/>
      <c r="AES79" s="94"/>
      <c r="AET79" s="94"/>
      <c r="AEU79" s="94"/>
      <c r="AEV79" s="94"/>
      <c r="AEW79" s="94"/>
      <c r="AEX79" s="94"/>
      <c r="AEY79" s="94"/>
      <c r="AEZ79" s="94"/>
      <c r="AFA79" s="94"/>
      <c r="AFB79" s="94"/>
      <c r="AFC79" s="94"/>
      <c r="AFD79" s="94"/>
      <c r="AFE79" s="94"/>
      <c r="AFF79" s="94"/>
      <c r="AFG79" s="94"/>
      <c r="AFH79" s="94"/>
      <c r="AFI79" s="94"/>
      <c r="AFJ79" s="94"/>
      <c r="AFK79" s="94"/>
      <c r="AFL79" s="94"/>
      <c r="AFM79" s="94"/>
      <c r="AFN79" s="94"/>
      <c r="AFO79" s="94"/>
      <c r="AFP79" s="94"/>
      <c r="AFQ79" s="94"/>
      <c r="AFR79" s="94"/>
      <c r="AFS79" s="94"/>
      <c r="AFT79" s="94"/>
      <c r="AFU79" s="94"/>
      <c r="AFV79" s="94"/>
      <c r="AFW79" s="94"/>
      <c r="AFX79" s="94"/>
      <c r="AFY79" s="94"/>
      <c r="AFZ79" s="94"/>
      <c r="AGA79" s="94"/>
      <c r="AGB79" s="94"/>
      <c r="AGC79" s="94"/>
      <c r="AGD79" s="94"/>
      <c r="AGE79" s="94"/>
      <c r="AGF79" s="94"/>
      <c r="AGG79" s="94"/>
      <c r="AGH79" s="94"/>
      <c r="AGI79" s="94"/>
      <c r="AGJ79" s="94"/>
      <c r="AGK79" s="94"/>
      <c r="AGL79" s="94"/>
      <c r="AGM79" s="94"/>
      <c r="AGN79" s="94"/>
      <c r="AGO79" s="94"/>
      <c r="AGP79" s="94"/>
      <c r="AGQ79" s="94"/>
      <c r="AGR79" s="94"/>
      <c r="AGS79" s="94"/>
      <c r="AGT79" s="94"/>
      <c r="AGU79" s="94"/>
      <c r="AGV79" s="94"/>
      <c r="AGW79" s="94"/>
      <c r="AGX79" s="94"/>
      <c r="AGY79" s="94"/>
      <c r="AGZ79" s="94"/>
      <c r="AHA79" s="94"/>
      <c r="AHB79" s="94"/>
      <c r="AHC79" s="94"/>
      <c r="AHD79" s="94"/>
      <c r="AHE79" s="94"/>
      <c r="AHF79" s="94"/>
      <c r="AHG79" s="94"/>
      <c r="AHH79" s="94"/>
      <c r="AHI79" s="94"/>
      <c r="AHJ79" s="94"/>
      <c r="AHK79" s="94"/>
      <c r="AHL79" s="94"/>
      <c r="AHM79" s="94"/>
      <c r="AHN79" s="94"/>
      <c r="AHO79" s="94"/>
      <c r="AHP79" s="94"/>
      <c r="AHQ79" s="94"/>
      <c r="AHR79" s="94"/>
      <c r="AHS79" s="94"/>
      <c r="AHT79" s="94"/>
      <c r="AHU79" s="94"/>
      <c r="AHV79" s="94"/>
      <c r="AHW79" s="94"/>
      <c r="AHX79" s="94"/>
      <c r="AHY79" s="94"/>
      <c r="AHZ79" s="94"/>
      <c r="AIA79" s="94"/>
      <c r="AIB79" s="94"/>
      <c r="AIC79" s="94"/>
      <c r="AID79" s="94"/>
      <c r="AIE79" s="94"/>
      <c r="AIF79" s="94"/>
      <c r="AIG79" s="94"/>
      <c r="AIH79" s="94"/>
      <c r="AII79" s="94"/>
      <c r="AIJ79" s="94"/>
      <c r="AIK79" s="94"/>
      <c r="AIL79" s="94"/>
      <c r="AIM79" s="94"/>
      <c r="AIN79" s="94"/>
      <c r="AIO79" s="94"/>
      <c r="AIP79" s="94"/>
      <c r="AIQ79" s="94"/>
      <c r="AIR79" s="94"/>
      <c r="AIS79" s="94"/>
      <c r="AIT79" s="94"/>
      <c r="AIU79" s="94"/>
      <c r="AIV79" s="94"/>
      <c r="AIW79" s="94"/>
      <c r="AIX79" s="94"/>
      <c r="AIY79" s="94"/>
      <c r="AIZ79" s="94"/>
      <c r="AJA79" s="94"/>
      <c r="AJB79" s="94"/>
      <c r="AJC79" s="94"/>
      <c r="AJD79" s="94"/>
      <c r="AJE79" s="94"/>
      <c r="AJF79" s="94"/>
      <c r="AJG79" s="94"/>
      <c r="AJH79" s="94"/>
      <c r="AJI79" s="94"/>
      <c r="AJJ79" s="94"/>
      <c r="AJK79" s="94"/>
      <c r="AJL79" s="94"/>
      <c r="AJM79" s="94"/>
      <c r="AJN79" s="94"/>
      <c r="AJO79" s="94"/>
      <c r="AJP79" s="94"/>
      <c r="AJQ79" s="94"/>
      <c r="AJR79" s="94"/>
      <c r="AJS79" s="94"/>
      <c r="AJT79" s="94"/>
      <c r="AJU79" s="94"/>
      <c r="AJV79" s="94"/>
      <c r="AJW79" s="94"/>
      <c r="AJX79" s="94"/>
      <c r="AJY79" s="94"/>
      <c r="AJZ79" s="94"/>
      <c r="AKA79" s="94"/>
      <c r="AKB79" s="94"/>
      <c r="AKC79" s="94"/>
      <c r="AKD79" s="94"/>
      <c r="AKE79" s="94"/>
      <c r="AKF79" s="94"/>
      <c r="AKG79" s="94"/>
      <c r="AKH79" s="94"/>
      <c r="AKI79" s="94"/>
      <c r="AKJ79" s="94"/>
      <c r="AKK79" s="94"/>
      <c r="AKL79" s="94"/>
      <c r="AKM79" s="94"/>
      <c r="AKN79" s="94"/>
      <c r="AKO79" s="94"/>
      <c r="AKP79" s="94"/>
      <c r="AKQ79" s="94"/>
      <c r="AKR79" s="94"/>
      <c r="AKS79" s="94"/>
      <c r="AKT79" s="94"/>
      <c r="AKU79" s="94"/>
      <c r="AKV79" s="94"/>
      <c r="AKW79" s="94"/>
      <c r="AKX79" s="94"/>
      <c r="AKY79" s="94"/>
      <c r="AKZ79" s="94"/>
      <c r="ALA79" s="94"/>
      <c r="ALB79" s="94"/>
      <c r="ALC79" s="94"/>
      <c r="ALD79" s="94"/>
      <c r="ALE79" s="94"/>
      <c r="ALF79" s="94"/>
      <c r="ALG79" s="94"/>
      <c r="ALH79" s="94"/>
      <c r="ALI79" s="94"/>
      <c r="ALJ79" s="94"/>
      <c r="ALK79" s="94"/>
      <c r="ALL79" s="94"/>
      <c r="ALM79" s="94"/>
      <c r="ALN79" s="94"/>
      <c r="ALO79" s="94"/>
      <c r="ALP79" s="94"/>
      <c r="ALQ79" s="94"/>
      <c r="ALR79" s="94"/>
      <c r="ALS79" s="94"/>
      <c r="ALT79" s="94"/>
      <c r="ALU79" s="94"/>
      <c r="ALV79" s="94"/>
      <c r="ALW79" s="94"/>
      <c r="ALX79" s="94"/>
      <c r="ALY79" s="94"/>
      <c r="ALZ79" s="94"/>
      <c r="AMA79" s="94"/>
      <c r="AMB79" s="94"/>
      <c r="AMC79" s="94"/>
      <c r="AMD79" s="94"/>
      <c r="AME79" s="94"/>
      <c r="AMF79" s="94"/>
      <c r="AMG79" s="94"/>
      <c r="AMH79" s="94"/>
      <c r="AMI79" s="94"/>
      <c r="AMJ79" s="94"/>
      <c r="AMK79" s="94"/>
      <c r="AML79" s="94"/>
      <c r="AMM79" s="94"/>
      <c r="AMN79" s="94"/>
      <c r="AMO79" s="94"/>
      <c r="AMP79" s="94"/>
      <c r="AMQ79" s="94"/>
      <c r="AMR79" s="94"/>
      <c r="AMS79" s="94"/>
      <c r="AMT79" s="94"/>
      <c r="AMU79" s="94"/>
      <c r="AMV79" s="94"/>
      <c r="AMW79" s="94"/>
      <c r="AMX79" s="94"/>
      <c r="AMY79" s="94"/>
      <c r="AMZ79" s="94"/>
      <c r="ANA79" s="94"/>
      <c r="ANB79" s="94"/>
      <c r="ANC79" s="94"/>
      <c r="AND79" s="94"/>
      <c r="ANE79" s="94"/>
      <c r="ANF79" s="94"/>
      <c r="ANG79" s="94"/>
      <c r="ANH79" s="94"/>
      <c r="ANI79" s="94"/>
      <c r="ANJ79" s="94"/>
      <c r="ANK79" s="94"/>
      <c r="ANL79" s="94"/>
      <c r="ANM79" s="94"/>
      <c r="ANN79" s="94"/>
      <c r="ANO79" s="94"/>
      <c r="ANP79" s="94"/>
      <c r="ANQ79" s="94"/>
      <c r="ANR79" s="94"/>
      <c r="ANS79" s="94"/>
      <c r="ANT79" s="94"/>
      <c r="ANU79" s="94"/>
      <c r="ANV79" s="94"/>
      <c r="ANW79" s="94"/>
      <c r="ANX79" s="94"/>
      <c r="ANY79" s="94"/>
      <c r="ANZ79" s="94"/>
      <c r="AOA79" s="94"/>
      <c r="AOB79" s="94"/>
      <c r="AOC79" s="94"/>
      <c r="AOD79" s="94"/>
      <c r="AOE79" s="94"/>
      <c r="AOF79" s="94"/>
      <c r="AOG79" s="94"/>
      <c r="AOH79" s="94"/>
      <c r="AOI79" s="94"/>
      <c r="AOJ79" s="94"/>
      <c r="AOK79" s="94"/>
      <c r="AOL79" s="94"/>
      <c r="AOM79" s="94"/>
      <c r="AON79" s="94"/>
      <c r="AOO79" s="94"/>
      <c r="AOP79" s="94"/>
      <c r="AOQ79" s="94"/>
      <c r="AOR79" s="94"/>
      <c r="AOS79" s="94"/>
      <c r="AOT79" s="94"/>
      <c r="AOU79" s="94"/>
      <c r="AOV79" s="94"/>
      <c r="AOW79" s="94"/>
      <c r="AOX79" s="94"/>
      <c r="AOY79" s="94"/>
      <c r="AOZ79" s="94"/>
      <c r="APA79" s="94"/>
      <c r="APB79" s="94"/>
      <c r="APC79" s="94"/>
      <c r="APD79" s="94"/>
      <c r="APE79" s="94"/>
      <c r="APF79" s="94"/>
      <c r="APG79" s="94"/>
      <c r="APH79" s="94"/>
      <c r="API79" s="94"/>
      <c r="APJ79" s="94"/>
      <c r="APK79" s="94"/>
      <c r="APL79" s="94"/>
      <c r="APM79" s="94"/>
      <c r="APN79" s="94"/>
      <c r="APO79" s="94"/>
      <c r="APP79" s="94"/>
      <c r="APQ79" s="94"/>
      <c r="APR79" s="94"/>
      <c r="APS79" s="94"/>
      <c r="APT79" s="94"/>
      <c r="APU79" s="94"/>
      <c r="APV79" s="94"/>
      <c r="APW79" s="94"/>
      <c r="APX79" s="94"/>
      <c r="APY79" s="94"/>
      <c r="APZ79" s="94"/>
      <c r="AQA79" s="94"/>
      <c r="AQB79" s="94"/>
      <c r="AQC79" s="94"/>
      <c r="AQD79" s="94"/>
      <c r="AQE79" s="94"/>
      <c r="AQF79" s="94"/>
      <c r="AQG79" s="94"/>
      <c r="AQH79" s="94"/>
      <c r="AQI79" s="94"/>
      <c r="AQJ79" s="94"/>
      <c r="AQK79" s="94"/>
      <c r="AQL79" s="94"/>
      <c r="AQM79" s="94"/>
      <c r="AQN79" s="94"/>
      <c r="AQO79" s="94"/>
      <c r="AQP79" s="94"/>
      <c r="AQQ79" s="94"/>
      <c r="AQR79" s="94"/>
      <c r="AQS79" s="94"/>
      <c r="AQT79" s="94"/>
      <c r="AQU79" s="94"/>
      <c r="AQV79" s="94"/>
      <c r="AQW79" s="94"/>
      <c r="AQX79" s="94"/>
      <c r="AQY79" s="94"/>
      <c r="AQZ79" s="94"/>
      <c r="ARA79" s="94"/>
      <c r="ARB79" s="94"/>
      <c r="ARC79" s="94"/>
      <c r="ARD79" s="94"/>
      <c r="ARE79" s="94"/>
      <c r="ARF79" s="94"/>
      <c r="ARG79" s="94"/>
      <c r="ARH79" s="94"/>
      <c r="ARI79" s="94"/>
      <c r="ARJ79" s="94"/>
      <c r="ARK79" s="94"/>
      <c r="ARL79" s="94"/>
      <c r="ARM79" s="94"/>
      <c r="ARN79" s="94"/>
      <c r="ARO79" s="94"/>
      <c r="ARP79" s="94"/>
      <c r="ARQ79" s="94"/>
      <c r="ARR79" s="94"/>
      <c r="ARS79" s="94"/>
      <c r="ART79" s="94"/>
      <c r="ARU79" s="94"/>
      <c r="ARV79" s="94"/>
      <c r="ARW79" s="94"/>
      <c r="ARX79" s="94"/>
      <c r="ARY79" s="94"/>
      <c r="ARZ79" s="94"/>
      <c r="ASA79" s="94"/>
      <c r="ASB79" s="94"/>
      <c r="ASC79" s="94"/>
    </row>
    <row r="80" spans="1:1173" s="111" customFormat="1" ht="22" hidden="1" customHeight="1" x14ac:dyDescent="0.2">
      <c r="A80" s="181"/>
      <c r="B80" s="126"/>
      <c r="C80" s="205"/>
      <c r="D80" s="132"/>
      <c r="E80" s="13"/>
      <c r="F80" s="132"/>
      <c r="G80" s="132"/>
      <c r="H80" s="132"/>
      <c r="I80" s="132"/>
      <c r="J80" s="131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/>
      <c r="JI80" s="94"/>
      <c r="JJ80" s="94"/>
      <c r="JK80" s="94"/>
      <c r="JL80" s="94"/>
      <c r="JM80" s="94"/>
      <c r="JN80" s="94"/>
      <c r="JO80" s="94"/>
      <c r="JP80" s="94"/>
      <c r="JQ80" s="94"/>
      <c r="JR80" s="94"/>
      <c r="JS80" s="94"/>
      <c r="JT80" s="94"/>
      <c r="JU80" s="94"/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4"/>
      <c r="KO80" s="94"/>
      <c r="KP80" s="94"/>
      <c r="KQ80" s="94"/>
      <c r="KR80" s="94"/>
      <c r="KS80" s="94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  <c r="TC80" s="94"/>
      <c r="TD80" s="94"/>
      <c r="TE80" s="94"/>
      <c r="TF80" s="94"/>
      <c r="TG80" s="94"/>
      <c r="TH80" s="94"/>
      <c r="TI80" s="94"/>
      <c r="TJ80" s="94"/>
      <c r="TK80" s="94"/>
      <c r="TL80" s="94"/>
      <c r="TM80" s="94"/>
      <c r="TN80" s="94"/>
      <c r="TO80" s="94"/>
      <c r="TP80" s="94"/>
      <c r="TQ80" s="94"/>
      <c r="TR80" s="94"/>
      <c r="TS80" s="94"/>
      <c r="TT80" s="94"/>
      <c r="TU80" s="94"/>
      <c r="TV80" s="94"/>
      <c r="TW80" s="94"/>
      <c r="TX80" s="94"/>
      <c r="TY80" s="94"/>
      <c r="TZ80" s="94"/>
      <c r="UA80" s="94"/>
      <c r="UB80" s="94"/>
      <c r="UC80" s="94"/>
      <c r="UD80" s="94"/>
      <c r="UE80" s="94"/>
      <c r="UF80" s="94"/>
      <c r="UG80" s="94"/>
      <c r="UH80" s="94"/>
      <c r="UI80" s="94"/>
      <c r="UJ80" s="94"/>
      <c r="UK80" s="94"/>
      <c r="UL80" s="94"/>
      <c r="UM80" s="94"/>
      <c r="UN80" s="94"/>
      <c r="UO80" s="94"/>
      <c r="UP80" s="94"/>
      <c r="UQ80" s="94"/>
      <c r="UR80" s="94"/>
      <c r="US80" s="94"/>
      <c r="UT80" s="94"/>
      <c r="UU80" s="94"/>
      <c r="UV80" s="94"/>
      <c r="UW80" s="94"/>
      <c r="UX80" s="94"/>
      <c r="UY80" s="94"/>
      <c r="UZ80" s="94"/>
      <c r="VA80" s="94"/>
      <c r="VB80" s="94"/>
      <c r="VC80" s="94"/>
      <c r="VD80" s="94"/>
      <c r="VE80" s="94"/>
      <c r="VF80" s="94"/>
      <c r="VG80" s="94"/>
      <c r="VH80" s="94"/>
      <c r="VI80" s="94"/>
      <c r="VJ80" s="94"/>
      <c r="VK80" s="94"/>
      <c r="VL80" s="94"/>
      <c r="VM80" s="94"/>
      <c r="VN80" s="94"/>
      <c r="VO80" s="94"/>
      <c r="VP80" s="94"/>
      <c r="VQ80" s="94"/>
      <c r="VR80" s="94"/>
      <c r="VS80" s="94"/>
      <c r="VT80" s="94"/>
      <c r="VU80" s="94"/>
      <c r="VV80" s="94"/>
      <c r="VW80" s="94"/>
      <c r="VX80" s="94"/>
      <c r="VY80" s="94"/>
      <c r="VZ80" s="94"/>
      <c r="WA80" s="94"/>
      <c r="WB80" s="94"/>
      <c r="WC80" s="94"/>
      <c r="WD80" s="94"/>
      <c r="WE80" s="94"/>
      <c r="WF80" s="94"/>
      <c r="WG80" s="94"/>
      <c r="WH80" s="94"/>
      <c r="WI80" s="94"/>
      <c r="WJ80" s="94"/>
      <c r="WK80" s="94"/>
      <c r="WL80" s="94"/>
      <c r="WM80" s="94"/>
      <c r="WN80" s="94"/>
      <c r="WO80" s="94"/>
      <c r="WP80" s="94"/>
      <c r="WQ80" s="94"/>
      <c r="WR80" s="94"/>
      <c r="WS80" s="94"/>
      <c r="WT80" s="94"/>
      <c r="WU80" s="94"/>
      <c r="WV80" s="94"/>
      <c r="WW80" s="94"/>
      <c r="WX80" s="94"/>
      <c r="WY80" s="94"/>
      <c r="WZ80" s="94"/>
      <c r="XA80" s="94"/>
      <c r="XB80" s="94"/>
      <c r="XC80" s="94"/>
      <c r="XD80" s="94"/>
      <c r="XE80" s="94"/>
      <c r="XF80" s="94"/>
      <c r="XG80" s="94"/>
      <c r="XH80" s="94"/>
      <c r="XI80" s="94"/>
      <c r="XJ80" s="94"/>
      <c r="XK80" s="94"/>
      <c r="XL80" s="94"/>
      <c r="XM80" s="94"/>
      <c r="XN80" s="94"/>
      <c r="XO80" s="94"/>
      <c r="XP80" s="94"/>
      <c r="XQ80" s="94"/>
      <c r="XR80" s="94"/>
      <c r="XS80" s="94"/>
      <c r="XT80" s="94"/>
      <c r="XU80" s="94"/>
      <c r="XV80" s="94"/>
      <c r="XW80" s="94"/>
      <c r="XX80" s="94"/>
      <c r="XY80" s="94"/>
      <c r="XZ80" s="94"/>
      <c r="YA80" s="94"/>
      <c r="YB80" s="94"/>
      <c r="YC80" s="94"/>
      <c r="YD80" s="94"/>
      <c r="YE80" s="94"/>
      <c r="YF80" s="94"/>
      <c r="YG80" s="94"/>
      <c r="YH80" s="94"/>
      <c r="YI80" s="94"/>
      <c r="YJ80" s="94"/>
      <c r="YK80" s="94"/>
      <c r="YL80" s="94"/>
      <c r="YM80" s="94"/>
      <c r="YN80" s="94"/>
      <c r="YO80" s="94"/>
      <c r="YP80" s="94"/>
      <c r="YQ80" s="94"/>
      <c r="YR80" s="94"/>
      <c r="YS80" s="94"/>
      <c r="YT80" s="94"/>
      <c r="YU80" s="94"/>
      <c r="YV80" s="94"/>
      <c r="YW80" s="94"/>
      <c r="YX80" s="94"/>
      <c r="YY80" s="94"/>
      <c r="YZ80" s="94"/>
      <c r="ZA80" s="94"/>
      <c r="ZB80" s="94"/>
      <c r="ZC80" s="94"/>
      <c r="ZD80" s="94"/>
      <c r="ZE80" s="94"/>
      <c r="ZF80" s="94"/>
      <c r="ZG80" s="94"/>
      <c r="ZH80" s="94"/>
      <c r="ZI80" s="94"/>
      <c r="ZJ80" s="94"/>
      <c r="ZK80" s="94"/>
      <c r="ZL80" s="94"/>
      <c r="ZM80" s="94"/>
      <c r="ZN80" s="94"/>
      <c r="ZO80" s="94"/>
      <c r="ZP80" s="94"/>
      <c r="ZQ80" s="94"/>
      <c r="ZR80" s="94"/>
      <c r="ZS80" s="94"/>
      <c r="ZT80" s="94"/>
      <c r="ZU80" s="94"/>
      <c r="ZV80" s="94"/>
      <c r="ZW80" s="94"/>
      <c r="ZX80" s="94"/>
      <c r="ZY80" s="94"/>
      <c r="ZZ80" s="94"/>
      <c r="AAA80" s="94"/>
      <c r="AAB80" s="94"/>
      <c r="AAC80" s="94"/>
      <c r="AAD80" s="94"/>
      <c r="AAE80" s="94"/>
      <c r="AAF80" s="94"/>
      <c r="AAG80" s="94"/>
      <c r="AAH80" s="94"/>
      <c r="AAI80" s="94"/>
      <c r="AAJ80" s="94"/>
      <c r="AAK80" s="94"/>
      <c r="AAL80" s="94"/>
      <c r="AAM80" s="94"/>
      <c r="AAN80" s="94"/>
      <c r="AAO80" s="94"/>
      <c r="AAP80" s="94"/>
      <c r="AAQ80" s="94"/>
      <c r="AAR80" s="94"/>
      <c r="AAS80" s="94"/>
      <c r="AAT80" s="94"/>
      <c r="AAU80" s="94"/>
      <c r="AAV80" s="94"/>
      <c r="AAW80" s="94"/>
      <c r="AAX80" s="94"/>
      <c r="AAY80" s="94"/>
      <c r="AAZ80" s="94"/>
      <c r="ABA80" s="94"/>
      <c r="ABB80" s="94"/>
      <c r="ABC80" s="94"/>
      <c r="ABD80" s="94"/>
      <c r="ABE80" s="94"/>
      <c r="ABF80" s="94"/>
      <c r="ABG80" s="94"/>
      <c r="ABH80" s="94"/>
      <c r="ABI80" s="94"/>
      <c r="ABJ80" s="94"/>
      <c r="ABK80" s="94"/>
      <c r="ABL80" s="94"/>
      <c r="ABM80" s="94"/>
      <c r="ABN80" s="94"/>
      <c r="ABO80" s="94"/>
      <c r="ABP80" s="94"/>
      <c r="ABQ80" s="94"/>
      <c r="ABR80" s="94"/>
      <c r="ABS80" s="94"/>
      <c r="ABT80" s="94"/>
      <c r="ABU80" s="94"/>
      <c r="ABV80" s="94"/>
      <c r="ABW80" s="94"/>
      <c r="ABX80" s="94"/>
      <c r="ABY80" s="94"/>
      <c r="ABZ80" s="94"/>
      <c r="ACA80" s="94"/>
      <c r="ACB80" s="94"/>
      <c r="ACC80" s="94"/>
      <c r="ACD80" s="94"/>
      <c r="ACE80" s="94"/>
      <c r="ACF80" s="94"/>
      <c r="ACG80" s="94"/>
      <c r="ACH80" s="94"/>
      <c r="ACI80" s="94"/>
      <c r="ACJ80" s="94"/>
      <c r="ACK80" s="94"/>
      <c r="ACL80" s="94"/>
      <c r="ACM80" s="94"/>
      <c r="ACN80" s="94"/>
      <c r="ACO80" s="94"/>
      <c r="ACP80" s="94"/>
      <c r="ACQ80" s="94"/>
      <c r="ACR80" s="94"/>
      <c r="ACS80" s="94"/>
      <c r="ACT80" s="94"/>
      <c r="ACU80" s="94"/>
      <c r="ACV80" s="94"/>
      <c r="ACW80" s="94"/>
      <c r="ACX80" s="94"/>
      <c r="ACY80" s="94"/>
      <c r="ACZ80" s="94"/>
      <c r="ADA80" s="94"/>
      <c r="ADB80" s="94"/>
      <c r="ADC80" s="94"/>
      <c r="ADD80" s="94"/>
      <c r="ADE80" s="94"/>
      <c r="ADF80" s="94"/>
      <c r="ADG80" s="94"/>
      <c r="ADH80" s="94"/>
      <c r="ADI80" s="94"/>
      <c r="ADJ80" s="94"/>
      <c r="ADK80" s="94"/>
      <c r="ADL80" s="94"/>
      <c r="ADM80" s="94"/>
      <c r="ADN80" s="94"/>
      <c r="ADO80" s="94"/>
      <c r="ADP80" s="94"/>
      <c r="ADQ80" s="94"/>
      <c r="ADR80" s="94"/>
      <c r="ADS80" s="94"/>
      <c r="ADT80" s="94"/>
      <c r="ADU80" s="94"/>
      <c r="ADV80" s="94"/>
      <c r="ADW80" s="94"/>
      <c r="ADX80" s="94"/>
      <c r="ADY80" s="94"/>
      <c r="ADZ80" s="94"/>
      <c r="AEA80" s="94"/>
      <c r="AEB80" s="94"/>
      <c r="AEC80" s="94"/>
      <c r="AED80" s="94"/>
      <c r="AEE80" s="94"/>
      <c r="AEF80" s="94"/>
      <c r="AEG80" s="94"/>
      <c r="AEH80" s="94"/>
      <c r="AEI80" s="94"/>
      <c r="AEJ80" s="94"/>
      <c r="AEK80" s="94"/>
      <c r="AEL80" s="94"/>
      <c r="AEM80" s="94"/>
      <c r="AEN80" s="94"/>
      <c r="AEO80" s="94"/>
      <c r="AEP80" s="94"/>
      <c r="AEQ80" s="94"/>
      <c r="AER80" s="94"/>
      <c r="AES80" s="94"/>
      <c r="AET80" s="94"/>
      <c r="AEU80" s="94"/>
      <c r="AEV80" s="94"/>
      <c r="AEW80" s="94"/>
      <c r="AEX80" s="94"/>
      <c r="AEY80" s="94"/>
      <c r="AEZ80" s="94"/>
      <c r="AFA80" s="94"/>
      <c r="AFB80" s="94"/>
      <c r="AFC80" s="94"/>
      <c r="AFD80" s="94"/>
      <c r="AFE80" s="94"/>
      <c r="AFF80" s="94"/>
      <c r="AFG80" s="94"/>
      <c r="AFH80" s="94"/>
      <c r="AFI80" s="94"/>
      <c r="AFJ80" s="94"/>
      <c r="AFK80" s="94"/>
      <c r="AFL80" s="94"/>
      <c r="AFM80" s="94"/>
      <c r="AFN80" s="94"/>
      <c r="AFO80" s="94"/>
      <c r="AFP80" s="94"/>
      <c r="AFQ80" s="94"/>
      <c r="AFR80" s="94"/>
      <c r="AFS80" s="94"/>
      <c r="AFT80" s="94"/>
      <c r="AFU80" s="94"/>
      <c r="AFV80" s="94"/>
      <c r="AFW80" s="94"/>
      <c r="AFX80" s="94"/>
      <c r="AFY80" s="94"/>
      <c r="AFZ80" s="94"/>
      <c r="AGA80" s="94"/>
      <c r="AGB80" s="94"/>
      <c r="AGC80" s="94"/>
      <c r="AGD80" s="94"/>
      <c r="AGE80" s="94"/>
      <c r="AGF80" s="94"/>
      <c r="AGG80" s="94"/>
      <c r="AGH80" s="94"/>
      <c r="AGI80" s="94"/>
      <c r="AGJ80" s="94"/>
      <c r="AGK80" s="94"/>
      <c r="AGL80" s="94"/>
      <c r="AGM80" s="94"/>
      <c r="AGN80" s="94"/>
      <c r="AGO80" s="94"/>
      <c r="AGP80" s="94"/>
      <c r="AGQ80" s="94"/>
      <c r="AGR80" s="94"/>
      <c r="AGS80" s="94"/>
      <c r="AGT80" s="94"/>
      <c r="AGU80" s="94"/>
      <c r="AGV80" s="94"/>
      <c r="AGW80" s="94"/>
      <c r="AGX80" s="94"/>
      <c r="AGY80" s="94"/>
      <c r="AGZ80" s="94"/>
      <c r="AHA80" s="94"/>
      <c r="AHB80" s="94"/>
      <c r="AHC80" s="94"/>
      <c r="AHD80" s="94"/>
      <c r="AHE80" s="94"/>
      <c r="AHF80" s="94"/>
      <c r="AHG80" s="94"/>
      <c r="AHH80" s="94"/>
      <c r="AHI80" s="94"/>
      <c r="AHJ80" s="94"/>
      <c r="AHK80" s="94"/>
      <c r="AHL80" s="94"/>
      <c r="AHM80" s="94"/>
      <c r="AHN80" s="94"/>
      <c r="AHO80" s="94"/>
      <c r="AHP80" s="94"/>
      <c r="AHQ80" s="94"/>
      <c r="AHR80" s="94"/>
      <c r="AHS80" s="94"/>
      <c r="AHT80" s="94"/>
      <c r="AHU80" s="94"/>
      <c r="AHV80" s="94"/>
      <c r="AHW80" s="94"/>
      <c r="AHX80" s="94"/>
      <c r="AHY80" s="94"/>
      <c r="AHZ80" s="94"/>
      <c r="AIA80" s="94"/>
      <c r="AIB80" s="94"/>
      <c r="AIC80" s="94"/>
      <c r="AID80" s="94"/>
      <c r="AIE80" s="94"/>
      <c r="AIF80" s="94"/>
      <c r="AIG80" s="94"/>
      <c r="AIH80" s="94"/>
      <c r="AII80" s="94"/>
      <c r="AIJ80" s="94"/>
      <c r="AIK80" s="94"/>
      <c r="AIL80" s="94"/>
      <c r="AIM80" s="94"/>
      <c r="AIN80" s="94"/>
      <c r="AIO80" s="94"/>
      <c r="AIP80" s="94"/>
      <c r="AIQ80" s="94"/>
      <c r="AIR80" s="94"/>
      <c r="AIS80" s="94"/>
      <c r="AIT80" s="94"/>
      <c r="AIU80" s="94"/>
      <c r="AIV80" s="94"/>
      <c r="AIW80" s="94"/>
      <c r="AIX80" s="94"/>
      <c r="AIY80" s="94"/>
      <c r="AIZ80" s="94"/>
      <c r="AJA80" s="94"/>
      <c r="AJB80" s="94"/>
      <c r="AJC80" s="94"/>
      <c r="AJD80" s="94"/>
      <c r="AJE80" s="94"/>
      <c r="AJF80" s="94"/>
      <c r="AJG80" s="94"/>
      <c r="AJH80" s="94"/>
      <c r="AJI80" s="94"/>
      <c r="AJJ80" s="94"/>
      <c r="AJK80" s="94"/>
      <c r="AJL80" s="94"/>
      <c r="AJM80" s="94"/>
      <c r="AJN80" s="94"/>
      <c r="AJO80" s="94"/>
      <c r="AJP80" s="94"/>
      <c r="AJQ80" s="94"/>
      <c r="AJR80" s="94"/>
      <c r="AJS80" s="94"/>
      <c r="AJT80" s="94"/>
      <c r="AJU80" s="94"/>
      <c r="AJV80" s="94"/>
      <c r="AJW80" s="94"/>
      <c r="AJX80" s="94"/>
      <c r="AJY80" s="94"/>
      <c r="AJZ80" s="94"/>
      <c r="AKA80" s="94"/>
      <c r="AKB80" s="94"/>
      <c r="AKC80" s="94"/>
      <c r="AKD80" s="94"/>
      <c r="AKE80" s="94"/>
      <c r="AKF80" s="94"/>
      <c r="AKG80" s="94"/>
      <c r="AKH80" s="94"/>
      <c r="AKI80" s="94"/>
      <c r="AKJ80" s="94"/>
      <c r="AKK80" s="94"/>
      <c r="AKL80" s="94"/>
      <c r="AKM80" s="94"/>
      <c r="AKN80" s="94"/>
      <c r="AKO80" s="94"/>
      <c r="AKP80" s="94"/>
      <c r="AKQ80" s="94"/>
      <c r="AKR80" s="94"/>
      <c r="AKS80" s="94"/>
      <c r="AKT80" s="94"/>
      <c r="AKU80" s="94"/>
      <c r="AKV80" s="94"/>
      <c r="AKW80" s="94"/>
      <c r="AKX80" s="94"/>
      <c r="AKY80" s="94"/>
      <c r="AKZ80" s="94"/>
      <c r="ALA80" s="94"/>
      <c r="ALB80" s="94"/>
      <c r="ALC80" s="94"/>
      <c r="ALD80" s="94"/>
      <c r="ALE80" s="94"/>
      <c r="ALF80" s="94"/>
      <c r="ALG80" s="94"/>
      <c r="ALH80" s="94"/>
      <c r="ALI80" s="94"/>
      <c r="ALJ80" s="94"/>
      <c r="ALK80" s="94"/>
      <c r="ALL80" s="94"/>
      <c r="ALM80" s="94"/>
      <c r="ALN80" s="94"/>
      <c r="ALO80" s="94"/>
      <c r="ALP80" s="94"/>
      <c r="ALQ80" s="94"/>
      <c r="ALR80" s="94"/>
      <c r="ALS80" s="94"/>
      <c r="ALT80" s="94"/>
      <c r="ALU80" s="94"/>
      <c r="ALV80" s="94"/>
      <c r="ALW80" s="94"/>
      <c r="ALX80" s="94"/>
      <c r="ALY80" s="94"/>
      <c r="ALZ80" s="94"/>
      <c r="AMA80" s="94"/>
      <c r="AMB80" s="94"/>
      <c r="AMC80" s="94"/>
      <c r="AMD80" s="94"/>
      <c r="AME80" s="94"/>
      <c r="AMF80" s="94"/>
      <c r="AMG80" s="94"/>
      <c r="AMH80" s="94"/>
      <c r="AMI80" s="94"/>
      <c r="AMJ80" s="94"/>
      <c r="AMK80" s="94"/>
      <c r="AML80" s="94"/>
      <c r="AMM80" s="94"/>
      <c r="AMN80" s="94"/>
      <c r="AMO80" s="94"/>
      <c r="AMP80" s="94"/>
      <c r="AMQ80" s="94"/>
      <c r="AMR80" s="94"/>
      <c r="AMS80" s="94"/>
      <c r="AMT80" s="94"/>
      <c r="AMU80" s="94"/>
      <c r="AMV80" s="94"/>
      <c r="AMW80" s="94"/>
      <c r="AMX80" s="94"/>
      <c r="AMY80" s="94"/>
      <c r="AMZ80" s="94"/>
      <c r="ANA80" s="94"/>
      <c r="ANB80" s="94"/>
      <c r="ANC80" s="94"/>
      <c r="AND80" s="94"/>
      <c r="ANE80" s="94"/>
      <c r="ANF80" s="94"/>
      <c r="ANG80" s="94"/>
      <c r="ANH80" s="94"/>
      <c r="ANI80" s="94"/>
      <c r="ANJ80" s="94"/>
      <c r="ANK80" s="94"/>
      <c r="ANL80" s="94"/>
      <c r="ANM80" s="94"/>
      <c r="ANN80" s="94"/>
      <c r="ANO80" s="94"/>
      <c r="ANP80" s="94"/>
      <c r="ANQ80" s="94"/>
      <c r="ANR80" s="94"/>
      <c r="ANS80" s="94"/>
      <c r="ANT80" s="94"/>
      <c r="ANU80" s="94"/>
      <c r="ANV80" s="94"/>
      <c r="ANW80" s="94"/>
      <c r="ANX80" s="94"/>
      <c r="ANY80" s="94"/>
      <c r="ANZ80" s="94"/>
      <c r="AOA80" s="94"/>
      <c r="AOB80" s="94"/>
      <c r="AOC80" s="94"/>
      <c r="AOD80" s="94"/>
      <c r="AOE80" s="94"/>
      <c r="AOF80" s="94"/>
      <c r="AOG80" s="94"/>
      <c r="AOH80" s="94"/>
      <c r="AOI80" s="94"/>
      <c r="AOJ80" s="94"/>
      <c r="AOK80" s="94"/>
      <c r="AOL80" s="94"/>
      <c r="AOM80" s="94"/>
      <c r="AON80" s="94"/>
      <c r="AOO80" s="94"/>
      <c r="AOP80" s="94"/>
      <c r="AOQ80" s="94"/>
      <c r="AOR80" s="94"/>
      <c r="AOS80" s="94"/>
      <c r="AOT80" s="94"/>
      <c r="AOU80" s="94"/>
      <c r="AOV80" s="94"/>
      <c r="AOW80" s="94"/>
      <c r="AOX80" s="94"/>
      <c r="AOY80" s="94"/>
      <c r="AOZ80" s="94"/>
      <c r="APA80" s="94"/>
      <c r="APB80" s="94"/>
      <c r="APC80" s="94"/>
      <c r="APD80" s="94"/>
      <c r="APE80" s="94"/>
      <c r="APF80" s="94"/>
      <c r="APG80" s="94"/>
      <c r="APH80" s="94"/>
      <c r="API80" s="94"/>
      <c r="APJ80" s="94"/>
      <c r="APK80" s="94"/>
      <c r="APL80" s="94"/>
      <c r="APM80" s="94"/>
      <c r="APN80" s="94"/>
      <c r="APO80" s="94"/>
      <c r="APP80" s="94"/>
      <c r="APQ80" s="94"/>
      <c r="APR80" s="94"/>
      <c r="APS80" s="94"/>
      <c r="APT80" s="94"/>
      <c r="APU80" s="94"/>
      <c r="APV80" s="94"/>
      <c r="APW80" s="94"/>
      <c r="APX80" s="94"/>
      <c r="APY80" s="94"/>
      <c r="APZ80" s="94"/>
      <c r="AQA80" s="94"/>
      <c r="AQB80" s="94"/>
      <c r="AQC80" s="94"/>
      <c r="AQD80" s="94"/>
      <c r="AQE80" s="94"/>
      <c r="AQF80" s="94"/>
      <c r="AQG80" s="94"/>
      <c r="AQH80" s="94"/>
      <c r="AQI80" s="94"/>
      <c r="AQJ80" s="94"/>
      <c r="AQK80" s="94"/>
      <c r="AQL80" s="94"/>
      <c r="AQM80" s="94"/>
      <c r="AQN80" s="94"/>
      <c r="AQO80" s="94"/>
      <c r="AQP80" s="94"/>
      <c r="AQQ80" s="94"/>
      <c r="AQR80" s="94"/>
      <c r="AQS80" s="94"/>
      <c r="AQT80" s="94"/>
      <c r="AQU80" s="94"/>
      <c r="AQV80" s="94"/>
      <c r="AQW80" s="94"/>
      <c r="AQX80" s="94"/>
      <c r="AQY80" s="94"/>
      <c r="AQZ80" s="94"/>
      <c r="ARA80" s="94"/>
      <c r="ARB80" s="94"/>
      <c r="ARC80" s="94"/>
      <c r="ARD80" s="94"/>
      <c r="ARE80" s="94"/>
      <c r="ARF80" s="94"/>
      <c r="ARG80" s="94"/>
      <c r="ARH80" s="94"/>
      <c r="ARI80" s="94"/>
      <c r="ARJ80" s="94"/>
      <c r="ARK80" s="94"/>
      <c r="ARL80" s="94"/>
      <c r="ARM80" s="94"/>
      <c r="ARN80" s="94"/>
      <c r="ARO80" s="94"/>
      <c r="ARP80" s="94"/>
      <c r="ARQ80" s="94"/>
      <c r="ARR80" s="94"/>
      <c r="ARS80" s="94"/>
      <c r="ART80" s="94"/>
      <c r="ARU80" s="94"/>
      <c r="ARV80" s="94"/>
      <c r="ARW80" s="94"/>
      <c r="ARX80" s="94"/>
      <c r="ARY80" s="94"/>
      <c r="ARZ80" s="94"/>
      <c r="ASA80" s="94"/>
      <c r="ASB80" s="94"/>
      <c r="ASC80" s="94"/>
    </row>
    <row r="81" spans="1:1173" s="26" customFormat="1" ht="22" hidden="1" customHeight="1" x14ac:dyDescent="0.2">
      <c r="A81" s="181"/>
      <c r="C81" s="3" t="s">
        <v>172</v>
      </c>
      <c r="D81" s="65"/>
      <c r="E81" s="206"/>
      <c r="F81" s="207"/>
      <c r="G81" s="208" t="str">
        <f>"Besoins bruts - Scénario "&amp;C83</f>
        <v>Besoins bruts - Scénario *PEB+ZE*</v>
      </c>
      <c r="H81" s="209"/>
      <c r="I81" s="210"/>
      <c r="J81" s="211"/>
      <c r="L81" s="111"/>
      <c r="M81" s="111"/>
      <c r="N81" s="111"/>
    </row>
    <row r="82" spans="1:1173" s="26" customFormat="1" ht="9" hidden="1" customHeight="1" x14ac:dyDescent="0.2">
      <c r="A82" s="181"/>
      <c r="E82" s="5"/>
      <c r="J82" s="5"/>
    </row>
    <row r="83" spans="1:1173" s="26" customFormat="1" ht="22" hidden="1" customHeight="1" x14ac:dyDescent="0.2">
      <c r="A83" s="181"/>
      <c r="B83" s="26" t="s">
        <v>173</v>
      </c>
      <c r="C83" s="127" t="str">
        <f>Vérification!E95</f>
        <v>*PEB+ZE*</v>
      </c>
      <c r="E83" s="5"/>
      <c r="J83" s="5"/>
    </row>
    <row r="84" spans="1:1173" s="216" customFormat="1" ht="22" hidden="1" customHeight="1" x14ac:dyDescent="0.2">
      <c r="A84" s="181"/>
      <c r="B84" s="212" t="s">
        <v>69</v>
      </c>
      <c r="C84" s="213" t="s">
        <v>11</v>
      </c>
      <c r="D84" s="214">
        <f>D$78</f>
        <v>2018</v>
      </c>
      <c r="E84" s="214">
        <f t="shared" ref="E84:AR84" si="2">E$78</f>
        <v>2019</v>
      </c>
      <c r="F84" s="214">
        <f t="shared" si="2"/>
        <v>2020</v>
      </c>
      <c r="G84" s="214">
        <f t="shared" si="2"/>
        <v>2021</v>
      </c>
      <c r="H84" s="214">
        <f t="shared" si="2"/>
        <v>2022</v>
      </c>
      <c r="I84" s="214">
        <f t="shared" si="2"/>
        <v>2023</v>
      </c>
      <c r="J84" s="214">
        <f t="shared" si="2"/>
        <v>2024</v>
      </c>
      <c r="K84" s="214">
        <f t="shared" si="2"/>
        <v>2025</v>
      </c>
      <c r="L84" s="214">
        <f t="shared" si="2"/>
        <v>2026</v>
      </c>
      <c r="M84" s="214">
        <f t="shared" si="2"/>
        <v>2027</v>
      </c>
      <c r="N84" s="214">
        <f t="shared" si="2"/>
        <v>2028</v>
      </c>
      <c r="O84" s="214">
        <f t="shared" si="2"/>
        <v>2029</v>
      </c>
      <c r="P84" s="214">
        <f t="shared" si="2"/>
        <v>2030</v>
      </c>
      <c r="Q84" s="214">
        <f t="shared" si="2"/>
        <v>2031</v>
      </c>
      <c r="R84" s="214">
        <f t="shared" si="2"/>
        <v>2032</v>
      </c>
      <c r="S84" s="214">
        <f t="shared" si="2"/>
        <v>2033</v>
      </c>
      <c r="T84" s="214">
        <f t="shared" si="2"/>
        <v>2034</v>
      </c>
      <c r="U84" s="214">
        <f t="shared" si="2"/>
        <v>2035</v>
      </c>
      <c r="V84" s="214">
        <f t="shared" si="2"/>
        <v>2036</v>
      </c>
      <c r="W84" s="214">
        <f t="shared" si="2"/>
        <v>2037</v>
      </c>
      <c r="X84" s="214">
        <f t="shared" si="2"/>
        <v>2038</v>
      </c>
      <c r="Y84" s="214">
        <f t="shared" si="2"/>
        <v>2039</v>
      </c>
      <c r="Z84" s="214">
        <f t="shared" si="2"/>
        <v>2040</v>
      </c>
      <c r="AA84" s="214">
        <f t="shared" si="2"/>
        <v>2041</v>
      </c>
      <c r="AB84" s="214">
        <f t="shared" si="2"/>
        <v>2042</v>
      </c>
      <c r="AC84" s="214">
        <f t="shared" si="2"/>
        <v>2043</v>
      </c>
      <c r="AD84" s="214">
        <f t="shared" si="2"/>
        <v>2044</v>
      </c>
      <c r="AE84" s="214">
        <f t="shared" si="2"/>
        <v>2045</v>
      </c>
      <c r="AF84" s="214">
        <f t="shared" si="2"/>
        <v>2046</v>
      </c>
      <c r="AG84" s="214">
        <f t="shared" si="2"/>
        <v>2047</v>
      </c>
      <c r="AH84" s="214">
        <f t="shared" si="2"/>
        <v>2048</v>
      </c>
      <c r="AI84" s="214">
        <f t="shared" si="2"/>
        <v>2049</v>
      </c>
      <c r="AJ84" s="214">
        <f t="shared" si="2"/>
        <v>2050</v>
      </c>
      <c r="AK84" s="214" t="str">
        <f t="shared" si="2"/>
        <v/>
      </c>
      <c r="AL84" s="214" t="str">
        <f t="shared" si="2"/>
        <v/>
      </c>
      <c r="AM84" s="214" t="str">
        <f t="shared" si="2"/>
        <v/>
      </c>
      <c r="AN84" s="214" t="str">
        <f t="shared" si="2"/>
        <v/>
      </c>
      <c r="AO84" s="214" t="str">
        <f t="shared" si="2"/>
        <v/>
      </c>
      <c r="AP84" s="214" t="str">
        <f t="shared" si="2"/>
        <v/>
      </c>
      <c r="AQ84" s="214" t="str">
        <f t="shared" si="2"/>
        <v/>
      </c>
      <c r="AR84" s="214" t="str">
        <f t="shared" si="2"/>
        <v/>
      </c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5"/>
      <c r="BN84" s="215"/>
      <c r="BO84" s="215"/>
      <c r="BP84" s="215"/>
      <c r="BQ84" s="215"/>
      <c r="BR84" s="215"/>
      <c r="BS84" s="215"/>
      <c r="BT84" s="215"/>
      <c r="BU84" s="215"/>
      <c r="BV84" s="215"/>
      <c r="BW84" s="215"/>
      <c r="BX84" s="215"/>
      <c r="BY84" s="215"/>
      <c r="BZ84" s="215"/>
      <c r="CA84" s="215"/>
      <c r="CB84" s="215"/>
      <c r="CC84" s="215"/>
      <c r="CD84" s="215"/>
      <c r="CE84" s="215"/>
      <c r="CF84" s="215"/>
      <c r="CG84" s="215"/>
      <c r="CH84" s="215"/>
      <c r="CI84" s="215"/>
      <c r="CJ84" s="215"/>
      <c r="CK84" s="215"/>
      <c r="CL84" s="215"/>
      <c r="CM84" s="215"/>
      <c r="CN84" s="215"/>
      <c r="CO84" s="215"/>
      <c r="CP84" s="215"/>
      <c r="CQ84" s="215"/>
      <c r="CR84" s="215"/>
      <c r="CS84" s="215"/>
      <c r="CT84" s="215"/>
      <c r="CU84" s="215"/>
      <c r="CV84" s="215"/>
      <c r="CW84" s="215"/>
      <c r="CX84" s="215"/>
      <c r="CY84" s="215"/>
      <c r="CZ84" s="215"/>
      <c r="DA84" s="215"/>
      <c r="DB84" s="215"/>
      <c r="DC84" s="215"/>
      <c r="DD84" s="215"/>
      <c r="DE84" s="215"/>
      <c r="DF84" s="215"/>
      <c r="DG84" s="215"/>
      <c r="DH84" s="215"/>
      <c r="DI84" s="215"/>
      <c r="DJ84" s="215"/>
      <c r="DK84" s="215"/>
      <c r="DL84" s="215"/>
      <c r="DM84" s="215"/>
      <c r="DN84" s="215"/>
      <c r="DO84" s="215"/>
      <c r="DP84" s="215"/>
      <c r="DQ84" s="215"/>
      <c r="DR84" s="215"/>
      <c r="DS84" s="215"/>
      <c r="DT84" s="215"/>
      <c r="DU84" s="215"/>
      <c r="DV84" s="215"/>
      <c r="DW84" s="215"/>
      <c r="DX84" s="215"/>
      <c r="DY84" s="215"/>
      <c r="DZ84" s="215"/>
      <c r="EA84" s="215"/>
      <c r="EB84" s="215"/>
      <c r="EC84" s="215"/>
      <c r="ED84" s="215"/>
      <c r="EE84" s="215"/>
      <c r="EF84" s="215"/>
      <c r="EG84" s="215"/>
      <c r="EH84" s="215"/>
      <c r="EI84" s="215"/>
      <c r="EJ84" s="215"/>
      <c r="EK84" s="215"/>
      <c r="EL84" s="215"/>
      <c r="EM84" s="215"/>
      <c r="EN84" s="215"/>
      <c r="EO84" s="215"/>
      <c r="EP84" s="215"/>
      <c r="EQ84" s="215"/>
      <c r="ER84" s="215"/>
      <c r="ES84" s="215"/>
      <c r="ET84" s="215"/>
      <c r="EU84" s="215"/>
      <c r="EV84" s="215"/>
      <c r="EW84" s="215"/>
      <c r="EX84" s="215"/>
      <c r="EY84" s="215"/>
      <c r="EZ84" s="215"/>
      <c r="FA84" s="215"/>
      <c r="FB84" s="215"/>
      <c r="FC84" s="215"/>
      <c r="FD84" s="215"/>
      <c r="FE84" s="215"/>
      <c r="FF84" s="215"/>
      <c r="FG84" s="215"/>
      <c r="FH84" s="215"/>
      <c r="FI84" s="215"/>
      <c r="FJ84" s="215"/>
      <c r="FK84" s="215"/>
      <c r="FL84" s="215"/>
      <c r="FM84" s="215"/>
      <c r="FN84" s="215"/>
      <c r="FO84" s="215"/>
      <c r="FP84" s="215"/>
      <c r="FQ84" s="215"/>
      <c r="FR84" s="215"/>
      <c r="FS84" s="215"/>
      <c r="FT84" s="215"/>
      <c r="FU84" s="215"/>
      <c r="FV84" s="215"/>
      <c r="FW84" s="215"/>
      <c r="FX84" s="215"/>
      <c r="FY84" s="215"/>
      <c r="FZ84" s="215"/>
      <c r="GA84" s="215"/>
      <c r="GB84" s="215"/>
      <c r="GC84" s="215"/>
      <c r="GD84" s="215"/>
      <c r="GE84" s="215"/>
      <c r="GF84" s="215"/>
      <c r="GG84" s="215"/>
      <c r="GH84" s="215"/>
      <c r="GI84" s="215"/>
      <c r="GJ84" s="215"/>
      <c r="GK84" s="215"/>
      <c r="GL84" s="215"/>
      <c r="GM84" s="215"/>
      <c r="GN84" s="215"/>
      <c r="GO84" s="215"/>
      <c r="GP84" s="215"/>
      <c r="GQ84" s="215"/>
      <c r="GR84" s="215"/>
      <c r="GS84" s="215"/>
      <c r="GT84" s="215"/>
      <c r="GU84" s="215"/>
      <c r="GV84" s="215"/>
      <c r="GW84" s="215"/>
      <c r="GX84" s="215"/>
      <c r="GY84" s="215"/>
      <c r="GZ84" s="215"/>
      <c r="HA84" s="215"/>
      <c r="HB84" s="215"/>
      <c r="HC84" s="215"/>
      <c r="HD84" s="215"/>
      <c r="HE84" s="215"/>
      <c r="HF84" s="215"/>
      <c r="HG84" s="215"/>
      <c r="HH84" s="215"/>
      <c r="HI84" s="215"/>
      <c r="HJ84" s="215"/>
      <c r="HK84" s="215"/>
      <c r="HL84" s="215"/>
      <c r="HM84" s="215"/>
      <c r="HN84" s="215"/>
      <c r="HO84" s="215"/>
      <c r="HP84" s="215"/>
      <c r="HQ84" s="215"/>
      <c r="HR84" s="215"/>
      <c r="HS84" s="215"/>
      <c r="HT84" s="215"/>
      <c r="HU84" s="215"/>
      <c r="HV84" s="215"/>
      <c r="HW84" s="215"/>
      <c r="HX84" s="215"/>
      <c r="HY84" s="215"/>
      <c r="HZ84" s="215"/>
      <c r="IA84" s="215"/>
      <c r="IB84" s="215"/>
      <c r="IC84" s="215"/>
      <c r="ID84" s="215"/>
      <c r="IE84" s="215"/>
      <c r="IF84" s="215"/>
      <c r="IG84" s="215"/>
      <c r="IH84" s="215"/>
      <c r="II84" s="215"/>
      <c r="IJ84" s="215"/>
      <c r="IK84" s="215"/>
      <c r="IL84" s="215"/>
      <c r="IM84" s="215"/>
      <c r="IN84" s="215"/>
      <c r="IO84" s="215"/>
      <c r="IP84" s="215"/>
      <c r="IQ84" s="215"/>
      <c r="IR84" s="215"/>
      <c r="IS84" s="215"/>
      <c r="IT84" s="215"/>
      <c r="IU84" s="215"/>
      <c r="IV84" s="215"/>
      <c r="IW84" s="215"/>
      <c r="IX84" s="215"/>
      <c r="IY84" s="215"/>
      <c r="IZ84" s="215"/>
      <c r="JA84" s="215"/>
      <c r="JB84" s="215"/>
      <c r="JC84" s="215"/>
      <c r="JD84" s="215"/>
      <c r="JE84" s="215"/>
      <c r="JF84" s="215"/>
      <c r="JG84" s="215"/>
      <c r="JH84" s="215"/>
      <c r="JI84" s="215"/>
      <c r="JJ84" s="215"/>
      <c r="JK84" s="215"/>
      <c r="JL84" s="215"/>
      <c r="JM84" s="215"/>
      <c r="JN84" s="215"/>
      <c r="JO84" s="215"/>
      <c r="JP84" s="215"/>
      <c r="JQ84" s="215"/>
      <c r="JR84" s="215"/>
      <c r="JS84" s="215"/>
      <c r="JT84" s="215"/>
      <c r="JU84" s="215"/>
      <c r="JV84" s="215"/>
      <c r="JW84" s="215"/>
      <c r="JX84" s="215"/>
      <c r="JY84" s="215"/>
      <c r="JZ84" s="215"/>
      <c r="KA84" s="215"/>
      <c r="KB84" s="215"/>
      <c r="KC84" s="215"/>
      <c r="KD84" s="215"/>
      <c r="KE84" s="215"/>
      <c r="KF84" s="215"/>
      <c r="KG84" s="215"/>
      <c r="KH84" s="215"/>
      <c r="KI84" s="215"/>
      <c r="KJ84" s="215"/>
      <c r="KK84" s="215"/>
      <c r="KL84" s="215"/>
      <c r="KM84" s="215"/>
      <c r="KN84" s="215"/>
      <c r="KO84" s="215"/>
      <c r="KP84" s="215"/>
      <c r="KQ84" s="215"/>
      <c r="KR84" s="215"/>
      <c r="KS84" s="215"/>
      <c r="KT84" s="215"/>
      <c r="KU84" s="215"/>
      <c r="KV84" s="215"/>
      <c r="KW84" s="215"/>
      <c r="KX84" s="215"/>
      <c r="KY84" s="215"/>
      <c r="KZ84" s="215"/>
      <c r="LA84" s="215"/>
      <c r="LB84" s="215"/>
      <c r="LC84" s="215"/>
      <c r="LD84" s="215"/>
      <c r="LE84" s="215"/>
      <c r="LF84" s="215"/>
      <c r="LG84" s="215"/>
      <c r="LH84" s="215"/>
      <c r="LI84" s="215"/>
      <c r="LJ84" s="215"/>
      <c r="LK84" s="215"/>
      <c r="LL84" s="215"/>
      <c r="LM84" s="215"/>
      <c r="LN84" s="215"/>
      <c r="LO84" s="215"/>
      <c r="LP84" s="215"/>
      <c r="LQ84" s="215"/>
      <c r="LR84" s="215"/>
      <c r="LS84" s="215"/>
      <c r="LT84" s="215"/>
      <c r="LU84" s="215"/>
      <c r="LV84" s="215"/>
      <c r="LW84" s="215"/>
      <c r="LX84" s="215"/>
      <c r="LY84" s="215"/>
      <c r="LZ84" s="215"/>
      <c r="MA84" s="215"/>
      <c r="MB84" s="215"/>
      <c r="MC84" s="215"/>
      <c r="MD84" s="215"/>
      <c r="ME84" s="215"/>
      <c r="MF84" s="215"/>
      <c r="MG84" s="215"/>
      <c r="MH84" s="215"/>
      <c r="MI84" s="215"/>
      <c r="MJ84" s="215"/>
      <c r="MK84" s="215"/>
      <c r="ML84" s="215"/>
      <c r="MM84" s="215"/>
      <c r="MN84" s="215"/>
      <c r="MO84" s="215"/>
      <c r="MP84" s="215"/>
      <c r="MQ84" s="215"/>
      <c r="MR84" s="215"/>
      <c r="MS84" s="215"/>
      <c r="MT84" s="215"/>
      <c r="MU84" s="215"/>
      <c r="MV84" s="215"/>
      <c r="MW84" s="215"/>
      <c r="MX84" s="215"/>
      <c r="MY84" s="215"/>
      <c r="MZ84" s="215"/>
      <c r="NA84" s="215"/>
      <c r="NB84" s="215"/>
      <c r="NC84" s="215"/>
      <c r="ND84" s="215"/>
      <c r="NE84" s="215"/>
      <c r="NF84" s="215"/>
      <c r="NG84" s="215"/>
      <c r="NH84" s="215"/>
      <c r="NI84" s="215"/>
      <c r="NJ84" s="215"/>
      <c r="NK84" s="215"/>
      <c r="NL84" s="215"/>
      <c r="NM84" s="215"/>
      <c r="NN84" s="215"/>
      <c r="NO84" s="215"/>
      <c r="NP84" s="215"/>
      <c r="NQ84" s="215"/>
      <c r="NR84" s="215"/>
      <c r="NS84" s="215"/>
      <c r="NT84" s="215"/>
      <c r="NU84" s="215"/>
      <c r="NV84" s="215"/>
      <c r="NW84" s="215"/>
      <c r="NX84" s="215"/>
      <c r="NY84" s="215"/>
      <c r="NZ84" s="215"/>
      <c r="OA84" s="215"/>
      <c r="OB84" s="215"/>
      <c r="OC84" s="215"/>
      <c r="OD84" s="215"/>
      <c r="OE84" s="215"/>
      <c r="OF84" s="215"/>
      <c r="OG84" s="215"/>
      <c r="OH84" s="215"/>
      <c r="OI84" s="215"/>
      <c r="OJ84" s="215"/>
      <c r="OK84" s="215"/>
      <c r="OL84" s="215"/>
      <c r="OM84" s="215"/>
      <c r="ON84" s="215"/>
      <c r="OO84" s="215"/>
      <c r="OP84" s="215"/>
      <c r="OQ84" s="215"/>
      <c r="OR84" s="215"/>
      <c r="OS84" s="215"/>
      <c r="OT84" s="215"/>
      <c r="OU84" s="215"/>
      <c r="OV84" s="215"/>
      <c r="OW84" s="215"/>
      <c r="OX84" s="215"/>
      <c r="OY84" s="215"/>
      <c r="OZ84" s="215"/>
      <c r="PA84" s="215"/>
      <c r="PB84" s="215"/>
      <c r="PC84" s="215"/>
      <c r="PD84" s="215"/>
      <c r="PE84" s="215"/>
      <c r="PF84" s="215"/>
      <c r="PG84" s="215"/>
      <c r="PH84" s="215"/>
      <c r="PI84" s="215"/>
      <c r="PJ84" s="215"/>
      <c r="PK84" s="215"/>
      <c r="PL84" s="215"/>
      <c r="PM84" s="215"/>
      <c r="PN84" s="215"/>
      <c r="PO84" s="215"/>
      <c r="PP84" s="215"/>
      <c r="PQ84" s="215"/>
      <c r="PR84" s="215"/>
      <c r="PS84" s="215"/>
      <c r="PT84" s="215"/>
      <c r="PU84" s="215"/>
      <c r="PV84" s="215"/>
      <c r="PW84" s="215"/>
      <c r="PX84" s="215"/>
      <c r="PY84" s="215"/>
      <c r="PZ84" s="215"/>
      <c r="QA84" s="215"/>
      <c r="QB84" s="215"/>
      <c r="QC84" s="215"/>
      <c r="QD84" s="215"/>
      <c r="QE84" s="215"/>
      <c r="QF84" s="215"/>
      <c r="QG84" s="215"/>
      <c r="QH84" s="215"/>
      <c r="QI84" s="215"/>
      <c r="QJ84" s="215"/>
      <c r="QK84" s="215"/>
      <c r="QL84" s="215"/>
      <c r="QM84" s="215"/>
      <c r="QN84" s="215"/>
      <c r="QO84" s="215"/>
      <c r="QP84" s="215"/>
      <c r="QQ84" s="215"/>
      <c r="QR84" s="215"/>
      <c r="QS84" s="215"/>
      <c r="QT84" s="215"/>
      <c r="QU84" s="215"/>
      <c r="QV84" s="215"/>
      <c r="QW84" s="215"/>
      <c r="QX84" s="215"/>
      <c r="QY84" s="215"/>
      <c r="QZ84" s="215"/>
      <c r="RA84" s="215"/>
      <c r="RB84" s="215"/>
      <c r="RC84" s="215"/>
      <c r="RD84" s="215"/>
      <c r="RE84" s="215"/>
      <c r="RF84" s="215"/>
      <c r="RG84" s="215"/>
      <c r="RH84" s="215"/>
      <c r="RI84" s="215"/>
      <c r="RJ84" s="215"/>
      <c r="RK84" s="215"/>
      <c r="RL84" s="215"/>
      <c r="RM84" s="215"/>
      <c r="RN84" s="215"/>
      <c r="RO84" s="215"/>
      <c r="RP84" s="215"/>
      <c r="RQ84" s="215"/>
      <c r="RR84" s="215"/>
      <c r="RS84" s="215"/>
      <c r="RT84" s="215"/>
      <c r="RU84" s="215"/>
      <c r="RV84" s="215"/>
      <c r="RW84" s="215"/>
      <c r="RX84" s="215"/>
      <c r="RY84" s="215"/>
      <c r="RZ84" s="215"/>
      <c r="SA84" s="215"/>
      <c r="SB84" s="215"/>
      <c r="SC84" s="215"/>
      <c r="SD84" s="215"/>
      <c r="SE84" s="215"/>
      <c r="SF84" s="215"/>
      <c r="SG84" s="215"/>
      <c r="SH84" s="215"/>
      <c r="SI84" s="215"/>
      <c r="SJ84" s="215"/>
      <c r="SK84" s="215"/>
      <c r="SL84" s="215"/>
      <c r="SM84" s="215"/>
      <c r="SN84" s="215"/>
      <c r="SO84" s="215"/>
      <c r="SP84" s="215"/>
      <c r="SQ84" s="215"/>
      <c r="SR84" s="215"/>
      <c r="SS84" s="215"/>
      <c r="ST84" s="215"/>
      <c r="SU84" s="215"/>
      <c r="SV84" s="215"/>
      <c r="SW84" s="215"/>
      <c r="SX84" s="215"/>
      <c r="SY84" s="215"/>
      <c r="SZ84" s="215"/>
      <c r="TA84" s="215"/>
      <c r="TB84" s="215"/>
      <c r="TC84" s="215"/>
      <c r="TD84" s="215"/>
      <c r="TE84" s="215"/>
      <c r="TF84" s="215"/>
      <c r="TG84" s="215"/>
      <c r="TH84" s="215"/>
      <c r="TI84" s="215"/>
      <c r="TJ84" s="215"/>
      <c r="TK84" s="215"/>
      <c r="TL84" s="215"/>
      <c r="TM84" s="215"/>
      <c r="TN84" s="215"/>
      <c r="TO84" s="215"/>
      <c r="TP84" s="215"/>
      <c r="TQ84" s="215"/>
      <c r="TR84" s="215"/>
      <c r="TS84" s="215"/>
      <c r="TT84" s="215"/>
      <c r="TU84" s="215"/>
      <c r="TV84" s="215"/>
      <c r="TW84" s="215"/>
      <c r="TX84" s="215"/>
      <c r="TY84" s="215"/>
      <c r="TZ84" s="215"/>
      <c r="UA84" s="215"/>
      <c r="UB84" s="215"/>
      <c r="UC84" s="215"/>
      <c r="UD84" s="215"/>
      <c r="UE84" s="215"/>
      <c r="UF84" s="215"/>
      <c r="UG84" s="215"/>
      <c r="UH84" s="215"/>
      <c r="UI84" s="215"/>
      <c r="UJ84" s="215"/>
      <c r="UK84" s="215"/>
      <c r="UL84" s="215"/>
      <c r="UM84" s="215"/>
      <c r="UN84" s="215"/>
      <c r="UO84" s="215"/>
      <c r="UP84" s="215"/>
      <c r="UQ84" s="215"/>
      <c r="UR84" s="215"/>
      <c r="US84" s="215"/>
      <c r="UT84" s="215"/>
      <c r="UU84" s="215"/>
      <c r="UV84" s="215"/>
      <c r="UW84" s="215"/>
      <c r="UX84" s="215"/>
      <c r="UY84" s="215"/>
      <c r="UZ84" s="215"/>
      <c r="VA84" s="215"/>
      <c r="VB84" s="215"/>
      <c r="VC84" s="215"/>
      <c r="VD84" s="215"/>
      <c r="VE84" s="215"/>
      <c r="VF84" s="215"/>
      <c r="VG84" s="215"/>
      <c r="VH84" s="215"/>
      <c r="VI84" s="215"/>
      <c r="VJ84" s="215"/>
      <c r="VK84" s="215"/>
      <c r="VL84" s="215"/>
      <c r="VM84" s="215"/>
      <c r="VN84" s="215"/>
      <c r="VO84" s="215"/>
      <c r="VP84" s="215"/>
      <c r="VQ84" s="215"/>
      <c r="VR84" s="215"/>
      <c r="VS84" s="215"/>
      <c r="VT84" s="215"/>
      <c r="VU84" s="215"/>
      <c r="VV84" s="215"/>
      <c r="VW84" s="215"/>
      <c r="VX84" s="215"/>
      <c r="VY84" s="215"/>
      <c r="VZ84" s="215"/>
      <c r="WA84" s="215"/>
      <c r="WB84" s="215"/>
      <c r="WC84" s="215"/>
      <c r="WD84" s="215"/>
      <c r="WE84" s="215"/>
      <c r="WF84" s="215"/>
      <c r="WG84" s="215"/>
      <c r="WH84" s="215"/>
      <c r="WI84" s="215"/>
      <c r="WJ84" s="215"/>
      <c r="WK84" s="215"/>
      <c r="WL84" s="215"/>
      <c r="WM84" s="215"/>
      <c r="WN84" s="215"/>
      <c r="WO84" s="215"/>
      <c r="WP84" s="215"/>
      <c r="WQ84" s="215"/>
      <c r="WR84" s="215"/>
      <c r="WS84" s="215"/>
      <c r="WT84" s="215"/>
      <c r="WU84" s="215"/>
      <c r="WV84" s="215"/>
      <c r="WW84" s="215"/>
      <c r="WX84" s="215"/>
      <c r="WY84" s="215"/>
      <c r="WZ84" s="215"/>
      <c r="XA84" s="215"/>
      <c r="XB84" s="215"/>
      <c r="XC84" s="215"/>
      <c r="XD84" s="215"/>
      <c r="XE84" s="215"/>
      <c r="XF84" s="215"/>
      <c r="XG84" s="215"/>
      <c r="XH84" s="215"/>
      <c r="XI84" s="215"/>
      <c r="XJ84" s="215"/>
      <c r="XK84" s="215"/>
      <c r="XL84" s="215"/>
      <c r="XM84" s="215"/>
      <c r="XN84" s="215"/>
      <c r="XO84" s="215"/>
      <c r="XP84" s="215"/>
      <c r="XQ84" s="215"/>
      <c r="XR84" s="215"/>
      <c r="XS84" s="215"/>
      <c r="XT84" s="215"/>
      <c r="XU84" s="215"/>
      <c r="XV84" s="215"/>
      <c r="XW84" s="215"/>
      <c r="XX84" s="215"/>
      <c r="XY84" s="215"/>
      <c r="XZ84" s="215"/>
      <c r="YA84" s="215"/>
      <c r="YB84" s="215"/>
      <c r="YC84" s="215"/>
      <c r="YD84" s="215"/>
      <c r="YE84" s="215"/>
      <c r="YF84" s="215"/>
      <c r="YG84" s="215"/>
      <c r="YH84" s="215"/>
      <c r="YI84" s="215"/>
      <c r="YJ84" s="215"/>
      <c r="YK84" s="215"/>
      <c r="YL84" s="215"/>
      <c r="YM84" s="215"/>
      <c r="YN84" s="215"/>
      <c r="YO84" s="215"/>
      <c r="YP84" s="215"/>
      <c r="YQ84" s="215"/>
      <c r="YR84" s="215"/>
      <c r="YS84" s="215"/>
      <c r="YT84" s="215"/>
      <c r="YU84" s="215"/>
      <c r="YV84" s="215"/>
      <c r="YW84" s="215"/>
      <c r="YX84" s="215"/>
      <c r="YY84" s="215"/>
      <c r="YZ84" s="215"/>
      <c r="ZA84" s="215"/>
      <c r="ZB84" s="215"/>
      <c r="ZC84" s="215"/>
      <c r="ZD84" s="215"/>
      <c r="ZE84" s="215"/>
      <c r="ZF84" s="215"/>
      <c r="ZG84" s="215"/>
      <c r="ZH84" s="215"/>
      <c r="ZI84" s="215"/>
      <c r="ZJ84" s="215"/>
      <c r="ZK84" s="215"/>
      <c r="ZL84" s="215"/>
      <c r="ZM84" s="215"/>
      <c r="ZN84" s="215"/>
      <c r="ZO84" s="215"/>
      <c r="ZP84" s="215"/>
      <c r="ZQ84" s="215"/>
      <c r="ZR84" s="215"/>
      <c r="ZS84" s="215"/>
      <c r="ZT84" s="215"/>
      <c r="ZU84" s="215"/>
      <c r="ZV84" s="215"/>
      <c r="ZW84" s="215"/>
      <c r="ZX84" s="215"/>
      <c r="ZY84" s="215"/>
      <c r="ZZ84" s="215"/>
      <c r="AAA84" s="215"/>
      <c r="AAB84" s="215"/>
      <c r="AAC84" s="215"/>
      <c r="AAD84" s="215"/>
      <c r="AAE84" s="215"/>
      <c r="AAF84" s="215"/>
      <c r="AAG84" s="215"/>
      <c r="AAH84" s="215"/>
      <c r="AAI84" s="215"/>
      <c r="AAJ84" s="215"/>
      <c r="AAK84" s="215"/>
      <c r="AAL84" s="215"/>
      <c r="AAM84" s="215"/>
      <c r="AAN84" s="215"/>
      <c r="AAO84" s="215"/>
      <c r="AAP84" s="215"/>
      <c r="AAQ84" s="215"/>
      <c r="AAR84" s="215"/>
      <c r="AAS84" s="215"/>
      <c r="AAT84" s="215"/>
      <c r="AAU84" s="215"/>
      <c r="AAV84" s="215"/>
      <c r="AAW84" s="215"/>
      <c r="AAX84" s="215"/>
      <c r="AAY84" s="215"/>
      <c r="AAZ84" s="215"/>
      <c r="ABA84" s="215"/>
      <c r="ABB84" s="215"/>
      <c r="ABC84" s="215"/>
      <c r="ABD84" s="215"/>
      <c r="ABE84" s="215"/>
      <c r="ABF84" s="215"/>
      <c r="ABG84" s="215"/>
      <c r="ABH84" s="215"/>
      <c r="ABI84" s="215"/>
      <c r="ABJ84" s="215"/>
      <c r="ABK84" s="215"/>
      <c r="ABL84" s="215"/>
      <c r="ABM84" s="215"/>
      <c r="ABN84" s="215"/>
      <c r="ABO84" s="215"/>
      <c r="ABP84" s="215"/>
      <c r="ABQ84" s="215"/>
      <c r="ABR84" s="215"/>
      <c r="ABS84" s="215"/>
      <c r="ABT84" s="215"/>
      <c r="ABU84" s="215"/>
      <c r="ABV84" s="215"/>
      <c r="ABW84" s="215"/>
      <c r="ABX84" s="215"/>
      <c r="ABY84" s="215"/>
      <c r="ABZ84" s="215"/>
      <c r="ACA84" s="215"/>
      <c r="ACB84" s="215"/>
      <c r="ACC84" s="215"/>
      <c r="ACD84" s="215"/>
      <c r="ACE84" s="215"/>
      <c r="ACF84" s="215"/>
      <c r="ACG84" s="215"/>
      <c r="ACH84" s="215"/>
      <c r="ACI84" s="215"/>
      <c r="ACJ84" s="215"/>
      <c r="ACK84" s="215"/>
      <c r="ACL84" s="215"/>
      <c r="ACM84" s="215"/>
      <c r="ACN84" s="215"/>
      <c r="ACO84" s="215"/>
      <c r="ACP84" s="215"/>
      <c r="ACQ84" s="215"/>
      <c r="ACR84" s="215"/>
      <c r="ACS84" s="215"/>
      <c r="ACT84" s="215"/>
      <c r="ACU84" s="215"/>
      <c r="ACV84" s="215"/>
      <c r="ACW84" s="215"/>
      <c r="ACX84" s="215"/>
      <c r="ACY84" s="215"/>
      <c r="ACZ84" s="215"/>
      <c r="ADA84" s="215"/>
      <c r="ADB84" s="215"/>
      <c r="ADC84" s="215"/>
      <c r="ADD84" s="215"/>
      <c r="ADE84" s="215"/>
      <c r="ADF84" s="215"/>
      <c r="ADG84" s="215"/>
      <c r="ADH84" s="215"/>
      <c r="ADI84" s="215"/>
      <c r="ADJ84" s="215"/>
      <c r="ADK84" s="215"/>
      <c r="ADL84" s="215"/>
      <c r="ADM84" s="215"/>
      <c r="ADN84" s="215"/>
      <c r="ADO84" s="215"/>
      <c r="ADP84" s="215"/>
      <c r="ADQ84" s="215"/>
      <c r="ADR84" s="215"/>
      <c r="ADS84" s="215"/>
      <c r="ADT84" s="215"/>
      <c r="ADU84" s="215"/>
      <c r="ADV84" s="215"/>
      <c r="ADW84" s="215"/>
      <c r="ADX84" s="215"/>
      <c r="ADY84" s="215"/>
      <c r="ADZ84" s="215"/>
      <c r="AEA84" s="215"/>
      <c r="AEB84" s="215"/>
      <c r="AEC84" s="215"/>
      <c r="AED84" s="215"/>
      <c r="AEE84" s="215"/>
      <c r="AEF84" s="215"/>
      <c r="AEG84" s="215"/>
      <c r="AEH84" s="215"/>
      <c r="AEI84" s="215"/>
      <c r="AEJ84" s="215"/>
      <c r="AEK84" s="215"/>
      <c r="AEL84" s="215"/>
      <c r="AEM84" s="215"/>
      <c r="AEN84" s="215"/>
      <c r="AEO84" s="215"/>
      <c r="AEP84" s="215"/>
      <c r="AEQ84" s="215"/>
      <c r="AER84" s="215"/>
      <c r="AES84" s="215"/>
      <c r="AET84" s="215"/>
      <c r="AEU84" s="215"/>
      <c r="AEV84" s="215"/>
      <c r="AEW84" s="215"/>
      <c r="AEX84" s="215"/>
      <c r="AEY84" s="215"/>
      <c r="AEZ84" s="215"/>
      <c r="AFA84" s="215"/>
      <c r="AFB84" s="215"/>
      <c r="AFC84" s="215"/>
      <c r="AFD84" s="215"/>
      <c r="AFE84" s="215"/>
      <c r="AFF84" s="215"/>
      <c r="AFG84" s="215"/>
      <c r="AFH84" s="215"/>
      <c r="AFI84" s="215"/>
      <c r="AFJ84" s="215"/>
      <c r="AFK84" s="215"/>
      <c r="AFL84" s="215"/>
      <c r="AFM84" s="215"/>
      <c r="AFN84" s="215"/>
      <c r="AFO84" s="215"/>
      <c r="AFP84" s="215"/>
      <c r="AFQ84" s="215"/>
      <c r="AFR84" s="215"/>
      <c r="AFS84" s="215"/>
      <c r="AFT84" s="215"/>
      <c r="AFU84" s="215"/>
      <c r="AFV84" s="215"/>
      <c r="AFW84" s="215"/>
      <c r="AFX84" s="215"/>
      <c r="AFY84" s="215"/>
      <c r="AFZ84" s="215"/>
      <c r="AGA84" s="215"/>
      <c r="AGB84" s="215"/>
      <c r="AGC84" s="215"/>
      <c r="AGD84" s="215"/>
      <c r="AGE84" s="215"/>
      <c r="AGF84" s="215"/>
      <c r="AGG84" s="215"/>
      <c r="AGH84" s="215"/>
      <c r="AGI84" s="215"/>
      <c r="AGJ84" s="215"/>
      <c r="AGK84" s="215"/>
      <c r="AGL84" s="215"/>
      <c r="AGM84" s="215"/>
      <c r="AGN84" s="215"/>
      <c r="AGO84" s="215"/>
      <c r="AGP84" s="215"/>
      <c r="AGQ84" s="215"/>
      <c r="AGR84" s="215"/>
      <c r="AGS84" s="215"/>
      <c r="AGT84" s="215"/>
      <c r="AGU84" s="215"/>
      <c r="AGV84" s="215"/>
      <c r="AGW84" s="215"/>
      <c r="AGX84" s="215"/>
      <c r="AGY84" s="215"/>
      <c r="AGZ84" s="215"/>
      <c r="AHA84" s="215"/>
      <c r="AHB84" s="215"/>
      <c r="AHC84" s="215"/>
      <c r="AHD84" s="215"/>
      <c r="AHE84" s="215"/>
      <c r="AHF84" s="215"/>
      <c r="AHG84" s="215"/>
      <c r="AHH84" s="215"/>
      <c r="AHI84" s="215"/>
      <c r="AHJ84" s="215"/>
      <c r="AHK84" s="215"/>
      <c r="AHL84" s="215"/>
      <c r="AHM84" s="215"/>
      <c r="AHN84" s="215"/>
      <c r="AHO84" s="215"/>
      <c r="AHP84" s="215"/>
      <c r="AHQ84" s="215"/>
      <c r="AHR84" s="215"/>
      <c r="AHS84" s="215"/>
      <c r="AHT84" s="215"/>
      <c r="AHU84" s="215"/>
      <c r="AHV84" s="215"/>
      <c r="AHW84" s="215"/>
      <c r="AHX84" s="215"/>
      <c r="AHY84" s="215"/>
      <c r="AHZ84" s="215"/>
      <c r="AIA84" s="215"/>
      <c r="AIB84" s="215"/>
      <c r="AIC84" s="215"/>
      <c r="AID84" s="215"/>
      <c r="AIE84" s="215"/>
      <c r="AIF84" s="215"/>
      <c r="AIG84" s="215"/>
      <c r="AIH84" s="215"/>
      <c r="AII84" s="215"/>
      <c r="AIJ84" s="215"/>
      <c r="AIK84" s="215"/>
      <c r="AIL84" s="215"/>
      <c r="AIM84" s="215"/>
      <c r="AIN84" s="215"/>
      <c r="AIO84" s="215"/>
      <c r="AIP84" s="215"/>
      <c r="AIQ84" s="215"/>
      <c r="AIR84" s="215"/>
      <c r="AIS84" s="215"/>
      <c r="AIT84" s="215"/>
      <c r="AIU84" s="215"/>
      <c r="AIV84" s="215"/>
      <c r="AIW84" s="215"/>
      <c r="AIX84" s="215"/>
      <c r="AIY84" s="215"/>
      <c r="AIZ84" s="215"/>
      <c r="AJA84" s="215"/>
      <c r="AJB84" s="215"/>
      <c r="AJC84" s="215"/>
      <c r="AJD84" s="215"/>
      <c r="AJE84" s="215"/>
      <c r="AJF84" s="215"/>
      <c r="AJG84" s="215"/>
      <c r="AJH84" s="215"/>
      <c r="AJI84" s="215"/>
      <c r="AJJ84" s="215"/>
      <c r="AJK84" s="215"/>
      <c r="AJL84" s="215"/>
      <c r="AJM84" s="215"/>
      <c r="AJN84" s="215"/>
      <c r="AJO84" s="215"/>
      <c r="AJP84" s="215"/>
      <c r="AJQ84" s="215"/>
      <c r="AJR84" s="215"/>
      <c r="AJS84" s="215"/>
      <c r="AJT84" s="215"/>
      <c r="AJU84" s="215"/>
      <c r="AJV84" s="215"/>
      <c r="AJW84" s="215"/>
      <c r="AJX84" s="215"/>
      <c r="AJY84" s="215"/>
      <c r="AJZ84" s="215"/>
      <c r="AKA84" s="215"/>
      <c r="AKB84" s="215"/>
      <c r="AKC84" s="215"/>
      <c r="AKD84" s="215"/>
      <c r="AKE84" s="215"/>
      <c r="AKF84" s="215"/>
      <c r="AKG84" s="215"/>
      <c r="AKH84" s="215"/>
      <c r="AKI84" s="215"/>
      <c r="AKJ84" s="215"/>
      <c r="AKK84" s="215"/>
      <c r="AKL84" s="215"/>
      <c r="AKM84" s="215"/>
      <c r="AKN84" s="215"/>
      <c r="AKO84" s="215"/>
      <c r="AKP84" s="215"/>
      <c r="AKQ84" s="215"/>
      <c r="AKR84" s="215"/>
      <c r="AKS84" s="215"/>
      <c r="AKT84" s="215"/>
      <c r="AKU84" s="215"/>
      <c r="AKV84" s="215"/>
      <c r="AKW84" s="215"/>
      <c r="AKX84" s="215"/>
      <c r="AKY84" s="215"/>
      <c r="AKZ84" s="215"/>
      <c r="ALA84" s="215"/>
      <c r="ALB84" s="215"/>
      <c r="ALC84" s="215"/>
      <c r="ALD84" s="215"/>
      <c r="ALE84" s="215"/>
      <c r="ALF84" s="215"/>
      <c r="ALG84" s="215"/>
      <c r="ALH84" s="215"/>
      <c r="ALI84" s="215"/>
      <c r="ALJ84" s="215"/>
      <c r="ALK84" s="215"/>
      <c r="ALL84" s="215"/>
      <c r="ALM84" s="215"/>
      <c r="ALN84" s="215"/>
      <c r="ALO84" s="215"/>
      <c r="ALP84" s="215"/>
      <c r="ALQ84" s="215"/>
      <c r="ALR84" s="215"/>
      <c r="ALS84" s="215"/>
      <c r="ALT84" s="215"/>
      <c r="ALU84" s="215"/>
      <c r="ALV84" s="215"/>
      <c r="ALW84" s="215"/>
      <c r="ALX84" s="215"/>
      <c r="ALY84" s="215"/>
      <c r="ALZ84" s="215"/>
      <c r="AMA84" s="215"/>
      <c r="AMB84" s="215"/>
      <c r="AMC84" s="215"/>
      <c r="AMD84" s="215"/>
      <c r="AME84" s="215"/>
      <c r="AMF84" s="215"/>
      <c r="AMG84" s="215"/>
      <c r="AMH84" s="215"/>
      <c r="AMI84" s="215"/>
      <c r="AMJ84" s="215"/>
      <c r="AMK84" s="215"/>
      <c r="AML84" s="215"/>
      <c r="AMM84" s="215"/>
      <c r="AMN84" s="215"/>
      <c r="AMO84" s="215"/>
      <c r="AMP84" s="215"/>
      <c r="AMQ84" s="215"/>
      <c r="AMR84" s="215"/>
      <c r="AMS84" s="215"/>
      <c r="AMT84" s="215"/>
      <c r="AMU84" s="215"/>
      <c r="AMV84" s="215"/>
      <c r="AMW84" s="215"/>
      <c r="AMX84" s="215"/>
      <c r="AMY84" s="215"/>
      <c r="AMZ84" s="215"/>
      <c r="ANA84" s="215"/>
      <c r="ANB84" s="215"/>
      <c r="ANC84" s="215"/>
      <c r="AND84" s="215"/>
      <c r="ANE84" s="215"/>
      <c r="ANF84" s="215"/>
      <c r="ANG84" s="215"/>
      <c r="ANH84" s="215"/>
      <c r="ANI84" s="215"/>
      <c r="ANJ84" s="215"/>
      <c r="ANK84" s="215"/>
      <c r="ANL84" s="215"/>
      <c r="ANM84" s="215"/>
      <c r="ANN84" s="215"/>
      <c r="ANO84" s="215"/>
      <c r="ANP84" s="215"/>
      <c r="ANQ84" s="215"/>
      <c r="ANR84" s="215"/>
      <c r="ANS84" s="215"/>
      <c r="ANT84" s="215"/>
      <c r="ANU84" s="215"/>
      <c r="ANV84" s="215"/>
      <c r="ANW84" s="215"/>
      <c r="ANX84" s="215"/>
      <c r="ANY84" s="215"/>
      <c r="ANZ84" s="215"/>
      <c r="AOA84" s="215"/>
      <c r="AOB84" s="215"/>
      <c r="AOC84" s="215"/>
      <c r="AOD84" s="215"/>
      <c r="AOE84" s="215"/>
      <c r="AOF84" s="215"/>
      <c r="AOG84" s="215"/>
      <c r="AOH84" s="215"/>
      <c r="AOI84" s="215"/>
      <c r="AOJ84" s="215"/>
      <c r="AOK84" s="215"/>
      <c r="AOL84" s="215"/>
      <c r="AOM84" s="215"/>
      <c r="AON84" s="215"/>
      <c r="AOO84" s="215"/>
      <c r="AOP84" s="215"/>
      <c r="AOQ84" s="215"/>
      <c r="AOR84" s="215"/>
      <c r="AOS84" s="215"/>
      <c r="AOT84" s="215"/>
      <c r="AOU84" s="215"/>
      <c r="AOV84" s="215"/>
      <c r="AOW84" s="215"/>
      <c r="AOX84" s="215"/>
      <c r="AOY84" s="215"/>
      <c r="AOZ84" s="215"/>
      <c r="APA84" s="215"/>
      <c r="APB84" s="215"/>
      <c r="APC84" s="215"/>
      <c r="APD84" s="215"/>
      <c r="APE84" s="215"/>
      <c r="APF84" s="215"/>
      <c r="APG84" s="215"/>
      <c r="APH84" s="215"/>
      <c r="API84" s="215"/>
      <c r="APJ84" s="215"/>
      <c r="APK84" s="215"/>
      <c r="APL84" s="215"/>
      <c r="APM84" s="215"/>
      <c r="APN84" s="215"/>
      <c r="APO84" s="215"/>
      <c r="APP84" s="215"/>
      <c r="APQ84" s="215"/>
      <c r="APR84" s="215"/>
      <c r="APS84" s="215"/>
      <c r="APT84" s="215"/>
      <c r="APU84" s="215"/>
      <c r="APV84" s="215"/>
      <c r="APW84" s="215"/>
      <c r="APX84" s="215"/>
      <c r="APY84" s="215"/>
      <c r="APZ84" s="215"/>
      <c r="AQA84" s="215"/>
      <c r="AQB84" s="215"/>
      <c r="AQC84" s="215"/>
      <c r="AQD84" s="215"/>
      <c r="AQE84" s="215"/>
      <c r="AQF84" s="215"/>
      <c r="AQG84" s="215"/>
      <c r="AQH84" s="215"/>
      <c r="AQI84" s="215"/>
      <c r="AQJ84" s="215"/>
      <c r="AQK84" s="215"/>
      <c r="AQL84" s="215"/>
      <c r="AQM84" s="215"/>
      <c r="AQN84" s="215"/>
      <c r="AQO84" s="215"/>
      <c r="AQP84" s="215"/>
      <c r="AQQ84" s="215"/>
      <c r="AQR84" s="215"/>
      <c r="AQS84" s="215"/>
      <c r="AQT84" s="215"/>
      <c r="AQU84" s="215"/>
      <c r="AQV84" s="215"/>
      <c r="AQW84" s="215"/>
      <c r="AQX84" s="215"/>
      <c r="AQY84" s="215"/>
      <c r="AQZ84" s="215"/>
      <c r="ARA84" s="215"/>
      <c r="ARB84" s="215"/>
      <c r="ARC84" s="215"/>
      <c r="ARD84" s="215"/>
      <c r="ARE84" s="215"/>
      <c r="ARF84" s="215"/>
      <c r="ARG84" s="215"/>
      <c r="ARH84" s="215"/>
      <c r="ARI84" s="215"/>
      <c r="ARJ84" s="215"/>
      <c r="ARK84" s="215"/>
      <c r="ARL84" s="215"/>
      <c r="ARM84" s="215"/>
      <c r="ARN84" s="215"/>
      <c r="ARO84" s="215"/>
      <c r="ARP84" s="215"/>
      <c r="ARQ84" s="215"/>
      <c r="ARR84" s="215"/>
      <c r="ARS84" s="215"/>
      <c r="ART84" s="215"/>
      <c r="ARU84" s="215"/>
      <c r="ARV84" s="215"/>
      <c r="ARW84" s="215"/>
      <c r="ARX84" s="215"/>
      <c r="ARY84" s="215"/>
      <c r="ARZ84" s="215"/>
      <c r="ASA84" s="215"/>
      <c r="ASB84" s="215"/>
      <c r="ASC84" s="215"/>
    </row>
    <row r="85" spans="1:1173" s="94" customFormat="1" ht="22" hidden="1" customHeight="1" x14ac:dyDescent="0.2">
      <c r="A85" s="181"/>
      <c r="B85" s="95" t="s">
        <v>87</v>
      </c>
      <c r="C85" s="127" t="s">
        <v>49</v>
      </c>
      <c r="D85" s="104">
        <f>Vérification!C158</f>
        <v>43372503930.018753</v>
      </c>
      <c r="E85" s="104">
        <f>Vérification!D158</f>
        <v>42739799531.841385</v>
      </c>
      <c r="F85" s="104">
        <f>Vérification!E158</f>
        <v>42135698687.211212</v>
      </c>
      <c r="G85" s="104">
        <f>Vérification!F158</f>
        <v>41558906638.061287</v>
      </c>
      <c r="H85" s="104">
        <f>Vérification!G158</f>
        <v>41008185763.183998</v>
      </c>
      <c r="I85" s="104">
        <f>Vérification!H158</f>
        <v>40482361443.616119</v>
      </c>
      <c r="J85" s="104">
        <f>Vérification!I158</f>
        <v>39980301353.37516</v>
      </c>
      <c r="K85" s="104">
        <f>Vérification!J158</f>
        <v>39500941353.161491</v>
      </c>
      <c r="L85" s="104">
        <f>Vérification!K158</f>
        <v>39043244890.23632</v>
      </c>
      <c r="M85" s="104">
        <f>Vérification!L158</f>
        <v>38606242261.496872</v>
      </c>
      <c r="N85" s="104">
        <f>Vérification!M158</f>
        <v>38188990074.479065</v>
      </c>
      <c r="O85" s="104">
        <f>Vérification!N158</f>
        <v>37790603916.103119</v>
      </c>
      <c r="P85" s="104">
        <f>Vérification!O158</f>
        <v>37410224521.999939</v>
      </c>
      <c r="Q85" s="104">
        <f>Vérification!P158</f>
        <v>37047037193.055725</v>
      </c>
      <c r="R85" s="104">
        <f>Vérification!Q158</f>
        <v>36700264626.068924</v>
      </c>
      <c r="S85" s="104">
        <f>Vérification!R158</f>
        <v>36369173073.348076</v>
      </c>
      <c r="T85" s="104">
        <f>Vérification!S158</f>
        <v>36053045261.550522</v>
      </c>
      <c r="U85" s="104">
        <f>Vérification!T158</f>
        <v>35751206553.311646</v>
      </c>
      <c r="V85" s="104">
        <f>Vérification!U158</f>
        <v>35463011213.441177</v>
      </c>
      <c r="W85" s="104">
        <f>Vérification!V158</f>
        <v>35187842000.028152</v>
      </c>
      <c r="X85" s="104">
        <f>Vérification!W158</f>
        <v>34925109774.239059</v>
      </c>
      <c r="Y85" s="104">
        <f>Vérification!X158</f>
        <v>34674253127.954529</v>
      </c>
      <c r="Z85" s="104">
        <f>Vérification!Y158</f>
        <v>34434738028.429031</v>
      </c>
      <c r="AA85" s="104">
        <f>Vérification!Z158</f>
        <v>34206050826.535515</v>
      </c>
      <c r="AB85" s="104">
        <f>Vérification!AA158</f>
        <v>33987697933.172096</v>
      </c>
      <c r="AC85" s="104">
        <f>Vérification!AB158</f>
        <v>33779218815.782269</v>
      </c>
      <c r="AD85" s="104">
        <f>Vérification!AC158</f>
        <v>33580159093.032307</v>
      </c>
      <c r="AE85" s="104">
        <f>Vérification!AD158</f>
        <v>33390096864.240417</v>
      </c>
      <c r="AF85" s="104">
        <f>Vérification!AE158</f>
        <v>33208629135.70179</v>
      </c>
      <c r="AG85" s="104">
        <f>Vérification!AF158</f>
        <v>33035364911.941875</v>
      </c>
      <c r="AH85" s="104">
        <f>Vérification!AG158</f>
        <v>32869931603.996918</v>
      </c>
      <c r="AI85" s="104">
        <f>Vérification!AH158</f>
        <v>32711974796.206703</v>
      </c>
      <c r="AJ85" s="104">
        <f>Vérification!AI158</f>
        <v>32561158023.668549</v>
      </c>
      <c r="AK85" s="104" t="str">
        <f>Vérification!AJ158</f>
        <v/>
      </c>
      <c r="AL85" s="104" t="str">
        <f>Vérification!AK158</f>
        <v/>
      </c>
      <c r="AM85" s="104" t="str">
        <f>Vérification!AL158</f>
        <v/>
      </c>
      <c r="AN85" s="104" t="str">
        <f>Vérification!AM158</f>
        <v/>
      </c>
      <c r="AO85" s="104" t="str">
        <f>Vérification!AN158</f>
        <v/>
      </c>
      <c r="AP85" s="104" t="str">
        <f>Vérification!AO158</f>
        <v/>
      </c>
      <c r="AQ85" s="104" t="str">
        <f>Vérification!AP158</f>
        <v/>
      </c>
      <c r="AR85" s="104" t="str">
        <f>Vérification!AQ158</f>
        <v/>
      </c>
    </row>
    <row r="86" spans="1:1173" s="94" customFormat="1" ht="22" hidden="1" customHeight="1" x14ac:dyDescent="0.2">
      <c r="A86" s="181"/>
      <c r="B86" s="95" t="s">
        <v>209</v>
      </c>
      <c r="C86" s="127" t="s">
        <v>49</v>
      </c>
      <c r="D86" s="104">
        <f>IF(D84="","",Vérification!$D$82*D85/100)</f>
        <v>10695659469.142624</v>
      </c>
      <c r="E86" s="104">
        <f>IF(E84="","",Vérification!$D$82*E85/100)</f>
        <v>10539634564.552086</v>
      </c>
      <c r="F86" s="104">
        <f>IF(F84="","",Vérification!$D$82*F85/100)</f>
        <v>10390663296.266285</v>
      </c>
      <c r="G86" s="104">
        <f>IF(G84="","",Vérification!$D$82*G85/100)</f>
        <v>10248426376.945913</v>
      </c>
      <c r="H86" s="104">
        <f>IF(H84="","",Vérification!$D$82*H85/100)</f>
        <v>10112618609.201174</v>
      </c>
      <c r="I86" s="104">
        <f>IF(I84="","",Vérification!$D$82*I85/100)</f>
        <v>9982950331.9957352</v>
      </c>
      <c r="J86" s="104">
        <f>IF(J84="","",Vérification!$D$82*J85/100)</f>
        <v>9859142313.7423153</v>
      </c>
      <c r="K86" s="104">
        <f>IF(K84="","",Vérification!$D$82*K85/100)</f>
        <v>9740932137.6896248</v>
      </c>
      <c r="L86" s="104">
        <f>IF(L84="","",Vérification!$D$82*L85/100)</f>
        <v>9628064189.9322758</v>
      </c>
      <c r="M86" s="104">
        <f>IF(M84="","",Vérification!$D$82*M85/100)</f>
        <v>9520299341.6851273</v>
      </c>
      <c r="N86" s="104">
        <f>IF(N84="","",Vérification!$D$82*N85/100)</f>
        <v>9417404952.3665371</v>
      </c>
      <c r="O86" s="104">
        <f>IF(O84="","",Vérification!$D$82*O85/100)</f>
        <v>9319162925.7110291</v>
      </c>
      <c r="P86" s="104">
        <f>IF(P84="","",Vérification!$D$82*P85/100)</f>
        <v>9225361367.125185</v>
      </c>
      <c r="Q86" s="104">
        <f>IF(Q84="","",Vérification!$D$82*Q85/100)</f>
        <v>9135799371.8075409</v>
      </c>
      <c r="R86" s="104">
        <f>IF(R84="","",Vérification!$D$82*R85/100)</f>
        <v>9050285256.7885971</v>
      </c>
      <c r="S86" s="104">
        <f>IF(S84="","",Vérification!$D$82*S85/100)</f>
        <v>8968638079.8876362</v>
      </c>
      <c r="T86" s="104">
        <f>IF(T84="","",Vérification!$D$82*T85/100)</f>
        <v>8890680961.4983578</v>
      </c>
      <c r="U86" s="104">
        <f>IF(U84="","",Vérification!$D$82*U85/100)</f>
        <v>8816247536.0466518</v>
      </c>
      <c r="V86" s="104">
        <f>IF(V84="","",Vérification!$D$82*V85/100)</f>
        <v>8745178565.2345943</v>
      </c>
      <c r="W86" s="104">
        <f>IF(W84="","",Vérification!$D$82*W85/100)</f>
        <v>8677321837.2069416</v>
      </c>
      <c r="X86" s="104">
        <f>IF(X84="","",Vérification!$D$82*X85/100)</f>
        <v>8612532070.3273525</v>
      </c>
      <c r="Y86" s="104">
        <f>IF(Y84="","",Vérification!$D$82*Y85/100)</f>
        <v>8550670821.3535862</v>
      </c>
      <c r="Z86" s="104">
        <f>IF(Z84="","",Vérification!$D$82*Z85/100)</f>
        <v>8491606397.8105993</v>
      </c>
      <c r="AA86" s="104">
        <f>IF(AA84="","",Vérification!$D$82*AA85/100)</f>
        <v>8435212133.823658</v>
      </c>
      <c r="AB86" s="104">
        <f>IF(AB84="","",Vérification!$D$82*AB85/100)</f>
        <v>8381366310.3202391</v>
      </c>
      <c r="AC86" s="104">
        <f>IF(AC84="","",Vérification!$D$82*AC85/100)</f>
        <v>8329955359.9719076</v>
      </c>
      <c r="AD86" s="104">
        <f>IF(AD84="","",Vérification!$D$82*AD85/100)</f>
        <v>8280867232.3417664</v>
      </c>
      <c r="AE86" s="104">
        <f>IF(AE84="","",Vérification!$D$82*AE85/100)</f>
        <v>8233997886.7216873</v>
      </c>
      <c r="AF86" s="104">
        <f>IF(AF84="","",Vérification!$D$82*AF85/100)</f>
        <v>8189247944.8640614</v>
      </c>
      <c r="AG86" s="104">
        <f>IF(AG84="","",Vérification!$D$82*AG85/100)</f>
        <v>8146520987.2848673</v>
      </c>
      <c r="AH86" s="104">
        <f>IF(AH84="","",Vérification!$D$82*AH85/100)</f>
        <v>8105725133.54564</v>
      </c>
      <c r="AI86" s="104">
        <f>IF(AI84="","",Vérification!$D$82*AI85/100)</f>
        <v>8066772984.7445726</v>
      </c>
      <c r="AJ86" s="104">
        <f>IF(AJ84="","",Vérification!$D$82*AJ85/100)</f>
        <v>8029581568.6366634</v>
      </c>
      <c r="AK86" s="104" t="str">
        <f>IF(AK84="","",Vérification!$D$82*AK85/100)</f>
        <v/>
      </c>
      <c r="AL86" s="104" t="str">
        <f>IF(AL84="","",Vérification!$D$82*AL85/100)</f>
        <v/>
      </c>
      <c r="AM86" s="104" t="str">
        <f>IF(AM84="","",Vérification!$D$82*AM85/100)</f>
        <v/>
      </c>
      <c r="AN86" s="104" t="str">
        <f>IF(AN84="","",Vérification!$D$82*AN85/100)</f>
        <v/>
      </c>
      <c r="AO86" s="104" t="str">
        <f>IF(AO84="","",Vérification!$D$82*AO85/100)</f>
        <v/>
      </c>
      <c r="AP86" s="104" t="str">
        <f>IF(AP84="","",Vérification!$D$82*AP85/100)</f>
        <v/>
      </c>
      <c r="AQ86" s="104" t="str">
        <f>IF(AQ84="","",Vérification!$D$82*AQ85/100)</f>
        <v/>
      </c>
      <c r="AR86" s="104" t="str">
        <f>IF(AR84="","",Vérification!$D$82*AR85/100)</f>
        <v/>
      </c>
    </row>
    <row r="87" spans="1:1173" s="66" customFormat="1" ht="22" customHeight="1" x14ac:dyDescent="0.2"/>
    <row r="88" spans="1:1173" s="226" customFormat="1" ht="22" customHeight="1" x14ac:dyDescent="0.15">
      <c r="B88" s="227" t="s">
        <v>107</v>
      </c>
      <c r="C88" s="228" t="str">
        <f>$C$24</f>
        <v>*HYD*</v>
      </c>
      <c r="E88" s="229"/>
      <c r="J88" s="229"/>
    </row>
    <row r="89" spans="1:1173" s="231" customFormat="1" ht="10" customHeight="1" x14ac:dyDescent="0.15">
      <c r="A89" s="230"/>
      <c r="E89" s="232"/>
      <c r="J89" s="232"/>
    </row>
    <row r="90" spans="1:1173" s="230" customFormat="1" ht="22" customHeight="1" x14ac:dyDescent="0.15">
      <c r="B90" s="233" t="s">
        <v>238</v>
      </c>
      <c r="C90" s="234">
        <f>D24</f>
        <v>2.5</v>
      </c>
      <c r="D90" s="231" t="s">
        <v>191</v>
      </c>
      <c r="F90" s="235">
        <f>H24/100</f>
        <v>0.7</v>
      </c>
      <c r="J90" s="236"/>
    </row>
    <row r="91" spans="1:1173" s="230" customFormat="1" ht="22" customHeight="1" x14ac:dyDescent="0.15">
      <c r="B91" s="233" t="s">
        <v>239</v>
      </c>
      <c r="C91" s="237">
        <f>F24</f>
        <v>0</v>
      </c>
      <c r="D91" s="233" t="s">
        <v>194</v>
      </c>
      <c r="F91" s="235">
        <f>I24/100</f>
        <v>0.3</v>
      </c>
      <c r="J91" s="236"/>
    </row>
    <row r="92" spans="1:1173" s="230" customFormat="1" ht="22" customHeight="1" x14ac:dyDescent="0.15">
      <c r="J92" s="236"/>
      <c r="AJ92" s="427">
        <f>AJ100/(D15*1000)</f>
        <v>389.58199999999999</v>
      </c>
      <c r="AK92" s="230" t="s">
        <v>276</v>
      </c>
    </row>
    <row r="93" spans="1:1173" s="240" customFormat="1" ht="10" customHeight="1" x14ac:dyDescent="0.15">
      <c r="A93" s="230"/>
      <c r="B93" s="238"/>
      <c r="C93" s="239"/>
      <c r="E93" s="241"/>
      <c r="J93" s="241"/>
    </row>
    <row r="94" spans="1:1173" s="230" customFormat="1" ht="22" customHeight="1" x14ac:dyDescent="0.15">
      <c r="B94" s="342"/>
      <c r="C94" s="343" t="str">
        <f>E$21</f>
        <v>Puissance hydraulique</v>
      </c>
      <c r="D94" s="226"/>
      <c r="E94" s="229"/>
      <c r="J94" s="236"/>
    </row>
    <row r="95" spans="1:1173" s="247" customFormat="1" ht="22" customHeight="1" thickBot="1" x14ac:dyDescent="0.2">
      <c r="A95" s="230"/>
      <c r="B95" s="242" t="s">
        <v>69</v>
      </c>
      <c r="C95" s="243" t="s">
        <v>11</v>
      </c>
      <c r="D95" s="244">
        <f>D$78</f>
        <v>2018</v>
      </c>
      <c r="E95" s="245">
        <f t="shared" ref="E95:AR95" si="3">E$78</f>
        <v>2019</v>
      </c>
      <c r="F95" s="244">
        <f t="shared" si="3"/>
        <v>2020</v>
      </c>
      <c r="G95" s="244">
        <f t="shared" si="3"/>
        <v>2021</v>
      </c>
      <c r="H95" s="244">
        <f t="shared" si="3"/>
        <v>2022</v>
      </c>
      <c r="I95" s="244">
        <f t="shared" si="3"/>
        <v>2023</v>
      </c>
      <c r="J95" s="245">
        <f t="shared" si="3"/>
        <v>2024</v>
      </c>
      <c r="K95" s="244">
        <f t="shared" si="3"/>
        <v>2025</v>
      </c>
      <c r="L95" s="244">
        <f t="shared" si="3"/>
        <v>2026</v>
      </c>
      <c r="M95" s="244">
        <f t="shared" si="3"/>
        <v>2027</v>
      </c>
      <c r="N95" s="244">
        <f t="shared" si="3"/>
        <v>2028</v>
      </c>
      <c r="O95" s="244">
        <f t="shared" si="3"/>
        <v>2029</v>
      </c>
      <c r="P95" s="244">
        <f t="shared" si="3"/>
        <v>2030</v>
      </c>
      <c r="Q95" s="244">
        <f t="shared" si="3"/>
        <v>2031</v>
      </c>
      <c r="R95" s="244">
        <f t="shared" si="3"/>
        <v>2032</v>
      </c>
      <c r="S95" s="244">
        <f t="shared" si="3"/>
        <v>2033</v>
      </c>
      <c r="T95" s="244">
        <f t="shared" si="3"/>
        <v>2034</v>
      </c>
      <c r="U95" s="244">
        <f t="shared" si="3"/>
        <v>2035</v>
      </c>
      <c r="V95" s="244">
        <f t="shared" si="3"/>
        <v>2036</v>
      </c>
      <c r="W95" s="244">
        <f t="shared" si="3"/>
        <v>2037</v>
      </c>
      <c r="X95" s="244">
        <f t="shared" si="3"/>
        <v>2038</v>
      </c>
      <c r="Y95" s="244">
        <f t="shared" si="3"/>
        <v>2039</v>
      </c>
      <c r="Z95" s="244">
        <f t="shared" si="3"/>
        <v>2040</v>
      </c>
      <c r="AA95" s="244">
        <f t="shared" si="3"/>
        <v>2041</v>
      </c>
      <c r="AB95" s="244">
        <f t="shared" si="3"/>
        <v>2042</v>
      </c>
      <c r="AC95" s="244">
        <f t="shared" si="3"/>
        <v>2043</v>
      </c>
      <c r="AD95" s="244">
        <f t="shared" si="3"/>
        <v>2044</v>
      </c>
      <c r="AE95" s="244">
        <f t="shared" si="3"/>
        <v>2045</v>
      </c>
      <c r="AF95" s="244">
        <f t="shared" si="3"/>
        <v>2046</v>
      </c>
      <c r="AG95" s="244">
        <f t="shared" si="3"/>
        <v>2047</v>
      </c>
      <c r="AH95" s="244">
        <f t="shared" si="3"/>
        <v>2048</v>
      </c>
      <c r="AI95" s="244">
        <f t="shared" si="3"/>
        <v>2049</v>
      </c>
      <c r="AJ95" s="244">
        <f t="shared" si="3"/>
        <v>2050</v>
      </c>
      <c r="AK95" s="244" t="str">
        <f t="shared" si="3"/>
        <v/>
      </c>
      <c r="AL95" s="244" t="str">
        <f t="shared" si="3"/>
        <v/>
      </c>
      <c r="AM95" s="244" t="str">
        <f t="shared" si="3"/>
        <v/>
      </c>
      <c r="AN95" s="244" t="str">
        <f t="shared" si="3"/>
        <v/>
      </c>
      <c r="AO95" s="244" t="str">
        <f t="shared" si="3"/>
        <v/>
      </c>
      <c r="AP95" s="244" t="str">
        <f t="shared" si="3"/>
        <v/>
      </c>
      <c r="AQ95" s="244" t="str">
        <f t="shared" si="3"/>
        <v/>
      </c>
      <c r="AR95" s="244" t="str">
        <f t="shared" si="3"/>
        <v/>
      </c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  <c r="DD95" s="246"/>
      <c r="DE95" s="246"/>
      <c r="DF95" s="246"/>
      <c r="DG95" s="246"/>
      <c r="DH95" s="246"/>
      <c r="DI95" s="246"/>
      <c r="DJ95" s="246"/>
      <c r="DK95" s="246"/>
      <c r="DL95" s="246"/>
      <c r="DM95" s="246"/>
      <c r="DN95" s="246"/>
      <c r="DO95" s="246"/>
      <c r="DP95" s="246"/>
      <c r="DQ95" s="246"/>
      <c r="DR95" s="246"/>
      <c r="DS95" s="246"/>
      <c r="DT95" s="246"/>
      <c r="DU95" s="246"/>
      <c r="DV95" s="246"/>
      <c r="DW95" s="246"/>
      <c r="DX95" s="246"/>
      <c r="DY95" s="246"/>
      <c r="DZ95" s="246"/>
      <c r="EA95" s="246"/>
      <c r="EB95" s="246"/>
      <c r="EC95" s="246"/>
      <c r="ED95" s="246"/>
      <c r="EE95" s="246"/>
      <c r="EF95" s="246"/>
      <c r="EG95" s="246"/>
      <c r="EH95" s="246"/>
      <c r="EI95" s="246"/>
      <c r="EJ95" s="246"/>
      <c r="EK95" s="246"/>
      <c r="EL95" s="246"/>
      <c r="EM95" s="246"/>
      <c r="EN95" s="246"/>
      <c r="EO95" s="246"/>
      <c r="EP95" s="246"/>
      <c r="EQ95" s="246"/>
      <c r="ER95" s="246"/>
      <c r="ES95" s="246"/>
      <c r="ET95" s="246"/>
      <c r="EU95" s="246"/>
      <c r="EV95" s="246"/>
      <c r="EW95" s="246"/>
      <c r="EX95" s="246"/>
      <c r="EY95" s="246"/>
      <c r="EZ95" s="246"/>
      <c r="FA95" s="246"/>
      <c r="FB95" s="246"/>
      <c r="FC95" s="246"/>
      <c r="FD95" s="246"/>
      <c r="FE95" s="246"/>
      <c r="FF95" s="246"/>
      <c r="FG95" s="246"/>
      <c r="FH95" s="246"/>
      <c r="FI95" s="246"/>
      <c r="FJ95" s="246"/>
      <c r="FK95" s="246"/>
      <c r="FL95" s="246"/>
      <c r="FM95" s="246"/>
      <c r="FN95" s="246"/>
      <c r="FO95" s="246"/>
      <c r="FP95" s="246"/>
      <c r="FQ95" s="246"/>
      <c r="FR95" s="246"/>
      <c r="FS95" s="246"/>
      <c r="FT95" s="246"/>
      <c r="FU95" s="246"/>
      <c r="FV95" s="246"/>
      <c r="FW95" s="246"/>
      <c r="FX95" s="246"/>
      <c r="FY95" s="246"/>
      <c r="FZ95" s="246"/>
      <c r="GA95" s="246"/>
      <c r="GB95" s="246"/>
      <c r="GC95" s="246"/>
      <c r="GD95" s="246"/>
      <c r="GE95" s="246"/>
      <c r="GF95" s="246"/>
      <c r="GG95" s="246"/>
      <c r="GH95" s="246"/>
      <c r="GI95" s="246"/>
      <c r="GJ95" s="246"/>
      <c r="GK95" s="246"/>
      <c r="GL95" s="246"/>
      <c r="GM95" s="246"/>
      <c r="GN95" s="246"/>
      <c r="GO95" s="246"/>
      <c r="GP95" s="246"/>
      <c r="GQ95" s="246"/>
      <c r="GR95" s="246"/>
      <c r="GS95" s="246"/>
      <c r="GT95" s="246"/>
      <c r="GU95" s="246"/>
      <c r="GV95" s="246"/>
      <c r="GW95" s="246"/>
      <c r="GX95" s="246"/>
      <c r="GY95" s="246"/>
      <c r="GZ95" s="246"/>
      <c r="HA95" s="246"/>
      <c r="HB95" s="246"/>
      <c r="HC95" s="246"/>
      <c r="HD95" s="246"/>
      <c r="HE95" s="246"/>
      <c r="HF95" s="246"/>
      <c r="HG95" s="246"/>
      <c r="HH95" s="246"/>
      <c r="HI95" s="246"/>
      <c r="HJ95" s="246"/>
      <c r="HK95" s="246"/>
      <c r="HL95" s="246"/>
      <c r="HM95" s="246"/>
      <c r="HN95" s="246"/>
      <c r="HO95" s="246"/>
      <c r="HP95" s="246"/>
      <c r="HQ95" s="246"/>
      <c r="HR95" s="246"/>
      <c r="HS95" s="246"/>
      <c r="HT95" s="246"/>
      <c r="HU95" s="246"/>
      <c r="HV95" s="246"/>
      <c r="HW95" s="246"/>
      <c r="HX95" s="246"/>
      <c r="HY95" s="246"/>
      <c r="HZ95" s="246"/>
      <c r="IA95" s="246"/>
      <c r="IB95" s="246"/>
      <c r="IC95" s="246"/>
      <c r="ID95" s="246"/>
      <c r="IE95" s="246"/>
      <c r="IF95" s="246"/>
      <c r="IG95" s="246"/>
      <c r="IH95" s="246"/>
      <c r="II95" s="246"/>
      <c r="IJ95" s="246"/>
      <c r="IK95" s="246"/>
      <c r="IL95" s="246"/>
      <c r="IM95" s="246"/>
      <c r="IN95" s="246"/>
      <c r="IO95" s="246"/>
      <c r="IP95" s="246"/>
      <c r="IQ95" s="246"/>
      <c r="IR95" s="246"/>
      <c r="IS95" s="246"/>
      <c r="IT95" s="246"/>
      <c r="IU95" s="246"/>
      <c r="IV95" s="246"/>
      <c r="IW95" s="246"/>
      <c r="IX95" s="246"/>
      <c r="IY95" s="246"/>
      <c r="IZ95" s="246"/>
      <c r="JA95" s="246"/>
      <c r="JB95" s="246"/>
      <c r="JC95" s="246"/>
      <c r="JD95" s="246"/>
      <c r="JE95" s="246"/>
      <c r="JF95" s="246"/>
      <c r="JG95" s="246"/>
      <c r="JH95" s="246"/>
      <c r="JI95" s="246"/>
      <c r="JJ95" s="246"/>
      <c r="JK95" s="246"/>
      <c r="JL95" s="246"/>
      <c r="JM95" s="246"/>
      <c r="JN95" s="246"/>
      <c r="JO95" s="246"/>
      <c r="JP95" s="246"/>
      <c r="JQ95" s="246"/>
      <c r="JR95" s="246"/>
      <c r="JS95" s="246"/>
      <c r="JT95" s="246"/>
      <c r="JU95" s="246"/>
      <c r="JV95" s="246"/>
      <c r="JW95" s="246"/>
      <c r="JX95" s="246"/>
      <c r="JY95" s="246"/>
      <c r="JZ95" s="246"/>
      <c r="KA95" s="246"/>
      <c r="KB95" s="246"/>
      <c r="KC95" s="246"/>
      <c r="KD95" s="246"/>
      <c r="KE95" s="246"/>
      <c r="KF95" s="246"/>
      <c r="KG95" s="246"/>
      <c r="KH95" s="246"/>
      <c r="KI95" s="246"/>
      <c r="KJ95" s="246"/>
      <c r="KK95" s="246"/>
      <c r="KL95" s="246"/>
      <c r="KM95" s="246"/>
      <c r="KN95" s="246"/>
      <c r="KO95" s="246"/>
      <c r="KP95" s="246"/>
      <c r="KQ95" s="246"/>
      <c r="KR95" s="246"/>
      <c r="KS95" s="246"/>
      <c r="KT95" s="246"/>
      <c r="KU95" s="246"/>
      <c r="KV95" s="246"/>
      <c r="KW95" s="246"/>
      <c r="KX95" s="246"/>
      <c r="KY95" s="246"/>
      <c r="KZ95" s="246"/>
      <c r="LA95" s="246"/>
      <c r="LB95" s="246"/>
      <c r="LC95" s="246"/>
      <c r="LD95" s="246"/>
      <c r="LE95" s="246"/>
      <c r="LF95" s="246"/>
      <c r="LG95" s="246"/>
      <c r="LH95" s="246"/>
      <c r="LI95" s="246"/>
      <c r="LJ95" s="246"/>
      <c r="LK95" s="246"/>
      <c r="LL95" s="246"/>
      <c r="LM95" s="246"/>
      <c r="LN95" s="246"/>
      <c r="LO95" s="246"/>
      <c r="LP95" s="246"/>
      <c r="LQ95" s="246"/>
      <c r="LR95" s="246"/>
      <c r="LS95" s="246"/>
      <c r="LT95" s="246"/>
      <c r="LU95" s="246"/>
      <c r="LV95" s="246"/>
      <c r="LW95" s="246"/>
      <c r="LX95" s="246"/>
      <c r="LY95" s="246"/>
      <c r="LZ95" s="246"/>
      <c r="MA95" s="246"/>
      <c r="MB95" s="246"/>
      <c r="MC95" s="246"/>
      <c r="MD95" s="246"/>
      <c r="ME95" s="246"/>
      <c r="MF95" s="246"/>
      <c r="MG95" s="246"/>
      <c r="MH95" s="246"/>
      <c r="MI95" s="246"/>
      <c r="MJ95" s="246"/>
      <c r="MK95" s="246"/>
      <c r="ML95" s="246"/>
      <c r="MM95" s="246"/>
      <c r="MN95" s="246"/>
      <c r="MO95" s="246"/>
      <c r="MP95" s="246"/>
      <c r="MQ95" s="246"/>
      <c r="MR95" s="246"/>
      <c r="MS95" s="246"/>
      <c r="MT95" s="246"/>
      <c r="MU95" s="246"/>
      <c r="MV95" s="246"/>
      <c r="MW95" s="246"/>
      <c r="MX95" s="246"/>
      <c r="MY95" s="246"/>
      <c r="MZ95" s="246"/>
      <c r="NA95" s="246"/>
      <c r="NB95" s="246"/>
      <c r="NC95" s="246"/>
      <c r="ND95" s="246"/>
      <c r="NE95" s="246"/>
      <c r="NF95" s="246"/>
      <c r="NG95" s="246"/>
      <c r="NH95" s="246"/>
      <c r="NI95" s="246"/>
      <c r="NJ95" s="246"/>
      <c r="NK95" s="246"/>
      <c r="NL95" s="246"/>
      <c r="NM95" s="246"/>
      <c r="NN95" s="246"/>
      <c r="NO95" s="246"/>
      <c r="NP95" s="246"/>
      <c r="NQ95" s="246"/>
      <c r="NR95" s="246"/>
      <c r="NS95" s="246"/>
      <c r="NT95" s="246"/>
      <c r="NU95" s="246"/>
      <c r="NV95" s="246"/>
      <c r="NW95" s="246"/>
      <c r="NX95" s="246"/>
      <c r="NY95" s="246"/>
      <c r="NZ95" s="246"/>
      <c r="OA95" s="246"/>
      <c r="OB95" s="246"/>
      <c r="OC95" s="246"/>
      <c r="OD95" s="246"/>
      <c r="OE95" s="246"/>
      <c r="OF95" s="246"/>
      <c r="OG95" s="246"/>
      <c r="OH95" s="246"/>
      <c r="OI95" s="246"/>
      <c r="OJ95" s="246"/>
      <c r="OK95" s="246"/>
      <c r="OL95" s="246"/>
      <c r="OM95" s="246"/>
      <c r="ON95" s="246"/>
      <c r="OO95" s="246"/>
      <c r="OP95" s="246"/>
      <c r="OQ95" s="246"/>
      <c r="OR95" s="246"/>
      <c r="OS95" s="246"/>
      <c r="OT95" s="246"/>
      <c r="OU95" s="246"/>
      <c r="OV95" s="246"/>
      <c r="OW95" s="246"/>
      <c r="OX95" s="246"/>
      <c r="OY95" s="246"/>
      <c r="OZ95" s="246"/>
      <c r="PA95" s="246"/>
      <c r="PB95" s="246"/>
      <c r="PC95" s="246"/>
      <c r="PD95" s="246"/>
      <c r="PE95" s="246"/>
      <c r="PF95" s="246"/>
      <c r="PG95" s="246"/>
      <c r="PH95" s="246"/>
      <c r="PI95" s="246"/>
      <c r="PJ95" s="246"/>
      <c r="PK95" s="246"/>
      <c r="PL95" s="246"/>
      <c r="PM95" s="246"/>
      <c r="PN95" s="246"/>
      <c r="PO95" s="246"/>
      <c r="PP95" s="246"/>
      <c r="PQ95" s="246"/>
      <c r="PR95" s="246"/>
      <c r="PS95" s="246"/>
      <c r="PT95" s="246"/>
      <c r="PU95" s="246"/>
      <c r="PV95" s="246"/>
      <c r="PW95" s="246"/>
      <c r="PX95" s="246"/>
      <c r="PY95" s="246"/>
      <c r="PZ95" s="246"/>
      <c r="QA95" s="246"/>
      <c r="QB95" s="246"/>
      <c r="QC95" s="246"/>
      <c r="QD95" s="246"/>
      <c r="QE95" s="246"/>
      <c r="QF95" s="246"/>
      <c r="QG95" s="246"/>
      <c r="QH95" s="246"/>
      <c r="QI95" s="246"/>
      <c r="QJ95" s="246"/>
      <c r="QK95" s="246"/>
      <c r="QL95" s="246"/>
      <c r="QM95" s="246"/>
      <c r="QN95" s="246"/>
      <c r="QO95" s="246"/>
      <c r="QP95" s="246"/>
      <c r="QQ95" s="246"/>
      <c r="QR95" s="246"/>
      <c r="QS95" s="246"/>
      <c r="QT95" s="246"/>
      <c r="QU95" s="246"/>
      <c r="QV95" s="246"/>
      <c r="QW95" s="246"/>
      <c r="QX95" s="246"/>
      <c r="QY95" s="246"/>
      <c r="QZ95" s="246"/>
      <c r="RA95" s="246"/>
      <c r="RB95" s="246"/>
      <c r="RC95" s="246"/>
      <c r="RD95" s="246"/>
      <c r="RE95" s="246"/>
      <c r="RF95" s="246"/>
      <c r="RG95" s="246"/>
      <c r="RH95" s="246"/>
      <c r="RI95" s="246"/>
      <c r="RJ95" s="246"/>
      <c r="RK95" s="246"/>
      <c r="RL95" s="246"/>
      <c r="RM95" s="246"/>
      <c r="RN95" s="246"/>
      <c r="RO95" s="246"/>
      <c r="RP95" s="246"/>
      <c r="RQ95" s="246"/>
      <c r="RR95" s="246"/>
      <c r="RS95" s="246"/>
      <c r="RT95" s="246"/>
      <c r="RU95" s="246"/>
      <c r="RV95" s="246"/>
      <c r="RW95" s="246"/>
      <c r="RX95" s="246"/>
      <c r="RY95" s="246"/>
      <c r="RZ95" s="246"/>
      <c r="SA95" s="246"/>
      <c r="SB95" s="246"/>
      <c r="SC95" s="246"/>
      <c r="SD95" s="246"/>
      <c r="SE95" s="246"/>
      <c r="SF95" s="246"/>
      <c r="SG95" s="246"/>
      <c r="SH95" s="246"/>
      <c r="SI95" s="246"/>
      <c r="SJ95" s="246"/>
      <c r="SK95" s="246"/>
      <c r="SL95" s="246"/>
      <c r="SM95" s="246"/>
      <c r="SN95" s="246"/>
      <c r="SO95" s="246"/>
      <c r="SP95" s="246"/>
      <c r="SQ95" s="246"/>
      <c r="SR95" s="246"/>
      <c r="SS95" s="246"/>
      <c r="ST95" s="246"/>
      <c r="SU95" s="246"/>
      <c r="SV95" s="246"/>
      <c r="SW95" s="246"/>
      <c r="SX95" s="246"/>
      <c r="SY95" s="246"/>
      <c r="SZ95" s="246"/>
      <c r="TA95" s="246"/>
      <c r="TB95" s="246"/>
      <c r="TC95" s="246"/>
      <c r="TD95" s="246"/>
      <c r="TE95" s="246"/>
      <c r="TF95" s="246"/>
      <c r="TG95" s="246"/>
      <c r="TH95" s="246"/>
      <c r="TI95" s="246"/>
      <c r="TJ95" s="246"/>
      <c r="TK95" s="246"/>
      <c r="TL95" s="246"/>
      <c r="TM95" s="246"/>
      <c r="TN95" s="246"/>
      <c r="TO95" s="246"/>
      <c r="TP95" s="246"/>
      <c r="TQ95" s="246"/>
      <c r="TR95" s="246"/>
      <c r="TS95" s="246"/>
      <c r="TT95" s="246"/>
      <c r="TU95" s="246"/>
      <c r="TV95" s="246"/>
      <c r="TW95" s="246"/>
      <c r="TX95" s="246"/>
      <c r="TY95" s="246"/>
      <c r="TZ95" s="246"/>
      <c r="UA95" s="246"/>
      <c r="UB95" s="246"/>
      <c r="UC95" s="246"/>
      <c r="UD95" s="246"/>
      <c r="UE95" s="246"/>
      <c r="UF95" s="246"/>
      <c r="UG95" s="246"/>
      <c r="UH95" s="246"/>
      <c r="UI95" s="246"/>
      <c r="UJ95" s="246"/>
      <c r="UK95" s="246"/>
      <c r="UL95" s="246"/>
      <c r="UM95" s="246"/>
      <c r="UN95" s="246"/>
      <c r="UO95" s="246"/>
      <c r="UP95" s="246"/>
      <c r="UQ95" s="246"/>
      <c r="UR95" s="246"/>
      <c r="US95" s="246"/>
      <c r="UT95" s="246"/>
      <c r="UU95" s="246"/>
      <c r="UV95" s="246"/>
      <c r="UW95" s="246"/>
      <c r="UX95" s="246"/>
      <c r="UY95" s="246"/>
      <c r="UZ95" s="246"/>
      <c r="VA95" s="246"/>
      <c r="VB95" s="246"/>
      <c r="VC95" s="246"/>
      <c r="VD95" s="246"/>
      <c r="VE95" s="246"/>
      <c r="VF95" s="246"/>
      <c r="VG95" s="246"/>
      <c r="VH95" s="246"/>
      <c r="VI95" s="246"/>
      <c r="VJ95" s="246"/>
      <c r="VK95" s="246"/>
      <c r="VL95" s="246"/>
      <c r="VM95" s="246"/>
      <c r="VN95" s="246"/>
      <c r="VO95" s="246"/>
      <c r="VP95" s="246"/>
      <c r="VQ95" s="246"/>
      <c r="VR95" s="246"/>
      <c r="VS95" s="246"/>
      <c r="VT95" s="246"/>
      <c r="VU95" s="246"/>
      <c r="VV95" s="246"/>
      <c r="VW95" s="246"/>
      <c r="VX95" s="246"/>
      <c r="VY95" s="246"/>
      <c r="VZ95" s="246"/>
      <c r="WA95" s="246"/>
      <c r="WB95" s="246"/>
      <c r="WC95" s="246"/>
      <c r="WD95" s="246"/>
      <c r="WE95" s="246"/>
      <c r="WF95" s="246"/>
      <c r="WG95" s="246"/>
      <c r="WH95" s="246"/>
      <c r="WI95" s="246"/>
      <c r="WJ95" s="246"/>
      <c r="WK95" s="246"/>
      <c r="WL95" s="246"/>
      <c r="WM95" s="246"/>
      <c r="WN95" s="246"/>
      <c r="WO95" s="246"/>
      <c r="WP95" s="246"/>
      <c r="WQ95" s="246"/>
      <c r="WR95" s="246"/>
      <c r="WS95" s="246"/>
      <c r="WT95" s="246"/>
      <c r="WU95" s="246"/>
      <c r="WV95" s="246"/>
      <c r="WW95" s="246"/>
      <c r="WX95" s="246"/>
      <c r="WY95" s="246"/>
      <c r="WZ95" s="246"/>
      <c r="XA95" s="246"/>
      <c r="XB95" s="246"/>
      <c r="XC95" s="246"/>
      <c r="XD95" s="246"/>
      <c r="XE95" s="246"/>
      <c r="XF95" s="246"/>
      <c r="XG95" s="246"/>
      <c r="XH95" s="246"/>
      <c r="XI95" s="246"/>
      <c r="XJ95" s="246"/>
      <c r="XK95" s="246"/>
      <c r="XL95" s="246"/>
      <c r="XM95" s="246"/>
      <c r="XN95" s="246"/>
      <c r="XO95" s="246"/>
      <c r="XP95" s="246"/>
      <c r="XQ95" s="246"/>
      <c r="XR95" s="246"/>
      <c r="XS95" s="246"/>
      <c r="XT95" s="246"/>
      <c r="XU95" s="246"/>
      <c r="XV95" s="246"/>
      <c r="XW95" s="246"/>
      <c r="XX95" s="246"/>
      <c r="XY95" s="246"/>
      <c r="XZ95" s="246"/>
      <c r="YA95" s="246"/>
      <c r="YB95" s="246"/>
      <c r="YC95" s="246"/>
      <c r="YD95" s="246"/>
      <c r="YE95" s="246"/>
      <c r="YF95" s="246"/>
      <c r="YG95" s="246"/>
      <c r="YH95" s="246"/>
      <c r="YI95" s="246"/>
      <c r="YJ95" s="246"/>
      <c r="YK95" s="246"/>
      <c r="YL95" s="246"/>
      <c r="YM95" s="246"/>
      <c r="YN95" s="246"/>
      <c r="YO95" s="246"/>
      <c r="YP95" s="246"/>
      <c r="YQ95" s="246"/>
      <c r="YR95" s="246"/>
      <c r="YS95" s="246"/>
      <c r="YT95" s="246"/>
      <c r="YU95" s="246"/>
      <c r="YV95" s="246"/>
      <c r="YW95" s="246"/>
      <c r="YX95" s="246"/>
      <c r="YY95" s="246"/>
      <c r="YZ95" s="246"/>
      <c r="ZA95" s="246"/>
      <c r="ZB95" s="246"/>
      <c r="ZC95" s="246"/>
      <c r="ZD95" s="246"/>
      <c r="ZE95" s="246"/>
      <c r="ZF95" s="246"/>
      <c r="ZG95" s="246"/>
      <c r="ZH95" s="246"/>
      <c r="ZI95" s="246"/>
      <c r="ZJ95" s="246"/>
      <c r="ZK95" s="246"/>
      <c r="ZL95" s="246"/>
      <c r="ZM95" s="246"/>
      <c r="ZN95" s="246"/>
      <c r="ZO95" s="246"/>
      <c r="ZP95" s="246"/>
      <c r="ZQ95" s="246"/>
      <c r="ZR95" s="246"/>
      <c r="ZS95" s="246"/>
      <c r="ZT95" s="246"/>
      <c r="ZU95" s="246"/>
      <c r="ZV95" s="246"/>
      <c r="ZW95" s="246"/>
      <c r="ZX95" s="246"/>
      <c r="ZY95" s="246"/>
      <c r="ZZ95" s="246"/>
      <c r="AAA95" s="246"/>
      <c r="AAB95" s="246"/>
      <c r="AAC95" s="246"/>
      <c r="AAD95" s="246"/>
      <c r="AAE95" s="246"/>
      <c r="AAF95" s="246"/>
      <c r="AAG95" s="246"/>
      <c r="AAH95" s="246"/>
      <c r="AAI95" s="246"/>
      <c r="AAJ95" s="246"/>
      <c r="AAK95" s="246"/>
      <c r="AAL95" s="246"/>
      <c r="AAM95" s="246"/>
      <c r="AAN95" s="246"/>
      <c r="AAO95" s="246"/>
      <c r="AAP95" s="246"/>
      <c r="AAQ95" s="246"/>
      <c r="AAR95" s="246"/>
      <c r="AAS95" s="246"/>
      <c r="AAT95" s="246"/>
      <c r="AAU95" s="246"/>
      <c r="AAV95" s="246"/>
      <c r="AAW95" s="246"/>
      <c r="AAX95" s="246"/>
      <c r="AAY95" s="246"/>
      <c r="AAZ95" s="246"/>
      <c r="ABA95" s="246"/>
      <c r="ABB95" s="246"/>
      <c r="ABC95" s="246"/>
      <c r="ABD95" s="246"/>
      <c r="ABE95" s="246"/>
      <c r="ABF95" s="246"/>
      <c r="ABG95" s="246"/>
      <c r="ABH95" s="246"/>
      <c r="ABI95" s="246"/>
      <c r="ABJ95" s="246"/>
      <c r="ABK95" s="246"/>
      <c r="ABL95" s="246"/>
      <c r="ABM95" s="246"/>
      <c r="ABN95" s="246"/>
      <c r="ABO95" s="246"/>
      <c r="ABP95" s="246"/>
      <c r="ABQ95" s="246"/>
      <c r="ABR95" s="246"/>
      <c r="ABS95" s="246"/>
      <c r="ABT95" s="246"/>
      <c r="ABU95" s="246"/>
      <c r="ABV95" s="246"/>
      <c r="ABW95" s="246"/>
      <c r="ABX95" s="246"/>
      <c r="ABY95" s="246"/>
      <c r="ABZ95" s="246"/>
      <c r="ACA95" s="246"/>
      <c r="ACB95" s="246"/>
      <c r="ACC95" s="246"/>
      <c r="ACD95" s="246"/>
      <c r="ACE95" s="246"/>
      <c r="ACF95" s="246"/>
      <c r="ACG95" s="246"/>
      <c r="ACH95" s="246"/>
      <c r="ACI95" s="246"/>
      <c r="ACJ95" s="246"/>
      <c r="ACK95" s="246"/>
      <c r="ACL95" s="246"/>
      <c r="ACM95" s="246"/>
      <c r="ACN95" s="246"/>
      <c r="ACO95" s="246"/>
      <c r="ACP95" s="246"/>
      <c r="ACQ95" s="246"/>
      <c r="ACR95" s="246"/>
      <c r="ACS95" s="246"/>
      <c r="ACT95" s="246"/>
      <c r="ACU95" s="246"/>
      <c r="ACV95" s="246"/>
      <c r="ACW95" s="246"/>
      <c r="ACX95" s="246"/>
      <c r="ACY95" s="246"/>
      <c r="ACZ95" s="246"/>
      <c r="ADA95" s="246"/>
      <c r="ADB95" s="246"/>
      <c r="ADC95" s="246"/>
      <c r="ADD95" s="246"/>
      <c r="ADE95" s="246"/>
      <c r="ADF95" s="246"/>
      <c r="ADG95" s="246"/>
      <c r="ADH95" s="246"/>
      <c r="ADI95" s="246"/>
      <c r="ADJ95" s="246"/>
      <c r="ADK95" s="246"/>
      <c r="ADL95" s="246"/>
      <c r="ADM95" s="246"/>
      <c r="ADN95" s="246"/>
      <c r="ADO95" s="246"/>
      <c r="ADP95" s="246"/>
      <c r="ADQ95" s="246"/>
      <c r="ADR95" s="246"/>
      <c r="ADS95" s="246"/>
      <c r="ADT95" s="246"/>
      <c r="ADU95" s="246"/>
      <c r="ADV95" s="246"/>
      <c r="ADW95" s="246"/>
      <c r="ADX95" s="246"/>
      <c r="ADY95" s="246"/>
      <c r="ADZ95" s="246"/>
      <c r="AEA95" s="246"/>
      <c r="AEB95" s="246"/>
      <c r="AEC95" s="246"/>
      <c r="AED95" s="246"/>
      <c r="AEE95" s="246"/>
      <c r="AEF95" s="246"/>
      <c r="AEG95" s="246"/>
      <c r="AEH95" s="246"/>
      <c r="AEI95" s="246"/>
      <c r="AEJ95" s="246"/>
      <c r="AEK95" s="246"/>
      <c r="AEL95" s="246"/>
      <c r="AEM95" s="246"/>
      <c r="AEN95" s="246"/>
      <c r="AEO95" s="246"/>
      <c r="AEP95" s="246"/>
      <c r="AEQ95" s="246"/>
      <c r="AER95" s="246"/>
      <c r="AES95" s="246"/>
      <c r="AET95" s="246"/>
      <c r="AEU95" s="246"/>
      <c r="AEV95" s="246"/>
      <c r="AEW95" s="246"/>
      <c r="AEX95" s="246"/>
      <c r="AEY95" s="246"/>
      <c r="AEZ95" s="246"/>
      <c r="AFA95" s="246"/>
      <c r="AFB95" s="246"/>
      <c r="AFC95" s="246"/>
      <c r="AFD95" s="246"/>
      <c r="AFE95" s="246"/>
      <c r="AFF95" s="246"/>
      <c r="AFG95" s="246"/>
      <c r="AFH95" s="246"/>
      <c r="AFI95" s="246"/>
      <c r="AFJ95" s="246"/>
      <c r="AFK95" s="246"/>
      <c r="AFL95" s="246"/>
      <c r="AFM95" s="246"/>
      <c r="AFN95" s="246"/>
      <c r="AFO95" s="246"/>
      <c r="AFP95" s="246"/>
      <c r="AFQ95" s="246"/>
      <c r="AFR95" s="246"/>
      <c r="AFS95" s="246"/>
      <c r="AFT95" s="246"/>
      <c r="AFU95" s="246"/>
      <c r="AFV95" s="246"/>
      <c r="AFW95" s="246"/>
      <c r="AFX95" s="246"/>
      <c r="AFY95" s="246"/>
      <c r="AFZ95" s="246"/>
      <c r="AGA95" s="246"/>
      <c r="AGB95" s="246"/>
      <c r="AGC95" s="246"/>
      <c r="AGD95" s="246"/>
      <c r="AGE95" s="246"/>
      <c r="AGF95" s="246"/>
      <c r="AGG95" s="246"/>
      <c r="AGH95" s="246"/>
      <c r="AGI95" s="246"/>
      <c r="AGJ95" s="246"/>
      <c r="AGK95" s="246"/>
      <c r="AGL95" s="246"/>
      <c r="AGM95" s="246"/>
      <c r="AGN95" s="246"/>
      <c r="AGO95" s="246"/>
      <c r="AGP95" s="246"/>
      <c r="AGQ95" s="246"/>
      <c r="AGR95" s="246"/>
      <c r="AGS95" s="246"/>
      <c r="AGT95" s="246"/>
      <c r="AGU95" s="246"/>
      <c r="AGV95" s="246"/>
      <c r="AGW95" s="246"/>
      <c r="AGX95" s="246"/>
      <c r="AGY95" s="246"/>
      <c r="AGZ95" s="246"/>
      <c r="AHA95" s="246"/>
      <c r="AHB95" s="246"/>
      <c r="AHC95" s="246"/>
      <c r="AHD95" s="246"/>
      <c r="AHE95" s="246"/>
      <c r="AHF95" s="246"/>
      <c r="AHG95" s="246"/>
      <c r="AHH95" s="246"/>
      <c r="AHI95" s="246"/>
      <c r="AHJ95" s="246"/>
      <c r="AHK95" s="246"/>
      <c r="AHL95" s="246"/>
      <c r="AHM95" s="246"/>
      <c r="AHN95" s="246"/>
      <c r="AHO95" s="246"/>
      <c r="AHP95" s="246"/>
      <c r="AHQ95" s="246"/>
      <c r="AHR95" s="246"/>
      <c r="AHS95" s="246"/>
      <c r="AHT95" s="246"/>
      <c r="AHU95" s="246"/>
      <c r="AHV95" s="246"/>
      <c r="AHW95" s="246"/>
      <c r="AHX95" s="246"/>
      <c r="AHY95" s="246"/>
      <c r="AHZ95" s="246"/>
      <c r="AIA95" s="246"/>
      <c r="AIB95" s="246"/>
      <c r="AIC95" s="246"/>
      <c r="AID95" s="246"/>
      <c r="AIE95" s="246"/>
      <c r="AIF95" s="246"/>
      <c r="AIG95" s="246"/>
      <c r="AIH95" s="246"/>
      <c r="AII95" s="246"/>
      <c r="AIJ95" s="246"/>
      <c r="AIK95" s="246"/>
      <c r="AIL95" s="246"/>
      <c r="AIM95" s="246"/>
      <c r="AIN95" s="246"/>
      <c r="AIO95" s="246"/>
      <c r="AIP95" s="246"/>
      <c r="AIQ95" s="246"/>
      <c r="AIR95" s="246"/>
      <c r="AIS95" s="246"/>
      <c r="AIT95" s="246"/>
      <c r="AIU95" s="246"/>
      <c r="AIV95" s="246"/>
      <c r="AIW95" s="246"/>
      <c r="AIX95" s="246"/>
      <c r="AIY95" s="246"/>
      <c r="AIZ95" s="246"/>
      <c r="AJA95" s="246"/>
      <c r="AJB95" s="246"/>
      <c r="AJC95" s="246"/>
      <c r="AJD95" s="246"/>
      <c r="AJE95" s="246"/>
      <c r="AJF95" s="246"/>
      <c r="AJG95" s="246"/>
      <c r="AJH95" s="246"/>
      <c r="AJI95" s="246"/>
      <c r="AJJ95" s="246"/>
      <c r="AJK95" s="246"/>
      <c r="AJL95" s="246"/>
      <c r="AJM95" s="246"/>
      <c r="AJN95" s="246"/>
      <c r="AJO95" s="246"/>
      <c r="AJP95" s="246"/>
      <c r="AJQ95" s="246"/>
      <c r="AJR95" s="246"/>
      <c r="AJS95" s="246"/>
      <c r="AJT95" s="246"/>
      <c r="AJU95" s="246"/>
      <c r="AJV95" s="246"/>
      <c r="AJW95" s="246"/>
      <c r="AJX95" s="246"/>
      <c r="AJY95" s="246"/>
      <c r="AJZ95" s="246"/>
      <c r="AKA95" s="246"/>
      <c r="AKB95" s="246"/>
      <c r="AKC95" s="246"/>
      <c r="AKD95" s="246"/>
      <c r="AKE95" s="246"/>
      <c r="AKF95" s="246"/>
      <c r="AKG95" s="246"/>
      <c r="AKH95" s="246"/>
      <c r="AKI95" s="246"/>
      <c r="AKJ95" s="246"/>
      <c r="AKK95" s="246"/>
      <c r="AKL95" s="246"/>
      <c r="AKM95" s="246"/>
      <c r="AKN95" s="246"/>
      <c r="AKO95" s="246"/>
      <c r="AKP95" s="246"/>
      <c r="AKQ95" s="246"/>
      <c r="AKR95" s="246"/>
      <c r="AKS95" s="246"/>
      <c r="AKT95" s="246"/>
      <c r="AKU95" s="246"/>
      <c r="AKV95" s="246"/>
      <c r="AKW95" s="246"/>
      <c r="AKX95" s="246"/>
      <c r="AKY95" s="246"/>
      <c r="AKZ95" s="246"/>
      <c r="ALA95" s="246"/>
      <c r="ALB95" s="246"/>
      <c r="ALC95" s="246"/>
      <c r="ALD95" s="246"/>
      <c r="ALE95" s="246"/>
      <c r="ALF95" s="246"/>
      <c r="ALG95" s="246"/>
      <c r="ALH95" s="246"/>
      <c r="ALI95" s="246"/>
      <c r="ALJ95" s="246"/>
      <c r="ALK95" s="246"/>
      <c r="ALL95" s="246"/>
      <c r="ALM95" s="246"/>
      <c r="ALN95" s="246"/>
      <c r="ALO95" s="246"/>
      <c r="ALP95" s="246"/>
      <c r="ALQ95" s="246"/>
      <c r="ALR95" s="246"/>
      <c r="ALS95" s="246"/>
      <c r="ALT95" s="246"/>
      <c r="ALU95" s="246"/>
      <c r="ALV95" s="246"/>
      <c r="ALW95" s="246"/>
      <c r="ALX95" s="246"/>
      <c r="ALY95" s="246"/>
      <c r="ALZ95" s="246"/>
      <c r="AMA95" s="246"/>
      <c r="AMB95" s="246"/>
      <c r="AMC95" s="246"/>
      <c r="AMD95" s="246"/>
      <c r="AME95" s="246"/>
      <c r="AMF95" s="246"/>
      <c r="AMG95" s="246"/>
      <c r="AMH95" s="246"/>
      <c r="AMI95" s="246"/>
      <c r="AMJ95" s="246"/>
      <c r="AMK95" s="246"/>
      <c r="AML95" s="246"/>
      <c r="AMM95" s="246"/>
      <c r="AMN95" s="246"/>
      <c r="AMO95" s="246"/>
      <c r="AMP95" s="246"/>
      <c r="AMQ95" s="246"/>
      <c r="AMR95" s="246"/>
      <c r="AMS95" s="246"/>
      <c r="AMT95" s="246"/>
      <c r="AMU95" s="246"/>
      <c r="AMV95" s="246"/>
      <c r="AMW95" s="246"/>
      <c r="AMX95" s="246"/>
      <c r="AMY95" s="246"/>
      <c r="AMZ95" s="246"/>
      <c r="ANA95" s="246"/>
      <c r="ANB95" s="246"/>
      <c r="ANC95" s="246"/>
      <c r="AND95" s="246"/>
      <c r="ANE95" s="246"/>
      <c r="ANF95" s="246"/>
      <c r="ANG95" s="246"/>
      <c r="ANH95" s="246"/>
      <c r="ANI95" s="246"/>
      <c r="ANJ95" s="246"/>
      <c r="ANK95" s="246"/>
      <c r="ANL95" s="246"/>
      <c r="ANM95" s="246"/>
      <c r="ANN95" s="246"/>
      <c r="ANO95" s="246"/>
      <c r="ANP95" s="246"/>
      <c r="ANQ95" s="246"/>
      <c r="ANR95" s="246"/>
      <c r="ANS95" s="246"/>
      <c r="ANT95" s="246"/>
      <c r="ANU95" s="246"/>
      <c r="ANV95" s="246"/>
      <c r="ANW95" s="246"/>
      <c r="ANX95" s="246"/>
      <c r="ANY95" s="246"/>
      <c r="ANZ95" s="246"/>
      <c r="AOA95" s="246"/>
      <c r="AOB95" s="246"/>
      <c r="AOC95" s="246"/>
      <c r="AOD95" s="246"/>
      <c r="AOE95" s="246"/>
      <c r="AOF95" s="246"/>
      <c r="AOG95" s="246"/>
      <c r="AOH95" s="246"/>
      <c r="AOI95" s="246"/>
      <c r="AOJ95" s="246"/>
      <c r="AOK95" s="246"/>
      <c r="AOL95" s="246"/>
      <c r="AOM95" s="246"/>
      <c r="AON95" s="246"/>
      <c r="AOO95" s="246"/>
      <c r="AOP95" s="246"/>
      <c r="AOQ95" s="246"/>
      <c r="AOR95" s="246"/>
      <c r="AOS95" s="246"/>
      <c r="AOT95" s="246"/>
      <c r="AOU95" s="246"/>
      <c r="AOV95" s="246"/>
      <c r="AOW95" s="246"/>
      <c r="AOX95" s="246"/>
      <c r="AOY95" s="246"/>
      <c r="AOZ95" s="246"/>
      <c r="APA95" s="246"/>
      <c r="APB95" s="246"/>
      <c r="APC95" s="246"/>
      <c r="APD95" s="246"/>
      <c r="APE95" s="246"/>
      <c r="APF95" s="246"/>
      <c r="APG95" s="246"/>
      <c r="APH95" s="246"/>
      <c r="API95" s="246"/>
      <c r="APJ95" s="246"/>
      <c r="APK95" s="246"/>
      <c r="APL95" s="246"/>
      <c r="APM95" s="246"/>
      <c r="APN95" s="246"/>
      <c r="APO95" s="246"/>
      <c r="APP95" s="246"/>
      <c r="APQ95" s="246"/>
      <c r="APR95" s="246"/>
      <c r="APS95" s="246"/>
      <c r="APT95" s="246"/>
      <c r="APU95" s="246"/>
      <c r="APV95" s="246"/>
      <c r="APW95" s="246"/>
      <c r="APX95" s="246"/>
      <c r="APY95" s="246"/>
      <c r="APZ95" s="246"/>
      <c r="AQA95" s="246"/>
      <c r="AQB95" s="246"/>
      <c r="AQC95" s="246"/>
      <c r="AQD95" s="246"/>
      <c r="AQE95" s="246"/>
      <c r="AQF95" s="246"/>
      <c r="AQG95" s="246"/>
      <c r="AQH95" s="246"/>
      <c r="AQI95" s="246"/>
      <c r="AQJ95" s="246"/>
      <c r="AQK95" s="246"/>
      <c r="AQL95" s="246"/>
      <c r="AQM95" s="246"/>
      <c r="AQN95" s="246"/>
      <c r="AQO95" s="246"/>
      <c r="AQP95" s="246"/>
      <c r="AQQ95" s="246"/>
      <c r="AQR95" s="246"/>
      <c r="AQS95" s="246"/>
      <c r="AQT95" s="246"/>
      <c r="AQU95" s="246"/>
      <c r="AQV95" s="246"/>
      <c r="AQW95" s="246"/>
      <c r="AQX95" s="246"/>
      <c r="AQY95" s="246"/>
      <c r="AQZ95" s="246"/>
      <c r="ARA95" s="246"/>
      <c r="ARB95" s="246"/>
      <c r="ARC95" s="246"/>
      <c r="ARD95" s="246"/>
      <c r="ARE95" s="246"/>
      <c r="ARF95" s="246"/>
      <c r="ARG95" s="246"/>
      <c r="ARH95" s="246"/>
      <c r="ARI95" s="246"/>
      <c r="ARJ95" s="246"/>
      <c r="ARK95" s="246"/>
      <c r="ARL95" s="246"/>
      <c r="ARM95" s="246"/>
      <c r="ARN95" s="246"/>
      <c r="ARO95" s="246"/>
      <c r="ARP95" s="246"/>
      <c r="ARQ95" s="246"/>
      <c r="ARR95" s="246"/>
      <c r="ARS95" s="246"/>
      <c r="ART95" s="246"/>
      <c r="ARU95" s="246"/>
      <c r="ARV95" s="246"/>
      <c r="ARW95" s="246"/>
      <c r="ARX95" s="246"/>
      <c r="ARY95" s="246"/>
      <c r="ARZ95" s="246"/>
      <c r="ASA95" s="246"/>
      <c r="ASB95" s="246"/>
      <c r="ASC95" s="246"/>
    </row>
    <row r="96" spans="1:1173" s="250" customFormat="1" ht="22" customHeight="1" thickTop="1" thickBot="1" x14ac:dyDescent="0.2">
      <c r="A96" s="230"/>
      <c r="B96" s="248" t="s">
        <v>243</v>
      </c>
      <c r="C96" s="92" t="s">
        <v>49</v>
      </c>
      <c r="D96" s="249">
        <f>IF(D$78="","",Vérification!$C$87*10^6)</f>
        <v>286500000</v>
      </c>
      <c r="E96" s="249">
        <f>IF(E$78="","",Vérification!$C$87*10^6)</f>
        <v>286500000</v>
      </c>
      <c r="F96" s="249">
        <f>IF(F$78="","",Vérification!$C$87*10^6)</f>
        <v>286500000</v>
      </c>
      <c r="G96" s="249">
        <f>IF(G$78="","",Vérification!$C$87*10^6)</f>
        <v>286500000</v>
      </c>
      <c r="H96" s="249">
        <f>IF(H$78="","",Vérification!$C$87*10^6)</f>
        <v>286500000</v>
      </c>
      <c r="I96" s="249">
        <f>IF(I$78="","",Vérification!$C$87*10^6)</f>
        <v>286500000</v>
      </c>
      <c r="J96" s="249">
        <f>IF(J$78="","",Vérification!$C$87*10^6)</f>
        <v>286500000</v>
      </c>
      <c r="K96" s="249">
        <f>IF(K$78="","",Vérification!$C$87*10^6)</f>
        <v>286500000</v>
      </c>
      <c r="L96" s="249">
        <f>IF(L$78="","",Vérification!$C$87*10^6)</f>
        <v>286500000</v>
      </c>
      <c r="M96" s="249">
        <f>IF(M$78="","",Vérification!$C$87*10^6)</f>
        <v>286500000</v>
      </c>
      <c r="N96" s="249">
        <f>IF(N$78="","",Vérification!$C$87*10^6)</f>
        <v>286500000</v>
      </c>
      <c r="O96" s="249">
        <f>IF(O$78="","",Vérification!$C$87*10^6)</f>
        <v>286500000</v>
      </c>
      <c r="P96" s="249">
        <f>IF(P$78="","",Vérification!$C$87*10^6)</f>
        <v>286500000</v>
      </c>
      <c r="Q96" s="249">
        <f>IF(Q$78="","",Vérification!$C$87*10^6)</f>
        <v>286500000</v>
      </c>
      <c r="R96" s="249">
        <f>IF(R$78="","",Vérification!$C$87*10^6)</f>
        <v>286500000</v>
      </c>
      <c r="S96" s="249">
        <f>IF(S$78="","",Vérification!$C$87*10^6)</f>
        <v>286500000</v>
      </c>
      <c r="T96" s="249">
        <f>IF(T$78="","",Vérification!$C$87*10^6)</f>
        <v>286500000</v>
      </c>
      <c r="U96" s="249">
        <f>IF(U$78="","",Vérification!$C$87*10^6)</f>
        <v>286500000</v>
      </c>
      <c r="V96" s="249">
        <f>IF(V$78="","",Vérification!$C$87*10^6)</f>
        <v>286500000</v>
      </c>
      <c r="W96" s="249">
        <f>IF(W$78="","",Vérification!$C$87*10^6)</f>
        <v>286500000</v>
      </c>
      <c r="X96" s="249">
        <f>IF(X$78="","",Vérification!$C$87*10^6)</f>
        <v>286500000</v>
      </c>
      <c r="Y96" s="249">
        <f>IF(Y$78="","",Vérification!$C$87*10^6)</f>
        <v>286500000</v>
      </c>
      <c r="Z96" s="249">
        <f>IF(Z$78="","",Vérification!$C$87*10^6)</f>
        <v>286500000</v>
      </c>
      <c r="AA96" s="249">
        <f>IF(AA$78="","",Vérification!$C$87*10^6)</f>
        <v>286500000</v>
      </c>
      <c r="AB96" s="249">
        <f>IF(AB$78="","",Vérification!$C$87*10^6)</f>
        <v>286500000</v>
      </c>
      <c r="AC96" s="249">
        <f>IF(AC$78="","",Vérification!$C$87*10^6)</f>
        <v>286500000</v>
      </c>
      <c r="AD96" s="249">
        <f>IF(AD$78="","",Vérification!$C$87*10^6)</f>
        <v>286500000</v>
      </c>
      <c r="AE96" s="249">
        <f>IF(AE$78="","",Vérification!$C$87*10^6)</f>
        <v>286500000</v>
      </c>
      <c r="AF96" s="249">
        <f>IF(AF$78="","",Vérification!$C$87*10^6)</f>
        <v>286500000</v>
      </c>
      <c r="AG96" s="249">
        <f>IF(AG$78="","",Vérification!$C$87*10^6)</f>
        <v>286500000</v>
      </c>
      <c r="AH96" s="249">
        <f>IF(AH$78="","",Vérification!$C$87*10^6)</f>
        <v>286500000</v>
      </c>
      <c r="AI96" s="249">
        <f>IF(AI$78="","",Vérification!$C$87*10^6)</f>
        <v>286500000</v>
      </c>
      <c r="AJ96" s="249">
        <f>IF(AJ$78="","",Vérification!$C$87*10^6)</f>
        <v>286500000</v>
      </c>
      <c r="AK96" s="249" t="str">
        <f>IF(AK$78="","",Vérification!$C$87*10^6)</f>
        <v/>
      </c>
      <c r="AL96" s="249" t="str">
        <f>IF(AL$78="","",Vérification!$C$87*10^6)</f>
        <v/>
      </c>
      <c r="AM96" s="249" t="str">
        <f>IF(AM$78="","",Vérification!$C$87*10^6)</f>
        <v/>
      </c>
      <c r="AN96" s="249" t="str">
        <f>IF(AN$78="","",Vérification!$C$87*10^6)</f>
        <v/>
      </c>
      <c r="AO96" s="249" t="str">
        <f>IF(AO$78="","",Vérification!$C$87*10^6)</f>
        <v/>
      </c>
      <c r="AP96" s="249" t="str">
        <f>IF(AP$78="","",Vérification!$C$87*10^6)</f>
        <v/>
      </c>
      <c r="AQ96" s="249" t="str">
        <f>IF(AQ$78="","",Vérification!$C$87*10^6)</f>
        <v/>
      </c>
      <c r="AR96" s="249" t="str">
        <f>IF(AR$78="","",Vérification!$C$87*10^6)</f>
        <v/>
      </c>
    </row>
    <row r="97" spans="1:1173" s="255" customFormat="1" ht="22" hidden="1" customHeight="1" thickTop="1" x14ac:dyDescent="0.15">
      <c r="A97" s="251"/>
      <c r="B97" s="252" t="s">
        <v>245</v>
      </c>
      <c r="C97" s="253" t="s">
        <v>49</v>
      </c>
      <c r="D97" s="254">
        <f>IF(D$78="","",D96*8760/Vérification!$D$87)</f>
        <v>973144629.70143461</v>
      </c>
      <c r="E97" s="254">
        <f>IF(E$78="","",E96*8760/Vérification!$D$87)</f>
        <v>973144629.70143461</v>
      </c>
      <c r="F97" s="254">
        <f>IF(F$78="","",F96*8760/Vérification!$D$87)</f>
        <v>973144629.70143461</v>
      </c>
      <c r="G97" s="254">
        <f>IF(G$78="","",G96*8760/Vérification!$D$87)</f>
        <v>973144629.70143461</v>
      </c>
      <c r="H97" s="254">
        <f>IF(H$78="","",H96*8760/Vérification!$D$87)</f>
        <v>973144629.70143461</v>
      </c>
      <c r="I97" s="254">
        <f>IF(I$78="","",I96*8760/Vérification!$D$87)</f>
        <v>973144629.70143461</v>
      </c>
      <c r="J97" s="254">
        <f>IF(J$78="","",J96*8760/Vérification!$D$87)</f>
        <v>973144629.70143461</v>
      </c>
      <c r="K97" s="254">
        <f>IF(K$78="","",K96*8760/Vérification!$D$87)</f>
        <v>973144629.70143461</v>
      </c>
      <c r="L97" s="254">
        <f>IF(L$78="","",L96*8760/Vérification!$D$87)</f>
        <v>973144629.70143461</v>
      </c>
      <c r="M97" s="254">
        <f>IF(M$78="","",M96*8760/Vérification!$D$87)</f>
        <v>973144629.70143461</v>
      </c>
      <c r="N97" s="254">
        <f>IF(N$78="","",N96*8760/Vérification!$D$87)</f>
        <v>973144629.70143461</v>
      </c>
      <c r="O97" s="254">
        <f>IF(O$78="","",O96*8760/Vérification!$D$87)</f>
        <v>973144629.70143461</v>
      </c>
      <c r="P97" s="254">
        <f>IF(P$78="","",P96*8760/Vérification!$D$87)</f>
        <v>973144629.70143461</v>
      </c>
      <c r="Q97" s="254">
        <f>IF(Q$78="","",Q96*8760/Vérification!$D$87)</f>
        <v>973144629.70143461</v>
      </c>
      <c r="R97" s="254">
        <f>IF(R$78="","",R96*8760/Vérification!$D$87)</f>
        <v>973144629.70143461</v>
      </c>
      <c r="S97" s="254">
        <f>IF(S$78="","",S96*8760/Vérification!$D$87)</f>
        <v>973144629.70143461</v>
      </c>
      <c r="T97" s="254">
        <f>IF(T$78="","",T96*8760/Vérification!$D$87)</f>
        <v>973144629.70143461</v>
      </c>
      <c r="U97" s="254">
        <f>IF(U$78="","",U96*8760/Vérification!$D$87)</f>
        <v>973144629.70143461</v>
      </c>
      <c r="V97" s="254">
        <f>IF(V$78="","",V96*8760/Vérification!$D$87)</f>
        <v>973144629.70143461</v>
      </c>
      <c r="W97" s="254">
        <f>IF(W$78="","",W96*8760/Vérification!$D$87)</f>
        <v>973144629.70143461</v>
      </c>
      <c r="X97" s="254">
        <f>IF(X$78="","",X96*8760/Vérification!$D$87)</f>
        <v>973144629.70143461</v>
      </c>
      <c r="Y97" s="254">
        <f>IF(Y$78="","",Y96*8760/Vérification!$D$87)</f>
        <v>973144629.70143461</v>
      </c>
      <c r="Z97" s="254">
        <f>IF(Z$78="","",Z96*8760/Vérification!$D$87)</f>
        <v>973144629.70143461</v>
      </c>
      <c r="AA97" s="254">
        <f>IF(AA$78="","",AA96*8760/Vérification!$D$87)</f>
        <v>973144629.70143461</v>
      </c>
      <c r="AB97" s="254">
        <f>IF(AB$78="","",AB96*8760/Vérification!$D$87)</f>
        <v>973144629.70143461</v>
      </c>
      <c r="AC97" s="254">
        <f>IF(AC$78="","",AC96*8760/Vérification!$D$87)</f>
        <v>973144629.70143461</v>
      </c>
      <c r="AD97" s="254">
        <f>IF(AD$78="","",AD96*8760/Vérification!$D$87)</f>
        <v>973144629.70143461</v>
      </c>
      <c r="AE97" s="254">
        <f>IF(AE$78="","",AE96*8760/Vérification!$D$87)</f>
        <v>973144629.70143461</v>
      </c>
      <c r="AF97" s="254">
        <f>IF(AF$78="","",AF96*8760/Vérification!$D$87)</f>
        <v>973144629.70143461</v>
      </c>
      <c r="AG97" s="254">
        <f>IF(AG$78="","",AG96*8760/Vérification!$D$87)</f>
        <v>973144629.70143461</v>
      </c>
      <c r="AH97" s="254">
        <f>IF(AH$78="","",AH96*8760/Vérification!$D$87)</f>
        <v>973144629.70143461</v>
      </c>
      <c r="AI97" s="254">
        <f>IF(AI$78="","",AI96*8760/Vérification!$D$87)</f>
        <v>973144629.70143461</v>
      </c>
      <c r="AJ97" s="254">
        <f>IF(AJ$78="","",AJ96*8760/Vérification!$D$87)</f>
        <v>973144629.70143461</v>
      </c>
      <c r="AK97" s="254" t="str">
        <f>IF(AK$78="","",AK96*8760/Vérification!$D$87)</f>
        <v/>
      </c>
      <c r="AL97" s="254" t="str">
        <f>IF(AL$78="","",AL96*8760/Vérification!$D$87)</f>
        <v/>
      </c>
      <c r="AM97" s="254" t="str">
        <f>IF(AM$78="","",AM96*8760/Vérification!$D$87)</f>
        <v/>
      </c>
      <c r="AN97" s="254" t="str">
        <f>IF(AN$78="","",AN96*8760/Vérification!$D$87)</f>
        <v/>
      </c>
      <c r="AO97" s="254" t="str">
        <f>IF(AO$78="","",AO96*8760/Vérification!$D$87)</f>
        <v/>
      </c>
      <c r="AP97" s="254" t="str">
        <f>IF(AP$78="","",AP96*8760/Vérification!$D$87)</f>
        <v/>
      </c>
      <c r="AQ97" s="254" t="str">
        <f>IF(AQ$78="","",AQ96*8760/Vérification!$D$87)</f>
        <v/>
      </c>
      <c r="AR97" s="254" t="str">
        <f>IF(AR$78="","",AR96*8760/Vérification!$D$87)</f>
        <v/>
      </c>
    </row>
    <row r="98" spans="1:1173" s="261" customFormat="1" ht="22" hidden="1" customHeight="1" x14ac:dyDescent="0.15">
      <c r="A98" s="256"/>
      <c r="B98" s="257" t="s">
        <v>210</v>
      </c>
      <c r="C98" s="258" t="s">
        <v>240</v>
      </c>
      <c r="D98" s="259">
        <f>C90</f>
        <v>2.5</v>
      </c>
      <c r="E98" s="260">
        <f t="shared" ref="E98:AR98" si="4">IF(E$78="","",$C90+D98)</f>
        <v>5</v>
      </c>
      <c r="F98" s="260">
        <f t="shared" si="4"/>
        <v>7.5</v>
      </c>
      <c r="G98" s="260">
        <f t="shared" si="4"/>
        <v>10</v>
      </c>
      <c r="H98" s="260">
        <f t="shared" si="4"/>
        <v>12.5</v>
      </c>
      <c r="I98" s="260">
        <f t="shared" si="4"/>
        <v>15</v>
      </c>
      <c r="J98" s="260">
        <f t="shared" si="4"/>
        <v>17.5</v>
      </c>
      <c r="K98" s="260">
        <f t="shared" si="4"/>
        <v>20</v>
      </c>
      <c r="L98" s="260">
        <f t="shared" si="4"/>
        <v>22.5</v>
      </c>
      <c r="M98" s="260">
        <f t="shared" si="4"/>
        <v>25</v>
      </c>
      <c r="N98" s="260">
        <f t="shared" si="4"/>
        <v>27.5</v>
      </c>
      <c r="O98" s="260">
        <f t="shared" si="4"/>
        <v>30</v>
      </c>
      <c r="P98" s="260">
        <f t="shared" si="4"/>
        <v>32.5</v>
      </c>
      <c r="Q98" s="260">
        <f t="shared" si="4"/>
        <v>35</v>
      </c>
      <c r="R98" s="260">
        <f t="shared" si="4"/>
        <v>37.5</v>
      </c>
      <c r="S98" s="260">
        <f t="shared" si="4"/>
        <v>40</v>
      </c>
      <c r="T98" s="260">
        <f t="shared" si="4"/>
        <v>42.5</v>
      </c>
      <c r="U98" s="260">
        <f t="shared" si="4"/>
        <v>45</v>
      </c>
      <c r="V98" s="260">
        <f t="shared" si="4"/>
        <v>47.5</v>
      </c>
      <c r="W98" s="260">
        <f t="shared" si="4"/>
        <v>50</v>
      </c>
      <c r="X98" s="260">
        <f t="shared" si="4"/>
        <v>52.5</v>
      </c>
      <c r="Y98" s="260">
        <f t="shared" si="4"/>
        <v>55</v>
      </c>
      <c r="Z98" s="260">
        <f t="shared" si="4"/>
        <v>57.5</v>
      </c>
      <c r="AA98" s="260">
        <f t="shared" si="4"/>
        <v>60</v>
      </c>
      <c r="AB98" s="260">
        <f t="shared" si="4"/>
        <v>62.5</v>
      </c>
      <c r="AC98" s="260">
        <f t="shared" si="4"/>
        <v>65</v>
      </c>
      <c r="AD98" s="260">
        <f t="shared" si="4"/>
        <v>67.5</v>
      </c>
      <c r="AE98" s="260">
        <f t="shared" si="4"/>
        <v>70</v>
      </c>
      <c r="AF98" s="260">
        <f t="shared" si="4"/>
        <v>72.5</v>
      </c>
      <c r="AG98" s="260">
        <f t="shared" si="4"/>
        <v>75</v>
      </c>
      <c r="AH98" s="260">
        <f t="shared" si="4"/>
        <v>77.5</v>
      </c>
      <c r="AI98" s="260">
        <f t="shared" si="4"/>
        <v>80</v>
      </c>
      <c r="AJ98" s="260">
        <f t="shared" si="4"/>
        <v>82.5</v>
      </c>
      <c r="AK98" s="260" t="str">
        <f t="shared" si="4"/>
        <v/>
      </c>
      <c r="AL98" s="260" t="str">
        <f t="shared" si="4"/>
        <v/>
      </c>
      <c r="AM98" s="260" t="str">
        <f t="shared" si="4"/>
        <v/>
      </c>
      <c r="AN98" s="260" t="str">
        <f t="shared" si="4"/>
        <v/>
      </c>
      <c r="AO98" s="260" t="str">
        <f t="shared" si="4"/>
        <v/>
      </c>
      <c r="AP98" s="260" t="str">
        <f t="shared" si="4"/>
        <v/>
      </c>
      <c r="AQ98" s="260" t="str">
        <f t="shared" si="4"/>
        <v/>
      </c>
      <c r="AR98" s="260" t="str">
        <f t="shared" si="4"/>
        <v/>
      </c>
    </row>
    <row r="99" spans="1:1173" s="265" customFormat="1" ht="22" customHeight="1" thickTop="1" thickBot="1" x14ac:dyDescent="0.2">
      <c r="A99" s="230"/>
      <c r="B99" s="262" t="s">
        <v>241</v>
      </c>
      <c r="C99" s="263" t="s">
        <v>240</v>
      </c>
      <c r="D99" s="264">
        <f t="shared" ref="D99:AR99" si="5">IF(D$78="","",ROUNDDOWN(D98,0))</f>
        <v>2</v>
      </c>
      <c r="E99" s="264">
        <f t="shared" si="5"/>
        <v>5</v>
      </c>
      <c r="F99" s="264">
        <f t="shared" si="5"/>
        <v>7</v>
      </c>
      <c r="G99" s="264">
        <f t="shared" si="5"/>
        <v>10</v>
      </c>
      <c r="H99" s="264">
        <f t="shared" si="5"/>
        <v>12</v>
      </c>
      <c r="I99" s="264">
        <f t="shared" si="5"/>
        <v>15</v>
      </c>
      <c r="J99" s="264">
        <f t="shared" si="5"/>
        <v>17</v>
      </c>
      <c r="K99" s="264">
        <f t="shared" si="5"/>
        <v>20</v>
      </c>
      <c r="L99" s="264">
        <f t="shared" si="5"/>
        <v>22</v>
      </c>
      <c r="M99" s="264">
        <f t="shared" si="5"/>
        <v>25</v>
      </c>
      <c r="N99" s="264">
        <f t="shared" si="5"/>
        <v>27</v>
      </c>
      <c r="O99" s="264">
        <f t="shared" si="5"/>
        <v>30</v>
      </c>
      <c r="P99" s="264">
        <f t="shared" si="5"/>
        <v>32</v>
      </c>
      <c r="Q99" s="264">
        <f t="shared" si="5"/>
        <v>35</v>
      </c>
      <c r="R99" s="264">
        <f t="shared" si="5"/>
        <v>37</v>
      </c>
      <c r="S99" s="264">
        <f t="shared" si="5"/>
        <v>40</v>
      </c>
      <c r="T99" s="264">
        <f t="shared" si="5"/>
        <v>42</v>
      </c>
      <c r="U99" s="264">
        <f t="shared" si="5"/>
        <v>45</v>
      </c>
      <c r="V99" s="264">
        <f t="shared" si="5"/>
        <v>47</v>
      </c>
      <c r="W99" s="264">
        <f t="shared" si="5"/>
        <v>50</v>
      </c>
      <c r="X99" s="264">
        <f t="shared" si="5"/>
        <v>52</v>
      </c>
      <c r="Y99" s="264">
        <f t="shared" si="5"/>
        <v>55</v>
      </c>
      <c r="Z99" s="264">
        <f t="shared" si="5"/>
        <v>57</v>
      </c>
      <c r="AA99" s="264">
        <f t="shared" si="5"/>
        <v>60</v>
      </c>
      <c r="AB99" s="264">
        <f t="shared" si="5"/>
        <v>62</v>
      </c>
      <c r="AC99" s="264">
        <f t="shared" si="5"/>
        <v>65</v>
      </c>
      <c r="AD99" s="264">
        <f t="shared" si="5"/>
        <v>67</v>
      </c>
      <c r="AE99" s="264">
        <f t="shared" si="5"/>
        <v>70</v>
      </c>
      <c r="AF99" s="264">
        <f t="shared" si="5"/>
        <v>72</v>
      </c>
      <c r="AG99" s="264">
        <f t="shared" si="5"/>
        <v>75</v>
      </c>
      <c r="AH99" s="264">
        <f t="shared" si="5"/>
        <v>77</v>
      </c>
      <c r="AI99" s="264">
        <f t="shared" si="5"/>
        <v>80</v>
      </c>
      <c r="AJ99" s="264">
        <f t="shared" si="5"/>
        <v>82</v>
      </c>
      <c r="AK99" s="264" t="str">
        <f t="shared" si="5"/>
        <v/>
      </c>
      <c r="AL99" s="264" t="str">
        <f t="shared" si="5"/>
        <v/>
      </c>
      <c r="AM99" s="264" t="str">
        <f t="shared" si="5"/>
        <v/>
      </c>
      <c r="AN99" s="264" t="str">
        <f t="shared" si="5"/>
        <v/>
      </c>
      <c r="AO99" s="264" t="str">
        <f t="shared" si="5"/>
        <v/>
      </c>
      <c r="AP99" s="264" t="str">
        <f t="shared" si="5"/>
        <v/>
      </c>
      <c r="AQ99" s="264" t="str">
        <f t="shared" si="5"/>
        <v/>
      </c>
      <c r="AR99" s="264" t="str">
        <f t="shared" si="5"/>
        <v/>
      </c>
    </row>
    <row r="100" spans="1:1173" s="250" customFormat="1" ht="22" customHeight="1" thickTop="1" thickBot="1" x14ac:dyDescent="0.2">
      <c r="A100" s="230"/>
      <c r="B100" s="248" t="s">
        <v>244</v>
      </c>
      <c r="C100" s="92" t="s">
        <v>49</v>
      </c>
      <c r="D100" s="249">
        <f t="shared" ref="D100:M100" si="6">IF(D$78="","",$E$24*D99)</f>
        <v>30358890</v>
      </c>
      <c r="E100" s="249">
        <f t="shared" si="6"/>
        <v>75897225</v>
      </c>
      <c r="F100" s="249">
        <f t="shared" si="6"/>
        <v>106256115</v>
      </c>
      <c r="G100" s="249">
        <f t="shared" si="6"/>
        <v>151794450</v>
      </c>
      <c r="H100" s="249">
        <f t="shared" si="6"/>
        <v>182153340</v>
      </c>
      <c r="I100" s="249">
        <f t="shared" si="6"/>
        <v>227691675</v>
      </c>
      <c r="J100" s="249">
        <f t="shared" si="6"/>
        <v>258050565</v>
      </c>
      <c r="K100" s="249">
        <f t="shared" si="6"/>
        <v>303588900</v>
      </c>
      <c r="L100" s="249">
        <f t="shared" si="6"/>
        <v>333947790</v>
      </c>
      <c r="M100" s="249">
        <f t="shared" si="6"/>
        <v>379486125</v>
      </c>
      <c r="N100" s="249">
        <f t="shared" ref="N100:W100" si="7">IF(N$78="","",$E$24*N99)</f>
        <v>409845015</v>
      </c>
      <c r="O100" s="249">
        <f t="shared" si="7"/>
        <v>455383350</v>
      </c>
      <c r="P100" s="249">
        <f t="shared" si="7"/>
        <v>485742240</v>
      </c>
      <c r="Q100" s="249">
        <f t="shared" si="7"/>
        <v>531280575</v>
      </c>
      <c r="R100" s="249">
        <f t="shared" si="7"/>
        <v>561639465</v>
      </c>
      <c r="S100" s="249">
        <f t="shared" si="7"/>
        <v>607177800</v>
      </c>
      <c r="T100" s="249">
        <f t="shared" si="7"/>
        <v>637536690</v>
      </c>
      <c r="U100" s="249">
        <f t="shared" si="7"/>
        <v>683075025</v>
      </c>
      <c r="V100" s="249">
        <f t="shared" si="7"/>
        <v>713433915</v>
      </c>
      <c r="W100" s="249">
        <f t="shared" si="7"/>
        <v>758972250</v>
      </c>
      <c r="X100" s="249">
        <f t="shared" ref="X100:AG100" si="8">IF(X$78="","",$E$24*X99)</f>
        <v>789331140</v>
      </c>
      <c r="Y100" s="249">
        <f t="shared" si="8"/>
        <v>834869475</v>
      </c>
      <c r="Z100" s="249">
        <f t="shared" si="8"/>
        <v>865228365</v>
      </c>
      <c r="AA100" s="249">
        <f t="shared" si="8"/>
        <v>910766700</v>
      </c>
      <c r="AB100" s="249">
        <f t="shared" si="8"/>
        <v>941125590</v>
      </c>
      <c r="AC100" s="249">
        <f t="shared" si="8"/>
        <v>986663925</v>
      </c>
      <c r="AD100" s="249">
        <f t="shared" si="8"/>
        <v>1017022815</v>
      </c>
      <c r="AE100" s="249">
        <f t="shared" si="8"/>
        <v>1062561150</v>
      </c>
      <c r="AF100" s="249">
        <f t="shared" si="8"/>
        <v>1092920040</v>
      </c>
      <c r="AG100" s="249">
        <f t="shared" si="8"/>
        <v>1138458375</v>
      </c>
      <c r="AH100" s="249">
        <f t="shared" ref="AH100:AQ100" si="9">IF(AH$78="","",$E$24*AH99)</f>
        <v>1168817265</v>
      </c>
      <c r="AI100" s="249">
        <f t="shared" si="9"/>
        <v>1214355600</v>
      </c>
      <c r="AJ100" s="333">
        <f t="shared" si="9"/>
        <v>1244714490</v>
      </c>
      <c r="AK100" s="249" t="str">
        <f t="shared" si="9"/>
        <v/>
      </c>
      <c r="AL100" s="249" t="str">
        <f t="shared" si="9"/>
        <v/>
      </c>
      <c r="AM100" s="249" t="str">
        <f t="shared" si="9"/>
        <v/>
      </c>
      <c r="AN100" s="249" t="str">
        <f t="shared" si="9"/>
        <v/>
      </c>
      <c r="AO100" s="249" t="str">
        <f t="shared" si="9"/>
        <v/>
      </c>
      <c r="AP100" s="249" t="str">
        <f t="shared" si="9"/>
        <v/>
      </c>
      <c r="AQ100" s="249" t="str">
        <f t="shared" si="9"/>
        <v/>
      </c>
      <c r="AR100" s="249" t="str">
        <f t="shared" ref="AR100" si="10">IF(AR$78="","",$E$24*AR99)</f>
        <v/>
      </c>
    </row>
    <row r="101" spans="1:1173" s="255" customFormat="1" ht="22" hidden="1" customHeight="1" thickTop="1" x14ac:dyDescent="0.15">
      <c r="A101" s="251"/>
      <c r="B101" s="252" t="s">
        <v>245</v>
      </c>
      <c r="C101" s="253" t="s">
        <v>49</v>
      </c>
      <c r="D101" s="254">
        <f t="shared" ref="D101:AR101" si="11">IF(D$78="","",D100*8760/$D$15)</f>
        <v>83237520</v>
      </c>
      <c r="E101" s="254">
        <f t="shared" si="11"/>
        <v>208093800</v>
      </c>
      <c r="F101" s="254">
        <f t="shared" si="11"/>
        <v>291331320</v>
      </c>
      <c r="G101" s="254">
        <f t="shared" si="11"/>
        <v>416187600</v>
      </c>
      <c r="H101" s="254">
        <f t="shared" si="11"/>
        <v>499425120</v>
      </c>
      <c r="I101" s="254">
        <f t="shared" si="11"/>
        <v>624281400</v>
      </c>
      <c r="J101" s="254">
        <f t="shared" si="11"/>
        <v>707518920</v>
      </c>
      <c r="K101" s="254">
        <f t="shared" si="11"/>
        <v>832375200</v>
      </c>
      <c r="L101" s="254">
        <f t="shared" si="11"/>
        <v>915612720</v>
      </c>
      <c r="M101" s="254">
        <f t="shared" si="11"/>
        <v>1040469000</v>
      </c>
      <c r="N101" s="254">
        <f t="shared" si="11"/>
        <v>1123706520</v>
      </c>
      <c r="O101" s="254">
        <f t="shared" si="11"/>
        <v>1248562800</v>
      </c>
      <c r="P101" s="254">
        <f t="shared" si="11"/>
        <v>1331800320</v>
      </c>
      <c r="Q101" s="254">
        <f t="shared" si="11"/>
        <v>1456656600</v>
      </c>
      <c r="R101" s="254">
        <f t="shared" si="11"/>
        <v>1539894120</v>
      </c>
      <c r="S101" s="254">
        <f t="shared" si="11"/>
        <v>1664750400</v>
      </c>
      <c r="T101" s="254">
        <f t="shared" si="11"/>
        <v>1747987920</v>
      </c>
      <c r="U101" s="254">
        <f t="shared" si="11"/>
        <v>1872844200</v>
      </c>
      <c r="V101" s="254">
        <f t="shared" si="11"/>
        <v>1956081720</v>
      </c>
      <c r="W101" s="254">
        <f t="shared" si="11"/>
        <v>2080938000</v>
      </c>
      <c r="X101" s="254">
        <f t="shared" si="11"/>
        <v>2164175520</v>
      </c>
      <c r="Y101" s="254">
        <f t="shared" si="11"/>
        <v>2289031800</v>
      </c>
      <c r="Z101" s="254">
        <f t="shared" si="11"/>
        <v>2372269320</v>
      </c>
      <c r="AA101" s="254">
        <f t="shared" si="11"/>
        <v>2497125600</v>
      </c>
      <c r="AB101" s="254">
        <f t="shared" si="11"/>
        <v>2580363120</v>
      </c>
      <c r="AC101" s="254">
        <f t="shared" si="11"/>
        <v>2705219400</v>
      </c>
      <c r="AD101" s="254">
        <f t="shared" si="11"/>
        <v>2788456920</v>
      </c>
      <c r="AE101" s="254">
        <f t="shared" si="11"/>
        <v>2913313200</v>
      </c>
      <c r="AF101" s="254">
        <f t="shared" si="11"/>
        <v>2996550720</v>
      </c>
      <c r="AG101" s="254">
        <f t="shared" si="11"/>
        <v>3121407000</v>
      </c>
      <c r="AH101" s="254">
        <f t="shared" si="11"/>
        <v>3204644520</v>
      </c>
      <c r="AI101" s="254">
        <f t="shared" si="11"/>
        <v>3329500800</v>
      </c>
      <c r="AJ101" s="254">
        <f t="shared" si="11"/>
        <v>3412738320</v>
      </c>
      <c r="AK101" s="254" t="str">
        <f t="shared" si="11"/>
        <v/>
      </c>
      <c r="AL101" s="254" t="str">
        <f t="shared" si="11"/>
        <v/>
      </c>
      <c r="AM101" s="254" t="str">
        <f t="shared" si="11"/>
        <v/>
      </c>
      <c r="AN101" s="254" t="str">
        <f t="shared" si="11"/>
        <v/>
      </c>
      <c r="AO101" s="254" t="str">
        <f t="shared" si="11"/>
        <v/>
      </c>
      <c r="AP101" s="254" t="str">
        <f t="shared" si="11"/>
        <v/>
      </c>
      <c r="AQ101" s="254" t="str">
        <f t="shared" si="11"/>
        <v/>
      </c>
      <c r="AR101" s="254" t="str">
        <f t="shared" si="11"/>
        <v/>
      </c>
    </row>
    <row r="102" spans="1:1173" s="255" customFormat="1" ht="22" hidden="1" customHeight="1" x14ac:dyDescent="0.15">
      <c r="A102" s="251"/>
      <c r="B102" s="252" t="s">
        <v>40</v>
      </c>
      <c r="C102" s="253" t="s">
        <v>272</v>
      </c>
      <c r="D102" s="254">
        <f>IF(D$78="","",Vérification!$F$87*D100/$D$15)</f>
        <v>31641660</v>
      </c>
      <c r="E102" s="254">
        <f>IF(E$78="","",Vérification!$F$87*E100/$D$15)</f>
        <v>79104150</v>
      </c>
      <c r="F102" s="254">
        <f>IF(F$78="","",Vérification!$F$87*F100/$D$15)</f>
        <v>110745810</v>
      </c>
      <c r="G102" s="254">
        <f>IF(G$78="","",Vérification!$F$87*G100/$D$15)</f>
        <v>158208300</v>
      </c>
      <c r="H102" s="254">
        <f>IF(H$78="","",Vérification!$F$87*H100/$D$15)</f>
        <v>189849960</v>
      </c>
      <c r="I102" s="254">
        <f>IF(I$78="","",Vérification!$F$87*I100/$D$15)</f>
        <v>237312450</v>
      </c>
      <c r="J102" s="254">
        <f>IF(J$78="","",Vérification!$F$87*J100/$D$15)</f>
        <v>268954110</v>
      </c>
      <c r="K102" s="254">
        <f>IF(K$78="","",Vérification!$F$87*K100/$D$15)</f>
        <v>316416600</v>
      </c>
      <c r="L102" s="254">
        <f>IF(L$78="","",Vérification!$F$87*L100/$D$15)</f>
        <v>348058260</v>
      </c>
      <c r="M102" s="254">
        <f>IF(M$78="","",Vérification!$F$87*M100/$D$15)</f>
        <v>395520750</v>
      </c>
      <c r="N102" s="254">
        <f>IF(N$78="","",Vérification!$F$87*N100/$D$15)</f>
        <v>427162410</v>
      </c>
      <c r="O102" s="254">
        <f>IF(O$78="","",Vérification!$F$87*O100/$D$15)</f>
        <v>474624900</v>
      </c>
      <c r="P102" s="254">
        <f>IF(P$78="","",Vérification!$F$87*P100/$D$15)</f>
        <v>506266560</v>
      </c>
      <c r="Q102" s="254">
        <f>IF(Q$78="","",Vérification!$F$87*Q100/$D$15)</f>
        <v>553729050</v>
      </c>
      <c r="R102" s="254">
        <f>IF(R$78="","",Vérification!$F$87*R100/$D$15)</f>
        <v>585370710</v>
      </c>
      <c r="S102" s="254">
        <f>IF(S$78="","",Vérification!$F$87*S100/$D$15)</f>
        <v>632833200</v>
      </c>
      <c r="T102" s="254">
        <f>IF(T$78="","",Vérification!$F$87*T100/$D$15)</f>
        <v>664474860</v>
      </c>
      <c r="U102" s="254">
        <f>IF(U$78="","",Vérification!$F$87*U100/$D$15)</f>
        <v>711937350</v>
      </c>
      <c r="V102" s="254">
        <f>IF(V$78="","",Vérification!$F$87*V100/$D$15)</f>
        <v>743579010</v>
      </c>
      <c r="W102" s="254">
        <f>IF(W$78="","",Vérification!$F$87*W100/$D$15)</f>
        <v>791041500</v>
      </c>
      <c r="X102" s="254">
        <f>IF(X$78="","",Vérification!$F$87*X100/$D$15)</f>
        <v>822683160</v>
      </c>
      <c r="Y102" s="254">
        <f>IF(Y$78="","",Vérification!$F$87*Y100/$D$15)</f>
        <v>870145650</v>
      </c>
      <c r="Z102" s="254">
        <f>IF(Z$78="","",Vérification!$F$87*Z100/$D$15)</f>
        <v>901787310</v>
      </c>
      <c r="AA102" s="254">
        <f>IF(AA$78="","",Vérification!$F$87*AA100/$D$15)</f>
        <v>949249800</v>
      </c>
      <c r="AB102" s="254">
        <f>IF(AB$78="","",Vérification!$F$87*AB100/$D$15)</f>
        <v>980891460</v>
      </c>
      <c r="AC102" s="254">
        <f>IF(AC$78="","",Vérification!$F$87*AC100/$D$15)</f>
        <v>1028353950</v>
      </c>
      <c r="AD102" s="254">
        <f>IF(AD$78="","",Vérification!$F$87*AD100/$D$15)</f>
        <v>1059995610</v>
      </c>
      <c r="AE102" s="254">
        <f>IF(AE$78="","",Vérification!$F$87*AE100/$D$15)</f>
        <v>1107458100</v>
      </c>
      <c r="AF102" s="254">
        <f>IF(AF$78="","",Vérification!$F$87*AF100/$D$15)</f>
        <v>1139099760</v>
      </c>
      <c r="AG102" s="254">
        <f>IF(AG$78="","",Vérification!$F$87*AG100/$D$15)</f>
        <v>1186562250</v>
      </c>
      <c r="AH102" s="254">
        <f>IF(AH$78="","",Vérification!$F$87*AH100/$D$15)</f>
        <v>1218203910</v>
      </c>
      <c r="AI102" s="254">
        <f>IF(AI$78="","",Vérification!$F$87*AI100/$D$15)</f>
        <v>1265666400</v>
      </c>
      <c r="AJ102" s="254">
        <f>IF(AJ$78="","",Vérification!$F$87*AJ100/$D$15)</f>
        <v>1297308060</v>
      </c>
      <c r="AK102" s="254" t="str">
        <f>IF(AK$78="","",Vérification!$F$87*AK100/$D$15)</f>
        <v/>
      </c>
      <c r="AL102" s="254" t="str">
        <f>IF(AL$78="","",Vérification!$F$87*AL100/$D$15)</f>
        <v/>
      </c>
      <c r="AM102" s="254" t="str">
        <f>IF(AM$78="","",Vérification!$F$87*AM100/$D$15)</f>
        <v/>
      </c>
      <c r="AN102" s="254" t="str">
        <f>IF(AN$78="","",Vérification!$F$87*AN100/$D$15)</f>
        <v/>
      </c>
      <c r="AO102" s="254" t="str">
        <f>IF(AO$78="","",Vérification!$F$87*AO100/$D$15)</f>
        <v/>
      </c>
      <c r="AP102" s="254" t="str">
        <f>IF(AP$78="","",Vérification!$F$87*AP100/$D$15)</f>
        <v/>
      </c>
      <c r="AQ102" s="254" t="str">
        <f>IF(AQ$78="","",Vérification!$F$87*AQ100/$D$15)</f>
        <v/>
      </c>
      <c r="AR102" s="254" t="str">
        <f>IF(AR$78="","",Vérification!$F$87*AR100/$D$15)</f>
        <v/>
      </c>
    </row>
    <row r="103" spans="1:1173" s="231" customFormat="1" ht="26" customHeight="1" thickTop="1" x14ac:dyDescent="0.15">
      <c r="A103" s="230"/>
      <c r="D103" s="266"/>
      <c r="E103" s="232"/>
      <c r="J103" s="232"/>
    </row>
    <row r="104" spans="1:1173" s="230" customFormat="1" ht="10" customHeight="1" x14ac:dyDescent="0.15">
      <c r="E104" s="236"/>
      <c r="J104" s="236"/>
    </row>
    <row r="105" spans="1:1173" s="230" customFormat="1" ht="22" customHeight="1" x14ac:dyDescent="0.15">
      <c r="B105" s="342"/>
      <c r="C105" s="343" t="str">
        <f>G$21</f>
        <v>Puissance éolienne</v>
      </c>
      <c r="D105" s="226"/>
      <c r="E105" s="229"/>
      <c r="J105" s="236"/>
    </row>
    <row r="106" spans="1:1173" s="247" customFormat="1" ht="22" customHeight="1" thickBot="1" x14ac:dyDescent="0.2">
      <c r="A106" s="230"/>
      <c r="B106" s="242" t="s">
        <v>69</v>
      </c>
      <c r="C106" s="243" t="s">
        <v>11</v>
      </c>
      <c r="D106" s="244">
        <f>D$78</f>
        <v>2018</v>
      </c>
      <c r="E106" s="245">
        <f t="shared" ref="E106:AR106" si="12">E$78</f>
        <v>2019</v>
      </c>
      <c r="F106" s="244">
        <f t="shared" si="12"/>
        <v>2020</v>
      </c>
      <c r="G106" s="244">
        <f t="shared" si="12"/>
        <v>2021</v>
      </c>
      <c r="H106" s="244">
        <f t="shared" si="12"/>
        <v>2022</v>
      </c>
      <c r="I106" s="244">
        <f t="shared" si="12"/>
        <v>2023</v>
      </c>
      <c r="J106" s="245">
        <f t="shared" si="12"/>
        <v>2024</v>
      </c>
      <c r="K106" s="244">
        <f t="shared" si="12"/>
        <v>2025</v>
      </c>
      <c r="L106" s="244">
        <f t="shared" si="12"/>
        <v>2026</v>
      </c>
      <c r="M106" s="244">
        <f t="shared" si="12"/>
        <v>2027</v>
      </c>
      <c r="N106" s="244">
        <f t="shared" si="12"/>
        <v>2028</v>
      </c>
      <c r="O106" s="244">
        <f t="shared" si="12"/>
        <v>2029</v>
      </c>
      <c r="P106" s="244">
        <f t="shared" si="12"/>
        <v>2030</v>
      </c>
      <c r="Q106" s="244">
        <f t="shared" si="12"/>
        <v>2031</v>
      </c>
      <c r="R106" s="244">
        <f t="shared" si="12"/>
        <v>2032</v>
      </c>
      <c r="S106" s="244">
        <f t="shared" si="12"/>
        <v>2033</v>
      </c>
      <c r="T106" s="244">
        <f t="shared" si="12"/>
        <v>2034</v>
      </c>
      <c r="U106" s="244">
        <f t="shared" si="12"/>
        <v>2035</v>
      </c>
      <c r="V106" s="244">
        <f t="shared" si="12"/>
        <v>2036</v>
      </c>
      <c r="W106" s="244">
        <f t="shared" si="12"/>
        <v>2037</v>
      </c>
      <c r="X106" s="244">
        <f t="shared" si="12"/>
        <v>2038</v>
      </c>
      <c r="Y106" s="244">
        <f t="shared" si="12"/>
        <v>2039</v>
      </c>
      <c r="Z106" s="244">
        <f t="shared" si="12"/>
        <v>2040</v>
      </c>
      <c r="AA106" s="244">
        <f t="shared" si="12"/>
        <v>2041</v>
      </c>
      <c r="AB106" s="244">
        <f t="shared" si="12"/>
        <v>2042</v>
      </c>
      <c r="AC106" s="244">
        <f t="shared" si="12"/>
        <v>2043</v>
      </c>
      <c r="AD106" s="244">
        <f t="shared" si="12"/>
        <v>2044</v>
      </c>
      <c r="AE106" s="244">
        <f t="shared" si="12"/>
        <v>2045</v>
      </c>
      <c r="AF106" s="244">
        <f t="shared" si="12"/>
        <v>2046</v>
      </c>
      <c r="AG106" s="244">
        <f t="shared" si="12"/>
        <v>2047</v>
      </c>
      <c r="AH106" s="244">
        <f t="shared" si="12"/>
        <v>2048</v>
      </c>
      <c r="AI106" s="244">
        <f t="shared" si="12"/>
        <v>2049</v>
      </c>
      <c r="AJ106" s="244">
        <f t="shared" si="12"/>
        <v>2050</v>
      </c>
      <c r="AK106" s="244" t="str">
        <f t="shared" si="12"/>
        <v/>
      </c>
      <c r="AL106" s="244" t="str">
        <f t="shared" si="12"/>
        <v/>
      </c>
      <c r="AM106" s="244" t="str">
        <f t="shared" si="12"/>
        <v/>
      </c>
      <c r="AN106" s="244" t="str">
        <f t="shared" si="12"/>
        <v/>
      </c>
      <c r="AO106" s="244" t="str">
        <f t="shared" si="12"/>
        <v/>
      </c>
      <c r="AP106" s="244" t="str">
        <f t="shared" si="12"/>
        <v/>
      </c>
      <c r="AQ106" s="244" t="str">
        <f t="shared" si="12"/>
        <v/>
      </c>
      <c r="AR106" s="244" t="str">
        <f t="shared" si="12"/>
        <v/>
      </c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  <c r="DD106" s="246"/>
      <c r="DE106" s="246"/>
      <c r="DF106" s="246"/>
      <c r="DG106" s="246"/>
      <c r="DH106" s="246"/>
      <c r="DI106" s="246"/>
      <c r="DJ106" s="246"/>
      <c r="DK106" s="246"/>
      <c r="DL106" s="246"/>
      <c r="DM106" s="246"/>
      <c r="DN106" s="246"/>
      <c r="DO106" s="246"/>
      <c r="DP106" s="246"/>
      <c r="DQ106" s="246"/>
      <c r="DR106" s="246"/>
      <c r="DS106" s="246"/>
      <c r="DT106" s="246"/>
      <c r="DU106" s="246"/>
      <c r="DV106" s="246"/>
      <c r="DW106" s="246"/>
      <c r="DX106" s="246"/>
      <c r="DY106" s="246"/>
      <c r="DZ106" s="246"/>
      <c r="EA106" s="246"/>
      <c r="EB106" s="246"/>
      <c r="EC106" s="246"/>
      <c r="ED106" s="246"/>
      <c r="EE106" s="246"/>
      <c r="EF106" s="246"/>
      <c r="EG106" s="246"/>
      <c r="EH106" s="246"/>
      <c r="EI106" s="246"/>
      <c r="EJ106" s="246"/>
      <c r="EK106" s="246"/>
      <c r="EL106" s="246"/>
      <c r="EM106" s="246"/>
      <c r="EN106" s="246"/>
      <c r="EO106" s="246"/>
      <c r="EP106" s="246"/>
      <c r="EQ106" s="246"/>
      <c r="ER106" s="246"/>
      <c r="ES106" s="246"/>
      <c r="ET106" s="246"/>
      <c r="EU106" s="246"/>
      <c r="EV106" s="246"/>
      <c r="EW106" s="246"/>
      <c r="EX106" s="246"/>
      <c r="EY106" s="246"/>
      <c r="EZ106" s="246"/>
      <c r="FA106" s="246"/>
      <c r="FB106" s="246"/>
      <c r="FC106" s="246"/>
      <c r="FD106" s="246"/>
      <c r="FE106" s="246"/>
      <c r="FF106" s="246"/>
      <c r="FG106" s="246"/>
      <c r="FH106" s="246"/>
      <c r="FI106" s="246"/>
      <c r="FJ106" s="246"/>
      <c r="FK106" s="246"/>
      <c r="FL106" s="246"/>
      <c r="FM106" s="246"/>
      <c r="FN106" s="246"/>
      <c r="FO106" s="246"/>
      <c r="FP106" s="246"/>
      <c r="FQ106" s="246"/>
      <c r="FR106" s="246"/>
      <c r="FS106" s="246"/>
      <c r="FT106" s="246"/>
      <c r="FU106" s="246"/>
      <c r="FV106" s="246"/>
      <c r="FW106" s="246"/>
      <c r="FX106" s="246"/>
      <c r="FY106" s="246"/>
      <c r="FZ106" s="246"/>
      <c r="GA106" s="246"/>
      <c r="GB106" s="246"/>
      <c r="GC106" s="246"/>
      <c r="GD106" s="246"/>
      <c r="GE106" s="246"/>
      <c r="GF106" s="246"/>
      <c r="GG106" s="246"/>
      <c r="GH106" s="246"/>
      <c r="GI106" s="246"/>
      <c r="GJ106" s="246"/>
      <c r="GK106" s="246"/>
      <c r="GL106" s="246"/>
      <c r="GM106" s="246"/>
      <c r="GN106" s="246"/>
      <c r="GO106" s="246"/>
      <c r="GP106" s="246"/>
      <c r="GQ106" s="246"/>
      <c r="GR106" s="246"/>
      <c r="GS106" s="246"/>
      <c r="GT106" s="246"/>
      <c r="GU106" s="246"/>
      <c r="GV106" s="246"/>
      <c r="GW106" s="246"/>
      <c r="GX106" s="246"/>
      <c r="GY106" s="246"/>
      <c r="GZ106" s="246"/>
      <c r="HA106" s="246"/>
      <c r="HB106" s="246"/>
      <c r="HC106" s="246"/>
      <c r="HD106" s="246"/>
      <c r="HE106" s="246"/>
      <c r="HF106" s="246"/>
      <c r="HG106" s="246"/>
      <c r="HH106" s="246"/>
      <c r="HI106" s="246"/>
      <c r="HJ106" s="246"/>
      <c r="HK106" s="246"/>
      <c r="HL106" s="246"/>
      <c r="HM106" s="246"/>
      <c r="HN106" s="246"/>
      <c r="HO106" s="246"/>
      <c r="HP106" s="246"/>
      <c r="HQ106" s="246"/>
      <c r="HR106" s="246"/>
      <c r="HS106" s="246"/>
      <c r="HT106" s="246"/>
      <c r="HU106" s="246"/>
      <c r="HV106" s="246"/>
      <c r="HW106" s="246"/>
      <c r="HX106" s="246"/>
      <c r="HY106" s="246"/>
      <c r="HZ106" s="246"/>
      <c r="IA106" s="246"/>
      <c r="IB106" s="246"/>
      <c r="IC106" s="246"/>
      <c r="ID106" s="246"/>
      <c r="IE106" s="246"/>
      <c r="IF106" s="246"/>
      <c r="IG106" s="246"/>
      <c r="IH106" s="246"/>
      <c r="II106" s="246"/>
      <c r="IJ106" s="246"/>
      <c r="IK106" s="246"/>
      <c r="IL106" s="246"/>
      <c r="IM106" s="246"/>
      <c r="IN106" s="246"/>
      <c r="IO106" s="246"/>
      <c r="IP106" s="246"/>
      <c r="IQ106" s="246"/>
      <c r="IR106" s="246"/>
      <c r="IS106" s="246"/>
      <c r="IT106" s="246"/>
      <c r="IU106" s="246"/>
      <c r="IV106" s="246"/>
      <c r="IW106" s="246"/>
      <c r="IX106" s="246"/>
      <c r="IY106" s="246"/>
      <c r="IZ106" s="246"/>
      <c r="JA106" s="246"/>
      <c r="JB106" s="246"/>
      <c r="JC106" s="246"/>
      <c r="JD106" s="246"/>
      <c r="JE106" s="246"/>
      <c r="JF106" s="246"/>
      <c r="JG106" s="246"/>
      <c r="JH106" s="246"/>
      <c r="JI106" s="246"/>
      <c r="JJ106" s="246"/>
      <c r="JK106" s="246"/>
      <c r="JL106" s="246"/>
      <c r="JM106" s="246"/>
      <c r="JN106" s="246"/>
      <c r="JO106" s="246"/>
      <c r="JP106" s="246"/>
      <c r="JQ106" s="246"/>
      <c r="JR106" s="246"/>
      <c r="JS106" s="246"/>
      <c r="JT106" s="246"/>
      <c r="JU106" s="246"/>
      <c r="JV106" s="246"/>
      <c r="JW106" s="246"/>
      <c r="JX106" s="246"/>
      <c r="JY106" s="246"/>
      <c r="JZ106" s="246"/>
      <c r="KA106" s="246"/>
      <c r="KB106" s="246"/>
      <c r="KC106" s="246"/>
      <c r="KD106" s="246"/>
      <c r="KE106" s="246"/>
      <c r="KF106" s="246"/>
      <c r="KG106" s="246"/>
      <c r="KH106" s="246"/>
      <c r="KI106" s="246"/>
      <c r="KJ106" s="246"/>
      <c r="KK106" s="246"/>
      <c r="KL106" s="246"/>
      <c r="KM106" s="246"/>
      <c r="KN106" s="246"/>
      <c r="KO106" s="246"/>
      <c r="KP106" s="246"/>
      <c r="KQ106" s="246"/>
      <c r="KR106" s="246"/>
      <c r="KS106" s="246"/>
      <c r="KT106" s="246"/>
      <c r="KU106" s="246"/>
      <c r="KV106" s="246"/>
      <c r="KW106" s="246"/>
      <c r="KX106" s="246"/>
      <c r="KY106" s="246"/>
      <c r="KZ106" s="246"/>
      <c r="LA106" s="246"/>
      <c r="LB106" s="246"/>
      <c r="LC106" s="246"/>
      <c r="LD106" s="246"/>
      <c r="LE106" s="246"/>
      <c r="LF106" s="246"/>
      <c r="LG106" s="246"/>
      <c r="LH106" s="246"/>
      <c r="LI106" s="246"/>
      <c r="LJ106" s="246"/>
      <c r="LK106" s="246"/>
      <c r="LL106" s="246"/>
      <c r="LM106" s="246"/>
      <c r="LN106" s="246"/>
      <c r="LO106" s="246"/>
      <c r="LP106" s="246"/>
      <c r="LQ106" s="246"/>
      <c r="LR106" s="246"/>
      <c r="LS106" s="246"/>
      <c r="LT106" s="246"/>
      <c r="LU106" s="246"/>
      <c r="LV106" s="246"/>
      <c r="LW106" s="246"/>
      <c r="LX106" s="246"/>
      <c r="LY106" s="246"/>
      <c r="LZ106" s="246"/>
      <c r="MA106" s="246"/>
      <c r="MB106" s="246"/>
      <c r="MC106" s="246"/>
      <c r="MD106" s="246"/>
      <c r="ME106" s="246"/>
      <c r="MF106" s="246"/>
      <c r="MG106" s="246"/>
      <c r="MH106" s="246"/>
      <c r="MI106" s="246"/>
      <c r="MJ106" s="246"/>
      <c r="MK106" s="246"/>
      <c r="ML106" s="246"/>
      <c r="MM106" s="246"/>
      <c r="MN106" s="246"/>
      <c r="MO106" s="246"/>
      <c r="MP106" s="246"/>
      <c r="MQ106" s="246"/>
      <c r="MR106" s="246"/>
      <c r="MS106" s="246"/>
      <c r="MT106" s="246"/>
      <c r="MU106" s="246"/>
      <c r="MV106" s="246"/>
      <c r="MW106" s="246"/>
      <c r="MX106" s="246"/>
      <c r="MY106" s="246"/>
      <c r="MZ106" s="246"/>
      <c r="NA106" s="246"/>
      <c r="NB106" s="246"/>
      <c r="NC106" s="246"/>
      <c r="ND106" s="246"/>
      <c r="NE106" s="246"/>
      <c r="NF106" s="246"/>
      <c r="NG106" s="246"/>
      <c r="NH106" s="246"/>
      <c r="NI106" s="246"/>
      <c r="NJ106" s="246"/>
      <c r="NK106" s="246"/>
      <c r="NL106" s="246"/>
      <c r="NM106" s="246"/>
      <c r="NN106" s="246"/>
      <c r="NO106" s="246"/>
      <c r="NP106" s="246"/>
      <c r="NQ106" s="246"/>
      <c r="NR106" s="246"/>
      <c r="NS106" s="246"/>
      <c r="NT106" s="246"/>
      <c r="NU106" s="246"/>
      <c r="NV106" s="246"/>
      <c r="NW106" s="246"/>
      <c r="NX106" s="246"/>
      <c r="NY106" s="246"/>
      <c r="NZ106" s="246"/>
      <c r="OA106" s="246"/>
      <c r="OB106" s="246"/>
      <c r="OC106" s="246"/>
      <c r="OD106" s="246"/>
      <c r="OE106" s="246"/>
      <c r="OF106" s="246"/>
      <c r="OG106" s="246"/>
      <c r="OH106" s="246"/>
      <c r="OI106" s="246"/>
      <c r="OJ106" s="246"/>
      <c r="OK106" s="246"/>
      <c r="OL106" s="246"/>
      <c r="OM106" s="246"/>
      <c r="ON106" s="246"/>
      <c r="OO106" s="246"/>
      <c r="OP106" s="246"/>
      <c r="OQ106" s="246"/>
      <c r="OR106" s="246"/>
      <c r="OS106" s="246"/>
      <c r="OT106" s="246"/>
      <c r="OU106" s="246"/>
      <c r="OV106" s="246"/>
      <c r="OW106" s="246"/>
      <c r="OX106" s="246"/>
      <c r="OY106" s="246"/>
      <c r="OZ106" s="246"/>
      <c r="PA106" s="246"/>
      <c r="PB106" s="246"/>
      <c r="PC106" s="246"/>
      <c r="PD106" s="246"/>
      <c r="PE106" s="246"/>
      <c r="PF106" s="246"/>
      <c r="PG106" s="246"/>
      <c r="PH106" s="246"/>
      <c r="PI106" s="246"/>
      <c r="PJ106" s="246"/>
      <c r="PK106" s="246"/>
      <c r="PL106" s="246"/>
      <c r="PM106" s="246"/>
      <c r="PN106" s="246"/>
      <c r="PO106" s="246"/>
      <c r="PP106" s="246"/>
      <c r="PQ106" s="246"/>
      <c r="PR106" s="246"/>
      <c r="PS106" s="246"/>
      <c r="PT106" s="246"/>
      <c r="PU106" s="246"/>
      <c r="PV106" s="246"/>
      <c r="PW106" s="246"/>
      <c r="PX106" s="246"/>
      <c r="PY106" s="246"/>
      <c r="PZ106" s="246"/>
      <c r="QA106" s="246"/>
      <c r="QB106" s="246"/>
      <c r="QC106" s="246"/>
      <c r="QD106" s="246"/>
      <c r="QE106" s="246"/>
      <c r="QF106" s="246"/>
      <c r="QG106" s="246"/>
      <c r="QH106" s="246"/>
      <c r="QI106" s="246"/>
      <c r="QJ106" s="246"/>
      <c r="QK106" s="246"/>
      <c r="QL106" s="246"/>
      <c r="QM106" s="246"/>
      <c r="QN106" s="246"/>
      <c r="QO106" s="246"/>
      <c r="QP106" s="246"/>
      <c r="QQ106" s="246"/>
      <c r="QR106" s="246"/>
      <c r="QS106" s="246"/>
      <c r="QT106" s="246"/>
      <c r="QU106" s="246"/>
      <c r="QV106" s="246"/>
      <c r="QW106" s="246"/>
      <c r="QX106" s="246"/>
      <c r="QY106" s="246"/>
      <c r="QZ106" s="246"/>
      <c r="RA106" s="246"/>
      <c r="RB106" s="246"/>
      <c r="RC106" s="246"/>
      <c r="RD106" s="246"/>
      <c r="RE106" s="246"/>
      <c r="RF106" s="246"/>
      <c r="RG106" s="246"/>
      <c r="RH106" s="246"/>
      <c r="RI106" s="246"/>
      <c r="RJ106" s="246"/>
      <c r="RK106" s="246"/>
      <c r="RL106" s="246"/>
      <c r="RM106" s="246"/>
      <c r="RN106" s="246"/>
      <c r="RO106" s="246"/>
      <c r="RP106" s="246"/>
      <c r="RQ106" s="246"/>
      <c r="RR106" s="246"/>
      <c r="RS106" s="246"/>
      <c r="RT106" s="246"/>
      <c r="RU106" s="246"/>
      <c r="RV106" s="246"/>
      <c r="RW106" s="246"/>
      <c r="RX106" s="246"/>
      <c r="RY106" s="246"/>
      <c r="RZ106" s="246"/>
      <c r="SA106" s="246"/>
      <c r="SB106" s="246"/>
      <c r="SC106" s="246"/>
      <c r="SD106" s="246"/>
      <c r="SE106" s="246"/>
      <c r="SF106" s="246"/>
      <c r="SG106" s="246"/>
      <c r="SH106" s="246"/>
      <c r="SI106" s="246"/>
      <c r="SJ106" s="246"/>
      <c r="SK106" s="246"/>
      <c r="SL106" s="246"/>
      <c r="SM106" s="246"/>
      <c r="SN106" s="246"/>
      <c r="SO106" s="246"/>
      <c r="SP106" s="246"/>
      <c r="SQ106" s="246"/>
      <c r="SR106" s="246"/>
      <c r="SS106" s="246"/>
      <c r="ST106" s="246"/>
      <c r="SU106" s="246"/>
      <c r="SV106" s="246"/>
      <c r="SW106" s="246"/>
      <c r="SX106" s="246"/>
      <c r="SY106" s="246"/>
      <c r="SZ106" s="246"/>
      <c r="TA106" s="246"/>
      <c r="TB106" s="246"/>
      <c r="TC106" s="246"/>
      <c r="TD106" s="246"/>
      <c r="TE106" s="246"/>
      <c r="TF106" s="246"/>
      <c r="TG106" s="246"/>
      <c r="TH106" s="246"/>
      <c r="TI106" s="246"/>
      <c r="TJ106" s="246"/>
      <c r="TK106" s="246"/>
      <c r="TL106" s="246"/>
      <c r="TM106" s="246"/>
      <c r="TN106" s="246"/>
      <c r="TO106" s="246"/>
      <c r="TP106" s="246"/>
      <c r="TQ106" s="246"/>
      <c r="TR106" s="246"/>
      <c r="TS106" s="246"/>
      <c r="TT106" s="246"/>
      <c r="TU106" s="246"/>
      <c r="TV106" s="246"/>
      <c r="TW106" s="246"/>
      <c r="TX106" s="246"/>
      <c r="TY106" s="246"/>
      <c r="TZ106" s="246"/>
      <c r="UA106" s="246"/>
      <c r="UB106" s="246"/>
      <c r="UC106" s="246"/>
      <c r="UD106" s="246"/>
      <c r="UE106" s="246"/>
      <c r="UF106" s="246"/>
      <c r="UG106" s="246"/>
      <c r="UH106" s="246"/>
      <c r="UI106" s="246"/>
      <c r="UJ106" s="246"/>
      <c r="UK106" s="246"/>
      <c r="UL106" s="246"/>
      <c r="UM106" s="246"/>
      <c r="UN106" s="246"/>
      <c r="UO106" s="246"/>
      <c r="UP106" s="246"/>
      <c r="UQ106" s="246"/>
      <c r="UR106" s="246"/>
      <c r="US106" s="246"/>
      <c r="UT106" s="246"/>
      <c r="UU106" s="246"/>
      <c r="UV106" s="246"/>
      <c r="UW106" s="246"/>
      <c r="UX106" s="246"/>
      <c r="UY106" s="246"/>
      <c r="UZ106" s="246"/>
      <c r="VA106" s="246"/>
      <c r="VB106" s="246"/>
      <c r="VC106" s="246"/>
      <c r="VD106" s="246"/>
      <c r="VE106" s="246"/>
      <c r="VF106" s="246"/>
      <c r="VG106" s="246"/>
      <c r="VH106" s="246"/>
      <c r="VI106" s="246"/>
      <c r="VJ106" s="246"/>
      <c r="VK106" s="246"/>
      <c r="VL106" s="246"/>
      <c r="VM106" s="246"/>
      <c r="VN106" s="246"/>
      <c r="VO106" s="246"/>
      <c r="VP106" s="246"/>
      <c r="VQ106" s="246"/>
      <c r="VR106" s="246"/>
      <c r="VS106" s="246"/>
      <c r="VT106" s="246"/>
      <c r="VU106" s="246"/>
      <c r="VV106" s="246"/>
      <c r="VW106" s="246"/>
      <c r="VX106" s="246"/>
      <c r="VY106" s="246"/>
      <c r="VZ106" s="246"/>
      <c r="WA106" s="246"/>
      <c r="WB106" s="246"/>
      <c r="WC106" s="246"/>
      <c r="WD106" s="246"/>
      <c r="WE106" s="246"/>
      <c r="WF106" s="246"/>
      <c r="WG106" s="246"/>
      <c r="WH106" s="246"/>
      <c r="WI106" s="246"/>
      <c r="WJ106" s="246"/>
      <c r="WK106" s="246"/>
      <c r="WL106" s="246"/>
      <c r="WM106" s="246"/>
      <c r="WN106" s="246"/>
      <c r="WO106" s="246"/>
      <c r="WP106" s="246"/>
      <c r="WQ106" s="246"/>
      <c r="WR106" s="246"/>
      <c r="WS106" s="246"/>
      <c r="WT106" s="246"/>
      <c r="WU106" s="246"/>
      <c r="WV106" s="246"/>
      <c r="WW106" s="246"/>
      <c r="WX106" s="246"/>
      <c r="WY106" s="246"/>
      <c r="WZ106" s="246"/>
      <c r="XA106" s="246"/>
      <c r="XB106" s="246"/>
      <c r="XC106" s="246"/>
      <c r="XD106" s="246"/>
      <c r="XE106" s="246"/>
      <c r="XF106" s="246"/>
      <c r="XG106" s="246"/>
      <c r="XH106" s="246"/>
      <c r="XI106" s="246"/>
      <c r="XJ106" s="246"/>
      <c r="XK106" s="246"/>
      <c r="XL106" s="246"/>
      <c r="XM106" s="246"/>
      <c r="XN106" s="246"/>
      <c r="XO106" s="246"/>
      <c r="XP106" s="246"/>
      <c r="XQ106" s="246"/>
      <c r="XR106" s="246"/>
      <c r="XS106" s="246"/>
      <c r="XT106" s="246"/>
      <c r="XU106" s="246"/>
      <c r="XV106" s="246"/>
      <c r="XW106" s="246"/>
      <c r="XX106" s="246"/>
      <c r="XY106" s="246"/>
      <c r="XZ106" s="246"/>
      <c r="YA106" s="246"/>
      <c r="YB106" s="246"/>
      <c r="YC106" s="246"/>
      <c r="YD106" s="246"/>
      <c r="YE106" s="246"/>
      <c r="YF106" s="246"/>
      <c r="YG106" s="246"/>
      <c r="YH106" s="246"/>
      <c r="YI106" s="246"/>
      <c r="YJ106" s="246"/>
      <c r="YK106" s="246"/>
      <c r="YL106" s="246"/>
      <c r="YM106" s="246"/>
      <c r="YN106" s="246"/>
      <c r="YO106" s="246"/>
      <c r="YP106" s="246"/>
      <c r="YQ106" s="246"/>
      <c r="YR106" s="246"/>
      <c r="YS106" s="246"/>
      <c r="YT106" s="246"/>
      <c r="YU106" s="246"/>
      <c r="YV106" s="246"/>
      <c r="YW106" s="246"/>
      <c r="YX106" s="246"/>
      <c r="YY106" s="246"/>
      <c r="YZ106" s="246"/>
      <c r="ZA106" s="246"/>
      <c r="ZB106" s="246"/>
      <c r="ZC106" s="246"/>
      <c r="ZD106" s="246"/>
      <c r="ZE106" s="246"/>
      <c r="ZF106" s="246"/>
      <c r="ZG106" s="246"/>
      <c r="ZH106" s="246"/>
      <c r="ZI106" s="246"/>
      <c r="ZJ106" s="246"/>
      <c r="ZK106" s="246"/>
      <c r="ZL106" s="246"/>
      <c r="ZM106" s="246"/>
      <c r="ZN106" s="246"/>
      <c r="ZO106" s="246"/>
      <c r="ZP106" s="246"/>
      <c r="ZQ106" s="246"/>
      <c r="ZR106" s="246"/>
      <c r="ZS106" s="246"/>
      <c r="ZT106" s="246"/>
      <c r="ZU106" s="246"/>
      <c r="ZV106" s="246"/>
      <c r="ZW106" s="246"/>
      <c r="ZX106" s="246"/>
      <c r="ZY106" s="246"/>
      <c r="ZZ106" s="246"/>
      <c r="AAA106" s="246"/>
      <c r="AAB106" s="246"/>
      <c r="AAC106" s="246"/>
      <c r="AAD106" s="246"/>
      <c r="AAE106" s="246"/>
      <c r="AAF106" s="246"/>
      <c r="AAG106" s="246"/>
      <c r="AAH106" s="246"/>
      <c r="AAI106" s="246"/>
      <c r="AAJ106" s="246"/>
      <c r="AAK106" s="246"/>
      <c r="AAL106" s="246"/>
      <c r="AAM106" s="246"/>
      <c r="AAN106" s="246"/>
      <c r="AAO106" s="246"/>
      <c r="AAP106" s="246"/>
      <c r="AAQ106" s="246"/>
      <c r="AAR106" s="246"/>
      <c r="AAS106" s="246"/>
      <c r="AAT106" s="246"/>
      <c r="AAU106" s="246"/>
      <c r="AAV106" s="246"/>
      <c r="AAW106" s="246"/>
      <c r="AAX106" s="246"/>
      <c r="AAY106" s="246"/>
      <c r="AAZ106" s="246"/>
      <c r="ABA106" s="246"/>
      <c r="ABB106" s="246"/>
      <c r="ABC106" s="246"/>
      <c r="ABD106" s="246"/>
      <c r="ABE106" s="246"/>
      <c r="ABF106" s="246"/>
      <c r="ABG106" s="246"/>
      <c r="ABH106" s="246"/>
      <c r="ABI106" s="246"/>
      <c r="ABJ106" s="246"/>
      <c r="ABK106" s="246"/>
      <c r="ABL106" s="246"/>
      <c r="ABM106" s="246"/>
      <c r="ABN106" s="246"/>
      <c r="ABO106" s="246"/>
      <c r="ABP106" s="246"/>
      <c r="ABQ106" s="246"/>
      <c r="ABR106" s="246"/>
      <c r="ABS106" s="246"/>
      <c r="ABT106" s="246"/>
      <c r="ABU106" s="246"/>
      <c r="ABV106" s="246"/>
      <c r="ABW106" s="246"/>
      <c r="ABX106" s="246"/>
      <c r="ABY106" s="246"/>
      <c r="ABZ106" s="246"/>
      <c r="ACA106" s="246"/>
      <c r="ACB106" s="246"/>
      <c r="ACC106" s="246"/>
      <c r="ACD106" s="246"/>
      <c r="ACE106" s="246"/>
      <c r="ACF106" s="246"/>
      <c r="ACG106" s="246"/>
      <c r="ACH106" s="246"/>
      <c r="ACI106" s="246"/>
      <c r="ACJ106" s="246"/>
      <c r="ACK106" s="246"/>
      <c r="ACL106" s="246"/>
      <c r="ACM106" s="246"/>
      <c r="ACN106" s="246"/>
      <c r="ACO106" s="246"/>
      <c r="ACP106" s="246"/>
      <c r="ACQ106" s="246"/>
      <c r="ACR106" s="246"/>
      <c r="ACS106" s="246"/>
      <c r="ACT106" s="246"/>
      <c r="ACU106" s="246"/>
      <c r="ACV106" s="246"/>
      <c r="ACW106" s="246"/>
      <c r="ACX106" s="246"/>
      <c r="ACY106" s="246"/>
      <c r="ACZ106" s="246"/>
      <c r="ADA106" s="246"/>
      <c r="ADB106" s="246"/>
      <c r="ADC106" s="246"/>
      <c r="ADD106" s="246"/>
      <c r="ADE106" s="246"/>
      <c r="ADF106" s="246"/>
      <c r="ADG106" s="246"/>
      <c r="ADH106" s="246"/>
      <c r="ADI106" s="246"/>
      <c r="ADJ106" s="246"/>
      <c r="ADK106" s="246"/>
      <c r="ADL106" s="246"/>
      <c r="ADM106" s="246"/>
      <c r="ADN106" s="246"/>
      <c r="ADO106" s="246"/>
      <c r="ADP106" s="246"/>
      <c r="ADQ106" s="246"/>
      <c r="ADR106" s="246"/>
      <c r="ADS106" s="246"/>
      <c r="ADT106" s="246"/>
      <c r="ADU106" s="246"/>
      <c r="ADV106" s="246"/>
      <c r="ADW106" s="246"/>
      <c r="ADX106" s="246"/>
      <c r="ADY106" s="246"/>
      <c r="ADZ106" s="246"/>
      <c r="AEA106" s="246"/>
      <c r="AEB106" s="246"/>
      <c r="AEC106" s="246"/>
      <c r="AED106" s="246"/>
      <c r="AEE106" s="246"/>
      <c r="AEF106" s="246"/>
      <c r="AEG106" s="246"/>
      <c r="AEH106" s="246"/>
      <c r="AEI106" s="246"/>
      <c r="AEJ106" s="246"/>
      <c r="AEK106" s="246"/>
      <c r="AEL106" s="246"/>
      <c r="AEM106" s="246"/>
      <c r="AEN106" s="246"/>
      <c r="AEO106" s="246"/>
      <c r="AEP106" s="246"/>
      <c r="AEQ106" s="246"/>
      <c r="AER106" s="246"/>
      <c r="AES106" s="246"/>
      <c r="AET106" s="246"/>
      <c r="AEU106" s="246"/>
      <c r="AEV106" s="246"/>
      <c r="AEW106" s="246"/>
      <c r="AEX106" s="246"/>
      <c r="AEY106" s="246"/>
      <c r="AEZ106" s="246"/>
      <c r="AFA106" s="246"/>
      <c r="AFB106" s="246"/>
      <c r="AFC106" s="246"/>
      <c r="AFD106" s="246"/>
      <c r="AFE106" s="246"/>
      <c r="AFF106" s="246"/>
      <c r="AFG106" s="246"/>
      <c r="AFH106" s="246"/>
      <c r="AFI106" s="246"/>
      <c r="AFJ106" s="246"/>
      <c r="AFK106" s="246"/>
      <c r="AFL106" s="246"/>
      <c r="AFM106" s="246"/>
      <c r="AFN106" s="246"/>
      <c r="AFO106" s="246"/>
      <c r="AFP106" s="246"/>
      <c r="AFQ106" s="246"/>
      <c r="AFR106" s="246"/>
      <c r="AFS106" s="246"/>
      <c r="AFT106" s="246"/>
      <c r="AFU106" s="246"/>
      <c r="AFV106" s="246"/>
      <c r="AFW106" s="246"/>
      <c r="AFX106" s="246"/>
      <c r="AFY106" s="246"/>
      <c r="AFZ106" s="246"/>
      <c r="AGA106" s="246"/>
      <c r="AGB106" s="246"/>
      <c r="AGC106" s="246"/>
      <c r="AGD106" s="246"/>
      <c r="AGE106" s="246"/>
      <c r="AGF106" s="246"/>
      <c r="AGG106" s="246"/>
      <c r="AGH106" s="246"/>
      <c r="AGI106" s="246"/>
      <c r="AGJ106" s="246"/>
      <c r="AGK106" s="246"/>
      <c r="AGL106" s="246"/>
      <c r="AGM106" s="246"/>
      <c r="AGN106" s="246"/>
      <c r="AGO106" s="246"/>
      <c r="AGP106" s="246"/>
      <c r="AGQ106" s="246"/>
      <c r="AGR106" s="246"/>
      <c r="AGS106" s="246"/>
      <c r="AGT106" s="246"/>
      <c r="AGU106" s="246"/>
      <c r="AGV106" s="246"/>
      <c r="AGW106" s="246"/>
      <c r="AGX106" s="246"/>
      <c r="AGY106" s="246"/>
      <c r="AGZ106" s="246"/>
      <c r="AHA106" s="246"/>
      <c r="AHB106" s="246"/>
      <c r="AHC106" s="246"/>
      <c r="AHD106" s="246"/>
      <c r="AHE106" s="246"/>
      <c r="AHF106" s="246"/>
      <c r="AHG106" s="246"/>
      <c r="AHH106" s="246"/>
      <c r="AHI106" s="246"/>
      <c r="AHJ106" s="246"/>
      <c r="AHK106" s="246"/>
      <c r="AHL106" s="246"/>
      <c r="AHM106" s="246"/>
      <c r="AHN106" s="246"/>
      <c r="AHO106" s="246"/>
      <c r="AHP106" s="246"/>
      <c r="AHQ106" s="246"/>
      <c r="AHR106" s="246"/>
      <c r="AHS106" s="246"/>
      <c r="AHT106" s="246"/>
      <c r="AHU106" s="246"/>
      <c r="AHV106" s="246"/>
      <c r="AHW106" s="246"/>
      <c r="AHX106" s="246"/>
      <c r="AHY106" s="246"/>
      <c r="AHZ106" s="246"/>
      <c r="AIA106" s="246"/>
      <c r="AIB106" s="246"/>
      <c r="AIC106" s="246"/>
      <c r="AID106" s="246"/>
      <c r="AIE106" s="246"/>
      <c r="AIF106" s="246"/>
      <c r="AIG106" s="246"/>
      <c r="AIH106" s="246"/>
      <c r="AII106" s="246"/>
      <c r="AIJ106" s="246"/>
      <c r="AIK106" s="246"/>
      <c r="AIL106" s="246"/>
      <c r="AIM106" s="246"/>
      <c r="AIN106" s="246"/>
      <c r="AIO106" s="246"/>
      <c r="AIP106" s="246"/>
      <c r="AIQ106" s="246"/>
      <c r="AIR106" s="246"/>
      <c r="AIS106" s="246"/>
      <c r="AIT106" s="246"/>
      <c r="AIU106" s="246"/>
      <c r="AIV106" s="246"/>
      <c r="AIW106" s="246"/>
      <c r="AIX106" s="246"/>
      <c r="AIY106" s="246"/>
      <c r="AIZ106" s="246"/>
      <c r="AJA106" s="246"/>
      <c r="AJB106" s="246"/>
      <c r="AJC106" s="246"/>
      <c r="AJD106" s="246"/>
      <c r="AJE106" s="246"/>
      <c r="AJF106" s="246"/>
      <c r="AJG106" s="246"/>
      <c r="AJH106" s="246"/>
      <c r="AJI106" s="246"/>
      <c r="AJJ106" s="246"/>
      <c r="AJK106" s="246"/>
      <c r="AJL106" s="246"/>
      <c r="AJM106" s="246"/>
      <c r="AJN106" s="246"/>
      <c r="AJO106" s="246"/>
      <c r="AJP106" s="246"/>
      <c r="AJQ106" s="246"/>
      <c r="AJR106" s="246"/>
      <c r="AJS106" s="246"/>
      <c r="AJT106" s="246"/>
      <c r="AJU106" s="246"/>
      <c r="AJV106" s="246"/>
      <c r="AJW106" s="246"/>
      <c r="AJX106" s="246"/>
      <c r="AJY106" s="246"/>
      <c r="AJZ106" s="246"/>
      <c r="AKA106" s="246"/>
      <c r="AKB106" s="246"/>
      <c r="AKC106" s="246"/>
      <c r="AKD106" s="246"/>
      <c r="AKE106" s="246"/>
      <c r="AKF106" s="246"/>
      <c r="AKG106" s="246"/>
      <c r="AKH106" s="246"/>
      <c r="AKI106" s="246"/>
      <c r="AKJ106" s="246"/>
      <c r="AKK106" s="246"/>
      <c r="AKL106" s="246"/>
      <c r="AKM106" s="246"/>
      <c r="AKN106" s="246"/>
      <c r="AKO106" s="246"/>
      <c r="AKP106" s="246"/>
      <c r="AKQ106" s="246"/>
      <c r="AKR106" s="246"/>
      <c r="AKS106" s="246"/>
      <c r="AKT106" s="246"/>
      <c r="AKU106" s="246"/>
      <c r="AKV106" s="246"/>
      <c r="AKW106" s="246"/>
      <c r="AKX106" s="246"/>
      <c r="AKY106" s="246"/>
      <c r="AKZ106" s="246"/>
      <c r="ALA106" s="246"/>
      <c r="ALB106" s="246"/>
      <c r="ALC106" s="246"/>
      <c r="ALD106" s="246"/>
      <c r="ALE106" s="246"/>
      <c r="ALF106" s="246"/>
      <c r="ALG106" s="246"/>
      <c r="ALH106" s="246"/>
      <c r="ALI106" s="246"/>
      <c r="ALJ106" s="246"/>
      <c r="ALK106" s="246"/>
      <c r="ALL106" s="246"/>
      <c r="ALM106" s="246"/>
      <c r="ALN106" s="246"/>
      <c r="ALO106" s="246"/>
      <c r="ALP106" s="246"/>
      <c r="ALQ106" s="246"/>
      <c r="ALR106" s="246"/>
      <c r="ALS106" s="246"/>
      <c r="ALT106" s="246"/>
      <c r="ALU106" s="246"/>
      <c r="ALV106" s="246"/>
      <c r="ALW106" s="246"/>
      <c r="ALX106" s="246"/>
      <c r="ALY106" s="246"/>
      <c r="ALZ106" s="246"/>
      <c r="AMA106" s="246"/>
      <c r="AMB106" s="246"/>
      <c r="AMC106" s="246"/>
      <c r="AMD106" s="246"/>
      <c r="AME106" s="246"/>
      <c r="AMF106" s="246"/>
      <c r="AMG106" s="246"/>
      <c r="AMH106" s="246"/>
      <c r="AMI106" s="246"/>
      <c r="AMJ106" s="246"/>
      <c r="AMK106" s="246"/>
      <c r="AML106" s="246"/>
      <c r="AMM106" s="246"/>
      <c r="AMN106" s="246"/>
      <c r="AMO106" s="246"/>
      <c r="AMP106" s="246"/>
      <c r="AMQ106" s="246"/>
      <c r="AMR106" s="246"/>
      <c r="AMS106" s="246"/>
      <c r="AMT106" s="246"/>
      <c r="AMU106" s="246"/>
      <c r="AMV106" s="246"/>
      <c r="AMW106" s="246"/>
      <c r="AMX106" s="246"/>
      <c r="AMY106" s="246"/>
      <c r="AMZ106" s="246"/>
      <c r="ANA106" s="246"/>
      <c r="ANB106" s="246"/>
      <c r="ANC106" s="246"/>
      <c r="AND106" s="246"/>
      <c r="ANE106" s="246"/>
      <c r="ANF106" s="246"/>
      <c r="ANG106" s="246"/>
      <c r="ANH106" s="246"/>
      <c r="ANI106" s="246"/>
      <c r="ANJ106" s="246"/>
      <c r="ANK106" s="246"/>
      <c r="ANL106" s="246"/>
      <c r="ANM106" s="246"/>
      <c r="ANN106" s="246"/>
      <c r="ANO106" s="246"/>
      <c r="ANP106" s="246"/>
      <c r="ANQ106" s="246"/>
      <c r="ANR106" s="246"/>
      <c r="ANS106" s="246"/>
      <c r="ANT106" s="246"/>
      <c r="ANU106" s="246"/>
      <c r="ANV106" s="246"/>
      <c r="ANW106" s="246"/>
      <c r="ANX106" s="246"/>
      <c r="ANY106" s="246"/>
      <c r="ANZ106" s="246"/>
      <c r="AOA106" s="246"/>
      <c r="AOB106" s="246"/>
      <c r="AOC106" s="246"/>
      <c r="AOD106" s="246"/>
      <c r="AOE106" s="246"/>
      <c r="AOF106" s="246"/>
      <c r="AOG106" s="246"/>
      <c r="AOH106" s="246"/>
      <c r="AOI106" s="246"/>
      <c r="AOJ106" s="246"/>
      <c r="AOK106" s="246"/>
      <c r="AOL106" s="246"/>
      <c r="AOM106" s="246"/>
      <c r="AON106" s="246"/>
      <c r="AOO106" s="246"/>
      <c r="AOP106" s="246"/>
      <c r="AOQ106" s="246"/>
      <c r="AOR106" s="246"/>
      <c r="AOS106" s="246"/>
      <c r="AOT106" s="246"/>
      <c r="AOU106" s="246"/>
      <c r="AOV106" s="246"/>
      <c r="AOW106" s="246"/>
      <c r="AOX106" s="246"/>
      <c r="AOY106" s="246"/>
      <c r="AOZ106" s="246"/>
      <c r="APA106" s="246"/>
      <c r="APB106" s="246"/>
      <c r="APC106" s="246"/>
      <c r="APD106" s="246"/>
      <c r="APE106" s="246"/>
      <c r="APF106" s="246"/>
      <c r="APG106" s="246"/>
      <c r="APH106" s="246"/>
      <c r="API106" s="246"/>
      <c r="APJ106" s="246"/>
      <c r="APK106" s="246"/>
      <c r="APL106" s="246"/>
      <c r="APM106" s="246"/>
      <c r="APN106" s="246"/>
      <c r="APO106" s="246"/>
      <c r="APP106" s="246"/>
      <c r="APQ106" s="246"/>
      <c r="APR106" s="246"/>
      <c r="APS106" s="246"/>
      <c r="APT106" s="246"/>
      <c r="APU106" s="246"/>
      <c r="APV106" s="246"/>
      <c r="APW106" s="246"/>
      <c r="APX106" s="246"/>
      <c r="APY106" s="246"/>
      <c r="APZ106" s="246"/>
      <c r="AQA106" s="246"/>
      <c r="AQB106" s="246"/>
      <c r="AQC106" s="246"/>
      <c r="AQD106" s="246"/>
      <c r="AQE106" s="246"/>
      <c r="AQF106" s="246"/>
      <c r="AQG106" s="246"/>
      <c r="AQH106" s="246"/>
      <c r="AQI106" s="246"/>
      <c r="AQJ106" s="246"/>
      <c r="AQK106" s="246"/>
      <c r="AQL106" s="246"/>
      <c r="AQM106" s="246"/>
      <c r="AQN106" s="246"/>
      <c r="AQO106" s="246"/>
      <c r="AQP106" s="246"/>
      <c r="AQQ106" s="246"/>
      <c r="AQR106" s="246"/>
      <c r="AQS106" s="246"/>
      <c r="AQT106" s="246"/>
      <c r="AQU106" s="246"/>
      <c r="AQV106" s="246"/>
      <c r="AQW106" s="246"/>
      <c r="AQX106" s="246"/>
      <c r="AQY106" s="246"/>
      <c r="AQZ106" s="246"/>
      <c r="ARA106" s="246"/>
      <c r="ARB106" s="246"/>
      <c r="ARC106" s="246"/>
      <c r="ARD106" s="246"/>
      <c r="ARE106" s="246"/>
      <c r="ARF106" s="246"/>
      <c r="ARG106" s="246"/>
      <c r="ARH106" s="246"/>
      <c r="ARI106" s="246"/>
      <c r="ARJ106" s="246"/>
      <c r="ARK106" s="246"/>
      <c r="ARL106" s="246"/>
      <c r="ARM106" s="246"/>
      <c r="ARN106" s="246"/>
      <c r="ARO106" s="246"/>
      <c r="ARP106" s="246"/>
      <c r="ARQ106" s="246"/>
      <c r="ARR106" s="246"/>
      <c r="ARS106" s="246"/>
      <c r="ART106" s="246"/>
      <c r="ARU106" s="246"/>
      <c r="ARV106" s="246"/>
      <c r="ARW106" s="246"/>
      <c r="ARX106" s="246"/>
      <c r="ARY106" s="246"/>
      <c r="ARZ106" s="246"/>
      <c r="ASA106" s="246"/>
      <c r="ASB106" s="246"/>
      <c r="ASC106" s="246"/>
    </row>
    <row r="107" spans="1:1173" s="250" customFormat="1" ht="22" customHeight="1" thickTop="1" thickBot="1" x14ac:dyDescent="0.2">
      <c r="A107" s="230"/>
      <c r="B107" s="248" t="s">
        <v>246</v>
      </c>
      <c r="C107" s="92" t="s">
        <v>49</v>
      </c>
      <c r="D107" s="249">
        <f>IF(D$78="","",Vérification!$C$86*10^6)</f>
        <v>1326500000</v>
      </c>
      <c r="E107" s="249">
        <f>IF(E$78="","",Vérification!$C$86*10^6)</f>
        <v>1326500000</v>
      </c>
      <c r="F107" s="249">
        <f>IF(F$78="","",Vérification!$C$86*10^6)</f>
        <v>1326500000</v>
      </c>
      <c r="G107" s="249">
        <f>IF(G$78="","",Vérification!$C$86*10^6)</f>
        <v>1326500000</v>
      </c>
      <c r="H107" s="249">
        <f>IF(H$78="","",Vérification!$C$86*10^6)</f>
        <v>1326500000</v>
      </c>
      <c r="I107" s="249">
        <f>IF(I$78="","",Vérification!$C$86*10^6)</f>
        <v>1326500000</v>
      </c>
      <c r="J107" s="249">
        <f>IF(J$78="","",Vérification!$C$86*10^6)</f>
        <v>1326500000</v>
      </c>
      <c r="K107" s="249">
        <f>IF(K$78="","",Vérification!$C$86*10^6)</f>
        <v>1326500000</v>
      </c>
      <c r="L107" s="249">
        <f>IF(L$78="","",Vérification!$C$86*10^6)</f>
        <v>1326500000</v>
      </c>
      <c r="M107" s="249">
        <f>IF(M$78="","",Vérification!$C$86*10^6)</f>
        <v>1326500000</v>
      </c>
      <c r="N107" s="249">
        <f>IF(N$78="","",Vérification!$C$86*10^6)</f>
        <v>1326500000</v>
      </c>
      <c r="O107" s="249">
        <f>IF(O$78="","",Vérification!$C$86*10^6)</f>
        <v>1326500000</v>
      </c>
      <c r="P107" s="249">
        <f>IF(P$78="","",Vérification!$C$86*10^6)</f>
        <v>1326500000</v>
      </c>
      <c r="Q107" s="249">
        <f>IF(Q$78="","",Vérification!$C$86*10^6)</f>
        <v>1326500000</v>
      </c>
      <c r="R107" s="249">
        <f>IF(R$78="","",Vérification!$C$86*10^6)</f>
        <v>1326500000</v>
      </c>
      <c r="S107" s="249">
        <f>IF(S$78="","",Vérification!$C$86*10^6)</f>
        <v>1326500000</v>
      </c>
      <c r="T107" s="249">
        <f>IF(T$78="","",Vérification!$C$86*10^6)</f>
        <v>1326500000</v>
      </c>
      <c r="U107" s="249">
        <f>IF(U$78="","",Vérification!$C$86*10^6)</f>
        <v>1326500000</v>
      </c>
      <c r="V107" s="249">
        <f>IF(V$78="","",Vérification!$C$86*10^6)</f>
        <v>1326500000</v>
      </c>
      <c r="W107" s="249">
        <f>IF(W$78="","",Vérification!$C$86*10^6)</f>
        <v>1326500000</v>
      </c>
      <c r="X107" s="249">
        <f>IF(X$78="","",Vérification!$C$86*10^6)</f>
        <v>1326500000</v>
      </c>
      <c r="Y107" s="249">
        <f>IF(Y$78="","",Vérification!$C$86*10^6)</f>
        <v>1326500000</v>
      </c>
      <c r="Z107" s="249">
        <f>IF(Z$78="","",Vérification!$C$86*10^6)</f>
        <v>1326500000</v>
      </c>
      <c r="AA107" s="249">
        <f>IF(AA$78="","",Vérification!$C$86*10^6)</f>
        <v>1326500000</v>
      </c>
      <c r="AB107" s="249">
        <f>IF(AB$78="","",Vérification!$C$86*10^6)</f>
        <v>1326500000</v>
      </c>
      <c r="AC107" s="249">
        <f>IF(AC$78="","",Vérification!$C$86*10^6)</f>
        <v>1326500000</v>
      </c>
      <c r="AD107" s="249">
        <f>IF(AD$78="","",Vérification!$C$86*10^6)</f>
        <v>1326500000</v>
      </c>
      <c r="AE107" s="249">
        <f>IF(AE$78="","",Vérification!$C$86*10^6)</f>
        <v>1326500000</v>
      </c>
      <c r="AF107" s="249">
        <f>IF(AF$78="","",Vérification!$C$86*10^6)</f>
        <v>1326500000</v>
      </c>
      <c r="AG107" s="249">
        <f>IF(AG$78="","",Vérification!$C$86*10^6)</f>
        <v>1326500000</v>
      </c>
      <c r="AH107" s="249">
        <f>IF(AH$78="","",Vérification!$C$86*10^6)</f>
        <v>1326500000</v>
      </c>
      <c r="AI107" s="249">
        <f>IF(AI$78="","",Vérification!$C$86*10^6)</f>
        <v>1326500000</v>
      </c>
      <c r="AJ107" s="249">
        <f>IF(AJ$78="","",Vérification!$C$86*10^6)</f>
        <v>1326500000</v>
      </c>
      <c r="AK107" s="249" t="str">
        <f>IF(AK$78="","",Vérification!$C$86*10^6)</f>
        <v/>
      </c>
      <c r="AL107" s="249" t="str">
        <f>IF(AL$78="","",Vérification!$C$86*10^6)</f>
        <v/>
      </c>
      <c r="AM107" s="249" t="str">
        <f>IF(AM$78="","",Vérification!$C$86*10^6)</f>
        <v/>
      </c>
      <c r="AN107" s="249" t="str">
        <f>IF(AN$78="","",Vérification!$C$86*10^6)</f>
        <v/>
      </c>
      <c r="AO107" s="249" t="str">
        <f>IF(AO$78="","",Vérification!$C$86*10^6)</f>
        <v/>
      </c>
      <c r="AP107" s="249" t="str">
        <f>IF(AP$78="","",Vérification!$C$86*10^6)</f>
        <v/>
      </c>
      <c r="AQ107" s="249" t="str">
        <f>IF(AQ$78="","",Vérification!$C$86*10^6)</f>
        <v/>
      </c>
      <c r="AR107" s="249" t="str">
        <f>IF(AR$78="","",Vérification!$C$86*10^6)</f>
        <v/>
      </c>
    </row>
    <row r="108" spans="1:1173" s="255" customFormat="1" ht="22" hidden="1" customHeight="1" thickTop="1" x14ac:dyDescent="0.15">
      <c r="A108" s="251"/>
      <c r="B108" s="252" t="s">
        <v>245</v>
      </c>
      <c r="C108" s="253" t="s">
        <v>49</v>
      </c>
      <c r="D108" s="254">
        <f>IF(D$78="","",D107*8760/Vérification!$D$86)</f>
        <v>5602767598.8428154</v>
      </c>
      <c r="E108" s="254">
        <f>IF(E$78="","",E107*8760/Vérification!$D$86)</f>
        <v>5602767598.8428154</v>
      </c>
      <c r="F108" s="254">
        <f>IF(F$78="","",F107*8760/Vérification!$D$86)</f>
        <v>5602767598.8428154</v>
      </c>
      <c r="G108" s="254">
        <f>IF(G$78="","",G107*8760/Vérification!$D$86)</f>
        <v>5602767598.8428154</v>
      </c>
      <c r="H108" s="254">
        <f>IF(H$78="","",H107*8760/Vérification!$D$86)</f>
        <v>5602767598.8428154</v>
      </c>
      <c r="I108" s="254">
        <f>IF(I$78="","",I107*8760/Vérification!$D$86)</f>
        <v>5602767598.8428154</v>
      </c>
      <c r="J108" s="254">
        <f>IF(J$78="","",J107*8760/Vérification!$D$86)</f>
        <v>5602767598.8428154</v>
      </c>
      <c r="K108" s="254">
        <f>IF(K$78="","",K107*8760/Vérification!$D$86)</f>
        <v>5602767598.8428154</v>
      </c>
      <c r="L108" s="254">
        <f>IF(L$78="","",L107*8760/Vérification!$D$86)</f>
        <v>5602767598.8428154</v>
      </c>
      <c r="M108" s="254">
        <f>IF(M$78="","",M107*8760/Vérification!$D$86)</f>
        <v>5602767598.8428154</v>
      </c>
      <c r="N108" s="254">
        <f>IF(N$78="","",N107*8760/Vérification!$D$86)</f>
        <v>5602767598.8428154</v>
      </c>
      <c r="O108" s="254">
        <f>IF(O$78="","",O107*8760/Vérification!$D$86)</f>
        <v>5602767598.8428154</v>
      </c>
      <c r="P108" s="254">
        <f>IF(P$78="","",P107*8760/Vérification!$D$86)</f>
        <v>5602767598.8428154</v>
      </c>
      <c r="Q108" s="254">
        <f>IF(Q$78="","",Q107*8760/Vérification!$D$86)</f>
        <v>5602767598.8428154</v>
      </c>
      <c r="R108" s="254">
        <f>IF(R$78="","",R107*8760/Vérification!$D$86)</f>
        <v>5602767598.8428154</v>
      </c>
      <c r="S108" s="254">
        <f>IF(S$78="","",S107*8760/Vérification!$D$86)</f>
        <v>5602767598.8428154</v>
      </c>
      <c r="T108" s="254">
        <f>IF(T$78="","",T107*8760/Vérification!$D$86)</f>
        <v>5602767598.8428154</v>
      </c>
      <c r="U108" s="254">
        <f>IF(U$78="","",U107*8760/Vérification!$D$86)</f>
        <v>5602767598.8428154</v>
      </c>
      <c r="V108" s="254">
        <f>IF(V$78="","",V107*8760/Vérification!$D$86)</f>
        <v>5602767598.8428154</v>
      </c>
      <c r="W108" s="254">
        <f>IF(W$78="","",W107*8760/Vérification!$D$86)</f>
        <v>5602767598.8428154</v>
      </c>
      <c r="X108" s="254">
        <f>IF(X$78="","",X107*8760/Vérification!$D$86)</f>
        <v>5602767598.8428154</v>
      </c>
      <c r="Y108" s="254">
        <f>IF(Y$78="","",Y107*8760/Vérification!$D$86)</f>
        <v>5602767598.8428154</v>
      </c>
      <c r="Z108" s="254">
        <f>IF(Z$78="","",Z107*8760/Vérification!$D$86)</f>
        <v>5602767598.8428154</v>
      </c>
      <c r="AA108" s="254">
        <f>IF(AA$78="","",AA107*8760/Vérification!$D$86)</f>
        <v>5602767598.8428154</v>
      </c>
      <c r="AB108" s="254">
        <f>IF(AB$78="","",AB107*8760/Vérification!$D$86)</f>
        <v>5602767598.8428154</v>
      </c>
      <c r="AC108" s="254">
        <f>IF(AC$78="","",AC107*8760/Vérification!$D$86)</f>
        <v>5602767598.8428154</v>
      </c>
      <c r="AD108" s="254">
        <f>IF(AD$78="","",AD107*8760/Vérification!$D$86)</f>
        <v>5602767598.8428154</v>
      </c>
      <c r="AE108" s="254">
        <f>IF(AE$78="","",AE107*8760/Vérification!$D$86)</f>
        <v>5602767598.8428154</v>
      </c>
      <c r="AF108" s="254">
        <f>IF(AF$78="","",AF107*8760/Vérification!$D$86)</f>
        <v>5602767598.8428154</v>
      </c>
      <c r="AG108" s="254">
        <f>IF(AG$78="","",AG107*8760/Vérification!$D$86)</f>
        <v>5602767598.8428154</v>
      </c>
      <c r="AH108" s="254">
        <f>IF(AH$78="","",AH107*8760/Vérification!$D$86)</f>
        <v>5602767598.8428154</v>
      </c>
      <c r="AI108" s="254">
        <f>IF(AI$78="","",AI107*8760/Vérification!$D$86)</f>
        <v>5602767598.8428154</v>
      </c>
      <c r="AJ108" s="254">
        <f>IF(AJ$78="","",AJ107*8760/Vérification!$D$86)</f>
        <v>5602767598.8428154</v>
      </c>
      <c r="AK108" s="254" t="str">
        <f>IF(AK$78="","",AK107*8760/Vérification!$D$86)</f>
        <v/>
      </c>
      <c r="AL108" s="254" t="str">
        <f>IF(AL$78="","",AL107*8760/Vérification!$D$86)</f>
        <v/>
      </c>
      <c r="AM108" s="254" t="str">
        <f>IF(AM$78="","",AM107*8760/Vérification!$D$86)</f>
        <v/>
      </c>
      <c r="AN108" s="254" t="str">
        <f>IF(AN$78="","",AN107*8760/Vérification!$D$86)</f>
        <v/>
      </c>
      <c r="AO108" s="254" t="str">
        <f>IF(AO$78="","",AO107*8760/Vérification!$D$86)</f>
        <v/>
      </c>
      <c r="AP108" s="254" t="str">
        <f>IF(AP$78="","",AP107*8760/Vérification!$D$86)</f>
        <v/>
      </c>
      <c r="AQ108" s="254" t="str">
        <f>IF(AQ$78="","",AQ107*8760/Vérification!$D$86)</f>
        <v/>
      </c>
      <c r="AR108" s="254" t="str">
        <f>IF(AR$78="","",AR107*8760/Vérification!$D$86)</f>
        <v/>
      </c>
    </row>
    <row r="109" spans="1:1173" s="261" customFormat="1" ht="22" hidden="1" customHeight="1" x14ac:dyDescent="0.15">
      <c r="A109" s="256"/>
      <c r="B109" s="257" t="s">
        <v>210</v>
      </c>
      <c r="C109" s="258" t="s">
        <v>240</v>
      </c>
      <c r="D109" s="259">
        <f>C91</f>
        <v>0</v>
      </c>
      <c r="E109" s="260">
        <f t="shared" ref="E109:AR109" si="13">IF(E$78="","",$C91+D109)</f>
        <v>0</v>
      </c>
      <c r="F109" s="260">
        <f t="shared" si="13"/>
        <v>0</v>
      </c>
      <c r="G109" s="260">
        <f t="shared" si="13"/>
        <v>0</v>
      </c>
      <c r="H109" s="260">
        <f t="shared" si="13"/>
        <v>0</v>
      </c>
      <c r="I109" s="260">
        <f t="shared" si="13"/>
        <v>0</v>
      </c>
      <c r="J109" s="260">
        <f t="shared" si="13"/>
        <v>0</v>
      </c>
      <c r="K109" s="260">
        <f t="shared" si="13"/>
        <v>0</v>
      </c>
      <c r="L109" s="260">
        <f t="shared" si="13"/>
        <v>0</v>
      </c>
      <c r="M109" s="260">
        <f t="shared" si="13"/>
        <v>0</v>
      </c>
      <c r="N109" s="260">
        <f t="shared" si="13"/>
        <v>0</v>
      </c>
      <c r="O109" s="260">
        <f t="shared" si="13"/>
        <v>0</v>
      </c>
      <c r="P109" s="260">
        <f t="shared" si="13"/>
        <v>0</v>
      </c>
      <c r="Q109" s="260">
        <f t="shared" si="13"/>
        <v>0</v>
      </c>
      <c r="R109" s="260">
        <f t="shared" si="13"/>
        <v>0</v>
      </c>
      <c r="S109" s="260">
        <f t="shared" si="13"/>
        <v>0</v>
      </c>
      <c r="T109" s="260">
        <f t="shared" si="13"/>
        <v>0</v>
      </c>
      <c r="U109" s="260">
        <f t="shared" si="13"/>
        <v>0</v>
      </c>
      <c r="V109" s="260">
        <f t="shared" si="13"/>
        <v>0</v>
      </c>
      <c r="W109" s="260">
        <f t="shared" si="13"/>
        <v>0</v>
      </c>
      <c r="X109" s="260">
        <f t="shared" si="13"/>
        <v>0</v>
      </c>
      <c r="Y109" s="260">
        <f t="shared" si="13"/>
        <v>0</v>
      </c>
      <c r="Z109" s="260">
        <f t="shared" si="13"/>
        <v>0</v>
      </c>
      <c r="AA109" s="260">
        <f t="shared" si="13"/>
        <v>0</v>
      </c>
      <c r="AB109" s="260">
        <f t="shared" si="13"/>
        <v>0</v>
      </c>
      <c r="AC109" s="260">
        <f t="shared" si="13"/>
        <v>0</v>
      </c>
      <c r="AD109" s="260">
        <f t="shared" si="13"/>
        <v>0</v>
      </c>
      <c r="AE109" s="260">
        <f t="shared" si="13"/>
        <v>0</v>
      </c>
      <c r="AF109" s="260">
        <f t="shared" si="13"/>
        <v>0</v>
      </c>
      <c r="AG109" s="260">
        <f t="shared" si="13"/>
        <v>0</v>
      </c>
      <c r="AH109" s="260">
        <f t="shared" si="13"/>
        <v>0</v>
      </c>
      <c r="AI109" s="260">
        <f t="shared" si="13"/>
        <v>0</v>
      </c>
      <c r="AJ109" s="260">
        <f t="shared" si="13"/>
        <v>0</v>
      </c>
      <c r="AK109" s="260" t="str">
        <f t="shared" si="13"/>
        <v/>
      </c>
      <c r="AL109" s="260" t="str">
        <f t="shared" si="13"/>
        <v/>
      </c>
      <c r="AM109" s="260" t="str">
        <f t="shared" si="13"/>
        <v/>
      </c>
      <c r="AN109" s="260" t="str">
        <f t="shared" si="13"/>
        <v/>
      </c>
      <c r="AO109" s="260" t="str">
        <f t="shared" si="13"/>
        <v/>
      </c>
      <c r="AP109" s="260" t="str">
        <f t="shared" si="13"/>
        <v/>
      </c>
      <c r="AQ109" s="260" t="str">
        <f t="shared" si="13"/>
        <v/>
      </c>
      <c r="AR109" s="260" t="str">
        <f t="shared" si="13"/>
        <v/>
      </c>
    </row>
    <row r="110" spans="1:1173" s="265" customFormat="1" ht="22" customHeight="1" thickTop="1" thickBot="1" x14ac:dyDescent="0.2">
      <c r="A110" s="230"/>
      <c r="B110" s="262" t="s">
        <v>241</v>
      </c>
      <c r="C110" s="263" t="s">
        <v>240</v>
      </c>
      <c r="D110" s="264">
        <f t="shared" ref="D110:AR110" si="14">IF(D$78="","",ROUNDDOWN(D109,0))</f>
        <v>0</v>
      </c>
      <c r="E110" s="264">
        <f t="shared" si="14"/>
        <v>0</v>
      </c>
      <c r="F110" s="264">
        <f t="shared" si="14"/>
        <v>0</v>
      </c>
      <c r="G110" s="264">
        <f t="shared" si="14"/>
        <v>0</v>
      </c>
      <c r="H110" s="264">
        <f t="shared" si="14"/>
        <v>0</v>
      </c>
      <c r="I110" s="264">
        <f t="shared" si="14"/>
        <v>0</v>
      </c>
      <c r="J110" s="264">
        <f t="shared" si="14"/>
        <v>0</v>
      </c>
      <c r="K110" s="264">
        <f t="shared" si="14"/>
        <v>0</v>
      </c>
      <c r="L110" s="264">
        <f t="shared" si="14"/>
        <v>0</v>
      </c>
      <c r="M110" s="264">
        <f t="shared" si="14"/>
        <v>0</v>
      </c>
      <c r="N110" s="264">
        <f t="shared" si="14"/>
        <v>0</v>
      </c>
      <c r="O110" s="264">
        <f t="shared" si="14"/>
        <v>0</v>
      </c>
      <c r="P110" s="264">
        <f t="shared" si="14"/>
        <v>0</v>
      </c>
      <c r="Q110" s="264">
        <f t="shared" si="14"/>
        <v>0</v>
      </c>
      <c r="R110" s="264">
        <f t="shared" si="14"/>
        <v>0</v>
      </c>
      <c r="S110" s="264">
        <f t="shared" si="14"/>
        <v>0</v>
      </c>
      <c r="T110" s="264">
        <f t="shared" si="14"/>
        <v>0</v>
      </c>
      <c r="U110" s="264">
        <f t="shared" si="14"/>
        <v>0</v>
      </c>
      <c r="V110" s="264">
        <f t="shared" si="14"/>
        <v>0</v>
      </c>
      <c r="W110" s="264">
        <f t="shared" si="14"/>
        <v>0</v>
      </c>
      <c r="X110" s="264">
        <f t="shared" si="14"/>
        <v>0</v>
      </c>
      <c r="Y110" s="264">
        <f t="shared" si="14"/>
        <v>0</v>
      </c>
      <c r="Z110" s="264">
        <f t="shared" si="14"/>
        <v>0</v>
      </c>
      <c r="AA110" s="264">
        <f t="shared" si="14"/>
        <v>0</v>
      </c>
      <c r="AB110" s="264">
        <f t="shared" si="14"/>
        <v>0</v>
      </c>
      <c r="AC110" s="264">
        <f t="shared" si="14"/>
        <v>0</v>
      </c>
      <c r="AD110" s="264">
        <f t="shared" si="14"/>
        <v>0</v>
      </c>
      <c r="AE110" s="264">
        <f t="shared" si="14"/>
        <v>0</v>
      </c>
      <c r="AF110" s="264">
        <f t="shared" si="14"/>
        <v>0</v>
      </c>
      <c r="AG110" s="264">
        <f t="shared" si="14"/>
        <v>0</v>
      </c>
      <c r="AH110" s="264">
        <f t="shared" si="14"/>
        <v>0</v>
      </c>
      <c r="AI110" s="264">
        <f t="shared" si="14"/>
        <v>0</v>
      </c>
      <c r="AJ110" s="264">
        <f t="shared" si="14"/>
        <v>0</v>
      </c>
      <c r="AK110" s="264" t="str">
        <f t="shared" si="14"/>
        <v/>
      </c>
      <c r="AL110" s="264" t="str">
        <f t="shared" si="14"/>
        <v/>
      </c>
      <c r="AM110" s="264" t="str">
        <f t="shared" si="14"/>
        <v/>
      </c>
      <c r="AN110" s="264" t="str">
        <f t="shared" si="14"/>
        <v/>
      </c>
      <c r="AO110" s="264" t="str">
        <f t="shared" si="14"/>
        <v/>
      </c>
      <c r="AP110" s="264" t="str">
        <f t="shared" si="14"/>
        <v/>
      </c>
      <c r="AQ110" s="264" t="str">
        <f t="shared" si="14"/>
        <v/>
      </c>
      <c r="AR110" s="264" t="str">
        <f t="shared" si="14"/>
        <v/>
      </c>
    </row>
    <row r="111" spans="1:1173" s="250" customFormat="1" ht="22" customHeight="1" thickTop="1" thickBot="1" x14ac:dyDescent="0.2">
      <c r="A111" s="230"/>
      <c r="B111" s="248" t="s">
        <v>247</v>
      </c>
      <c r="C111" s="92" t="s">
        <v>49</v>
      </c>
      <c r="D111" s="249">
        <f t="shared" ref="D111:AR111" si="15">IF(D$78="","",$G$24*D110)</f>
        <v>0</v>
      </c>
      <c r="E111" s="249">
        <f t="shared" si="15"/>
        <v>0</v>
      </c>
      <c r="F111" s="249">
        <f t="shared" si="15"/>
        <v>0</v>
      </c>
      <c r="G111" s="249">
        <f t="shared" si="15"/>
        <v>0</v>
      </c>
      <c r="H111" s="249">
        <f t="shared" si="15"/>
        <v>0</v>
      </c>
      <c r="I111" s="249">
        <f t="shared" si="15"/>
        <v>0</v>
      </c>
      <c r="J111" s="249">
        <f t="shared" si="15"/>
        <v>0</v>
      </c>
      <c r="K111" s="249">
        <f t="shared" si="15"/>
        <v>0</v>
      </c>
      <c r="L111" s="249">
        <f t="shared" si="15"/>
        <v>0</v>
      </c>
      <c r="M111" s="249">
        <f t="shared" si="15"/>
        <v>0</v>
      </c>
      <c r="N111" s="249">
        <f t="shared" si="15"/>
        <v>0</v>
      </c>
      <c r="O111" s="249">
        <f t="shared" si="15"/>
        <v>0</v>
      </c>
      <c r="P111" s="249">
        <f t="shared" si="15"/>
        <v>0</v>
      </c>
      <c r="Q111" s="249">
        <f t="shared" si="15"/>
        <v>0</v>
      </c>
      <c r="R111" s="249">
        <f t="shared" si="15"/>
        <v>0</v>
      </c>
      <c r="S111" s="249">
        <f t="shared" si="15"/>
        <v>0</v>
      </c>
      <c r="T111" s="249">
        <f t="shared" si="15"/>
        <v>0</v>
      </c>
      <c r="U111" s="249">
        <f t="shared" si="15"/>
        <v>0</v>
      </c>
      <c r="V111" s="249">
        <f t="shared" si="15"/>
        <v>0</v>
      </c>
      <c r="W111" s="249">
        <f t="shared" si="15"/>
        <v>0</v>
      </c>
      <c r="X111" s="249">
        <f t="shared" si="15"/>
        <v>0</v>
      </c>
      <c r="Y111" s="249">
        <f t="shared" si="15"/>
        <v>0</v>
      </c>
      <c r="Z111" s="249">
        <f t="shared" si="15"/>
        <v>0</v>
      </c>
      <c r="AA111" s="249">
        <f t="shared" si="15"/>
        <v>0</v>
      </c>
      <c r="AB111" s="249">
        <f t="shared" si="15"/>
        <v>0</v>
      </c>
      <c r="AC111" s="249">
        <f t="shared" si="15"/>
        <v>0</v>
      </c>
      <c r="AD111" s="249">
        <f t="shared" si="15"/>
        <v>0</v>
      </c>
      <c r="AE111" s="249">
        <f t="shared" si="15"/>
        <v>0</v>
      </c>
      <c r="AF111" s="249">
        <f t="shared" si="15"/>
        <v>0</v>
      </c>
      <c r="AG111" s="249">
        <f t="shared" si="15"/>
        <v>0</v>
      </c>
      <c r="AH111" s="249">
        <f t="shared" si="15"/>
        <v>0</v>
      </c>
      <c r="AI111" s="249">
        <f t="shared" si="15"/>
        <v>0</v>
      </c>
      <c r="AJ111" s="249">
        <f t="shared" si="15"/>
        <v>0</v>
      </c>
      <c r="AK111" s="249" t="str">
        <f t="shared" si="15"/>
        <v/>
      </c>
      <c r="AL111" s="249" t="str">
        <f t="shared" si="15"/>
        <v/>
      </c>
      <c r="AM111" s="249" t="str">
        <f t="shared" si="15"/>
        <v/>
      </c>
      <c r="AN111" s="249" t="str">
        <f t="shared" si="15"/>
        <v/>
      </c>
      <c r="AO111" s="249" t="str">
        <f t="shared" si="15"/>
        <v/>
      </c>
      <c r="AP111" s="249" t="str">
        <f t="shared" si="15"/>
        <v/>
      </c>
      <c r="AQ111" s="249" t="str">
        <f t="shared" si="15"/>
        <v/>
      </c>
      <c r="AR111" s="249" t="str">
        <f t="shared" si="15"/>
        <v/>
      </c>
    </row>
    <row r="112" spans="1:1173" s="255" customFormat="1" ht="22" hidden="1" customHeight="1" thickTop="1" x14ac:dyDescent="0.15">
      <c r="A112" s="251"/>
      <c r="B112" s="252" t="s">
        <v>245</v>
      </c>
      <c r="C112" s="253" t="s">
        <v>49</v>
      </c>
      <c r="D112" s="254">
        <f t="shared" ref="D112:AR112" si="16">IF(D$78="","",D111*8760/$D$17)</f>
        <v>0</v>
      </c>
      <c r="E112" s="254">
        <f t="shared" si="16"/>
        <v>0</v>
      </c>
      <c r="F112" s="254">
        <f t="shared" si="16"/>
        <v>0</v>
      </c>
      <c r="G112" s="254">
        <f t="shared" si="16"/>
        <v>0</v>
      </c>
      <c r="H112" s="254">
        <f t="shared" si="16"/>
        <v>0</v>
      </c>
      <c r="I112" s="254">
        <f t="shared" si="16"/>
        <v>0</v>
      </c>
      <c r="J112" s="254">
        <f t="shared" si="16"/>
        <v>0</v>
      </c>
      <c r="K112" s="254">
        <f t="shared" si="16"/>
        <v>0</v>
      </c>
      <c r="L112" s="254">
        <f t="shared" si="16"/>
        <v>0</v>
      </c>
      <c r="M112" s="254">
        <f t="shared" si="16"/>
        <v>0</v>
      </c>
      <c r="N112" s="254">
        <f t="shared" si="16"/>
        <v>0</v>
      </c>
      <c r="O112" s="254">
        <f t="shared" si="16"/>
        <v>0</v>
      </c>
      <c r="P112" s="254">
        <f t="shared" si="16"/>
        <v>0</v>
      </c>
      <c r="Q112" s="254">
        <f t="shared" si="16"/>
        <v>0</v>
      </c>
      <c r="R112" s="254">
        <f t="shared" si="16"/>
        <v>0</v>
      </c>
      <c r="S112" s="254">
        <f t="shared" si="16"/>
        <v>0</v>
      </c>
      <c r="T112" s="254">
        <f t="shared" si="16"/>
        <v>0</v>
      </c>
      <c r="U112" s="254">
        <f t="shared" si="16"/>
        <v>0</v>
      </c>
      <c r="V112" s="254">
        <f t="shared" si="16"/>
        <v>0</v>
      </c>
      <c r="W112" s="254">
        <f t="shared" si="16"/>
        <v>0</v>
      </c>
      <c r="X112" s="254">
        <f t="shared" si="16"/>
        <v>0</v>
      </c>
      <c r="Y112" s="254">
        <f t="shared" si="16"/>
        <v>0</v>
      </c>
      <c r="Z112" s="254">
        <f t="shared" si="16"/>
        <v>0</v>
      </c>
      <c r="AA112" s="254">
        <f t="shared" si="16"/>
        <v>0</v>
      </c>
      <c r="AB112" s="254">
        <f t="shared" si="16"/>
        <v>0</v>
      </c>
      <c r="AC112" s="254">
        <f t="shared" si="16"/>
        <v>0</v>
      </c>
      <c r="AD112" s="254">
        <f t="shared" si="16"/>
        <v>0</v>
      </c>
      <c r="AE112" s="254">
        <f t="shared" si="16"/>
        <v>0</v>
      </c>
      <c r="AF112" s="254">
        <f t="shared" si="16"/>
        <v>0</v>
      </c>
      <c r="AG112" s="254">
        <f t="shared" si="16"/>
        <v>0</v>
      </c>
      <c r="AH112" s="254">
        <f t="shared" si="16"/>
        <v>0</v>
      </c>
      <c r="AI112" s="254">
        <f t="shared" si="16"/>
        <v>0</v>
      </c>
      <c r="AJ112" s="254">
        <f t="shared" si="16"/>
        <v>0</v>
      </c>
      <c r="AK112" s="254" t="str">
        <f t="shared" si="16"/>
        <v/>
      </c>
      <c r="AL112" s="254" t="str">
        <f t="shared" si="16"/>
        <v/>
      </c>
      <c r="AM112" s="254" t="str">
        <f t="shared" si="16"/>
        <v/>
      </c>
      <c r="AN112" s="254" t="str">
        <f t="shared" si="16"/>
        <v/>
      </c>
      <c r="AO112" s="254" t="str">
        <f t="shared" si="16"/>
        <v/>
      </c>
      <c r="AP112" s="254" t="str">
        <f t="shared" si="16"/>
        <v/>
      </c>
      <c r="AQ112" s="254" t="str">
        <f t="shared" si="16"/>
        <v/>
      </c>
      <c r="AR112" s="254" t="str">
        <f t="shared" si="16"/>
        <v/>
      </c>
    </row>
    <row r="113" spans="1:1173" s="255" customFormat="1" ht="22" hidden="1" customHeight="1" x14ac:dyDescent="0.15">
      <c r="A113" s="251"/>
      <c r="B113" s="252" t="s">
        <v>40</v>
      </c>
      <c r="C113" s="253" t="s">
        <v>272</v>
      </c>
      <c r="D113" s="254">
        <f>IF(D$78="","",Vérification!$F$86*D111/$D$17)</f>
        <v>0</v>
      </c>
      <c r="E113" s="254">
        <f>IF(E$78="","",Vérification!$F$86*E111/$D$17)</f>
        <v>0</v>
      </c>
      <c r="F113" s="254">
        <f>IF(F$78="","",Vérification!$F$86*F111/$D$17)</f>
        <v>0</v>
      </c>
      <c r="G113" s="254">
        <f>IF(G$78="","",Vérification!$F$86*G111/$D$17)</f>
        <v>0</v>
      </c>
      <c r="H113" s="254">
        <f>IF(H$78="","",Vérification!$F$86*H111/$D$17)</f>
        <v>0</v>
      </c>
      <c r="I113" s="254">
        <f>IF(I$78="","",Vérification!$F$86*I111/$D$17)</f>
        <v>0</v>
      </c>
      <c r="J113" s="254">
        <f>IF(J$78="","",Vérification!$F$86*J111/$D$17)</f>
        <v>0</v>
      </c>
      <c r="K113" s="254">
        <f>IF(K$78="","",Vérification!$F$86*K111/$D$17)</f>
        <v>0</v>
      </c>
      <c r="L113" s="254">
        <f>IF(L$78="","",Vérification!$F$86*L111/$D$17)</f>
        <v>0</v>
      </c>
      <c r="M113" s="254">
        <f>IF(M$78="","",Vérification!$F$86*M111/$D$17)</f>
        <v>0</v>
      </c>
      <c r="N113" s="254">
        <f>IF(N$78="","",Vérification!$F$86*N111/$D$17)</f>
        <v>0</v>
      </c>
      <c r="O113" s="254">
        <f>IF(O$78="","",Vérification!$F$86*O111/$D$17)</f>
        <v>0</v>
      </c>
      <c r="P113" s="254">
        <f>IF(P$78="","",Vérification!$F$86*P111/$D$17)</f>
        <v>0</v>
      </c>
      <c r="Q113" s="254">
        <f>IF(Q$78="","",Vérification!$F$86*Q111/$D$17)</f>
        <v>0</v>
      </c>
      <c r="R113" s="254">
        <f>IF(R$78="","",Vérification!$F$86*R111/$D$17)</f>
        <v>0</v>
      </c>
      <c r="S113" s="254">
        <f>IF(S$78="","",Vérification!$F$86*S111/$D$17)</f>
        <v>0</v>
      </c>
      <c r="T113" s="254">
        <f>IF(T$78="","",Vérification!$F$86*T111/$D$17)</f>
        <v>0</v>
      </c>
      <c r="U113" s="254">
        <f>IF(U$78="","",Vérification!$F$86*U111/$D$17)</f>
        <v>0</v>
      </c>
      <c r="V113" s="254">
        <f>IF(V$78="","",Vérification!$F$86*V111/$D$17)</f>
        <v>0</v>
      </c>
      <c r="W113" s="254">
        <f>IF(W$78="","",Vérification!$F$86*W111/$D$17)</f>
        <v>0</v>
      </c>
      <c r="X113" s="254">
        <f>IF(X$78="","",Vérification!$F$86*X111/$D$17)</f>
        <v>0</v>
      </c>
      <c r="Y113" s="254">
        <f>IF(Y$78="","",Vérification!$F$86*Y111/$D$17)</f>
        <v>0</v>
      </c>
      <c r="Z113" s="254">
        <f>IF(Z$78="","",Vérification!$F$86*Z111/$D$17)</f>
        <v>0</v>
      </c>
      <c r="AA113" s="254">
        <f>IF(AA$78="","",Vérification!$F$86*AA111/$D$17)</f>
        <v>0</v>
      </c>
      <c r="AB113" s="254">
        <f>IF(AB$78="","",Vérification!$F$86*AB111/$D$17)</f>
        <v>0</v>
      </c>
      <c r="AC113" s="254">
        <f>IF(AC$78="","",Vérification!$F$86*AC111/$D$17)</f>
        <v>0</v>
      </c>
      <c r="AD113" s="254">
        <f>IF(AD$78="","",Vérification!$F$86*AD111/$D$17)</f>
        <v>0</v>
      </c>
      <c r="AE113" s="254">
        <f>IF(AE$78="","",Vérification!$F$86*AE111/$D$17)</f>
        <v>0</v>
      </c>
      <c r="AF113" s="254">
        <f>IF(AF$78="","",Vérification!$F$86*AF111/$D$17)</f>
        <v>0</v>
      </c>
      <c r="AG113" s="254">
        <f>IF(AG$78="","",Vérification!$F$86*AG111/$D$17)</f>
        <v>0</v>
      </c>
      <c r="AH113" s="254">
        <f>IF(AH$78="","",Vérification!$F$86*AH111/$D$17)</f>
        <v>0</v>
      </c>
      <c r="AI113" s="254">
        <f>IF(AI$78="","",Vérification!$F$86*AI111/$D$17)</f>
        <v>0</v>
      </c>
      <c r="AJ113" s="254">
        <f>IF(AJ$78="","",Vérification!$F$86*AJ111/$D$17)</f>
        <v>0</v>
      </c>
      <c r="AK113" s="254" t="str">
        <f>IF(AK$78="","",Vérification!$F$86*AK111/$D$17)</f>
        <v/>
      </c>
      <c r="AL113" s="254" t="str">
        <f>IF(AL$78="","",Vérification!$F$86*AL111/$D$17)</f>
        <v/>
      </c>
      <c r="AM113" s="254" t="str">
        <f>IF(AM$78="","",Vérification!$F$86*AM111/$D$17)</f>
        <v/>
      </c>
      <c r="AN113" s="254" t="str">
        <f>IF(AN$78="","",Vérification!$F$86*AN111/$D$17)</f>
        <v/>
      </c>
      <c r="AO113" s="254" t="str">
        <f>IF(AO$78="","",Vérification!$F$86*AO111/$D$17)</f>
        <v/>
      </c>
      <c r="AP113" s="254" t="str">
        <f>IF(AP$78="","",Vérification!$F$86*AP111/$D$17)</f>
        <v/>
      </c>
      <c r="AQ113" s="254" t="str">
        <f>IF(AQ$78="","",Vérification!$F$86*AQ111/$D$17)</f>
        <v/>
      </c>
      <c r="AR113" s="254" t="str">
        <f>IF(AR$78="","",Vérification!$F$86*AR111/$D$17)</f>
        <v/>
      </c>
    </row>
    <row r="114" spans="1:1173" s="230" customFormat="1" ht="10" customHeight="1" thickTop="1" x14ac:dyDescent="0.15">
      <c r="E114" s="236"/>
      <c r="J114" s="236"/>
    </row>
    <row r="115" spans="1:1173" s="230" customFormat="1" ht="22" customHeight="1" x14ac:dyDescent="0.15">
      <c r="B115" s="342"/>
      <c r="C115" s="343" t="str">
        <f>J$21</f>
        <v>Puissance PV</v>
      </c>
      <c r="D115" s="226"/>
      <c r="E115" s="229"/>
      <c r="J115" s="236"/>
    </row>
    <row r="116" spans="1:1173" s="247" customFormat="1" ht="22" customHeight="1" thickBot="1" x14ac:dyDescent="0.2">
      <c r="A116" s="230"/>
      <c r="B116" s="242" t="s">
        <v>69</v>
      </c>
      <c r="C116" s="243" t="s">
        <v>11</v>
      </c>
      <c r="D116" s="244">
        <f>D$78</f>
        <v>2018</v>
      </c>
      <c r="E116" s="245">
        <f t="shared" ref="E116:AR116" si="17">E$78</f>
        <v>2019</v>
      </c>
      <c r="F116" s="244">
        <f t="shared" si="17"/>
        <v>2020</v>
      </c>
      <c r="G116" s="244">
        <f t="shared" si="17"/>
        <v>2021</v>
      </c>
      <c r="H116" s="244">
        <f t="shared" si="17"/>
        <v>2022</v>
      </c>
      <c r="I116" s="244">
        <f t="shared" si="17"/>
        <v>2023</v>
      </c>
      <c r="J116" s="245">
        <f t="shared" si="17"/>
        <v>2024</v>
      </c>
      <c r="K116" s="244">
        <f t="shared" si="17"/>
        <v>2025</v>
      </c>
      <c r="L116" s="244">
        <f t="shared" si="17"/>
        <v>2026</v>
      </c>
      <c r="M116" s="244">
        <f t="shared" si="17"/>
        <v>2027</v>
      </c>
      <c r="N116" s="244">
        <f t="shared" si="17"/>
        <v>2028</v>
      </c>
      <c r="O116" s="244">
        <f t="shared" si="17"/>
        <v>2029</v>
      </c>
      <c r="P116" s="244">
        <f t="shared" si="17"/>
        <v>2030</v>
      </c>
      <c r="Q116" s="244">
        <f t="shared" si="17"/>
        <v>2031</v>
      </c>
      <c r="R116" s="244">
        <f t="shared" si="17"/>
        <v>2032</v>
      </c>
      <c r="S116" s="244">
        <f t="shared" si="17"/>
        <v>2033</v>
      </c>
      <c r="T116" s="244">
        <f t="shared" si="17"/>
        <v>2034</v>
      </c>
      <c r="U116" s="244">
        <f t="shared" si="17"/>
        <v>2035</v>
      </c>
      <c r="V116" s="244">
        <f t="shared" si="17"/>
        <v>2036</v>
      </c>
      <c r="W116" s="244">
        <f t="shared" si="17"/>
        <v>2037</v>
      </c>
      <c r="X116" s="244">
        <f t="shared" si="17"/>
        <v>2038</v>
      </c>
      <c r="Y116" s="244">
        <f t="shared" si="17"/>
        <v>2039</v>
      </c>
      <c r="Z116" s="244">
        <f t="shared" si="17"/>
        <v>2040</v>
      </c>
      <c r="AA116" s="244">
        <f t="shared" si="17"/>
        <v>2041</v>
      </c>
      <c r="AB116" s="244">
        <f t="shared" si="17"/>
        <v>2042</v>
      </c>
      <c r="AC116" s="244">
        <f t="shared" si="17"/>
        <v>2043</v>
      </c>
      <c r="AD116" s="244">
        <f t="shared" si="17"/>
        <v>2044</v>
      </c>
      <c r="AE116" s="244">
        <f t="shared" si="17"/>
        <v>2045</v>
      </c>
      <c r="AF116" s="244">
        <f t="shared" si="17"/>
        <v>2046</v>
      </c>
      <c r="AG116" s="244">
        <f t="shared" si="17"/>
        <v>2047</v>
      </c>
      <c r="AH116" s="244">
        <f t="shared" si="17"/>
        <v>2048</v>
      </c>
      <c r="AI116" s="244">
        <f t="shared" si="17"/>
        <v>2049</v>
      </c>
      <c r="AJ116" s="244">
        <f t="shared" si="17"/>
        <v>2050</v>
      </c>
      <c r="AK116" s="244" t="str">
        <f t="shared" si="17"/>
        <v/>
      </c>
      <c r="AL116" s="244" t="str">
        <f t="shared" si="17"/>
        <v/>
      </c>
      <c r="AM116" s="244" t="str">
        <f t="shared" si="17"/>
        <v/>
      </c>
      <c r="AN116" s="244" t="str">
        <f t="shared" si="17"/>
        <v/>
      </c>
      <c r="AO116" s="244" t="str">
        <f t="shared" si="17"/>
        <v/>
      </c>
      <c r="AP116" s="244" t="str">
        <f t="shared" si="17"/>
        <v/>
      </c>
      <c r="AQ116" s="244" t="str">
        <f t="shared" si="17"/>
        <v/>
      </c>
      <c r="AR116" s="244" t="str">
        <f t="shared" si="17"/>
        <v/>
      </c>
      <c r="AS116" s="246"/>
      <c r="AT116" s="246"/>
      <c r="AU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  <c r="CU116" s="246"/>
      <c r="CV116" s="246"/>
      <c r="CW116" s="246"/>
      <c r="CX116" s="246"/>
      <c r="CY116" s="246"/>
      <c r="CZ116" s="246"/>
      <c r="DA116" s="246"/>
      <c r="DB116" s="246"/>
      <c r="DC116" s="246"/>
      <c r="DD116" s="246"/>
      <c r="DE116" s="246"/>
      <c r="DF116" s="246"/>
      <c r="DG116" s="246"/>
      <c r="DH116" s="246"/>
      <c r="DI116" s="246"/>
      <c r="DJ116" s="246"/>
      <c r="DK116" s="246"/>
      <c r="DL116" s="246"/>
      <c r="DM116" s="246"/>
      <c r="DN116" s="246"/>
      <c r="DO116" s="246"/>
      <c r="DP116" s="246"/>
      <c r="DQ116" s="246"/>
      <c r="DR116" s="246"/>
      <c r="DS116" s="246"/>
      <c r="DT116" s="246"/>
      <c r="DU116" s="246"/>
      <c r="DV116" s="246"/>
      <c r="DW116" s="246"/>
      <c r="DX116" s="246"/>
      <c r="DY116" s="246"/>
      <c r="DZ116" s="246"/>
      <c r="EA116" s="246"/>
      <c r="EB116" s="246"/>
      <c r="EC116" s="246"/>
      <c r="ED116" s="246"/>
      <c r="EE116" s="246"/>
      <c r="EF116" s="246"/>
      <c r="EG116" s="246"/>
      <c r="EH116" s="246"/>
      <c r="EI116" s="246"/>
      <c r="EJ116" s="246"/>
      <c r="EK116" s="246"/>
      <c r="EL116" s="246"/>
      <c r="EM116" s="246"/>
      <c r="EN116" s="246"/>
      <c r="EO116" s="246"/>
      <c r="EP116" s="246"/>
      <c r="EQ116" s="246"/>
      <c r="ER116" s="246"/>
      <c r="ES116" s="246"/>
      <c r="ET116" s="246"/>
      <c r="EU116" s="246"/>
      <c r="EV116" s="246"/>
      <c r="EW116" s="246"/>
      <c r="EX116" s="246"/>
      <c r="EY116" s="246"/>
      <c r="EZ116" s="246"/>
      <c r="FA116" s="246"/>
      <c r="FB116" s="246"/>
      <c r="FC116" s="246"/>
      <c r="FD116" s="246"/>
      <c r="FE116" s="246"/>
      <c r="FF116" s="246"/>
      <c r="FG116" s="246"/>
      <c r="FH116" s="246"/>
      <c r="FI116" s="246"/>
      <c r="FJ116" s="246"/>
      <c r="FK116" s="246"/>
      <c r="FL116" s="246"/>
      <c r="FM116" s="246"/>
      <c r="FN116" s="246"/>
      <c r="FO116" s="246"/>
      <c r="FP116" s="246"/>
      <c r="FQ116" s="246"/>
      <c r="FR116" s="246"/>
      <c r="FS116" s="246"/>
      <c r="FT116" s="246"/>
      <c r="FU116" s="246"/>
      <c r="FV116" s="246"/>
      <c r="FW116" s="246"/>
      <c r="FX116" s="246"/>
      <c r="FY116" s="246"/>
      <c r="FZ116" s="246"/>
      <c r="GA116" s="246"/>
      <c r="GB116" s="246"/>
      <c r="GC116" s="246"/>
      <c r="GD116" s="246"/>
      <c r="GE116" s="246"/>
      <c r="GF116" s="246"/>
      <c r="GG116" s="246"/>
      <c r="GH116" s="246"/>
      <c r="GI116" s="246"/>
      <c r="GJ116" s="246"/>
      <c r="GK116" s="246"/>
      <c r="GL116" s="246"/>
      <c r="GM116" s="246"/>
      <c r="GN116" s="246"/>
      <c r="GO116" s="246"/>
      <c r="GP116" s="246"/>
      <c r="GQ116" s="246"/>
      <c r="GR116" s="246"/>
      <c r="GS116" s="246"/>
      <c r="GT116" s="246"/>
      <c r="GU116" s="246"/>
      <c r="GV116" s="246"/>
      <c r="GW116" s="246"/>
      <c r="GX116" s="246"/>
      <c r="GY116" s="246"/>
      <c r="GZ116" s="246"/>
      <c r="HA116" s="246"/>
      <c r="HB116" s="246"/>
      <c r="HC116" s="246"/>
      <c r="HD116" s="246"/>
      <c r="HE116" s="246"/>
      <c r="HF116" s="246"/>
      <c r="HG116" s="246"/>
      <c r="HH116" s="246"/>
      <c r="HI116" s="246"/>
      <c r="HJ116" s="246"/>
      <c r="HK116" s="246"/>
      <c r="HL116" s="246"/>
      <c r="HM116" s="246"/>
      <c r="HN116" s="246"/>
      <c r="HO116" s="246"/>
      <c r="HP116" s="246"/>
      <c r="HQ116" s="246"/>
      <c r="HR116" s="246"/>
      <c r="HS116" s="246"/>
      <c r="HT116" s="246"/>
      <c r="HU116" s="246"/>
      <c r="HV116" s="246"/>
      <c r="HW116" s="246"/>
      <c r="HX116" s="246"/>
      <c r="HY116" s="246"/>
      <c r="HZ116" s="246"/>
      <c r="IA116" s="246"/>
      <c r="IB116" s="246"/>
      <c r="IC116" s="246"/>
      <c r="ID116" s="246"/>
      <c r="IE116" s="246"/>
      <c r="IF116" s="246"/>
      <c r="IG116" s="246"/>
      <c r="IH116" s="246"/>
      <c r="II116" s="246"/>
      <c r="IJ116" s="246"/>
      <c r="IK116" s="246"/>
      <c r="IL116" s="246"/>
      <c r="IM116" s="246"/>
      <c r="IN116" s="246"/>
      <c r="IO116" s="246"/>
      <c r="IP116" s="246"/>
      <c r="IQ116" s="246"/>
      <c r="IR116" s="246"/>
      <c r="IS116" s="246"/>
      <c r="IT116" s="246"/>
      <c r="IU116" s="246"/>
      <c r="IV116" s="246"/>
      <c r="IW116" s="246"/>
      <c r="IX116" s="246"/>
      <c r="IY116" s="246"/>
      <c r="IZ116" s="246"/>
      <c r="JA116" s="246"/>
      <c r="JB116" s="246"/>
      <c r="JC116" s="246"/>
      <c r="JD116" s="246"/>
      <c r="JE116" s="246"/>
      <c r="JF116" s="246"/>
      <c r="JG116" s="246"/>
      <c r="JH116" s="246"/>
      <c r="JI116" s="246"/>
      <c r="JJ116" s="246"/>
      <c r="JK116" s="246"/>
      <c r="JL116" s="246"/>
      <c r="JM116" s="246"/>
      <c r="JN116" s="246"/>
      <c r="JO116" s="246"/>
      <c r="JP116" s="246"/>
      <c r="JQ116" s="246"/>
      <c r="JR116" s="246"/>
      <c r="JS116" s="246"/>
      <c r="JT116" s="246"/>
      <c r="JU116" s="246"/>
      <c r="JV116" s="246"/>
      <c r="JW116" s="246"/>
      <c r="JX116" s="246"/>
      <c r="JY116" s="246"/>
      <c r="JZ116" s="246"/>
      <c r="KA116" s="246"/>
      <c r="KB116" s="246"/>
      <c r="KC116" s="246"/>
      <c r="KD116" s="246"/>
      <c r="KE116" s="246"/>
      <c r="KF116" s="246"/>
      <c r="KG116" s="246"/>
      <c r="KH116" s="246"/>
      <c r="KI116" s="246"/>
      <c r="KJ116" s="246"/>
      <c r="KK116" s="246"/>
      <c r="KL116" s="246"/>
      <c r="KM116" s="246"/>
      <c r="KN116" s="246"/>
      <c r="KO116" s="246"/>
      <c r="KP116" s="246"/>
      <c r="KQ116" s="246"/>
      <c r="KR116" s="246"/>
      <c r="KS116" s="246"/>
      <c r="KT116" s="246"/>
      <c r="KU116" s="246"/>
      <c r="KV116" s="246"/>
      <c r="KW116" s="246"/>
      <c r="KX116" s="246"/>
      <c r="KY116" s="246"/>
      <c r="KZ116" s="246"/>
      <c r="LA116" s="246"/>
      <c r="LB116" s="246"/>
      <c r="LC116" s="246"/>
      <c r="LD116" s="246"/>
      <c r="LE116" s="246"/>
      <c r="LF116" s="246"/>
      <c r="LG116" s="246"/>
      <c r="LH116" s="246"/>
      <c r="LI116" s="246"/>
      <c r="LJ116" s="246"/>
      <c r="LK116" s="246"/>
      <c r="LL116" s="246"/>
      <c r="LM116" s="246"/>
      <c r="LN116" s="246"/>
      <c r="LO116" s="246"/>
      <c r="LP116" s="246"/>
      <c r="LQ116" s="246"/>
      <c r="LR116" s="246"/>
      <c r="LS116" s="246"/>
      <c r="LT116" s="246"/>
      <c r="LU116" s="246"/>
      <c r="LV116" s="246"/>
      <c r="LW116" s="246"/>
      <c r="LX116" s="246"/>
      <c r="LY116" s="246"/>
      <c r="LZ116" s="246"/>
      <c r="MA116" s="246"/>
      <c r="MB116" s="246"/>
      <c r="MC116" s="246"/>
      <c r="MD116" s="246"/>
      <c r="ME116" s="246"/>
      <c r="MF116" s="246"/>
      <c r="MG116" s="246"/>
      <c r="MH116" s="246"/>
      <c r="MI116" s="246"/>
      <c r="MJ116" s="246"/>
      <c r="MK116" s="246"/>
      <c r="ML116" s="246"/>
      <c r="MM116" s="246"/>
      <c r="MN116" s="246"/>
      <c r="MO116" s="246"/>
      <c r="MP116" s="246"/>
      <c r="MQ116" s="246"/>
      <c r="MR116" s="246"/>
      <c r="MS116" s="246"/>
      <c r="MT116" s="246"/>
      <c r="MU116" s="246"/>
      <c r="MV116" s="246"/>
      <c r="MW116" s="246"/>
      <c r="MX116" s="246"/>
      <c r="MY116" s="246"/>
      <c r="MZ116" s="246"/>
      <c r="NA116" s="246"/>
      <c r="NB116" s="246"/>
      <c r="NC116" s="246"/>
      <c r="ND116" s="246"/>
      <c r="NE116" s="246"/>
      <c r="NF116" s="246"/>
      <c r="NG116" s="246"/>
      <c r="NH116" s="246"/>
      <c r="NI116" s="246"/>
      <c r="NJ116" s="246"/>
      <c r="NK116" s="246"/>
      <c r="NL116" s="246"/>
      <c r="NM116" s="246"/>
      <c r="NN116" s="246"/>
      <c r="NO116" s="246"/>
      <c r="NP116" s="246"/>
      <c r="NQ116" s="246"/>
      <c r="NR116" s="246"/>
      <c r="NS116" s="246"/>
      <c r="NT116" s="246"/>
      <c r="NU116" s="246"/>
      <c r="NV116" s="246"/>
      <c r="NW116" s="246"/>
      <c r="NX116" s="246"/>
      <c r="NY116" s="246"/>
      <c r="NZ116" s="246"/>
      <c r="OA116" s="246"/>
      <c r="OB116" s="246"/>
      <c r="OC116" s="246"/>
      <c r="OD116" s="246"/>
      <c r="OE116" s="246"/>
      <c r="OF116" s="246"/>
      <c r="OG116" s="246"/>
      <c r="OH116" s="246"/>
      <c r="OI116" s="246"/>
      <c r="OJ116" s="246"/>
      <c r="OK116" s="246"/>
      <c r="OL116" s="246"/>
      <c r="OM116" s="246"/>
      <c r="ON116" s="246"/>
      <c r="OO116" s="246"/>
      <c r="OP116" s="246"/>
      <c r="OQ116" s="246"/>
      <c r="OR116" s="246"/>
      <c r="OS116" s="246"/>
      <c r="OT116" s="246"/>
      <c r="OU116" s="246"/>
      <c r="OV116" s="246"/>
      <c r="OW116" s="246"/>
      <c r="OX116" s="246"/>
      <c r="OY116" s="246"/>
      <c r="OZ116" s="246"/>
      <c r="PA116" s="246"/>
      <c r="PB116" s="246"/>
      <c r="PC116" s="246"/>
      <c r="PD116" s="246"/>
      <c r="PE116" s="246"/>
      <c r="PF116" s="246"/>
      <c r="PG116" s="246"/>
      <c r="PH116" s="246"/>
      <c r="PI116" s="246"/>
      <c r="PJ116" s="246"/>
      <c r="PK116" s="246"/>
      <c r="PL116" s="246"/>
      <c r="PM116" s="246"/>
      <c r="PN116" s="246"/>
      <c r="PO116" s="246"/>
      <c r="PP116" s="246"/>
      <c r="PQ116" s="246"/>
      <c r="PR116" s="246"/>
      <c r="PS116" s="246"/>
      <c r="PT116" s="246"/>
      <c r="PU116" s="246"/>
      <c r="PV116" s="246"/>
      <c r="PW116" s="246"/>
      <c r="PX116" s="246"/>
      <c r="PY116" s="246"/>
      <c r="PZ116" s="246"/>
      <c r="QA116" s="246"/>
      <c r="QB116" s="246"/>
      <c r="QC116" s="246"/>
      <c r="QD116" s="246"/>
      <c r="QE116" s="246"/>
      <c r="QF116" s="246"/>
      <c r="QG116" s="246"/>
      <c r="QH116" s="246"/>
      <c r="QI116" s="246"/>
      <c r="QJ116" s="246"/>
      <c r="QK116" s="246"/>
      <c r="QL116" s="246"/>
      <c r="QM116" s="246"/>
      <c r="QN116" s="246"/>
      <c r="QO116" s="246"/>
      <c r="QP116" s="246"/>
      <c r="QQ116" s="246"/>
      <c r="QR116" s="246"/>
      <c r="QS116" s="246"/>
      <c r="QT116" s="246"/>
      <c r="QU116" s="246"/>
      <c r="QV116" s="246"/>
      <c r="QW116" s="246"/>
      <c r="QX116" s="246"/>
      <c r="QY116" s="246"/>
      <c r="QZ116" s="246"/>
      <c r="RA116" s="246"/>
      <c r="RB116" s="246"/>
      <c r="RC116" s="246"/>
      <c r="RD116" s="246"/>
      <c r="RE116" s="246"/>
      <c r="RF116" s="246"/>
      <c r="RG116" s="246"/>
      <c r="RH116" s="246"/>
      <c r="RI116" s="246"/>
      <c r="RJ116" s="246"/>
      <c r="RK116" s="246"/>
      <c r="RL116" s="246"/>
      <c r="RM116" s="246"/>
      <c r="RN116" s="246"/>
      <c r="RO116" s="246"/>
      <c r="RP116" s="246"/>
      <c r="RQ116" s="246"/>
      <c r="RR116" s="246"/>
      <c r="RS116" s="246"/>
      <c r="RT116" s="246"/>
      <c r="RU116" s="246"/>
      <c r="RV116" s="246"/>
      <c r="RW116" s="246"/>
      <c r="RX116" s="246"/>
      <c r="RY116" s="246"/>
      <c r="RZ116" s="246"/>
      <c r="SA116" s="246"/>
      <c r="SB116" s="246"/>
      <c r="SC116" s="246"/>
      <c r="SD116" s="246"/>
      <c r="SE116" s="246"/>
      <c r="SF116" s="246"/>
      <c r="SG116" s="246"/>
      <c r="SH116" s="246"/>
      <c r="SI116" s="246"/>
      <c r="SJ116" s="246"/>
      <c r="SK116" s="246"/>
      <c r="SL116" s="246"/>
      <c r="SM116" s="246"/>
      <c r="SN116" s="246"/>
      <c r="SO116" s="246"/>
      <c r="SP116" s="246"/>
      <c r="SQ116" s="246"/>
      <c r="SR116" s="246"/>
      <c r="SS116" s="246"/>
      <c r="ST116" s="246"/>
      <c r="SU116" s="246"/>
      <c r="SV116" s="246"/>
      <c r="SW116" s="246"/>
      <c r="SX116" s="246"/>
      <c r="SY116" s="246"/>
      <c r="SZ116" s="246"/>
      <c r="TA116" s="246"/>
      <c r="TB116" s="246"/>
      <c r="TC116" s="246"/>
      <c r="TD116" s="246"/>
      <c r="TE116" s="246"/>
      <c r="TF116" s="246"/>
      <c r="TG116" s="246"/>
      <c r="TH116" s="246"/>
      <c r="TI116" s="246"/>
      <c r="TJ116" s="246"/>
      <c r="TK116" s="246"/>
      <c r="TL116" s="246"/>
      <c r="TM116" s="246"/>
      <c r="TN116" s="246"/>
      <c r="TO116" s="246"/>
      <c r="TP116" s="246"/>
      <c r="TQ116" s="246"/>
      <c r="TR116" s="246"/>
      <c r="TS116" s="246"/>
      <c r="TT116" s="246"/>
      <c r="TU116" s="246"/>
      <c r="TV116" s="246"/>
      <c r="TW116" s="246"/>
      <c r="TX116" s="246"/>
      <c r="TY116" s="246"/>
      <c r="TZ116" s="246"/>
      <c r="UA116" s="246"/>
      <c r="UB116" s="246"/>
      <c r="UC116" s="246"/>
      <c r="UD116" s="246"/>
      <c r="UE116" s="246"/>
      <c r="UF116" s="246"/>
      <c r="UG116" s="246"/>
      <c r="UH116" s="246"/>
      <c r="UI116" s="246"/>
      <c r="UJ116" s="246"/>
      <c r="UK116" s="246"/>
      <c r="UL116" s="246"/>
      <c r="UM116" s="246"/>
      <c r="UN116" s="246"/>
      <c r="UO116" s="246"/>
      <c r="UP116" s="246"/>
      <c r="UQ116" s="246"/>
      <c r="UR116" s="246"/>
      <c r="US116" s="246"/>
      <c r="UT116" s="246"/>
      <c r="UU116" s="246"/>
      <c r="UV116" s="246"/>
      <c r="UW116" s="246"/>
      <c r="UX116" s="246"/>
      <c r="UY116" s="246"/>
      <c r="UZ116" s="246"/>
      <c r="VA116" s="246"/>
      <c r="VB116" s="246"/>
      <c r="VC116" s="246"/>
      <c r="VD116" s="246"/>
      <c r="VE116" s="246"/>
      <c r="VF116" s="246"/>
      <c r="VG116" s="246"/>
      <c r="VH116" s="246"/>
      <c r="VI116" s="246"/>
      <c r="VJ116" s="246"/>
      <c r="VK116" s="246"/>
      <c r="VL116" s="246"/>
      <c r="VM116" s="246"/>
      <c r="VN116" s="246"/>
      <c r="VO116" s="246"/>
      <c r="VP116" s="246"/>
      <c r="VQ116" s="246"/>
      <c r="VR116" s="246"/>
      <c r="VS116" s="246"/>
      <c r="VT116" s="246"/>
      <c r="VU116" s="246"/>
      <c r="VV116" s="246"/>
      <c r="VW116" s="246"/>
      <c r="VX116" s="246"/>
      <c r="VY116" s="246"/>
      <c r="VZ116" s="246"/>
      <c r="WA116" s="246"/>
      <c r="WB116" s="246"/>
      <c r="WC116" s="246"/>
      <c r="WD116" s="246"/>
      <c r="WE116" s="246"/>
      <c r="WF116" s="246"/>
      <c r="WG116" s="246"/>
      <c r="WH116" s="246"/>
      <c r="WI116" s="246"/>
      <c r="WJ116" s="246"/>
      <c r="WK116" s="246"/>
      <c r="WL116" s="246"/>
      <c r="WM116" s="246"/>
      <c r="WN116" s="246"/>
      <c r="WO116" s="246"/>
      <c r="WP116" s="246"/>
      <c r="WQ116" s="246"/>
      <c r="WR116" s="246"/>
      <c r="WS116" s="246"/>
      <c r="WT116" s="246"/>
      <c r="WU116" s="246"/>
      <c r="WV116" s="246"/>
      <c r="WW116" s="246"/>
      <c r="WX116" s="246"/>
      <c r="WY116" s="246"/>
      <c r="WZ116" s="246"/>
      <c r="XA116" s="246"/>
      <c r="XB116" s="246"/>
      <c r="XC116" s="246"/>
      <c r="XD116" s="246"/>
      <c r="XE116" s="246"/>
      <c r="XF116" s="246"/>
      <c r="XG116" s="246"/>
      <c r="XH116" s="246"/>
      <c r="XI116" s="246"/>
      <c r="XJ116" s="246"/>
      <c r="XK116" s="246"/>
      <c r="XL116" s="246"/>
      <c r="XM116" s="246"/>
      <c r="XN116" s="246"/>
      <c r="XO116" s="246"/>
      <c r="XP116" s="246"/>
      <c r="XQ116" s="246"/>
      <c r="XR116" s="246"/>
      <c r="XS116" s="246"/>
      <c r="XT116" s="246"/>
      <c r="XU116" s="246"/>
      <c r="XV116" s="246"/>
      <c r="XW116" s="246"/>
      <c r="XX116" s="246"/>
      <c r="XY116" s="246"/>
      <c r="XZ116" s="246"/>
      <c r="YA116" s="246"/>
      <c r="YB116" s="246"/>
      <c r="YC116" s="246"/>
      <c r="YD116" s="246"/>
      <c r="YE116" s="246"/>
      <c r="YF116" s="246"/>
      <c r="YG116" s="246"/>
      <c r="YH116" s="246"/>
      <c r="YI116" s="246"/>
      <c r="YJ116" s="246"/>
      <c r="YK116" s="246"/>
      <c r="YL116" s="246"/>
      <c r="YM116" s="246"/>
      <c r="YN116" s="246"/>
      <c r="YO116" s="246"/>
      <c r="YP116" s="246"/>
      <c r="YQ116" s="246"/>
      <c r="YR116" s="246"/>
      <c r="YS116" s="246"/>
      <c r="YT116" s="246"/>
      <c r="YU116" s="246"/>
      <c r="YV116" s="246"/>
      <c r="YW116" s="246"/>
      <c r="YX116" s="246"/>
      <c r="YY116" s="246"/>
      <c r="YZ116" s="246"/>
      <c r="ZA116" s="246"/>
      <c r="ZB116" s="246"/>
      <c r="ZC116" s="246"/>
      <c r="ZD116" s="246"/>
      <c r="ZE116" s="246"/>
      <c r="ZF116" s="246"/>
      <c r="ZG116" s="246"/>
      <c r="ZH116" s="246"/>
      <c r="ZI116" s="246"/>
      <c r="ZJ116" s="246"/>
      <c r="ZK116" s="246"/>
      <c r="ZL116" s="246"/>
      <c r="ZM116" s="246"/>
      <c r="ZN116" s="246"/>
      <c r="ZO116" s="246"/>
      <c r="ZP116" s="246"/>
      <c r="ZQ116" s="246"/>
      <c r="ZR116" s="246"/>
      <c r="ZS116" s="246"/>
      <c r="ZT116" s="246"/>
      <c r="ZU116" s="246"/>
      <c r="ZV116" s="246"/>
      <c r="ZW116" s="246"/>
      <c r="ZX116" s="246"/>
      <c r="ZY116" s="246"/>
      <c r="ZZ116" s="246"/>
      <c r="AAA116" s="246"/>
      <c r="AAB116" s="246"/>
      <c r="AAC116" s="246"/>
      <c r="AAD116" s="246"/>
      <c r="AAE116" s="246"/>
      <c r="AAF116" s="246"/>
      <c r="AAG116" s="246"/>
      <c r="AAH116" s="246"/>
      <c r="AAI116" s="246"/>
      <c r="AAJ116" s="246"/>
      <c r="AAK116" s="246"/>
      <c r="AAL116" s="246"/>
      <c r="AAM116" s="246"/>
      <c r="AAN116" s="246"/>
      <c r="AAO116" s="246"/>
      <c r="AAP116" s="246"/>
      <c r="AAQ116" s="246"/>
      <c r="AAR116" s="246"/>
      <c r="AAS116" s="246"/>
      <c r="AAT116" s="246"/>
      <c r="AAU116" s="246"/>
      <c r="AAV116" s="246"/>
      <c r="AAW116" s="246"/>
      <c r="AAX116" s="246"/>
      <c r="AAY116" s="246"/>
      <c r="AAZ116" s="246"/>
      <c r="ABA116" s="246"/>
      <c r="ABB116" s="246"/>
      <c r="ABC116" s="246"/>
      <c r="ABD116" s="246"/>
      <c r="ABE116" s="246"/>
      <c r="ABF116" s="246"/>
      <c r="ABG116" s="246"/>
      <c r="ABH116" s="246"/>
      <c r="ABI116" s="246"/>
      <c r="ABJ116" s="246"/>
      <c r="ABK116" s="246"/>
      <c r="ABL116" s="246"/>
      <c r="ABM116" s="246"/>
      <c r="ABN116" s="246"/>
      <c r="ABO116" s="246"/>
      <c r="ABP116" s="246"/>
      <c r="ABQ116" s="246"/>
      <c r="ABR116" s="246"/>
      <c r="ABS116" s="246"/>
      <c r="ABT116" s="246"/>
      <c r="ABU116" s="246"/>
      <c r="ABV116" s="246"/>
      <c r="ABW116" s="246"/>
      <c r="ABX116" s="246"/>
      <c r="ABY116" s="246"/>
      <c r="ABZ116" s="246"/>
      <c r="ACA116" s="246"/>
      <c r="ACB116" s="246"/>
      <c r="ACC116" s="246"/>
      <c r="ACD116" s="246"/>
      <c r="ACE116" s="246"/>
      <c r="ACF116" s="246"/>
      <c r="ACG116" s="246"/>
      <c r="ACH116" s="246"/>
      <c r="ACI116" s="246"/>
      <c r="ACJ116" s="246"/>
      <c r="ACK116" s="246"/>
      <c r="ACL116" s="246"/>
      <c r="ACM116" s="246"/>
      <c r="ACN116" s="246"/>
      <c r="ACO116" s="246"/>
      <c r="ACP116" s="246"/>
      <c r="ACQ116" s="246"/>
      <c r="ACR116" s="246"/>
      <c r="ACS116" s="246"/>
      <c r="ACT116" s="246"/>
      <c r="ACU116" s="246"/>
      <c r="ACV116" s="246"/>
      <c r="ACW116" s="246"/>
      <c r="ACX116" s="246"/>
      <c r="ACY116" s="246"/>
      <c r="ACZ116" s="246"/>
      <c r="ADA116" s="246"/>
      <c r="ADB116" s="246"/>
      <c r="ADC116" s="246"/>
      <c r="ADD116" s="246"/>
      <c r="ADE116" s="246"/>
      <c r="ADF116" s="246"/>
      <c r="ADG116" s="246"/>
      <c r="ADH116" s="246"/>
      <c r="ADI116" s="246"/>
      <c r="ADJ116" s="246"/>
      <c r="ADK116" s="246"/>
      <c r="ADL116" s="246"/>
      <c r="ADM116" s="246"/>
      <c r="ADN116" s="246"/>
      <c r="ADO116" s="246"/>
      <c r="ADP116" s="246"/>
      <c r="ADQ116" s="246"/>
      <c r="ADR116" s="246"/>
      <c r="ADS116" s="246"/>
      <c r="ADT116" s="246"/>
      <c r="ADU116" s="246"/>
      <c r="ADV116" s="246"/>
      <c r="ADW116" s="246"/>
      <c r="ADX116" s="246"/>
      <c r="ADY116" s="246"/>
      <c r="ADZ116" s="246"/>
      <c r="AEA116" s="246"/>
      <c r="AEB116" s="246"/>
      <c r="AEC116" s="246"/>
      <c r="AED116" s="246"/>
      <c r="AEE116" s="246"/>
      <c r="AEF116" s="246"/>
      <c r="AEG116" s="246"/>
      <c r="AEH116" s="246"/>
      <c r="AEI116" s="246"/>
      <c r="AEJ116" s="246"/>
      <c r="AEK116" s="246"/>
      <c r="AEL116" s="246"/>
      <c r="AEM116" s="246"/>
      <c r="AEN116" s="246"/>
      <c r="AEO116" s="246"/>
      <c r="AEP116" s="246"/>
      <c r="AEQ116" s="246"/>
      <c r="AER116" s="246"/>
      <c r="AES116" s="246"/>
      <c r="AET116" s="246"/>
      <c r="AEU116" s="246"/>
      <c r="AEV116" s="246"/>
      <c r="AEW116" s="246"/>
      <c r="AEX116" s="246"/>
      <c r="AEY116" s="246"/>
      <c r="AEZ116" s="246"/>
      <c r="AFA116" s="246"/>
      <c r="AFB116" s="246"/>
      <c r="AFC116" s="246"/>
      <c r="AFD116" s="246"/>
      <c r="AFE116" s="246"/>
      <c r="AFF116" s="246"/>
      <c r="AFG116" s="246"/>
      <c r="AFH116" s="246"/>
      <c r="AFI116" s="246"/>
      <c r="AFJ116" s="246"/>
      <c r="AFK116" s="246"/>
      <c r="AFL116" s="246"/>
      <c r="AFM116" s="246"/>
      <c r="AFN116" s="246"/>
      <c r="AFO116" s="246"/>
      <c r="AFP116" s="246"/>
      <c r="AFQ116" s="246"/>
      <c r="AFR116" s="246"/>
      <c r="AFS116" s="246"/>
      <c r="AFT116" s="246"/>
      <c r="AFU116" s="246"/>
      <c r="AFV116" s="246"/>
      <c r="AFW116" s="246"/>
      <c r="AFX116" s="246"/>
      <c r="AFY116" s="246"/>
      <c r="AFZ116" s="246"/>
      <c r="AGA116" s="246"/>
      <c r="AGB116" s="246"/>
      <c r="AGC116" s="246"/>
      <c r="AGD116" s="246"/>
      <c r="AGE116" s="246"/>
      <c r="AGF116" s="246"/>
      <c r="AGG116" s="246"/>
      <c r="AGH116" s="246"/>
      <c r="AGI116" s="246"/>
      <c r="AGJ116" s="246"/>
      <c r="AGK116" s="246"/>
      <c r="AGL116" s="246"/>
      <c r="AGM116" s="246"/>
      <c r="AGN116" s="246"/>
      <c r="AGO116" s="246"/>
      <c r="AGP116" s="246"/>
      <c r="AGQ116" s="246"/>
      <c r="AGR116" s="246"/>
      <c r="AGS116" s="246"/>
      <c r="AGT116" s="246"/>
      <c r="AGU116" s="246"/>
      <c r="AGV116" s="246"/>
      <c r="AGW116" s="246"/>
      <c r="AGX116" s="246"/>
      <c r="AGY116" s="246"/>
      <c r="AGZ116" s="246"/>
      <c r="AHA116" s="246"/>
      <c r="AHB116" s="246"/>
      <c r="AHC116" s="246"/>
      <c r="AHD116" s="246"/>
      <c r="AHE116" s="246"/>
      <c r="AHF116" s="246"/>
      <c r="AHG116" s="246"/>
      <c r="AHH116" s="246"/>
      <c r="AHI116" s="246"/>
      <c r="AHJ116" s="246"/>
      <c r="AHK116" s="246"/>
      <c r="AHL116" s="246"/>
      <c r="AHM116" s="246"/>
      <c r="AHN116" s="246"/>
      <c r="AHO116" s="246"/>
      <c r="AHP116" s="246"/>
      <c r="AHQ116" s="246"/>
      <c r="AHR116" s="246"/>
      <c r="AHS116" s="246"/>
      <c r="AHT116" s="246"/>
      <c r="AHU116" s="246"/>
      <c r="AHV116" s="246"/>
      <c r="AHW116" s="246"/>
      <c r="AHX116" s="246"/>
      <c r="AHY116" s="246"/>
      <c r="AHZ116" s="246"/>
      <c r="AIA116" s="246"/>
      <c r="AIB116" s="246"/>
      <c r="AIC116" s="246"/>
      <c r="AID116" s="246"/>
      <c r="AIE116" s="246"/>
      <c r="AIF116" s="246"/>
      <c r="AIG116" s="246"/>
      <c r="AIH116" s="246"/>
      <c r="AII116" s="246"/>
      <c r="AIJ116" s="246"/>
      <c r="AIK116" s="246"/>
      <c r="AIL116" s="246"/>
      <c r="AIM116" s="246"/>
      <c r="AIN116" s="246"/>
      <c r="AIO116" s="246"/>
      <c r="AIP116" s="246"/>
      <c r="AIQ116" s="246"/>
      <c r="AIR116" s="246"/>
      <c r="AIS116" s="246"/>
      <c r="AIT116" s="246"/>
      <c r="AIU116" s="246"/>
      <c r="AIV116" s="246"/>
      <c r="AIW116" s="246"/>
      <c r="AIX116" s="246"/>
      <c r="AIY116" s="246"/>
      <c r="AIZ116" s="246"/>
      <c r="AJA116" s="246"/>
      <c r="AJB116" s="246"/>
      <c r="AJC116" s="246"/>
      <c r="AJD116" s="246"/>
      <c r="AJE116" s="246"/>
      <c r="AJF116" s="246"/>
      <c r="AJG116" s="246"/>
      <c r="AJH116" s="246"/>
      <c r="AJI116" s="246"/>
      <c r="AJJ116" s="246"/>
      <c r="AJK116" s="246"/>
      <c r="AJL116" s="246"/>
      <c r="AJM116" s="246"/>
      <c r="AJN116" s="246"/>
      <c r="AJO116" s="246"/>
      <c r="AJP116" s="246"/>
      <c r="AJQ116" s="246"/>
      <c r="AJR116" s="246"/>
      <c r="AJS116" s="246"/>
      <c r="AJT116" s="246"/>
      <c r="AJU116" s="246"/>
      <c r="AJV116" s="246"/>
      <c r="AJW116" s="246"/>
      <c r="AJX116" s="246"/>
      <c r="AJY116" s="246"/>
      <c r="AJZ116" s="246"/>
      <c r="AKA116" s="246"/>
      <c r="AKB116" s="246"/>
      <c r="AKC116" s="246"/>
      <c r="AKD116" s="246"/>
      <c r="AKE116" s="246"/>
      <c r="AKF116" s="246"/>
      <c r="AKG116" s="246"/>
      <c r="AKH116" s="246"/>
      <c r="AKI116" s="246"/>
      <c r="AKJ116" s="246"/>
      <c r="AKK116" s="246"/>
      <c r="AKL116" s="246"/>
      <c r="AKM116" s="246"/>
      <c r="AKN116" s="246"/>
      <c r="AKO116" s="246"/>
      <c r="AKP116" s="246"/>
      <c r="AKQ116" s="246"/>
      <c r="AKR116" s="246"/>
      <c r="AKS116" s="246"/>
      <c r="AKT116" s="246"/>
      <c r="AKU116" s="246"/>
      <c r="AKV116" s="246"/>
      <c r="AKW116" s="246"/>
      <c r="AKX116" s="246"/>
      <c r="AKY116" s="246"/>
      <c r="AKZ116" s="246"/>
      <c r="ALA116" s="246"/>
      <c r="ALB116" s="246"/>
      <c r="ALC116" s="246"/>
      <c r="ALD116" s="246"/>
      <c r="ALE116" s="246"/>
      <c r="ALF116" s="246"/>
      <c r="ALG116" s="246"/>
      <c r="ALH116" s="246"/>
      <c r="ALI116" s="246"/>
      <c r="ALJ116" s="246"/>
      <c r="ALK116" s="246"/>
      <c r="ALL116" s="246"/>
      <c r="ALM116" s="246"/>
      <c r="ALN116" s="246"/>
      <c r="ALO116" s="246"/>
      <c r="ALP116" s="246"/>
      <c r="ALQ116" s="246"/>
      <c r="ALR116" s="246"/>
      <c r="ALS116" s="246"/>
      <c r="ALT116" s="246"/>
      <c r="ALU116" s="246"/>
      <c r="ALV116" s="246"/>
      <c r="ALW116" s="246"/>
      <c r="ALX116" s="246"/>
      <c r="ALY116" s="246"/>
      <c r="ALZ116" s="246"/>
      <c r="AMA116" s="246"/>
      <c r="AMB116" s="246"/>
      <c r="AMC116" s="246"/>
      <c r="AMD116" s="246"/>
      <c r="AME116" s="246"/>
      <c r="AMF116" s="246"/>
      <c r="AMG116" s="246"/>
      <c r="AMH116" s="246"/>
      <c r="AMI116" s="246"/>
      <c r="AMJ116" s="246"/>
      <c r="AMK116" s="246"/>
      <c r="AML116" s="246"/>
      <c r="AMM116" s="246"/>
      <c r="AMN116" s="246"/>
      <c r="AMO116" s="246"/>
      <c r="AMP116" s="246"/>
      <c r="AMQ116" s="246"/>
      <c r="AMR116" s="246"/>
      <c r="AMS116" s="246"/>
      <c r="AMT116" s="246"/>
      <c r="AMU116" s="246"/>
      <c r="AMV116" s="246"/>
      <c r="AMW116" s="246"/>
      <c r="AMX116" s="246"/>
      <c r="AMY116" s="246"/>
      <c r="AMZ116" s="246"/>
      <c r="ANA116" s="246"/>
      <c r="ANB116" s="246"/>
      <c r="ANC116" s="246"/>
      <c r="AND116" s="246"/>
      <c r="ANE116" s="246"/>
      <c r="ANF116" s="246"/>
      <c r="ANG116" s="246"/>
      <c r="ANH116" s="246"/>
      <c r="ANI116" s="246"/>
      <c r="ANJ116" s="246"/>
      <c r="ANK116" s="246"/>
      <c r="ANL116" s="246"/>
      <c r="ANM116" s="246"/>
      <c r="ANN116" s="246"/>
      <c r="ANO116" s="246"/>
      <c r="ANP116" s="246"/>
      <c r="ANQ116" s="246"/>
      <c r="ANR116" s="246"/>
      <c r="ANS116" s="246"/>
      <c r="ANT116" s="246"/>
      <c r="ANU116" s="246"/>
      <c r="ANV116" s="246"/>
      <c r="ANW116" s="246"/>
      <c r="ANX116" s="246"/>
      <c r="ANY116" s="246"/>
      <c r="ANZ116" s="246"/>
      <c r="AOA116" s="246"/>
      <c r="AOB116" s="246"/>
      <c r="AOC116" s="246"/>
      <c r="AOD116" s="246"/>
      <c r="AOE116" s="246"/>
      <c r="AOF116" s="246"/>
      <c r="AOG116" s="246"/>
      <c r="AOH116" s="246"/>
      <c r="AOI116" s="246"/>
      <c r="AOJ116" s="246"/>
      <c r="AOK116" s="246"/>
      <c r="AOL116" s="246"/>
      <c r="AOM116" s="246"/>
      <c r="AON116" s="246"/>
      <c r="AOO116" s="246"/>
      <c r="AOP116" s="246"/>
      <c r="AOQ116" s="246"/>
      <c r="AOR116" s="246"/>
      <c r="AOS116" s="246"/>
      <c r="AOT116" s="246"/>
      <c r="AOU116" s="246"/>
      <c r="AOV116" s="246"/>
      <c r="AOW116" s="246"/>
      <c r="AOX116" s="246"/>
      <c r="AOY116" s="246"/>
      <c r="AOZ116" s="246"/>
      <c r="APA116" s="246"/>
      <c r="APB116" s="246"/>
      <c r="APC116" s="246"/>
      <c r="APD116" s="246"/>
      <c r="APE116" s="246"/>
      <c r="APF116" s="246"/>
      <c r="APG116" s="246"/>
      <c r="APH116" s="246"/>
      <c r="API116" s="246"/>
      <c r="APJ116" s="246"/>
      <c r="APK116" s="246"/>
      <c r="APL116" s="246"/>
      <c r="APM116" s="246"/>
      <c r="APN116" s="246"/>
      <c r="APO116" s="246"/>
      <c r="APP116" s="246"/>
      <c r="APQ116" s="246"/>
      <c r="APR116" s="246"/>
      <c r="APS116" s="246"/>
      <c r="APT116" s="246"/>
      <c r="APU116" s="246"/>
      <c r="APV116" s="246"/>
      <c r="APW116" s="246"/>
      <c r="APX116" s="246"/>
      <c r="APY116" s="246"/>
      <c r="APZ116" s="246"/>
      <c r="AQA116" s="246"/>
      <c r="AQB116" s="246"/>
      <c r="AQC116" s="246"/>
      <c r="AQD116" s="246"/>
      <c r="AQE116" s="246"/>
      <c r="AQF116" s="246"/>
      <c r="AQG116" s="246"/>
      <c r="AQH116" s="246"/>
      <c r="AQI116" s="246"/>
      <c r="AQJ116" s="246"/>
      <c r="AQK116" s="246"/>
      <c r="AQL116" s="246"/>
      <c r="AQM116" s="246"/>
      <c r="AQN116" s="246"/>
      <c r="AQO116" s="246"/>
      <c r="AQP116" s="246"/>
      <c r="AQQ116" s="246"/>
      <c r="AQR116" s="246"/>
      <c r="AQS116" s="246"/>
      <c r="AQT116" s="246"/>
      <c r="AQU116" s="246"/>
      <c r="AQV116" s="246"/>
      <c r="AQW116" s="246"/>
      <c r="AQX116" s="246"/>
      <c r="AQY116" s="246"/>
      <c r="AQZ116" s="246"/>
      <c r="ARA116" s="246"/>
      <c r="ARB116" s="246"/>
      <c r="ARC116" s="246"/>
      <c r="ARD116" s="246"/>
      <c r="ARE116" s="246"/>
      <c r="ARF116" s="246"/>
      <c r="ARG116" s="246"/>
      <c r="ARH116" s="246"/>
      <c r="ARI116" s="246"/>
      <c r="ARJ116" s="246"/>
      <c r="ARK116" s="246"/>
      <c r="ARL116" s="246"/>
      <c r="ARM116" s="246"/>
      <c r="ARN116" s="246"/>
      <c r="ARO116" s="246"/>
      <c r="ARP116" s="246"/>
      <c r="ARQ116" s="246"/>
      <c r="ARR116" s="246"/>
      <c r="ARS116" s="246"/>
      <c r="ART116" s="246"/>
      <c r="ARU116" s="246"/>
      <c r="ARV116" s="246"/>
      <c r="ARW116" s="246"/>
      <c r="ARX116" s="246"/>
      <c r="ARY116" s="246"/>
      <c r="ARZ116" s="246"/>
      <c r="ASA116" s="246"/>
      <c r="ASB116" s="246"/>
      <c r="ASC116" s="246"/>
    </row>
    <row r="117" spans="1:1173" s="250" customFormat="1" ht="22" customHeight="1" thickTop="1" thickBot="1" x14ac:dyDescent="0.2">
      <c r="A117" s="230"/>
      <c r="B117" s="248" t="s">
        <v>231</v>
      </c>
      <c r="C117" s="92" t="s">
        <v>49</v>
      </c>
      <c r="D117" s="249">
        <f>IF(D$78="","",Vérification!$C$88*10^6)</f>
        <v>722800000</v>
      </c>
      <c r="E117" s="249">
        <f>IF(E$78="","",Vérification!$C$88*10^6)</f>
        <v>722800000</v>
      </c>
      <c r="F117" s="249">
        <f>IF(F$78="","",Vérification!$C$88*10^6)</f>
        <v>722800000</v>
      </c>
      <c r="G117" s="249">
        <f>IF(G$78="","",Vérification!$C$88*10^6)</f>
        <v>722800000</v>
      </c>
      <c r="H117" s="249">
        <f>IF(H$78="","",Vérification!$C$88*10^6)</f>
        <v>722800000</v>
      </c>
      <c r="I117" s="249">
        <f>IF(I$78="","",Vérification!$C$88*10^6)</f>
        <v>722800000</v>
      </c>
      <c r="J117" s="249">
        <f>IF(J$78="","",Vérification!$C$88*10^6)</f>
        <v>722800000</v>
      </c>
      <c r="K117" s="249">
        <f>IF(K$78="","",Vérification!$C$88*10^6)</f>
        <v>722800000</v>
      </c>
      <c r="L117" s="249">
        <f>IF(L$78="","",Vérification!$C$88*10^6)</f>
        <v>722800000</v>
      </c>
      <c r="M117" s="249">
        <f>IF(M$78="","",Vérification!$C$88*10^6)</f>
        <v>722800000</v>
      </c>
      <c r="N117" s="249">
        <f>IF(N$78="","",Vérification!$C$88*10^6)</f>
        <v>722800000</v>
      </c>
      <c r="O117" s="249">
        <f>IF(O$78="","",Vérification!$C$88*10^6)</f>
        <v>722800000</v>
      </c>
      <c r="P117" s="249">
        <f>IF(P$78="","",Vérification!$C$88*10^6)</f>
        <v>722800000</v>
      </c>
      <c r="Q117" s="249">
        <f>IF(Q$78="","",Vérification!$C$88*10^6)</f>
        <v>722800000</v>
      </c>
      <c r="R117" s="249">
        <f>IF(R$78="","",Vérification!$C$88*10^6)</f>
        <v>722800000</v>
      </c>
      <c r="S117" s="249">
        <f>IF(S$78="","",Vérification!$C$88*10^6)</f>
        <v>722800000</v>
      </c>
      <c r="T117" s="249">
        <f>IF(T$78="","",Vérification!$C$88*10^6)</f>
        <v>722800000</v>
      </c>
      <c r="U117" s="249">
        <f>IF(U$78="","",Vérification!$C$88*10^6)</f>
        <v>722800000</v>
      </c>
      <c r="V117" s="249">
        <f>IF(V$78="","",Vérification!$C$88*10^6)</f>
        <v>722800000</v>
      </c>
      <c r="W117" s="249">
        <f>IF(W$78="","",Vérification!$C$88*10^6)</f>
        <v>722800000</v>
      </c>
      <c r="X117" s="249">
        <f>IF(X$78="","",Vérification!$C$88*10^6)</f>
        <v>722800000</v>
      </c>
      <c r="Y117" s="249">
        <f>IF(Y$78="","",Vérification!$C$88*10^6)</f>
        <v>722800000</v>
      </c>
      <c r="Z117" s="249">
        <f>IF(Z$78="","",Vérification!$C$88*10^6)</f>
        <v>722800000</v>
      </c>
      <c r="AA117" s="249">
        <f>IF(AA$78="","",Vérification!$C$88*10^6)</f>
        <v>722800000</v>
      </c>
      <c r="AB117" s="249">
        <f>IF(AB$78="","",Vérification!$C$88*10^6)</f>
        <v>722800000</v>
      </c>
      <c r="AC117" s="249">
        <f>IF(AC$78="","",Vérification!$C$88*10^6)</f>
        <v>722800000</v>
      </c>
      <c r="AD117" s="249">
        <f>IF(AD$78="","",Vérification!$C$88*10^6)</f>
        <v>722800000</v>
      </c>
      <c r="AE117" s="249">
        <f>IF(AE$78="","",Vérification!$C$88*10^6)</f>
        <v>722800000</v>
      </c>
      <c r="AF117" s="249">
        <f>IF(AF$78="","",Vérification!$C$88*10^6)</f>
        <v>722800000</v>
      </c>
      <c r="AG117" s="249">
        <f>IF(AG$78="","",Vérification!$C$88*10^6)</f>
        <v>722800000</v>
      </c>
      <c r="AH117" s="249">
        <f>IF(AH$78="","",Vérification!$C$88*10^6)</f>
        <v>722800000</v>
      </c>
      <c r="AI117" s="249">
        <f>IF(AI$78="","",Vérification!$C$88*10^6)</f>
        <v>722800000</v>
      </c>
      <c r="AJ117" s="249">
        <f>IF(AJ$78="","",Vérification!$C$88*10^6)</f>
        <v>722800000</v>
      </c>
      <c r="AK117" s="249" t="str">
        <f>IF(AK$78="","",Vérification!$C$88*10^6)</f>
        <v/>
      </c>
      <c r="AL117" s="249" t="str">
        <f>IF(AL$78="","",Vérification!$C$88*10^6)</f>
        <v/>
      </c>
      <c r="AM117" s="249" t="str">
        <f>IF(AM$78="","",Vérification!$C$88*10^6)</f>
        <v/>
      </c>
      <c r="AN117" s="249" t="str">
        <f>IF(AN$78="","",Vérification!$C$88*10^6)</f>
        <v/>
      </c>
      <c r="AO117" s="249" t="str">
        <f>IF(AO$78="","",Vérification!$C$88*10^6)</f>
        <v/>
      </c>
      <c r="AP117" s="249" t="str">
        <f>IF(AP$78="","",Vérification!$C$88*10^6)</f>
        <v/>
      </c>
      <c r="AQ117" s="249" t="str">
        <f>IF(AQ$78="","",Vérification!$C$88*10^6)</f>
        <v/>
      </c>
      <c r="AR117" s="249" t="str">
        <f>IF(AR$78="","",Vérification!$C$88*10^6)</f>
        <v/>
      </c>
    </row>
    <row r="118" spans="1:1173" s="255" customFormat="1" ht="22" hidden="1" customHeight="1" thickTop="1" x14ac:dyDescent="0.15">
      <c r="A118" s="251"/>
      <c r="B118" s="252" t="s">
        <v>245</v>
      </c>
      <c r="C118" s="253" t="s">
        <v>49</v>
      </c>
      <c r="D118" s="267">
        <f>IF(D$78="","",D117*8760/Vérification!$D$88)</f>
        <v>7058782608.695652</v>
      </c>
      <c r="E118" s="267">
        <f>IF(E$78="","",E117*8760/Vérification!$D$88)</f>
        <v>7058782608.695652</v>
      </c>
      <c r="F118" s="267">
        <f>IF(F$78="","",F117*8760/Vérification!$D$88)</f>
        <v>7058782608.695652</v>
      </c>
      <c r="G118" s="267">
        <f>IF(G$78="","",G117*8760/Vérification!$D$88)</f>
        <v>7058782608.695652</v>
      </c>
      <c r="H118" s="267">
        <f>IF(H$78="","",H117*8760/Vérification!$D$88)</f>
        <v>7058782608.695652</v>
      </c>
      <c r="I118" s="267">
        <f>IF(I$78="","",I117*8760/Vérification!$D$88)</f>
        <v>7058782608.695652</v>
      </c>
      <c r="J118" s="267">
        <f>IF(J$78="","",J117*8760/Vérification!$D$88)</f>
        <v>7058782608.695652</v>
      </c>
      <c r="K118" s="267">
        <f>IF(K$78="","",K117*8760/Vérification!$D$88)</f>
        <v>7058782608.695652</v>
      </c>
      <c r="L118" s="267">
        <f>IF(L$78="","",L117*8760/Vérification!$D$88)</f>
        <v>7058782608.695652</v>
      </c>
      <c r="M118" s="267">
        <f>IF(M$78="","",M117*8760/Vérification!$D$88)</f>
        <v>7058782608.695652</v>
      </c>
      <c r="N118" s="267">
        <f>IF(N$78="","",N117*8760/Vérification!$D$88)</f>
        <v>7058782608.695652</v>
      </c>
      <c r="O118" s="267">
        <f>IF(O$78="","",O117*8760/Vérification!$D$88)</f>
        <v>7058782608.695652</v>
      </c>
      <c r="P118" s="267">
        <f>IF(P$78="","",P117*8760/Vérification!$D$88)</f>
        <v>7058782608.695652</v>
      </c>
      <c r="Q118" s="267">
        <f>IF(Q$78="","",Q117*8760/Vérification!$D$88)</f>
        <v>7058782608.695652</v>
      </c>
      <c r="R118" s="267">
        <f>IF(R$78="","",R117*8760/Vérification!$D$88)</f>
        <v>7058782608.695652</v>
      </c>
      <c r="S118" s="267">
        <f>IF(S$78="","",S117*8760/Vérification!$D$88)</f>
        <v>7058782608.695652</v>
      </c>
      <c r="T118" s="267">
        <f>IF(T$78="","",T117*8760/Vérification!$D$88)</f>
        <v>7058782608.695652</v>
      </c>
      <c r="U118" s="267">
        <f>IF(U$78="","",U117*8760/Vérification!$D$88)</f>
        <v>7058782608.695652</v>
      </c>
      <c r="V118" s="267">
        <f>IF(V$78="","",V117*8760/Vérification!$D$88)</f>
        <v>7058782608.695652</v>
      </c>
      <c r="W118" s="267">
        <f>IF(W$78="","",W117*8760/Vérification!$D$88)</f>
        <v>7058782608.695652</v>
      </c>
      <c r="X118" s="267">
        <f>IF(X$78="","",X117*8760/Vérification!$D$88)</f>
        <v>7058782608.695652</v>
      </c>
      <c r="Y118" s="267">
        <f>IF(Y$78="","",Y117*8760/Vérification!$D$88)</f>
        <v>7058782608.695652</v>
      </c>
      <c r="Z118" s="267">
        <f>IF(Z$78="","",Z117*8760/Vérification!$D$88)</f>
        <v>7058782608.695652</v>
      </c>
      <c r="AA118" s="267">
        <f>IF(AA$78="","",AA117*8760/Vérification!$D$88)</f>
        <v>7058782608.695652</v>
      </c>
      <c r="AB118" s="267">
        <f>IF(AB$78="","",AB117*8760/Vérification!$D$88)</f>
        <v>7058782608.695652</v>
      </c>
      <c r="AC118" s="267">
        <f>IF(AC$78="","",AC117*8760/Vérification!$D$88)</f>
        <v>7058782608.695652</v>
      </c>
      <c r="AD118" s="267">
        <f>IF(AD$78="","",AD117*8760/Vérification!$D$88)</f>
        <v>7058782608.695652</v>
      </c>
      <c r="AE118" s="267">
        <f>IF(AE$78="","",AE117*8760/Vérification!$D$88)</f>
        <v>7058782608.695652</v>
      </c>
      <c r="AF118" s="267">
        <f>IF(AF$78="","",AF117*8760/Vérification!$D$88)</f>
        <v>7058782608.695652</v>
      </c>
      <c r="AG118" s="267">
        <f>IF(AG$78="","",AG117*8760/Vérification!$D$88)</f>
        <v>7058782608.695652</v>
      </c>
      <c r="AH118" s="267">
        <f>IF(AH$78="","",AH117*8760/Vérification!$D$88)</f>
        <v>7058782608.695652</v>
      </c>
      <c r="AI118" s="267">
        <f>IF(AI$78="","",AI117*8760/Vérification!$D$88)</f>
        <v>7058782608.695652</v>
      </c>
      <c r="AJ118" s="267">
        <f>IF(AJ$78="","",AJ117*8760/Vérification!$D$88)</f>
        <v>7058782608.695652</v>
      </c>
      <c r="AK118" s="267" t="str">
        <f>IF(AK$78="","",AK117*8760/Vérification!$D$88)</f>
        <v/>
      </c>
      <c r="AL118" s="267" t="str">
        <f>IF(AL$78="","",AL117*8760/Vérification!$D$88)</f>
        <v/>
      </c>
      <c r="AM118" s="267" t="str">
        <f>IF(AM$78="","",AM117*8760/Vérification!$D$88)</f>
        <v/>
      </c>
      <c r="AN118" s="267" t="str">
        <f>IF(AN$78="","",AN117*8760/Vérification!$D$88)</f>
        <v/>
      </c>
      <c r="AO118" s="267" t="str">
        <f>IF(AO$78="","",AO117*8760/Vérification!$D$88)</f>
        <v/>
      </c>
      <c r="AP118" s="267" t="str">
        <f>IF(AP$78="","",AP117*8760/Vérification!$D$88)</f>
        <v/>
      </c>
      <c r="AQ118" s="267" t="str">
        <f>IF(AQ$78="","",AQ117*8760/Vérification!$D$88)</f>
        <v/>
      </c>
      <c r="AR118" s="267" t="str">
        <f>IF(AR$78="","",AR117*8760/Vérification!$D$88)</f>
        <v/>
      </c>
    </row>
    <row r="119" spans="1:1173" s="265" customFormat="1" ht="22" customHeight="1" thickTop="1" thickBot="1" x14ac:dyDescent="0.2">
      <c r="A119" s="230"/>
      <c r="B119" s="268" t="s">
        <v>249</v>
      </c>
      <c r="C119" s="269" t="s">
        <v>79</v>
      </c>
      <c r="D119" s="270">
        <f>IF(D$78="","",IF($B126=$C$83,D144,IF($B149=$C$83,D167,IF($B172=$C$83,D190,IF($B195=$C$83,D213,D236)))))</f>
        <v>4125067.7797000054</v>
      </c>
      <c r="E119" s="270">
        <f t="shared" ref="E119:AR119" si="18">IF(E$78="","",IF($B126=$C$83,E144,IF($B149=$C$83,E167,IF($B172=$C$83,E190,IF($B195=$C$83,E213,E236)))))</f>
        <v>8148274.7216062555</v>
      </c>
      <c r="F119" s="270">
        <f t="shared" si="18"/>
        <v>12074495.062240047</v>
      </c>
      <c r="G119" s="270">
        <f t="shared" si="18"/>
        <v>15945386.060263157</v>
      </c>
      <c r="H119" s="270">
        <f t="shared" si="18"/>
        <v>19728475.466701541</v>
      </c>
      <c r="I119" s="270">
        <f t="shared" si="18"/>
        <v>23428026.888302803</v>
      </c>
      <c r="J119" s="270">
        <f t="shared" si="18"/>
        <v>27048156.545316011</v>
      </c>
      <c r="K119" s="270">
        <f t="shared" si="18"/>
        <v>30592731.81325902</v>
      </c>
      <c r="L119" s="270">
        <f t="shared" si="18"/>
        <v>34065528.41282519</v>
      </c>
      <c r="M119" s="270">
        <f t="shared" si="18"/>
        <v>37470077.021977909</v>
      </c>
      <c r="N119" s="270">
        <f t="shared" si="18"/>
        <v>40809820.292687163</v>
      </c>
      <c r="O119" s="270">
        <f t="shared" si="18"/>
        <v>44087985.17187696</v>
      </c>
      <c r="P119" s="270">
        <f t="shared" si="18"/>
        <v>47307713.886375882</v>
      </c>
      <c r="Q119" s="270">
        <f t="shared" si="18"/>
        <v>50305654.361593768</v>
      </c>
      <c r="R119" s="270">
        <f t="shared" si="18"/>
        <v>53250988.066487096</v>
      </c>
      <c r="S119" s="270">
        <f t="shared" si="18"/>
        <v>56146405.043421492</v>
      </c>
      <c r="T119" s="270">
        <f t="shared" si="18"/>
        <v>58994542.244693398</v>
      </c>
      <c r="U119" s="270">
        <f t="shared" si="18"/>
        <v>61797881.315332681</v>
      </c>
      <c r="V119" s="270">
        <f t="shared" si="18"/>
        <v>64558801.562375084</v>
      </c>
      <c r="W119" s="270">
        <f t="shared" si="18"/>
        <v>67279581.120464951</v>
      </c>
      <c r="X119" s="270">
        <f t="shared" si="18"/>
        <v>69962398.064528033</v>
      </c>
      <c r="Y119" s="270">
        <f t="shared" si="18"/>
        <v>72609331.471937627</v>
      </c>
      <c r="Z119" s="270">
        <f t="shared" si="18"/>
        <v>75222362.436486483</v>
      </c>
      <c r="AA119" s="270">
        <f t="shared" si="18"/>
        <v>77499072.210471466</v>
      </c>
      <c r="AB119" s="270">
        <f t="shared" si="18"/>
        <v>79745629.228797108</v>
      </c>
      <c r="AC119" s="270">
        <f t="shared" si="18"/>
        <v>81963752.143007725</v>
      </c>
      <c r="AD119" s="270">
        <f t="shared" si="18"/>
        <v>84155142.859966055</v>
      </c>
      <c r="AE119" s="270">
        <f t="shared" si="18"/>
        <v>86321383.849608719</v>
      </c>
      <c r="AF119" s="270">
        <f t="shared" si="18"/>
        <v>88463990.660925418</v>
      </c>
      <c r="AG119" s="270">
        <f t="shared" si="18"/>
        <v>90584438.529128298</v>
      </c>
      <c r="AH119" s="270">
        <f t="shared" si="18"/>
        <v>92684137.201502562</v>
      </c>
      <c r="AI119" s="270">
        <f t="shared" si="18"/>
        <v>94764431.605756134</v>
      </c>
      <c r="AJ119" s="270">
        <f>IF(AJ$78="","",IF($B126=$C$83,AJ144,IF($B149=$C$83,AJ167,IF($B172=$C$83,AJ190,IF($B195=$C$83,AJ213,AJ236)))))</f>
        <v>96826602.488217071</v>
      </c>
      <c r="AK119" s="270" t="str">
        <f t="shared" si="18"/>
        <v/>
      </c>
      <c r="AL119" s="270" t="str">
        <f t="shared" si="18"/>
        <v/>
      </c>
      <c r="AM119" s="270" t="str">
        <f t="shared" si="18"/>
        <v/>
      </c>
      <c r="AN119" s="270" t="str">
        <f t="shared" si="18"/>
        <v/>
      </c>
      <c r="AO119" s="270" t="str">
        <f t="shared" si="18"/>
        <v/>
      </c>
      <c r="AP119" s="270" t="str">
        <f t="shared" si="18"/>
        <v/>
      </c>
      <c r="AQ119" s="270" t="str">
        <f t="shared" si="18"/>
        <v/>
      </c>
      <c r="AR119" s="270" t="str">
        <f t="shared" si="18"/>
        <v/>
      </c>
    </row>
    <row r="120" spans="1:1173" s="250" customFormat="1" ht="22" customHeight="1" thickTop="1" thickBot="1" x14ac:dyDescent="0.2">
      <c r="A120" s="230"/>
      <c r="B120" s="248" t="s">
        <v>273</v>
      </c>
      <c r="C120" s="92" t="s">
        <v>49</v>
      </c>
      <c r="D120" s="249">
        <f>IF(D$78="","",IF($B126=$C$83,D145,IF($B149=$C$83,D168,IF($B172=$C$83,D191,IF($B195=$C$83,D214,D237)))))</f>
        <v>358960837.0630188</v>
      </c>
      <c r="E120" s="249">
        <f t="shared" ref="E120:AR120" si="19">IF(E$78="","",IF($B126=$C$83,E145,IF($B149=$C$83,E168,IF($B172=$C$83,E191,IF($B195=$C$83,E214,E237)))))</f>
        <v>706881058.99746573</v>
      </c>
      <c r="F120" s="249">
        <f t="shared" si="19"/>
        <v>1044283406.8110026</v>
      </c>
      <c r="G120" s="249">
        <f t="shared" si="19"/>
        <v>1373334611.6588242</v>
      </c>
      <c r="H120" s="249">
        <f t="shared" si="19"/>
        <v>1692852859.8003759</v>
      </c>
      <c r="I120" s="249">
        <f t="shared" si="19"/>
        <v>2003295256.0923362</v>
      </c>
      <c r="J120" s="249">
        <f t="shared" si="19"/>
        <v>2305103062.1700749</v>
      </c>
      <c r="K120" s="249">
        <f t="shared" si="19"/>
        <v>2598690789.3413773</v>
      </c>
      <c r="L120" s="249">
        <f t="shared" si="19"/>
        <v>2884463095.5883212</v>
      </c>
      <c r="M120" s="249">
        <f t="shared" si="19"/>
        <v>3162798296.1798029</v>
      </c>
      <c r="N120" s="249">
        <f t="shared" si="19"/>
        <v>3434065242.0966902</v>
      </c>
      <c r="O120" s="249">
        <f t="shared" si="19"/>
        <v>3698609594.3244238</v>
      </c>
      <c r="P120" s="249">
        <f t="shared" si="19"/>
        <v>3956767903.955308</v>
      </c>
      <c r="Q120" s="249">
        <f t="shared" si="19"/>
        <v>4201374425.6530609</v>
      </c>
      <c r="R120" s="249">
        <f t="shared" si="19"/>
        <v>4440219079.2238255</v>
      </c>
      <c r="S120" s="249">
        <f t="shared" si="19"/>
        <v>4673589796.1960058</v>
      </c>
      <c r="T120" s="249">
        <f t="shared" si="19"/>
        <v>4901768796.5861082</v>
      </c>
      <c r="U120" s="249">
        <f t="shared" si="19"/>
        <v>5125021600.3734465</v>
      </c>
      <c r="V120" s="249">
        <f t="shared" si="19"/>
        <v>5343602721.1803303</v>
      </c>
      <c r="W120" s="249">
        <f t="shared" si="19"/>
        <v>5557755791.1873932</v>
      </c>
      <c r="X120" s="249">
        <f t="shared" si="19"/>
        <v>5767713680.3704004</v>
      </c>
      <c r="Y120" s="249">
        <f t="shared" si="19"/>
        <v>5973698610.3184414</v>
      </c>
      <c r="Z120" s="249">
        <f t="shared" si="19"/>
        <v>6175922262.8815403</v>
      </c>
      <c r="AA120" s="249">
        <f t="shared" si="19"/>
        <v>6360893873.7913876</v>
      </c>
      <c r="AB120" s="249">
        <f t="shared" si="19"/>
        <v>6542504706.1671085</v>
      </c>
      <c r="AC120" s="249">
        <f t="shared" si="19"/>
        <v>6720938207.7147102</v>
      </c>
      <c r="AD120" s="249">
        <f t="shared" si="19"/>
        <v>6896376018.0816174</v>
      </c>
      <c r="AE120" s="249">
        <f t="shared" si="19"/>
        <v>7068986929.3650961</v>
      </c>
      <c r="AF120" s="249">
        <f t="shared" si="19"/>
        <v>7238932531.1594467</v>
      </c>
      <c r="AG120" s="249">
        <f t="shared" si="19"/>
        <v>7406370070.471941</v>
      </c>
      <c r="AH120" s="249">
        <f t="shared" si="19"/>
        <v>7571449745.2712002</v>
      </c>
      <c r="AI120" s="249">
        <f t="shared" si="19"/>
        <v>7734314776.0517006</v>
      </c>
      <c r="AJ120" s="249">
        <f t="shared" si="19"/>
        <v>7895101474.1628056</v>
      </c>
      <c r="AK120" s="249" t="str">
        <f t="shared" si="19"/>
        <v/>
      </c>
      <c r="AL120" s="249" t="str">
        <f t="shared" si="19"/>
        <v/>
      </c>
      <c r="AM120" s="249" t="str">
        <f t="shared" si="19"/>
        <v/>
      </c>
      <c r="AN120" s="249" t="str">
        <f t="shared" si="19"/>
        <v/>
      </c>
      <c r="AO120" s="249" t="str">
        <f t="shared" si="19"/>
        <v/>
      </c>
      <c r="AP120" s="249" t="str">
        <f t="shared" si="19"/>
        <v/>
      </c>
      <c r="AQ120" s="249" t="str">
        <f t="shared" si="19"/>
        <v/>
      </c>
      <c r="AR120" s="249" t="str">
        <f t="shared" si="19"/>
        <v/>
      </c>
    </row>
    <row r="121" spans="1:1173" s="255" customFormat="1" ht="22" hidden="1" customHeight="1" thickTop="1" x14ac:dyDescent="0.15">
      <c r="A121" s="251"/>
      <c r="B121" s="253" t="s">
        <v>245</v>
      </c>
      <c r="C121" s="253" t="s">
        <v>49</v>
      </c>
      <c r="D121" s="220">
        <f t="shared" ref="D121:AR121" si="20">IF(D$78="","",D120*8760/$I$17)</f>
        <v>3483821108.6550465</v>
      </c>
      <c r="E121" s="220">
        <f t="shared" si="20"/>
        <v>6860489781.5397739</v>
      </c>
      <c r="F121" s="220">
        <f t="shared" si="20"/>
        <v>10135079374.766655</v>
      </c>
      <c r="G121" s="220">
        <f t="shared" si="20"/>
        <v>13328618655.142145</v>
      </c>
      <c r="H121" s="220">
        <f t="shared" si="20"/>
        <v>16429637770.719358</v>
      </c>
      <c r="I121" s="220">
        <f t="shared" si="20"/>
        <v>19442573059.349506</v>
      </c>
      <c r="J121" s="220">
        <f t="shared" si="20"/>
        <v>22371707095.734383</v>
      </c>
      <c r="K121" s="220">
        <f t="shared" si="20"/>
        <v>25221062834.733509</v>
      </c>
      <c r="L121" s="220">
        <f t="shared" si="20"/>
        <v>27994567601.765671</v>
      </c>
      <c r="M121" s="220">
        <f t="shared" si="20"/>
        <v>30695893058.425739</v>
      </c>
      <c r="N121" s="220">
        <f t="shared" si="20"/>
        <v>33328619012.593628</v>
      </c>
      <c r="O121" s="220">
        <f t="shared" si="20"/>
        <v>35896100206.383728</v>
      </c>
      <c r="P121" s="220">
        <f t="shared" si="20"/>
        <v>38401602967.702744</v>
      </c>
      <c r="Q121" s="220">
        <f t="shared" si="20"/>
        <v>40775581618.3479</v>
      </c>
      <c r="R121" s="220">
        <f t="shared" si="20"/>
        <v>43093639634.390327</v>
      </c>
      <c r="S121" s="220">
        <f t="shared" si="20"/>
        <v>45358571476.486824</v>
      </c>
      <c r="T121" s="220">
        <f t="shared" si="20"/>
        <v>47573116173.381676</v>
      </c>
      <c r="U121" s="220">
        <f t="shared" si="20"/>
        <v>49739850675.018158</v>
      </c>
      <c r="V121" s="220">
        <f t="shared" si="20"/>
        <v>51861245111.388985</v>
      </c>
      <c r="W121" s="220">
        <f t="shared" si="20"/>
        <v>53939664004.876534</v>
      </c>
      <c r="X121" s="220">
        <f t="shared" si="20"/>
        <v>55977367427.4814</v>
      </c>
      <c r="Y121" s="220">
        <f t="shared" si="20"/>
        <v>57976512105.461494</v>
      </c>
      <c r="Z121" s="220">
        <f t="shared" si="20"/>
        <v>59939152473.789383</v>
      </c>
      <c r="AA121" s="220">
        <f t="shared" si="20"/>
        <v>61734356674.509811</v>
      </c>
      <c r="AB121" s="220">
        <f t="shared" si="20"/>
        <v>63496943525.397591</v>
      </c>
      <c r="AC121" s="220">
        <f t="shared" si="20"/>
        <v>65228693440.705582</v>
      </c>
      <c r="AD121" s="220">
        <f t="shared" si="20"/>
        <v>66931369286.943237</v>
      </c>
      <c r="AE121" s="220">
        <f t="shared" si="20"/>
        <v>68606609241.345268</v>
      </c>
      <c r="AF121" s="220">
        <f t="shared" si="20"/>
        <v>70255981578.724518</v>
      </c>
      <c r="AG121" s="220">
        <f t="shared" si="20"/>
        <v>71881012427.802124</v>
      </c>
      <c r="AH121" s="220">
        <f t="shared" si="20"/>
        <v>73483159504.293945</v>
      </c>
      <c r="AI121" s="220">
        <f t="shared" si="20"/>
        <v>75063812805.46521</v>
      </c>
      <c r="AJ121" s="220">
        <f t="shared" si="20"/>
        <v>76624295273.284042</v>
      </c>
      <c r="AK121" s="220" t="str">
        <f t="shared" si="20"/>
        <v/>
      </c>
      <c r="AL121" s="220" t="str">
        <f t="shared" si="20"/>
        <v/>
      </c>
      <c r="AM121" s="220" t="str">
        <f t="shared" si="20"/>
        <v/>
      </c>
      <c r="AN121" s="220" t="str">
        <f t="shared" si="20"/>
        <v/>
      </c>
      <c r="AO121" s="220" t="str">
        <f t="shared" si="20"/>
        <v/>
      </c>
      <c r="AP121" s="220" t="str">
        <f t="shared" si="20"/>
        <v/>
      </c>
      <c r="AQ121" s="220" t="str">
        <f t="shared" si="20"/>
        <v/>
      </c>
      <c r="AR121" s="220" t="str">
        <f t="shared" si="20"/>
        <v/>
      </c>
    </row>
    <row r="122" spans="1:1173" s="255" customFormat="1" ht="22" hidden="1" customHeight="1" x14ac:dyDescent="0.15">
      <c r="A122" s="251"/>
      <c r="B122" s="252" t="s">
        <v>40</v>
      </c>
      <c r="C122" s="253" t="s">
        <v>272</v>
      </c>
      <c r="D122" s="254">
        <f>IF(D$78="","",Vérification!$F$88*D120/$I$17)</f>
        <v>1073780478.6950486</v>
      </c>
      <c r="E122" s="254">
        <f>IF(E$78="","",Vérification!$F$88*E120/$I$17)</f>
        <v>2114534521.7074645</v>
      </c>
      <c r="F122" s="254">
        <f>IF(F$78="","",Vérification!$F$88*F120/$I$17)</f>
        <v>3123825834.6883526</v>
      </c>
      <c r="G122" s="254">
        <f>IF(G$78="","",Vérification!$F$88*G120/$I$17)</f>
        <v>4108135886.85888</v>
      </c>
      <c r="H122" s="254">
        <f>IF(H$78="","",Vérification!$F$88*H120/$I$17)</f>
        <v>5063929449.8792534</v>
      </c>
      <c r="I122" s="254">
        <f>IF(I$78="","",Vérification!$F$88*I120/$I$17)</f>
        <v>5992573888.1556702</v>
      </c>
      <c r="J122" s="254">
        <f>IF(J$78="","",Vérification!$F$88*J120/$I$17)</f>
        <v>6895389173.3427896</v>
      </c>
      <c r="K122" s="254">
        <f>IF(K$78="","",Vérification!$F$88*K120/$I$17)</f>
        <v>7773615257.2808762</v>
      </c>
      <c r="L122" s="254">
        <f>IF(L$78="","",Vérification!$F$88*L120/$I$17)</f>
        <v>8628462616.9825687</v>
      </c>
      <c r="M122" s="254">
        <f>IF(M$78="","",Vérification!$F$88*M120/$I$17)</f>
        <v>9461062928.9668369</v>
      </c>
      <c r="N122" s="254">
        <f>IF(N$78="","",Vérification!$F$88*N120/$I$17)</f>
        <v>10272519558.676119</v>
      </c>
      <c r="O122" s="254">
        <f>IF(O$78="","",Vérification!$F$88*O120/$I$17)</f>
        <v>11063866501.967587</v>
      </c>
      <c r="P122" s="254">
        <f>IF(P$78="","",Vérification!$F$88*P120/$I$17)</f>
        <v>11836110503.743998</v>
      </c>
      <c r="Q122" s="254">
        <f>IF(Q$78="","",Vérification!$F$88*Q120/$I$17)</f>
        <v>12567816252.230516</v>
      </c>
      <c r="R122" s="254">
        <f>IF(R$78="","",Vérification!$F$88*R120/$I$17)</f>
        <v>13282286188.68195</v>
      </c>
      <c r="S122" s="254">
        <f>IF(S$78="","",Vérification!$F$88*S120/$I$17)</f>
        <v>13980381619.465117</v>
      </c>
      <c r="T122" s="254">
        <f>IF(T$78="","",Vérification!$F$88*T120/$I$17)</f>
        <v>14662946765.768328</v>
      </c>
      <c r="U122" s="254">
        <f>IF(U$78="","",Vérification!$F$88*U120/$I$17)</f>
        <v>15330775892.985048</v>
      </c>
      <c r="V122" s="254">
        <f>IF(V$78="","",Vérification!$F$88*V120/$I$17)</f>
        <v>15984630342.551399</v>
      </c>
      <c r="W122" s="254">
        <f>IF(W$78="","",Vérification!$F$88*W120/$I$17)</f>
        <v>16625238905.612631</v>
      </c>
      <c r="X122" s="254">
        <f>IF(X$78="","",Vérification!$F$88*X120/$I$17)</f>
        <v>17253298179.703171</v>
      </c>
      <c r="Y122" s="254">
        <f>IF(Y$78="","",Vérification!$F$88*Y120/$I$17)</f>
        <v>17869472909.217583</v>
      </c>
      <c r="Z122" s="254">
        <f>IF(Z$78="","",Vérification!$F$88*Z120/$I$17)</f>
        <v>18474396310.414532</v>
      </c>
      <c r="AA122" s="254">
        <f>IF(AA$78="","",Vérification!$F$88*AA120/$I$17)</f>
        <v>19027712673.650284</v>
      </c>
      <c r="AB122" s="254">
        <f>IF(AB$78="","",Vérification!$F$88*AB120/$I$17)</f>
        <v>19570975744.129395</v>
      </c>
      <c r="AC122" s="254">
        <f>IF(AC$78="","",Vérification!$F$88*AC120/$I$17)</f>
        <v>20104734279.669529</v>
      </c>
      <c r="AD122" s="254">
        <f>IF(AD$78="","",Vérification!$F$88*AD120/$I$17)</f>
        <v>20629531629.5373</v>
      </c>
      <c r="AE122" s="254">
        <f>IF(AE$78="","",Vérification!$F$88*AE120/$I$17)</f>
        <v>21145872711.373539</v>
      </c>
      <c r="AF122" s="254">
        <f>IF(AF$78="","",Vérification!$F$88*AF120/$I$17)</f>
        <v>21654240897.552078</v>
      </c>
      <c r="AG122" s="254">
        <f>IF(AG$78="","",Vérification!$F$88*AG120/$I$17)</f>
        <v>22155106570.212986</v>
      </c>
      <c r="AH122" s="254">
        <f>IF(AH$78="","",Vérification!$F$88*AH120/$I$17)</f>
        <v>22648919025.296082</v>
      </c>
      <c r="AI122" s="254">
        <f>IF(AI$78="","",Vérification!$F$88*AI120/$I$17)</f>
        <v>23136106686.615986</v>
      </c>
      <c r="AJ122" s="254">
        <f>IF(AJ$78="","",Vérification!$F$88*AJ120/$I$17)</f>
        <v>23617077310.258778</v>
      </c>
      <c r="AK122" s="254" t="str">
        <f>IF(AK$78="","",Vérification!$F$88*AK120/$I$17)</f>
        <v/>
      </c>
      <c r="AL122" s="254" t="str">
        <f>IF(AL$78="","",Vérification!$F$88*AL120/$I$17)</f>
        <v/>
      </c>
      <c r="AM122" s="254" t="str">
        <f>IF(AM$78="","",Vérification!$F$88*AM120/$I$17)</f>
        <v/>
      </c>
      <c r="AN122" s="254" t="str">
        <f>IF(AN$78="","",Vérification!$F$88*AN120/$I$17)</f>
        <v/>
      </c>
      <c r="AO122" s="254" t="str">
        <f>IF(AO$78="","",Vérification!$F$88*AO120/$I$17)</f>
        <v/>
      </c>
      <c r="AP122" s="254" t="str">
        <f>IF(AP$78="","",Vérification!$F$88*AP120/$I$17)</f>
        <v/>
      </c>
      <c r="AQ122" s="254" t="str">
        <f>IF(AQ$78="","",Vérification!$F$88*AQ120/$I$17)</f>
        <v/>
      </c>
      <c r="AR122" s="254" t="str">
        <f>IF(AR$78="","",Vérification!$F$88*AR120/$I$17)</f>
        <v/>
      </c>
    </row>
    <row r="123" spans="1:1173" s="256" customFormat="1" ht="26" hidden="1" customHeight="1" x14ac:dyDescent="0.15"/>
    <row r="124" spans="1:1173" s="274" customFormat="1" ht="22" hidden="1" customHeight="1" x14ac:dyDescent="0.15">
      <c r="A124" s="256"/>
      <c r="B124" s="271"/>
      <c r="C124" s="884" t="s">
        <v>53</v>
      </c>
      <c r="D124" s="884"/>
      <c r="E124" s="884" t="s">
        <v>54</v>
      </c>
      <c r="F124" s="884"/>
      <c r="G124" s="272" t="s">
        <v>198</v>
      </c>
      <c r="H124" s="273"/>
    </row>
    <row r="125" spans="1:1173" s="274" customFormat="1" ht="22" hidden="1" customHeight="1" x14ac:dyDescent="0.15">
      <c r="A125" s="256"/>
      <c r="B125" s="275" t="s">
        <v>202</v>
      </c>
      <c r="C125" s="276" t="s">
        <v>46</v>
      </c>
      <c r="D125" s="276" t="s">
        <v>47</v>
      </c>
      <c r="E125" s="276" t="s">
        <v>46</v>
      </c>
      <c r="F125" s="276" t="s">
        <v>47</v>
      </c>
      <c r="G125" s="277" t="s">
        <v>192</v>
      </c>
      <c r="H125" s="278" t="s">
        <v>99</v>
      </c>
    </row>
    <row r="126" spans="1:1173" s="274" customFormat="1" ht="22" hidden="1" customHeight="1" x14ac:dyDescent="0.15">
      <c r="A126" s="256"/>
      <c r="B126" s="279" t="str">
        <f>'Consommation BATIMENT'!C$115</f>
        <v>*PEB*</v>
      </c>
      <c r="C126" s="280">
        <f>VLOOKUP($B126,'Consommation BATIMENT'!$C$27:$K$31,4,)</f>
        <v>115</v>
      </c>
      <c r="D126" s="280">
        <f>VLOOKUP($B126,'Consommation BATIMENT'!$C$27:$K$31,6,)</f>
        <v>130</v>
      </c>
      <c r="E126" s="280">
        <f>VLOOKUP($B126,'Consommation BATIMENT'!$C$27:$K$31,7,)</f>
        <v>85</v>
      </c>
      <c r="F126" s="280">
        <f>VLOOKUP($B126,'Consommation BATIMENT'!$C$27:$K$31,9,)</f>
        <v>115</v>
      </c>
      <c r="G126" s="281">
        <f>$I$14</f>
        <v>45</v>
      </c>
      <c r="H126" s="282">
        <f>$I$15</f>
        <v>90</v>
      </c>
    </row>
    <row r="127" spans="1:1173" s="284" customFormat="1" ht="26" hidden="1" customHeight="1" x14ac:dyDescent="0.15">
      <c r="A127" s="256"/>
      <c r="B127" s="283"/>
      <c r="E127" s="285"/>
      <c r="J127" s="285"/>
    </row>
    <row r="128" spans="1:1173" s="290" customFormat="1" ht="26" hidden="1" customHeight="1" x14ac:dyDescent="0.15">
      <c r="A128" s="291"/>
      <c r="B128" s="285" t="s">
        <v>88</v>
      </c>
      <c r="C128" s="286" t="s">
        <v>79</v>
      </c>
      <c r="D128" s="289">
        <f>IF(D$78="","",IF('Consommation BATIMENT'!D$123&lt;0,0,'Consommation BATIMENT'!D$123*'Consommation BATIMENT'!$D$19))</f>
        <v>36853589.519999996</v>
      </c>
      <c r="E128" s="289">
        <f>IF(E$78="","",IF('Consommation BATIMENT'!E$123&lt;0,0,'Consommation BATIMENT'!E$123*'Consommation BATIMENT'!$D$19))</f>
        <v>66741871.32</v>
      </c>
      <c r="F128" s="289">
        <f>IF(F$78="","",IF('Consommation BATIMENT'!F$123&lt;0,0,'Consommation BATIMENT'!F$123*'Consommation BATIMENT'!$D$19))</f>
        <v>90981221.039999992</v>
      </c>
      <c r="G128" s="289">
        <f>IF(G$78="","",IF('Consommation BATIMENT'!G$123&lt;0,0,'Consommation BATIMENT'!G$123*'Consommation BATIMENT'!$D$19))</f>
        <v>110639376.53999999</v>
      </c>
      <c r="H128" s="289">
        <f>IF(H$78="","",IF('Consommation BATIMENT'!H$123&lt;0,0,'Consommation BATIMENT'!H$123*'Consommation BATIMENT'!$D$19))</f>
        <v>126582134.48999999</v>
      </c>
      <c r="I128" s="289">
        <f>IF(I$78="","",IF('Consommation BATIMENT'!I$123&lt;0,0,'Consommation BATIMENT'!I$123*'Consommation BATIMENT'!$D$19))</f>
        <v>139511668.68000001</v>
      </c>
      <c r="J128" s="289">
        <f>IF(J$78="","",IF('Consommation BATIMENT'!J$123&lt;0,0,'Consommation BATIMENT'!J$123*'Consommation BATIMENT'!$D$19))</f>
        <v>149997578.94</v>
      </c>
      <c r="K128" s="289">
        <f>IF(K$78="","",IF('Consommation BATIMENT'!K$123&lt;0,0,'Consommation BATIMENT'!K$123*'Consommation BATIMENT'!$D$19))</f>
        <v>158501656.34999999</v>
      </c>
      <c r="L128" s="289">
        <f>IF(L$78="","",IF('Consommation BATIMENT'!L$123&lt;0,0,'Consommation BATIMENT'!L$123*'Consommation BATIMENT'!$D$19))</f>
        <v>165398459.31</v>
      </c>
      <c r="M128" s="289">
        <f>IF(M$78="","",IF('Consommation BATIMENT'!M$123&lt;0,0,'Consommation BATIMENT'!M$123*'Consommation BATIMENT'!$D$19))</f>
        <v>170991700.47</v>
      </c>
      <c r="N128" s="289">
        <f>IF(N$78="","",IF('Consommation BATIMENT'!N$123&lt;0,0,'Consommation BATIMENT'!N$123*'Consommation BATIMENT'!$D$19))</f>
        <v>175527799.82999998</v>
      </c>
      <c r="O128" s="289">
        <f>IF(O$78="","",IF('Consommation BATIMENT'!O$123&lt;0,0,'Consommation BATIMENT'!O$123*'Consommation BATIMENT'!$D$19))</f>
        <v>179206604.00999999</v>
      </c>
      <c r="P128" s="289">
        <f>IF(P$78="","",IF('Consommation BATIMENT'!P$123&lt;0,0,'Consommation BATIMENT'!P$123*'Consommation BATIMENT'!$D$19))</f>
        <v>182190134.16</v>
      </c>
      <c r="Q128" s="289">
        <f>IF(Q$78="","",IF('Consommation BATIMENT'!Q$123&lt;0,0,'Consommation BATIMENT'!Q$123*'Consommation BATIMENT'!$D$19))</f>
        <v>184609732.13999999</v>
      </c>
      <c r="R128" s="289">
        <f>IF(R$78="","",IF('Consommation BATIMENT'!R$123&lt;0,0,'Consommation BATIMENT'!R$123*'Consommation BATIMENT'!$D$19))</f>
        <v>186572097.81</v>
      </c>
      <c r="S128" s="289">
        <f>IF(S$78="","",IF('Consommation BATIMENT'!S$123&lt;0,0,'Consommation BATIMENT'!S$123*'Consommation BATIMENT'!$D$19))</f>
        <v>188163601.38</v>
      </c>
      <c r="T128" s="289">
        <f>IF(T$78="","",IF('Consommation BATIMENT'!T$123&lt;0,0,'Consommation BATIMENT'!T$123*'Consommation BATIMENT'!$D$19))</f>
        <v>189454226.13</v>
      </c>
      <c r="U128" s="289">
        <f>IF(U$78="","",IF('Consommation BATIMENT'!U$123&lt;0,0,'Consommation BATIMENT'!U$123*'Consommation BATIMENT'!$D$19))</f>
        <v>190500895.07999998</v>
      </c>
      <c r="V128" s="289">
        <f>IF(V$78="","",IF('Consommation BATIMENT'!V$123&lt;0,0,'Consommation BATIMENT'!V$123*'Consommation BATIMENT'!$D$19))</f>
        <v>191349811.97999999</v>
      </c>
      <c r="W128" s="289">
        <f>IF(W$78="","",IF('Consommation BATIMENT'!W$123&lt;0,0,'Consommation BATIMENT'!W$123*'Consommation BATIMENT'!$D$19))</f>
        <v>192038309.45999998</v>
      </c>
      <c r="X128" s="289">
        <f>IF(X$78="","",IF('Consommation BATIMENT'!X$123&lt;0,0,'Consommation BATIMENT'!X$123*'Consommation BATIMENT'!$D$19))</f>
        <v>192596697.17999998</v>
      </c>
      <c r="Y128" s="289">
        <f>IF(Y$78="","",IF('Consommation BATIMENT'!Y$123&lt;0,0,'Consommation BATIMENT'!Y$123*'Consommation BATIMENT'!$D$19))</f>
        <v>193049493.92999998</v>
      </c>
      <c r="Z128" s="289">
        <f>IF(Z$78="","",IF('Consommation BATIMENT'!Z$123&lt;0,0,'Consommation BATIMENT'!Z$123*'Consommation BATIMENT'!$D$19))</f>
        <v>193416659.72999999</v>
      </c>
      <c r="AA128" s="289">
        <f>IF(AA$78="","",IF('Consommation BATIMENT'!AA$123&lt;0,0,'Consommation BATIMENT'!AA$123*'Consommation BATIMENT'!$D$19))</f>
        <v>193714458.29999998</v>
      </c>
      <c r="AB128" s="289">
        <f>IF(AB$78="","",IF('Consommation BATIMENT'!AB$123&lt;0,0,'Consommation BATIMENT'!AB$123*'Consommation BATIMENT'!$D$19))</f>
        <v>193955949.89999998</v>
      </c>
      <c r="AC128" s="289">
        <f>IF(AC$78="","",IF('Consommation BATIMENT'!AC$123&lt;0,0,'Consommation BATIMENT'!AC$123*'Consommation BATIMENT'!$D$19))</f>
        <v>194151853.79999998</v>
      </c>
      <c r="AD128" s="289">
        <f>IF(AD$78="","",IF('Consommation BATIMENT'!AD$123&lt;0,0,'Consommation BATIMENT'!AD$123*'Consommation BATIMENT'!$D$19))</f>
        <v>194310671.48999998</v>
      </c>
      <c r="AE128" s="289">
        <f>IF(AE$78="","",IF('Consommation BATIMENT'!AE$123&lt;0,0,'Consommation BATIMENT'!AE$123*'Consommation BATIMENT'!$D$19))</f>
        <v>194439549.14999998</v>
      </c>
      <c r="AF128" s="289">
        <f>IF(AF$78="","",IF('Consommation BATIMENT'!AF$123&lt;0,0,'Consommation BATIMENT'!AF$123*'Consommation BATIMENT'!$D$19))</f>
        <v>194544031.22999999</v>
      </c>
      <c r="AG128" s="289">
        <f>IF(AG$78="","",IF('Consommation BATIMENT'!AG$123&lt;0,0,'Consommation BATIMENT'!AG$123*'Consommation BATIMENT'!$D$19))</f>
        <v>194628799.70999998</v>
      </c>
      <c r="AH128" s="289">
        <f>IF(AH$78="","",IF('Consommation BATIMENT'!AH$123&lt;0,0,'Consommation BATIMENT'!AH$123*'Consommation BATIMENT'!$D$19))</f>
        <v>194697550.88999999</v>
      </c>
      <c r="AI128" s="289">
        <f>IF(AI$78="","",IF('Consommation BATIMENT'!AI$123&lt;0,0,'Consommation BATIMENT'!AI$123*'Consommation BATIMENT'!$D$19))</f>
        <v>194753241.81</v>
      </c>
      <c r="AJ128" s="289">
        <f>IF(AJ$78="","",IF('Consommation BATIMENT'!AJ$123&lt;0,0,'Consommation BATIMENT'!AJ$123*'Consommation BATIMENT'!$D$19))</f>
        <v>194798459.88</v>
      </c>
      <c r="AK128" s="289" t="str">
        <f>IF(AK$78="","",IF('Consommation BATIMENT'!AK$123&lt;0,0,'Consommation BATIMENT'!AK$123*'Consommation BATIMENT'!$D$19))</f>
        <v/>
      </c>
      <c r="AL128" s="289" t="str">
        <f>IF(AL$78="","",IF('Consommation BATIMENT'!AL$123&lt;0,0,'Consommation BATIMENT'!AL$123*'Consommation BATIMENT'!$D$19))</f>
        <v/>
      </c>
      <c r="AM128" s="289" t="str">
        <f>IF(AM$78="","",IF('Consommation BATIMENT'!AM$123&lt;0,0,'Consommation BATIMENT'!AM$123*'Consommation BATIMENT'!$D$19))</f>
        <v/>
      </c>
      <c r="AN128" s="289" t="str">
        <f>IF(AN$78="","",IF('Consommation BATIMENT'!AN$123&lt;0,0,'Consommation BATIMENT'!AN$123*'Consommation BATIMENT'!$D$19))</f>
        <v/>
      </c>
      <c r="AO128" s="289" t="str">
        <f>IF(AO$78="","",IF('Consommation BATIMENT'!AO$123&lt;0,0,'Consommation BATIMENT'!AO$123*'Consommation BATIMENT'!$D$19))</f>
        <v/>
      </c>
      <c r="AP128" s="289" t="str">
        <f>IF(AP$78="","",IF('Consommation BATIMENT'!AP$123&lt;0,0,'Consommation BATIMENT'!AP$123*'Consommation BATIMENT'!$D$19))</f>
        <v/>
      </c>
      <c r="AQ128" s="289" t="str">
        <f>IF(AQ$78="","",IF('Consommation BATIMENT'!AQ$123&lt;0,0,'Consommation BATIMENT'!AQ$123*'Consommation BATIMENT'!$D$19))</f>
        <v/>
      </c>
      <c r="AR128" s="289" t="str">
        <f>IF(AR$78="","",IF('Consommation BATIMENT'!AR$123&lt;0,0,'Consommation BATIMENT'!AR$123*'Consommation BATIMENT'!$D$19))</f>
        <v/>
      </c>
    </row>
    <row r="129" spans="1:1173" s="290" customFormat="1" ht="22" hidden="1" customHeight="1" x14ac:dyDescent="0.15">
      <c r="A129" s="256"/>
      <c r="B129" s="288" t="s">
        <v>199</v>
      </c>
      <c r="C129" s="93" t="s">
        <v>79</v>
      </c>
      <c r="D129" s="289">
        <f t="shared" ref="D129:AR129" si="21">IF(D$78="","",IF(D128&lt;0,0,IF($C126=0,D128,$F$90*$F$91*D128)))</f>
        <v>7739253.7991999984</v>
      </c>
      <c r="E129" s="289">
        <f t="shared" si="21"/>
        <v>14015792.9772</v>
      </c>
      <c r="F129" s="289">
        <f t="shared" si="21"/>
        <v>19106056.418399997</v>
      </c>
      <c r="G129" s="289">
        <f t="shared" si="21"/>
        <v>23234269.073399998</v>
      </c>
      <c r="H129" s="289">
        <f t="shared" si="21"/>
        <v>26582248.242899999</v>
      </c>
      <c r="I129" s="289">
        <f t="shared" si="21"/>
        <v>29297450.422800001</v>
      </c>
      <c r="J129" s="289">
        <f t="shared" si="21"/>
        <v>31499491.577399999</v>
      </c>
      <c r="K129" s="289">
        <f t="shared" si="21"/>
        <v>33285347.833499998</v>
      </c>
      <c r="L129" s="289">
        <f t="shared" si="21"/>
        <v>34733676.4551</v>
      </c>
      <c r="M129" s="289">
        <f t="shared" si="21"/>
        <v>35908257.098700002</v>
      </c>
      <c r="N129" s="289">
        <f t="shared" si="21"/>
        <v>36860837.964299992</v>
      </c>
      <c r="O129" s="289">
        <f t="shared" si="21"/>
        <v>37633386.842099994</v>
      </c>
      <c r="P129" s="289">
        <f t="shared" si="21"/>
        <v>38259928.173599996</v>
      </c>
      <c r="Q129" s="289">
        <f t="shared" si="21"/>
        <v>38768043.749399997</v>
      </c>
      <c r="R129" s="289">
        <f t="shared" si="21"/>
        <v>39180140.540100001</v>
      </c>
      <c r="S129" s="289">
        <f t="shared" si="21"/>
        <v>39514356.289799996</v>
      </c>
      <c r="T129" s="289">
        <f t="shared" si="21"/>
        <v>39785387.487300001</v>
      </c>
      <c r="U129" s="289">
        <f t="shared" si="21"/>
        <v>40005187.966799997</v>
      </c>
      <c r="V129" s="289">
        <f t="shared" si="21"/>
        <v>40183460.515799999</v>
      </c>
      <c r="W129" s="289">
        <f t="shared" si="21"/>
        <v>40328044.986599997</v>
      </c>
      <c r="X129" s="289">
        <f t="shared" si="21"/>
        <v>40445306.407799996</v>
      </c>
      <c r="Y129" s="289">
        <f t="shared" si="21"/>
        <v>40540393.725299992</v>
      </c>
      <c r="Z129" s="289">
        <f t="shared" si="21"/>
        <v>40617498.543299995</v>
      </c>
      <c r="AA129" s="289">
        <f t="shared" si="21"/>
        <v>40680036.242999993</v>
      </c>
      <c r="AB129" s="289">
        <f t="shared" si="21"/>
        <v>40730749.478999995</v>
      </c>
      <c r="AC129" s="289">
        <f t="shared" si="21"/>
        <v>40771889.297999993</v>
      </c>
      <c r="AD129" s="289">
        <f t="shared" si="21"/>
        <v>40805241.012899995</v>
      </c>
      <c r="AE129" s="289">
        <f t="shared" si="21"/>
        <v>40832305.321499996</v>
      </c>
      <c r="AF129" s="289">
        <f t="shared" si="21"/>
        <v>40854246.558299996</v>
      </c>
      <c r="AG129" s="289">
        <f t="shared" si="21"/>
        <v>40872047.939099997</v>
      </c>
      <c r="AH129" s="289">
        <f t="shared" si="21"/>
        <v>40886485.686899997</v>
      </c>
      <c r="AI129" s="289">
        <f t="shared" si="21"/>
        <v>40898180.780099995</v>
      </c>
      <c r="AJ129" s="289">
        <f t="shared" si="21"/>
        <v>40907676.5748</v>
      </c>
      <c r="AK129" s="289" t="str">
        <f t="shared" si="21"/>
        <v/>
      </c>
      <c r="AL129" s="289" t="str">
        <f t="shared" si="21"/>
        <v/>
      </c>
      <c r="AM129" s="289" t="str">
        <f t="shared" si="21"/>
        <v/>
      </c>
      <c r="AN129" s="289" t="str">
        <f t="shared" si="21"/>
        <v/>
      </c>
      <c r="AO129" s="289" t="str">
        <f t="shared" si="21"/>
        <v/>
      </c>
      <c r="AP129" s="289" t="str">
        <f t="shared" si="21"/>
        <v/>
      </c>
      <c r="AQ129" s="289" t="str">
        <f t="shared" si="21"/>
        <v/>
      </c>
      <c r="AR129" s="289" t="str">
        <f t="shared" si="21"/>
        <v/>
      </c>
    </row>
    <row r="130" spans="1:1173" s="290" customFormat="1" ht="22" hidden="1" customHeight="1" x14ac:dyDescent="0.15">
      <c r="A130" s="256"/>
      <c r="B130" s="288" t="s">
        <v>197</v>
      </c>
      <c r="C130" s="93" t="s">
        <v>49</v>
      </c>
      <c r="D130" s="289">
        <f t="shared" ref="D130:AR130" si="22">IF(D$78="","",IF($C126=0,$G126*D129,$J$24*D129))</f>
        <v>831952199.82936811</v>
      </c>
      <c r="E130" s="289">
        <f t="shared" si="22"/>
        <v>1506665901.1673558</v>
      </c>
      <c r="F130" s="289">
        <f t="shared" si="22"/>
        <v>2053857656.0178173</v>
      </c>
      <c r="G130" s="289">
        <f t="shared" si="22"/>
        <v>2497631137.131165</v>
      </c>
      <c r="H130" s="289">
        <f t="shared" si="22"/>
        <v>2857531291.2437425</v>
      </c>
      <c r="I130" s="289">
        <f t="shared" si="22"/>
        <v>3149409356.6436396</v>
      </c>
      <c r="J130" s="289">
        <f t="shared" si="22"/>
        <v>3386123777.7256365</v>
      </c>
      <c r="K130" s="289">
        <f t="shared" si="22"/>
        <v>3578099267.7909722</v>
      </c>
      <c r="L130" s="289">
        <f t="shared" si="22"/>
        <v>3733791304.0103445</v>
      </c>
      <c r="M130" s="289">
        <f t="shared" si="22"/>
        <v>3860056054.5501223</v>
      </c>
      <c r="N130" s="289">
        <f t="shared" si="22"/>
        <v>3962456333.3383946</v>
      </c>
      <c r="O130" s="289">
        <f t="shared" si="22"/>
        <v>4045503582.4708443</v>
      </c>
      <c r="P130" s="289">
        <f t="shared" si="22"/>
        <v>4112855352.1051893</v>
      </c>
      <c r="Q130" s="289">
        <f t="shared" si="22"/>
        <v>4167476622.0651016</v>
      </c>
      <c r="R130" s="289">
        <f t="shared" si="22"/>
        <v>4211776090.7814431</v>
      </c>
      <c r="S130" s="289">
        <f t="shared" si="22"/>
        <v>4247703524.5360093</v>
      </c>
      <c r="T130" s="289">
        <f t="shared" si="22"/>
        <v>4276838762.4843793</v>
      </c>
      <c r="U130" s="289">
        <f t="shared" si="22"/>
        <v>4300466814.643939</v>
      </c>
      <c r="V130" s="289">
        <f t="shared" si="22"/>
        <v>4319630708.6262083</v>
      </c>
      <c r="W130" s="289">
        <f t="shared" si="22"/>
        <v>4335173210.7412901</v>
      </c>
      <c r="X130" s="289">
        <f t="shared" si="22"/>
        <v>4347778547.1023417</v>
      </c>
      <c r="Y130" s="289">
        <f t="shared" si="22"/>
        <v>4358000217.6952057</v>
      </c>
      <c r="Z130" s="289">
        <f t="shared" si="22"/>
        <v>4366288810.4480591</v>
      </c>
      <c r="AA130" s="289">
        <f t="shared" si="22"/>
        <v>4373011471.0801554</v>
      </c>
      <c r="AB130" s="289">
        <f t="shared" si="22"/>
        <v>4378463028.7296839</v>
      </c>
      <c r="AC130" s="289">
        <f t="shared" si="22"/>
        <v>4382885465.802515</v>
      </c>
      <c r="AD130" s="289">
        <f t="shared" si="22"/>
        <v>4386470699.3791685</v>
      </c>
      <c r="AE130" s="289">
        <f t="shared" si="22"/>
        <v>4389380051.0635595</v>
      </c>
      <c r="AF130" s="289">
        <f t="shared" si="22"/>
        <v>4391738684.1690693</v>
      </c>
      <c r="AG130" s="289">
        <f t="shared" si="22"/>
        <v>4393652292.1603327</v>
      </c>
      <c r="AH130" s="289">
        <f t="shared" si="22"/>
        <v>4395204317.2462692</v>
      </c>
      <c r="AI130" s="289">
        <f t="shared" si="22"/>
        <v>4396461513.1940174</v>
      </c>
      <c r="AJ130" s="289">
        <f t="shared" si="22"/>
        <v>4397482289.5498228</v>
      </c>
      <c r="AK130" s="289" t="str">
        <f t="shared" si="22"/>
        <v/>
      </c>
      <c r="AL130" s="289" t="str">
        <f t="shared" si="22"/>
        <v/>
      </c>
      <c r="AM130" s="289" t="str">
        <f t="shared" si="22"/>
        <v/>
      </c>
      <c r="AN130" s="289" t="str">
        <f t="shared" si="22"/>
        <v/>
      </c>
      <c r="AO130" s="289" t="str">
        <f t="shared" si="22"/>
        <v/>
      </c>
      <c r="AP130" s="289" t="str">
        <f t="shared" si="22"/>
        <v/>
      </c>
      <c r="AQ130" s="289" t="str">
        <f t="shared" si="22"/>
        <v/>
      </c>
      <c r="AR130" s="289" t="str">
        <f t="shared" si="22"/>
        <v/>
      </c>
    </row>
    <row r="131" spans="1:1173" s="256" customFormat="1" ht="10" hidden="1" customHeight="1" x14ac:dyDescent="0.15">
      <c r="C131" s="291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</row>
    <row r="132" spans="1:1173" s="284" customFormat="1" ht="26" hidden="1" customHeight="1" x14ac:dyDescent="0.15">
      <c r="A132" s="256"/>
      <c r="B132" s="284" t="s">
        <v>89</v>
      </c>
      <c r="C132" s="286" t="s">
        <v>79</v>
      </c>
      <c r="D132" s="293">
        <f>IF(D$78="","",IF('Consommation BATIMENT'!D$127&lt;0,0,'Consommation BATIMENT'!D$127*'Consommation BATIMENT'!$D$19))</f>
        <v>1195137.0000000056</v>
      </c>
      <c r="E132" s="293">
        <f>IF(E$78="","",IF('Consommation BATIMENT'!E$127&lt;0,0,'Consommation BATIMENT'!E$127*'Consommation BATIMENT'!$D$19))</f>
        <v>2390274.0000000051</v>
      </c>
      <c r="F132" s="293">
        <f>IF(F$78="","",IF('Consommation BATIMENT'!F$127&lt;0,0,'Consommation BATIMENT'!F$127*'Consommation BATIMENT'!$D$19))</f>
        <v>3585411.0000000051</v>
      </c>
      <c r="G132" s="293">
        <f>IF(G$78="","",IF('Consommation BATIMENT'!G$127&lt;0,0,'Consommation BATIMENT'!G$127*'Consommation BATIMENT'!$D$19))</f>
        <v>4817511.0000000056</v>
      </c>
      <c r="H132" s="293">
        <f>IF(H$78="","",IF('Consommation BATIMENT'!H$127&lt;0,0,'Consommation BATIMENT'!H$127*'Consommation BATIMENT'!$D$19))</f>
        <v>6049611.0000000047</v>
      </c>
      <c r="I132" s="293">
        <f>IF(I$78="","",IF('Consommation BATIMENT'!I$127&lt;0,0,'Consommation BATIMENT'!I$127*'Consommation BATIMENT'!$D$19))</f>
        <v>7281711.0000000047</v>
      </c>
      <c r="J132" s="293">
        <f>IF(J$78="","",IF('Consommation BATIMENT'!J$127&lt;0,0,'Consommation BATIMENT'!J$127*'Consommation BATIMENT'!$D$19))</f>
        <v>8513811.0000000056</v>
      </c>
      <c r="K132" s="293">
        <f>IF(K$78="","",IF('Consommation BATIMENT'!K$127&lt;0,0,'Consommation BATIMENT'!K$127*'Consommation BATIMENT'!$D$19))</f>
        <v>9745911.0000000056</v>
      </c>
      <c r="L132" s="293">
        <f>IF(L$78="","",IF('Consommation BATIMENT'!L$127&lt;0,0,'Consommation BATIMENT'!L$127*'Consommation BATIMENT'!$D$19))</f>
        <v>10978011.000000006</v>
      </c>
      <c r="M132" s="293">
        <f>IF(M$78="","",IF('Consommation BATIMENT'!M$127&lt;0,0,'Consommation BATIMENT'!M$127*'Consommation BATIMENT'!$D$19))</f>
        <v>12210111.000000006</v>
      </c>
      <c r="N132" s="293">
        <f>IF(N$78="","",IF('Consommation BATIMENT'!N$127&lt;0,0,'Consommation BATIMENT'!N$127*'Consommation BATIMENT'!$D$19))</f>
        <v>13442211.000000006</v>
      </c>
      <c r="O132" s="293">
        <f>IF(O$78="","",IF('Consommation BATIMENT'!O$127&lt;0,0,'Consommation BATIMENT'!O$127*'Consommation BATIMENT'!$D$19))</f>
        <v>14674311.000000004</v>
      </c>
      <c r="P132" s="293">
        <f>IF(P$78="","",IF('Consommation BATIMENT'!P$127&lt;0,0,'Consommation BATIMENT'!P$127*'Consommation BATIMENT'!$D$19))</f>
        <v>15906411.000000004</v>
      </c>
      <c r="Q132" s="293">
        <f>IF(Q$78="","",IF('Consommation BATIMENT'!Q$127&lt;0,0,'Consommation BATIMENT'!Q$127*'Consommation BATIMENT'!$D$19))</f>
        <v>16972177.500000007</v>
      </c>
      <c r="R132" s="293">
        <f>IF(R$78="","",IF('Consommation BATIMENT'!R$127&lt;0,0,'Consommation BATIMENT'!R$127*'Consommation BATIMENT'!$D$19))</f>
        <v>18037944.000000007</v>
      </c>
      <c r="S132" s="293">
        <f>IF(S$78="","",IF('Consommation BATIMENT'!S$127&lt;0,0,'Consommation BATIMENT'!S$127*'Consommation BATIMENT'!$D$19))</f>
        <v>19103710.500000007</v>
      </c>
      <c r="T132" s="293">
        <f>IF(T$78="","",IF('Consommation BATIMENT'!T$127&lt;0,0,'Consommation BATIMENT'!T$127*'Consommation BATIMENT'!$D$19))</f>
        <v>20169477.000000007</v>
      </c>
      <c r="U132" s="293">
        <f>IF(U$78="","",IF('Consommation BATIMENT'!U$127&lt;0,0,'Consommation BATIMENT'!U$127*'Consommation BATIMENT'!$D$19))</f>
        <v>21235243.500000007</v>
      </c>
      <c r="V132" s="293">
        <f>IF(V$78="","",IF('Consommation BATIMENT'!V$127&lt;0,0,'Consommation BATIMENT'!V$127*'Consommation BATIMENT'!$D$19))</f>
        <v>22301010.000000007</v>
      </c>
      <c r="W132" s="293">
        <f>IF(W$78="","",IF('Consommation BATIMENT'!W$127&lt;0,0,'Consommation BATIMENT'!W$127*'Consommation BATIMENT'!$D$19))</f>
        <v>23366776.500000007</v>
      </c>
      <c r="X132" s="293">
        <f>IF(X$78="","",IF('Consommation BATIMENT'!X$127&lt;0,0,'Consommation BATIMENT'!X$127*'Consommation BATIMENT'!$D$19))</f>
        <v>24432543.000000007</v>
      </c>
      <c r="Y132" s="293">
        <f>IF(Y$78="","",IF('Consommation BATIMENT'!Y$127&lt;0,0,'Consommation BATIMENT'!Y$127*'Consommation BATIMENT'!$D$19))</f>
        <v>25498309.500000007</v>
      </c>
      <c r="Z132" s="293">
        <f>IF(Z$78="","",IF('Consommation BATIMENT'!Z$127&lt;0,0,'Consommation BATIMENT'!Z$127*'Consommation BATIMENT'!$D$19))</f>
        <v>26564076.000000007</v>
      </c>
      <c r="AA132" s="293">
        <f>IF(AA$78="","",IF('Consommation BATIMENT'!AA$127&lt;0,0,'Consommation BATIMENT'!AA$127*'Consommation BATIMENT'!$D$19))</f>
        <v>27325513.800000004</v>
      </c>
      <c r="AB132" s="293">
        <f>IF(AB$78="","",IF('Consommation BATIMENT'!AB$127&lt;0,0,'Consommation BATIMENT'!AB$127*'Consommation BATIMENT'!$D$19))</f>
        <v>28086951.600000005</v>
      </c>
      <c r="AC132" s="293">
        <f>IF(AC$78="","",IF('Consommation BATIMENT'!AC$127&lt;0,0,'Consommation BATIMENT'!AC$127*'Consommation BATIMENT'!$D$19))</f>
        <v>28848389.400000006</v>
      </c>
      <c r="AD132" s="293">
        <f>IF(AD$78="","",IF('Consommation BATIMENT'!AD$127&lt;0,0,'Consommation BATIMENT'!AD$127*'Consommation BATIMENT'!$D$19))</f>
        <v>29609827.200000007</v>
      </c>
      <c r="AE132" s="293">
        <f>IF(AE$78="","",IF('Consommation BATIMENT'!AE$127&lt;0,0,'Consommation BATIMENT'!AE$127*'Consommation BATIMENT'!$D$19))</f>
        <v>30371265.000000007</v>
      </c>
      <c r="AF132" s="293">
        <f>IF(AF$78="","",IF('Consommation BATIMENT'!AF$127&lt;0,0,'Consommation BATIMENT'!AF$127*'Consommation BATIMENT'!$D$19))</f>
        <v>31132702.800000004</v>
      </c>
      <c r="AG132" s="293">
        <f>IF(AG$78="","",IF('Consommation BATIMENT'!AG$127&lt;0,0,'Consommation BATIMENT'!AG$127*'Consommation BATIMENT'!$D$19))</f>
        <v>31894140.600000005</v>
      </c>
      <c r="AH132" s="293">
        <f>IF(AH$78="","",IF('Consommation BATIMENT'!AH$127&lt;0,0,'Consommation BATIMENT'!AH$127*'Consommation BATIMENT'!$D$19))</f>
        <v>32655578.400000006</v>
      </c>
      <c r="AI132" s="293">
        <f>IF(AI$78="","",IF('Consommation BATIMENT'!AI$127&lt;0,0,'Consommation BATIMENT'!AI$127*'Consommation BATIMENT'!$D$19))</f>
        <v>33417016.200000007</v>
      </c>
      <c r="AJ132" s="293">
        <f>IF(AJ$78="","",IF('Consommation BATIMENT'!AJ$127&lt;0,0,'Consommation BATIMENT'!AJ$127*'Consommation BATIMENT'!$D$19))</f>
        <v>34178454.000000007</v>
      </c>
      <c r="AK132" s="293" t="str">
        <f>IF(AK$78="","",IF('Consommation BATIMENT'!AK$127&lt;0,0,'Consommation BATIMENT'!AK$127*'Consommation BATIMENT'!$D$19))</f>
        <v/>
      </c>
      <c r="AL132" s="293" t="str">
        <f>IF(AL$78="","",IF('Consommation BATIMENT'!AL$127&lt;0,0,'Consommation BATIMENT'!AL$127*'Consommation BATIMENT'!$D$19))</f>
        <v/>
      </c>
      <c r="AM132" s="293" t="str">
        <f>IF(AM$78="","",IF('Consommation BATIMENT'!AM$127&lt;0,0,'Consommation BATIMENT'!AM$127*'Consommation BATIMENT'!$D$19))</f>
        <v/>
      </c>
      <c r="AN132" s="293" t="str">
        <f>IF(AN$78="","",IF('Consommation BATIMENT'!AN$127&lt;0,0,'Consommation BATIMENT'!AN$127*'Consommation BATIMENT'!$D$19))</f>
        <v/>
      </c>
      <c r="AO132" s="293" t="str">
        <f>IF(AO$78="","",IF('Consommation BATIMENT'!AO$127&lt;0,0,'Consommation BATIMENT'!AO$127*'Consommation BATIMENT'!$D$19))</f>
        <v/>
      </c>
      <c r="AP132" s="293" t="str">
        <f>IF(AP$78="","",IF('Consommation BATIMENT'!AP$127&lt;0,0,'Consommation BATIMENT'!AP$127*'Consommation BATIMENT'!$D$19))</f>
        <v/>
      </c>
      <c r="AQ132" s="293" t="str">
        <f>IF(AQ$78="","",IF('Consommation BATIMENT'!AQ$127&lt;0,0,'Consommation BATIMENT'!AQ$127*'Consommation BATIMENT'!$D$19))</f>
        <v/>
      </c>
      <c r="AR132" s="293" t="str">
        <f>IF(AR$78="","",IF('Consommation BATIMENT'!AR$127&lt;0,0,'Consommation BATIMENT'!AR$127*'Consommation BATIMENT'!$D$19))</f>
        <v/>
      </c>
    </row>
    <row r="133" spans="1:1173" s="290" customFormat="1" ht="22" hidden="1" customHeight="1" x14ac:dyDescent="0.15">
      <c r="A133" s="256"/>
      <c r="B133" s="288" t="s">
        <v>200</v>
      </c>
      <c r="C133" s="93" t="s">
        <v>79</v>
      </c>
      <c r="D133" s="289">
        <f t="shared" ref="D133:AR133" si="23">IF(D$78="","",IF(D132&lt;0,0,IF($E126=0,D132,$F$90*$F$91*D132)))</f>
        <v>250978.77000000115</v>
      </c>
      <c r="E133" s="289">
        <f t="shared" si="23"/>
        <v>501957.54000000108</v>
      </c>
      <c r="F133" s="289">
        <f t="shared" si="23"/>
        <v>752936.3100000011</v>
      </c>
      <c r="G133" s="289">
        <f t="shared" si="23"/>
        <v>1011677.3100000011</v>
      </c>
      <c r="H133" s="289">
        <f t="shared" si="23"/>
        <v>1270418.310000001</v>
      </c>
      <c r="I133" s="289">
        <f t="shared" si="23"/>
        <v>1529159.310000001</v>
      </c>
      <c r="J133" s="289">
        <f t="shared" si="23"/>
        <v>1787900.3100000012</v>
      </c>
      <c r="K133" s="289">
        <f t="shared" si="23"/>
        <v>2046641.310000001</v>
      </c>
      <c r="L133" s="289">
        <f t="shared" si="23"/>
        <v>2305382.310000001</v>
      </c>
      <c r="M133" s="289">
        <f t="shared" si="23"/>
        <v>2564123.310000001</v>
      </c>
      <c r="N133" s="289">
        <f t="shared" si="23"/>
        <v>2822864.310000001</v>
      </c>
      <c r="O133" s="289">
        <f t="shared" si="23"/>
        <v>3081605.3100000005</v>
      </c>
      <c r="P133" s="289">
        <f t="shared" si="23"/>
        <v>3340346.3100000005</v>
      </c>
      <c r="Q133" s="289">
        <f t="shared" si="23"/>
        <v>3564157.2750000013</v>
      </c>
      <c r="R133" s="289">
        <f t="shared" si="23"/>
        <v>3787968.2400000016</v>
      </c>
      <c r="S133" s="289">
        <f t="shared" si="23"/>
        <v>4011779.2050000015</v>
      </c>
      <c r="T133" s="289">
        <f t="shared" si="23"/>
        <v>4235590.1700000018</v>
      </c>
      <c r="U133" s="289">
        <f t="shared" si="23"/>
        <v>4459401.1350000016</v>
      </c>
      <c r="V133" s="289">
        <f t="shared" si="23"/>
        <v>4683212.1000000015</v>
      </c>
      <c r="W133" s="289">
        <f t="shared" si="23"/>
        <v>4907023.0650000013</v>
      </c>
      <c r="X133" s="289">
        <f t="shared" si="23"/>
        <v>5130834.0300000012</v>
      </c>
      <c r="Y133" s="289">
        <f t="shared" si="23"/>
        <v>5354644.995000001</v>
      </c>
      <c r="Z133" s="289">
        <f t="shared" si="23"/>
        <v>5578455.9600000009</v>
      </c>
      <c r="AA133" s="289">
        <f t="shared" si="23"/>
        <v>5738357.898000001</v>
      </c>
      <c r="AB133" s="289">
        <f t="shared" si="23"/>
        <v>5898259.8360000011</v>
      </c>
      <c r="AC133" s="289">
        <f t="shared" si="23"/>
        <v>6058161.7740000011</v>
      </c>
      <c r="AD133" s="289">
        <f t="shared" si="23"/>
        <v>6218063.7120000012</v>
      </c>
      <c r="AE133" s="289">
        <f t="shared" si="23"/>
        <v>6377965.6500000013</v>
      </c>
      <c r="AF133" s="289">
        <f t="shared" si="23"/>
        <v>6537867.5880000005</v>
      </c>
      <c r="AG133" s="289">
        <f t="shared" si="23"/>
        <v>6697769.5260000005</v>
      </c>
      <c r="AH133" s="289">
        <f t="shared" si="23"/>
        <v>6857671.4640000006</v>
      </c>
      <c r="AI133" s="289">
        <f t="shared" si="23"/>
        <v>7017573.4020000007</v>
      </c>
      <c r="AJ133" s="289">
        <f t="shared" si="23"/>
        <v>7177475.3400000017</v>
      </c>
      <c r="AK133" s="289" t="str">
        <f t="shared" si="23"/>
        <v/>
      </c>
      <c r="AL133" s="289" t="str">
        <f t="shared" si="23"/>
        <v/>
      </c>
      <c r="AM133" s="289" t="str">
        <f t="shared" si="23"/>
        <v/>
      </c>
      <c r="AN133" s="289" t="str">
        <f t="shared" si="23"/>
        <v/>
      </c>
      <c r="AO133" s="289" t="str">
        <f t="shared" si="23"/>
        <v/>
      </c>
      <c r="AP133" s="289" t="str">
        <f t="shared" si="23"/>
        <v/>
      </c>
      <c r="AQ133" s="289" t="str">
        <f t="shared" si="23"/>
        <v/>
      </c>
      <c r="AR133" s="289" t="str">
        <f t="shared" si="23"/>
        <v/>
      </c>
    </row>
    <row r="134" spans="1:1173" s="290" customFormat="1" ht="22" hidden="1" customHeight="1" x14ac:dyDescent="0.15">
      <c r="A134" s="256"/>
      <c r="B134" s="288" t="s">
        <v>201</v>
      </c>
      <c r="C134" s="93" t="s">
        <v>49</v>
      </c>
      <c r="D134" s="289">
        <f t="shared" ref="D134:AR134" si="24">IF(D$78="","",IF($E126=0,$G126*D133,$J$24*D133))</f>
        <v>26979647.551234685</v>
      </c>
      <c r="E134" s="289">
        <f t="shared" si="24"/>
        <v>53959295.102469243</v>
      </c>
      <c r="F134" s="289">
        <f t="shared" si="24"/>
        <v>80938942.653703809</v>
      </c>
      <c r="G134" s="289">
        <f t="shared" si="24"/>
        <v>108753012.29415181</v>
      </c>
      <c r="H134" s="289">
        <f t="shared" si="24"/>
        <v>136567081.93459979</v>
      </c>
      <c r="I134" s="289">
        <f t="shared" si="24"/>
        <v>164381151.57504779</v>
      </c>
      <c r="J134" s="289">
        <f t="shared" si="24"/>
        <v>192195221.21549582</v>
      </c>
      <c r="K134" s="289">
        <f t="shared" si="24"/>
        <v>220009290.8559438</v>
      </c>
      <c r="L134" s="289">
        <f t="shared" si="24"/>
        <v>247823360.4963918</v>
      </c>
      <c r="M134" s="289">
        <f t="shared" si="24"/>
        <v>275637430.13683981</v>
      </c>
      <c r="N134" s="289">
        <f t="shared" si="24"/>
        <v>303451499.77728784</v>
      </c>
      <c r="O134" s="289">
        <f t="shared" si="24"/>
        <v>331265569.41773576</v>
      </c>
      <c r="P134" s="289">
        <f t="shared" si="24"/>
        <v>359079639.05818379</v>
      </c>
      <c r="Q134" s="289">
        <f t="shared" si="24"/>
        <v>383138809.29717135</v>
      </c>
      <c r="R134" s="289">
        <f t="shared" si="24"/>
        <v>407197979.53615892</v>
      </c>
      <c r="S134" s="289">
        <f t="shared" si="24"/>
        <v>431257149.77514642</v>
      </c>
      <c r="T134" s="289">
        <f t="shared" si="24"/>
        <v>455316320.01413399</v>
      </c>
      <c r="U134" s="289">
        <f t="shared" si="24"/>
        <v>479375490.2531215</v>
      </c>
      <c r="V134" s="289">
        <f t="shared" si="24"/>
        <v>503434660.492109</v>
      </c>
      <c r="W134" s="289">
        <f t="shared" si="24"/>
        <v>527493830.73109651</v>
      </c>
      <c r="X134" s="289">
        <f t="shared" si="24"/>
        <v>551553000.97008407</v>
      </c>
      <c r="Y134" s="289">
        <f t="shared" si="24"/>
        <v>575612171.20907152</v>
      </c>
      <c r="Z134" s="289">
        <f t="shared" si="24"/>
        <v>599671341.44805908</v>
      </c>
      <c r="AA134" s="289">
        <f t="shared" si="24"/>
        <v>616860436.48585594</v>
      </c>
      <c r="AB134" s="289">
        <f t="shared" si="24"/>
        <v>634049531.52365279</v>
      </c>
      <c r="AC134" s="289">
        <f t="shared" si="24"/>
        <v>651238626.56144965</v>
      </c>
      <c r="AD134" s="289">
        <f t="shared" si="24"/>
        <v>668427721.5992465</v>
      </c>
      <c r="AE134" s="289">
        <f t="shared" si="24"/>
        <v>685616816.63704336</v>
      </c>
      <c r="AF134" s="289">
        <f t="shared" si="24"/>
        <v>702805911.67484021</v>
      </c>
      <c r="AG134" s="289">
        <f t="shared" si="24"/>
        <v>719995006.71263707</v>
      </c>
      <c r="AH134" s="289">
        <f t="shared" si="24"/>
        <v>737184101.75043392</v>
      </c>
      <c r="AI134" s="289">
        <f t="shared" si="24"/>
        <v>754373196.78823078</v>
      </c>
      <c r="AJ134" s="289">
        <f t="shared" si="24"/>
        <v>771562291.82602775</v>
      </c>
      <c r="AK134" s="289" t="str">
        <f t="shared" si="24"/>
        <v/>
      </c>
      <c r="AL134" s="289" t="str">
        <f t="shared" si="24"/>
        <v/>
      </c>
      <c r="AM134" s="289" t="str">
        <f t="shared" si="24"/>
        <v/>
      </c>
      <c r="AN134" s="289" t="str">
        <f t="shared" si="24"/>
        <v/>
      </c>
      <c r="AO134" s="289" t="str">
        <f t="shared" si="24"/>
        <v/>
      </c>
      <c r="AP134" s="289" t="str">
        <f t="shared" si="24"/>
        <v/>
      </c>
      <c r="AQ134" s="289" t="str">
        <f t="shared" si="24"/>
        <v/>
      </c>
      <c r="AR134" s="289" t="str">
        <f t="shared" si="24"/>
        <v/>
      </c>
    </row>
    <row r="135" spans="1:1173" s="256" customFormat="1" ht="10" hidden="1" customHeight="1" x14ac:dyDescent="0.15">
      <c r="C135" s="291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</row>
    <row r="136" spans="1:1173" s="284" customFormat="1" ht="26" hidden="1" customHeight="1" x14ac:dyDescent="0.15">
      <c r="A136" s="256"/>
      <c r="B136" s="284" t="s">
        <v>100</v>
      </c>
      <c r="C136" s="286" t="s">
        <v>79</v>
      </c>
      <c r="D136" s="287">
        <f>IF(D$78="","",IF('Consommation BATIMENT'!D$139&lt;0,0,'Consommation BATIMENT'!D$139))</f>
        <v>10565099.999999998</v>
      </c>
      <c r="E136" s="287">
        <f>IF(E$78="","",IF('Consommation BATIMENT'!E$139&lt;0,0,'Consommation BATIMENT'!E$139))</f>
        <v>19126969.877924997</v>
      </c>
      <c r="F136" s="287">
        <f>IF(F$78="","",IF('Consommation BATIMENT'!F$139&lt;0,0,'Consommation BATIMENT'!F$139))</f>
        <v>26065438.591568924</v>
      </c>
      <c r="G136" s="287">
        <f>IF(G$78="","",IF('Consommation BATIMENT'!G$139&lt;0,0,'Consommation BATIMENT'!G$139))</f>
        <v>31688316.394739076</v>
      </c>
      <c r="H136" s="287">
        <f>IF(H$78="","",IF('Consommation BATIMENT'!H$139&lt;0,0,'Consommation BATIMENT'!H$139))</f>
        <v>36245050.177686289</v>
      </c>
      <c r="I136" s="287">
        <f>IF(I$78="","",IF('Consommation BATIMENT'!I$139&lt;0,0,'Consommation BATIMENT'!I$139))</f>
        <v>39937789.642333001</v>
      </c>
      <c r="J136" s="287">
        <f>IF(J$78="","",IF('Consommation BATIMENT'!J$139&lt;0,0,'Consommation BATIMENT'!J$139))</f>
        <v>42930355.239382118</v>
      </c>
      <c r="K136" s="287">
        <f>IF(K$78="","",IF('Consommation BATIMENT'!K$139&lt;0,0,'Consommation BATIMENT'!K$139))</f>
        <v>45355505.710564546</v>
      </c>
      <c r="L136" s="287">
        <f>IF(L$78="","",IF('Consommation BATIMENT'!L$139&lt;0,0,'Consommation BATIMENT'!L$139))</f>
        <v>47320827.644919395</v>
      </c>
      <c r="M136" s="287">
        <f>IF(M$78="","",IF('Consommation BATIMENT'!M$139&lt;0,0,'Consommation BATIMENT'!M$139))</f>
        <v>48913508.326614611</v>
      </c>
      <c r="N136" s="287">
        <f>IF(N$78="","",IF('Consommation BATIMENT'!N$139&lt;0,0,'Consommation BATIMENT'!N$139))</f>
        <v>50204203.611444786</v>
      </c>
      <c r="O136" s="287">
        <f>IF(O$78="","",IF('Consommation BATIMENT'!O$139&lt;0,0,'Consommation BATIMENT'!O$139))</f>
        <v>51250172.422035061</v>
      </c>
      <c r="P136" s="287">
        <f>IF(P$78="","",IF('Consommation BATIMENT'!P$139&lt;0,0,'Consommation BATIMENT'!P$139))</f>
        <v>52097816.916894734</v>
      </c>
      <c r="Q136" s="287">
        <f>IF(Q$78="","",IF('Consommation BATIMENT'!Q$139&lt;0,0,'Consommation BATIMENT'!Q$139))</f>
        <v>52784741.022461928</v>
      </c>
      <c r="R136" s="287">
        <f>IF(R$78="","",IF('Consommation BATIMENT'!R$139&lt;0,0,'Consommation BATIMENT'!R$139))</f>
        <v>53341418.65048971</v>
      </c>
      <c r="S136" s="287">
        <f>IF(S$78="","",IF('Consommation BATIMENT'!S$139&lt;0,0,'Consommation BATIMENT'!S$139))</f>
        <v>53792545.607652992</v>
      </c>
      <c r="T136" s="287">
        <f>IF(T$78="","",IF('Consommation BATIMENT'!T$139&lt;0,0,'Consommation BATIMENT'!T$139))</f>
        <v>54158135.171940722</v>
      </c>
      <c r="U136" s="287">
        <f>IF(U$78="","",IF('Consommation BATIMENT'!U$139&lt;0,0,'Consommation BATIMENT'!U$139))</f>
        <v>54454405.938725591</v>
      </c>
      <c r="V136" s="287">
        <f>IF(V$78="","",IF('Consommation BATIMENT'!V$139&lt;0,0,'Consommation BATIMENT'!V$139))</f>
        <v>54694501.323894225</v>
      </c>
      <c r="W136" s="287">
        <f>IF(W$78="","",IF('Consommation BATIMENT'!W$139&lt;0,0,'Consommation BATIMENT'!W$139))</f>
        <v>54889072.643247955</v>
      </c>
      <c r="X136" s="287">
        <f>IF(X$78="","",IF('Consommation BATIMENT'!X$139&lt;0,0,'Consommation BATIMENT'!X$139))</f>
        <v>55046751.635238834</v>
      </c>
      <c r="Y136" s="287">
        <f>IF(Y$78="","",IF('Consommation BATIMENT'!Y$139&lt;0,0,'Consommation BATIMENT'!Y$139))</f>
        <v>55174533.389496557</v>
      </c>
      <c r="Z136" s="287">
        <f>IF(Z$78="","",IF('Consommation BATIMENT'!Z$139&lt;0,0,'Consommation BATIMENT'!Z$139))</f>
        <v>55278086.668947548</v>
      </c>
      <c r="AA136" s="287">
        <f>IF(AA$78="","",IF('Consommation BATIMENT'!AA$139&lt;0,0,'Consommation BATIMENT'!AA$139))</f>
        <v>55362005.392300069</v>
      </c>
      <c r="AB136" s="287">
        <f>IF(AB$78="","",IF('Consommation BATIMENT'!AB$139&lt;0,0,'Consommation BATIMENT'!AB$139))</f>
        <v>55430012.433375485</v>
      </c>
      <c r="AC136" s="287">
        <f>IF(AC$78="","",IF('Consommation BATIMENT'!AC$139&lt;0,0,'Consommation BATIMENT'!AC$139))</f>
        <v>55485124.778404914</v>
      </c>
      <c r="AD136" s="287">
        <f>IF(AD$78="","",IF('Consommation BATIMENT'!AD$139&lt;0,0,'Consommation BATIMENT'!AD$139))</f>
        <v>55529787.368139915</v>
      </c>
      <c r="AE136" s="287">
        <f>IF(AE$78="","",IF('Consommation BATIMENT'!AE$139&lt;0,0,'Consommation BATIMENT'!AE$139))</f>
        <v>55565981.562394798</v>
      </c>
      <c r="AF136" s="287">
        <f>IF(AF$78="","",IF('Consommation BATIMENT'!AF$139&lt;0,0,'Consommation BATIMENT'!AF$139))</f>
        <v>55595313.038816854</v>
      </c>
      <c r="AG136" s="287">
        <f>IF(AG$78="","",IF('Consommation BATIMENT'!AG$139&lt;0,0,'Consommation BATIMENT'!AG$139))</f>
        <v>55619083.025324605</v>
      </c>
      <c r="AH136" s="287">
        <f>IF(AH$78="","",IF('Consommation BATIMENT'!AH$139&lt;0,0,'Consommation BATIMENT'!AH$139))</f>
        <v>55638346.0262881</v>
      </c>
      <c r="AI136" s="287">
        <f>IF(AI$78="","",IF('Consommation BATIMENT'!AI$139&lt;0,0,'Consommation BATIMENT'!AI$139))</f>
        <v>55653956.603349157</v>
      </c>
      <c r="AJ136" s="287">
        <f>IF(AJ$78="","",IF('Consommation BATIMENT'!AJ$139&lt;0,0,'Consommation BATIMENT'!AJ$139))</f>
        <v>55666607.286212176</v>
      </c>
      <c r="AK136" s="287" t="str">
        <f>IF(AK$78="","",IF('Consommation BATIMENT'!AK$139&lt;0,0,'Consommation BATIMENT'!AK$139))</f>
        <v/>
      </c>
      <c r="AL136" s="287" t="str">
        <f>IF(AL$78="","",IF('Consommation BATIMENT'!AL$139&lt;0,0,'Consommation BATIMENT'!AL$139))</f>
        <v/>
      </c>
      <c r="AM136" s="287" t="str">
        <f>IF(AM$78="","",IF('Consommation BATIMENT'!AM$139&lt;0,0,'Consommation BATIMENT'!AM$139))</f>
        <v/>
      </c>
      <c r="AN136" s="287" t="str">
        <f>IF(AN$78="","",IF('Consommation BATIMENT'!AN$139&lt;0,0,'Consommation BATIMENT'!AN$139))</f>
        <v/>
      </c>
      <c r="AO136" s="287" t="str">
        <f>IF(AO$78="","",IF('Consommation BATIMENT'!AO$139&lt;0,0,'Consommation BATIMENT'!AO$139))</f>
        <v/>
      </c>
      <c r="AP136" s="287" t="str">
        <f>IF(AP$78="","",IF('Consommation BATIMENT'!AP$139&lt;0,0,'Consommation BATIMENT'!AP$139))</f>
        <v/>
      </c>
      <c r="AQ136" s="287" t="str">
        <f>IF(AQ$78="","",IF('Consommation BATIMENT'!AQ$139&lt;0,0,'Consommation BATIMENT'!AQ$139))</f>
        <v/>
      </c>
      <c r="AR136" s="287" t="str">
        <f>IF(AR$78="","",IF('Consommation BATIMENT'!AR$139&lt;0,0,'Consommation BATIMENT'!AR$139))</f>
        <v/>
      </c>
    </row>
    <row r="137" spans="1:1173" s="290" customFormat="1" ht="22" hidden="1" customHeight="1" x14ac:dyDescent="0.15">
      <c r="A137" s="256"/>
      <c r="B137" s="288" t="s">
        <v>199</v>
      </c>
      <c r="C137" s="93" t="s">
        <v>79</v>
      </c>
      <c r="D137" s="289">
        <f t="shared" ref="D137:AR137" si="25">IF(D$78="","",IF(D136&lt;0,0,IF($D126=0,D136,$F$90*$F$91*D136)))</f>
        <v>2218670.9999999995</v>
      </c>
      <c r="E137" s="289">
        <f t="shared" si="25"/>
        <v>4016663.6743642492</v>
      </c>
      <c r="F137" s="289">
        <f t="shared" si="25"/>
        <v>5473742.1042294735</v>
      </c>
      <c r="G137" s="289">
        <f t="shared" si="25"/>
        <v>6654546.4428952057</v>
      </c>
      <c r="H137" s="289">
        <f t="shared" si="25"/>
        <v>7611460.5373141207</v>
      </c>
      <c r="I137" s="289">
        <f t="shared" si="25"/>
        <v>8386935.82488993</v>
      </c>
      <c r="J137" s="289">
        <f t="shared" si="25"/>
        <v>9015374.6002702452</v>
      </c>
      <c r="K137" s="289">
        <f t="shared" si="25"/>
        <v>9524656.1992185544</v>
      </c>
      <c r="L137" s="289">
        <f t="shared" si="25"/>
        <v>9937373.8054330721</v>
      </c>
      <c r="M137" s="289">
        <f t="shared" si="25"/>
        <v>10271836.748589069</v>
      </c>
      <c r="N137" s="289">
        <f t="shared" si="25"/>
        <v>10542882.758403406</v>
      </c>
      <c r="O137" s="289">
        <f t="shared" si="25"/>
        <v>10762536.208627362</v>
      </c>
      <c r="P137" s="289">
        <f t="shared" si="25"/>
        <v>10940541.552547894</v>
      </c>
      <c r="Q137" s="289">
        <f t="shared" si="25"/>
        <v>11084795.614717005</v>
      </c>
      <c r="R137" s="289">
        <f t="shared" si="25"/>
        <v>11201697.916602839</v>
      </c>
      <c r="S137" s="289">
        <f t="shared" si="25"/>
        <v>11296434.577607129</v>
      </c>
      <c r="T137" s="289">
        <f t="shared" si="25"/>
        <v>11373208.386107551</v>
      </c>
      <c r="U137" s="289">
        <f t="shared" si="25"/>
        <v>11435425.247132374</v>
      </c>
      <c r="V137" s="289">
        <f t="shared" si="25"/>
        <v>11485845.278017787</v>
      </c>
      <c r="W137" s="289">
        <f t="shared" si="25"/>
        <v>11526705.255082071</v>
      </c>
      <c r="X137" s="289">
        <f t="shared" si="25"/>
        <v>11559817.843400154</v>
      </c>
      <c r="Y137" s="289">
        <f t="shared" si="25"/>
        <v>11586652.011794277</v>
      </c>
      <c r="Z137" s="289">
        <f t="shared" si="25"/>
        <v>11608398.200478984</v>
      </c>
      <c r="AA137" s="289">
        <f t="shared" si="25"/>
        <v>11626021.132383015</v>
      </c>
      <c r="AB137" s="289">
        <f t="shared" si="25"/>
        <v>11640302.611008851</v>
      </c>
      <c r="AC137" s="289">
        <f t="shared" si="25"/>
        <v>11651876.203465031</v>
      </c>
      <c r="AD137" s="289">
        <f t="shared" si="25"/>
        <v>11661255.347309383</v>
      </c>
      <c r="AE137" s="289">
        <f t="shared" si="25"/>
        <v>11668856.128102908</v>
      </c>
      <c r="AF137" s="289">
        <f t="shared" si="25"/>
        <v>11675015.738151539</v>
      </c>
      <c r="AG137" s="289">
        <f t="shared" si="25"/>
        <v>11680007.435318166</v>
      </c>
      <c r="AH137" s="289">
        <f t="shared" si="25"/>
        <v>11684052.6655205</v>
      </c>
      <c r="AI137" s="289">
        <f t="shared" si="25"/>
        <v>11687330.886703322</v>
      </c>
      <c r="AJ137" s="289">
        <f t="shared" si="25"/>
        <v>11689987.530104557</v>
      </c>
      <c r="AK137" s="289" t="str">
        <f t="shared" si="25"/>
        <v/>
      </c>
      <c r="AL137" s="289" t="str">
        <f t="shared" si="25"/>
        <v/>
      </c>
      <c r="AM137" s="289" t="str">
        <f t="shared" si="25"/>
        <v/>
      </c>
      <c r="AN137" s="289" t="str">
        <f t="shared" si="25"/>
        <v/>
      </c>
      <c r="AO137" s="289" t="str">
        <f t="shared" si="25"/>
        <v/>
      </c>
      <c r="AP137" s="289" t="str">
        <f t="shared" si="25"/>
        <v/>
      </c>
      <c r="AQ137" s="289" t="str">
        <f t="shared" si="25"/>
        <v/>
      </c>
      <c r="AR137" s="289" t="str">
        <f t="shared" si="25"/>
        <v/>
      </c>
    </row>
    <row r="138" spans="1:1173" s="290" customFormat="1" ht="22" hidden="1" customHeight="1" x14ac:dyDescent="0.15">
      <c r="A138" s="256"/>
      <c r="B138" s="288" t="s">
        <v>197</v>
      </c>
      <c r="C138" s="93" t="s">
        <v>49</v>
      </c>
      <c r="D138" s="289">
        <f t="shared" ref="D138:AR138" si="26">IF(D$78="","",IF($D126=0,$H126*D137,$J$24*D137))</f>
        <v>238502091.67948797</v>
      </c>
      <c r="E138" s="289">
        <f t="shared" si="26"/>
        <v>431782219.13428867</v>
      </c>
      <c r="F138" s="289">
        <f t="shared" si="26"/>
        <v>588414839.8626076</v>
      </c>
      <c r="G138" s="289">
        <f t="shared" si="26"/>
        <v>715348623.48171639</v>
      </c>
      <c r="H138" s="289">
        <f t="shared" si="26"/>
        <v>818214714.52292728</v>
      </c>
      <c r="I138" s="289">
        <f t="shared" si="26"/>
        <v>901576546.05747342</v>
      </c>
      <c r="J138" s="289">
        <f t="shared" si="26"/>
        <v>969132286.59795964</v>
      </c>
      <c r="K138" s="289">
        <f t="shared" si="26"/>
        <v>1023878901.3971101</v>
      </c>
      <c r="L138" s="289">
        <f t="shared" si="26"/>
        <v>1068245106.3707694</v>
      </c>
      <c r="M138" s="289">
        <f t="shared" si="26"/>
        <v>1104199112.8602321</v>
      </c>
      <c r="N138" s="289">
        <f t="shared" si="26"/>
        <v>1133335943.0987391</v>
      </c>
      <c r="O138" s="289">
        <f t="shared" si="26"/>
        <v>1156948189.9451754</v>
      </c>
      <c r="P138" s="289">
        <f t="shared" si="26"/>
        <v>1176083359.9884913</v>
      </c>
      <c r="Q138" s="289">
        <f t="shared" si="26"/>
        <v>1191590343.9264414</v>
      </c>
      <c r="R138" s="289">
        <f t="shared" si="26"/>
        <v>1204157075.7771387</v>
      </c>
      <c r="S138" s="289">
        <f t="shared" si="26"/>
        <v>1214341051.5934062</v>
      </c>
      <c r="T138" s="289">
        <f t="shared" si="26"/>
        <v>1222594061.5771086</v>
      </c>
      <c r="U138" s="289">
        <f t="shared" si="26"/>
        <v>1229282232.7805688</v>
      </c>
      <c r="V138" s="289">
        <f t="shared" si="26"/>
        <v>1234702271.5464406</v>
      </c>
      <c r="W138" s="289">
        <f t="shared" si="26"/>
        <v>1239094626.2469833</v>
      </c>
      <c r="X138" s="289">
        <f t="shared" si="26"/>
        <v>1242654154.2593765</v>
      </c>
      <c r="Y138" s="289">
        <f t="shared" si="26"/>
        <v>1245538766.3945141</v>
      </c>
      <c r="Z138" s="289">
        <f t="shared" si="26"/>
        <v>1247876432.2707794</v>
      </c>
      <c r="AA138" s="289">
        <f t="shared" si="26"/>
        <v>1249770857.4111614</v>
      </c>
      <c r="AB138" s="289">
        <f t="shared" si="26"/>
        <v>1251306083.9159193</v>
      </c>
      <c r="AC138" s="289">
        <f t="shared" si="26"/>
        <v>1252550218.8097568</v>
      </c>
      <c r="AD138" s="289">
        <f t="shared" si="26"/>
        <v>1253558455.4636097</v>
      </c>
      <c r="AE138" s="289">
        <f t="shared" si="26"/>
        <v>1254375522.1299396</v>
      </c>
      <c r="AF138" s="289">
        <f t="shared" si="26"/>
        <v>1255037666.2155335</v>
      </c>
      <c r="AG138" s="289">
        <f t="shared" si="26"/>
        <v>1255574262.3198099</v>
      </c>
      <c r="AH138" s="289">
        <f t="shared" si="26"/>
        <v>1256009115.3757977</v>
      </c>
      <c r="AI138" s="289">
        <f t="shared" si="26"/>
        <v>1256361516.7048326</v>
      </c>
      <c r="AJ138" s="289">
        <f t="shared" si="26"/>
        <v>1256647099.8345716</v>
      </c>
      <c r="AK138" s="289" t="str">
        <f t="shared" si="26"/>
        <v/>
      </c>
      <c r="AL138" s="289" t="str">
        <f t="shared" si="26"/>
        <v/>
      </c>
      <c r="AM138" s="289" t="str">
        <f t="shared" si="26"/>
        <v/>
      </c>
      <c r="AN138" s="289" t="str">
        <f t="shared" si="26"/>
        <v/>
      </c>
      <c r="AO138" s="289" t="str">
        <f t="shared" si="26"/>
        <v/>
      </c>
      <c r="AP138" s="289" t="str">
        <f t="shared" si="26"/>
        <v/>
      </c>
      <c r="AQ138" s="289" t="str">
        <f t="shared" si="26"/>
        <v/>
      </c>
      <c r="AR138" s="289" t="str">
        <f t="shared" si="26"/>
        <v/>
      </c>
    </row>
    <row r="139" spans="1:1173" s="256" customFormat="1" ht="10" hidden="1" customHeight="1" x14ac:dyDescent="0.15">
      <c r="C139" s="291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</row>
    <row r="140" spans="1:1173" s="284" customFormat="1" ht="26" hidden="1" customHeight="1" x14ac:dyDescent="0.15">
      <c r="A140" s="256"/>
      <c r="B140" s="284" t="s">
        <v>101</v>
      </c>
      <c r="C140" s="286" t="s">
        <v>79</v>
      </c>
      <c r="D140" s="287">
        <f>IF(D$78="","",IF('Consommation BATIMENT'!D$146&lt;0,0,'Consommation BATIMENT'!D$146))</f>
        <v>559000</v>
      </c>
      <c r="E140" s="287">
        <f>IF(E$78="","",IF('Consommation BATIMENT'!E$146&lt;0,0,'Consommation BATIMENT'!E$146))</f>
        <v>1123249.9882499999</v>
      </c>
      <c r="F140" s="287">
        <f>IF(F$78="","",IF('Consommation BATIMENT'!F$146&lt;0,0,'Consommation BATIMENT'!F$146))</f>
        <v>1692866.9336653971</v>
      </c>
      <c r="G140" s="287">
        <f>IF(G$78="","",IF('Consommation BATIMENT'!G$146&lt;0,0,'Consommation BATIMENT'!G$146))</f>
        <v>2267956.7509902352</v>
      </c>
      <c r="H140" s="287">
        <f>IF(H$78="","",IF('Consommation BATIMENT'!H$146&lt;0,0,'Consommation BATIMENT'!H$146))</f>
        <v>2848616.508000291</v>
      </c>
      <c r="I140" s="287">
        <f>IF(I$78="","",IF('Consommation BATIMENT'!I$146&lt;0,0,'Consommation BATIMENT'!I$146))</f>
        <v>3434936.2153146551</v>
      </c>
      <c r="J140" s="287">
        <f>IF(J$78="","",IF('Consommation BATIMENT'!J$146&lt;0,0,'Consommation BATIMENT'!J$146))</f>
        <v>4027000.2779678046</v>
      </c>
      <c r="K140" s="287">
        <f>IF(K$78="","",IF('Consommation BATIMENT'!K$146&lt;0,0,'Consommation BATIMENT'!K$146))</f>
        <v>4624888.6728864061</v>
      </c>
      <c r="L140" s="287">
        <f>IF(L$78="","",IF('Consommation BATIMENT'!L$146&lt;0,0,'Consommation BATIMENT'!L$146))</f>
        <v>5228677.9042529184</v>
      </c>
      <c r="M140" s="287">
        <f>IF(M$78="","",IF('Consommation BATIMENT'!M$146&lt;0,0,'Consommation BATIMENT'!M$146))</f>
        <v>5838441.778881954</v>
      </c>
      <c r="N140" s="287">
        <f>IF(N$78="","",IF('Consommation BATIMENT'!N$146&lt;0,0,'Consommation BATIMENT'!N$146))</f>
        <v>6454252.0357480403</v>
      </c>
      <c r="O140" s="287">
        <f>IF(O$78="","",IF('Consommation BATIMENT'!O$146&lt;0,0,'Consommation BATIMENT'!O$146))</f>
        <v>7076178.8573305653</v>
      </c>
      <c r="P140" s="287">
        <f>IF(P$78="","",IF('Consommation BATIMENT'!P$146&lt;0,0,'Consommation BATIMENT'!P$146))</f>
        <v>7704291.2851961618</v>
      </c>
      <c r="Q140" s="287">
        <f>IF(Q$78="","",IF('Consommation BATIMENT'!Q$146&lt;0,0,'Consommation BATIMENT'!Q$146))</f>
        <v>8338657.5579878222</v>
      </c>
      <c r="R140" s="287">
        <f>IF(R$78="","",IF('Consommation BATIMENT'!R$146&lt;0,0,'Consommation BATIMENT'!R$146))</f>
        <v>8979345.3865451124</v>
      </c>
      <c r="S140" s="287">
        <f>IF(S$78="","",IF('Consommation BATIMENT'!S$146&lt;0,0,'Consommation BATIMENT'!S$146))</f>
        <v>9626422.1780881211</v>
      </c>
      <c r="T140" s="287">
        <f>IF(T$78="","",IF('Consommation BATIMENT'!T$146&lt;0,0,'Consommation BATIMENT'!T$146))</f>
        <v>10279955.219135359</v>
      </c>
      <c r="U140" s="287">
        <f>IF(U$78="","",IF('Consommation BATIMENT'!U$146&lt;0,0,'Consommation BATIMENT'!U$146))</f>
        <v>10940011.824992409</v>
      </c>
      <c r="V140" s="287">
        <f>IF(V$78="","",IF('Consommation BATIMENT'!V$146&lt;0,0,'Consommation BATIMENT'!V$146))</f>
        <v>11606659.462162321</v>
      </c>
      <c r="W140" s="287">
        <f>IF(W$78="","",IF('Consommation BATIMENT'!W$146&lt;0,0,'Consommation BATIMENT'!W$146))</f>
        <v>12279965.848824672</v>
      </c>
      <c r="X140" s="287">
        <f>IF(X$78="","",IF('Consommation BATIMENT'!X$146&lt;0,0,'Consommation BATIMENT'!X$146))</f>
        <v>12959999.037554439</v>
      </c>
      <c r="Y140" s="287">
        <f>IF(Y$78="","",IF('Consommation BATIMENT'!Y$146&lt;0,0,'Consommation BATIMENT'!Y$146))</f>
        <v>13646827.483661087</v>
      </c>
      <c r="Z140" s="287">
        <f>IF(Z$78="","",IF('Consommation BATIMENT'!Z$146&lt;0,0,'Consommation BATIMENT'!Z$146))</f>
        <v>14340520.101887425</v>
      </c>
      <c r="AA140" s="287">
        <f>IF(AA$78="","",IF('Consommation BATIMENT'!AA$146&lt;0,0,'Consommation BATIMENT'!AA$146))</f>
        <v>15041146.313688502</v>
      </c>
      <c r="AB140" s="287">
        <f>IF(AB$78="","",IF('Consommation BATIMENT'!AB$146&lt;0,0,'Consommation BATIMENT'!AB$146))</f>
        <v>15748776.086889945</v>
      </c>
      <c r="AC140" s="287">
        <f>IF(AC$78="","",IF('Consommation BATIMENT'!AC$146&lt;0,0,'Consommation BATIMENT'!AC$146))</f>
        <v>16463479.969184104</v>
      </c>
      <c r="AD140" s="287">
        <f>IF(AD$78="","",IF('Consommation BATIMENT'!AD$146&lt;0,0,'Consommation BATIMENT'!AD$146))</f>
        <v>17185329.116645973</v>
      </c>
      <c r="AE140" s="287">
        <f>IF(AE$78="","",IF('Consommation BATIMENT'!AE$146&lt;0,0,'Consommation BATIMENT'!AE$146))</f>
        <v>17914395.318226896</v>
      </c>
      <c r="AF140" s="287">
        <f>IF(AF$78="","",IF('Consommation BATIMENT'!AF$146&lt;0,0,'Consommation BATIMENT'!AF$146))</f>
        <v>18650751.017002534</v>
      </c>
      <c r="AG140" s="287">
        <f>IF(AG$78="","",IF('Consommation BATIMENT'!AG$146&lt;0,0,'Consommation BATIMENT'!AG$146))</f>
        <v>19394469.328804523</v>
      </c>
      <c r="AH140" s="287">
        <f>IF(AH$78="","",IF('Consommation BATIMENT'!AH$146&lt;0,0,'Consommation BATIMENT'!AH$146))</f>
        <v>20145624.058745999</v>
      </c>
      <c r="AI140" s="287">
        <f>IF(AI$78="","",IF('Consommation BATIMENT'!AI$146&lt;0,0,'Consommation BATIMENT'!AI$146))</f>
        <v>20904289.716054596</v>
      </c>
      <c r="AJ140" s="287">
        <f>IF(AJ$78="","",IF('Consommation BATIMENT'!AJ$146&lt;0,0,'Consommation BATIMENT'!AJ$146))</f>
        <v>21670541.527548265</v>
      </c>
      <c r="AK140" s="287" t="str">
        <f>IF(AK$78="","",IF('Consommation BATIMENT'!AK$146&lt;0,0,'Consommation BATIMENT'!AK$146))</f>
        <v/>
      </c>
      <c r="AL140" s="287" t="str">
        <f>IF(AL$78="","",IF('Consommation BATIMENT'!AL$146&lt;0,0,'Consommation BATIMENT'!AL$146))</f>
        <v/>
      </c>
      <c r="AM140" s="287" t="str">
        <f>IF(AM$78="","",IF('Consommation BATIMENT'!AM$146&lt;0,0,'Consommation BATIMENT'!AM$146))</f>
        <v/>
      </c>
      <c r="AN140" s="287" t="str">
        <f>IF(AN$78="","",IF('Consommation BATIMENT'!AN$146&lt;0,0,'Consommation BATIMENT'!AN$146))</f>
        <v/>
      </c>
      <c r="AO140" s="287" t="str">
        <f>IF(AO$78="","",IF('Consommation BATIMENT'!AO$146&lt;0,0,'Consommation BATIMENT'!AO$146))</f>
        <v/>
      </c>
      <c r="AP140" s="287" t="str">
        <f>IF(AP$78="","",IF('Consommation BATIMENT'!AP$146&lt;0,0,'Consommation BATIMENT'!AP$146))</f>
        <v/>
      </c>
      <c r="AQ140" s="287" t="str">
        <f>IF(AQ$78="","",IF('Consommation BATIMENT'!AQ$146&lt;0,0,'Consommation BATIMENT'!AQ$146))</f>
        <v/>
      </c>
      <c r="AR140" s="287" t="str">
        <f>IF(AR$78="","",IF('Consommation BATIMENT'!AR$146&lt;0,0,'Consommation BATIMENT'!AR$146))</f>
        <v/>
      </c>
    </row>
    <row r="141" spans="1:1173" s="290" customFormat="1" ht="22" hidden="1" customHeight="1" x14ac:dyDescent="0.15">
      <c r="A141" s="256"/>
      <c r="B141" s="288" t="s">
        <v>200</v>
      </c>
      <c r="C141" s="93" t="s">
        <v>79</v>
      </c>
      <c r="D141" s="289">
        <f t="shared" ref="D141:AR141" si="27">IF(D$78="","",IF(D140&lt;0,0,IF($F126=0,D140,$F$90*$F$91*D140)))</f>
        <v>117390</v>
      </c>
      <c r="E141" s="289">
        <f t="shared" si="27"/>
        <v>235882.49753249998</v>
      </c>
      <c r="F141" s="289">
        <f t="shared" si="27"/>
        <v>355502.0560697334</v>
      </c>
      <c r="G141" s="289">
        <f t="shared" si="27"/>
        <v>476270.91770794941</v>
      </c>
      <c r="H141" s="289">
        <f t="shared" si="27"/>
        <v>598209.46668006107</v>
      </c>
      <c r="I141" s="289">
        <f t="shared" si="27"/>
        <v>721336.60521607753</v>
      </c>
      <c r="J141" s="289">
        <f t="shared" si="27"/>
        <v>845670.05837323889</v>
      </c>
      <c r="K141" s="289">
        <f t="shared" si="27"/>
        <v>971226.62130614521</v>
      </c>
      <c r="L141" s="289">
        <f t="shared" si="27"/>
        <v>1098022.3598931129</v>
      </c>
      <c r="M141" s="289">
        <f t="shared" si="27"/>
        <v>1226072.7735652104</v>
      </c>
      <c r="N141" s="289">
        <f t="shared" si="27"/>
        <v>1355392.9275070885</v>
      </c>
      <c r="O141" s="289">
        <f t="shared" si="27"/>
        <v>1485997.5600394187</v>
      </c>
      <c r="P141" s="289">
        <f t="shared" si="27"/>
        <v>1617901.169891194</v>
      </c>
      <c r="Q141" s="289">
        <f t="shared" si="27"/>
        <v>1751118.0871774426</v>
      </c>
      <c r="R141" s="289">
        <f t="shared" si="27"/>
        <v>1885662.5311744735</v>
      </c>
      <c r="S141" s="289">
        <f t="shared" si="27"/>
        <v>2021548.6573985054</v>
      </c>
      <c r="T141" s="289">
        <f t="shared" si="27"/>
        <v>2158790.5960184252</v>
      </c>
      <c r="U141" s="289">
        <f t="shared" si="27"/>
        <v>2297402.4832484056</v>
      </c>
      <c r="V141" s="289">
        <f t="shared" si="27"/>
        <v>2437398.4870540872</v>
      </c>
      <c r="W141" s="289">
        <f t="shared" si="27"/>
        <v>2578792.8282531812</v>
      </c>
      <c r="X141" s="289">
        <f t="shared" si="27"/>
        <v>2721599.7978864321</v>
      </c>
      <c r="Y141" s="289">
        <f t="shared" si="27"/>
        <v>2865833.7715688283</v>
      </c>
      <c r="Z141" s="289">
        <f t="shared" si="27"/>
        <v>3011509.2213963591</v>
      </c>
      <c r="AA141" s="289">
        <f t="shared" si="27"/>
        <v>3158640.7258745851</v>
      </c>
      <c r="AB141" s="289">
        <f t="shared" si="27"/>
        <v>3307242.9782468881</v>
      </c>
      <c r="AC141" s="289">
        <f t="shared" si="27"/>
        <v>3457330.7935286616</v>
      </c>
      <c r="AD141" s="289">
        <f t="shared" si="27"/>
        <v>3608919.1144956541</v>
      </c>
      <c r="AE141" s="289">
        <f t="shared" si="27"/>
        <v>3762023.016827648</v>
      </c>
      <c r="AF141" s="289">
        <f t="shared" si="27"/>
        <v>3916657.7135705319</v>
      </c>
      <c r="AG141" s="289">
        <f t="shared" si="27"/>
        <v>4072838.5590489497</v>
      </c>
      <c r="AH141" s="289">
        <f t="shared" si="27"/>
        <v>4230581.0523366593</v>
      </c>
      <c r="AI141" s="289">
        <f t="shared" si="27"/>
        <v>4389900.8403714653</v>
      </c>
      <c r="AJ141" s="289">
        <f t="shared" si="27"/>
        <v>4550813.7207851354</v>
      </c>
      <c r="AK141" s="289" t="str">
        <f t="shared" si="27"/>
        <v/>
      </c>
      <c r="AL141" s="289" t="str">
        <f t="shared" si="27"/>
        <v/>
      </c>
      <c r="AM141" s="289" t="str">
        <f t="shared" si="27"/>
        <v/>
      </c>
      <c r="AN141" s="289" t="str">
        <f t="shared" si="27"/>
        <v/>
      </c>
      <c r="AO141" s="289" t="str">
        <f t="shared" si="27"/>
        <v/>
      </c>
      <c r="AP141" s="289" t="str">
        <f t="shared" si="27"/>
        <v/>
      </c>
      <c r="AQ141" s="289" t="str">
        <f t="shared" si="27"/>
        <v/>
      </c>
      <c r="AR141" s="289" t="str">
        <f t="shared" si="27"/>
        <v/>
      </c>
      <c r="AS141" s="294"/>
    </row>
    <row r="142" spans="1:1173" s="290" customFormat="1" ht="22" hidden="1" customHeight="1" x14ac:dyDescent="0.15">
      <c r="A142" s="256"/>
      <c r="B142" s="288" t="s">
        <v>201</v>
      </c>
      <c r="C142" s="93" t="s">
        <v>49</v>
      </c>
      <c r="D142" s="289">
        <f t="shared" ref="D142:AR142" si="28">IF(D$78="","",IF($F126=0,$H126*D141,$J$24*D141))</f>
        <v>12619158.28992</v>
      </c>
      <c r="E142" s="289">
        <f t="shared" si="28"/>
        <v>25356832.559709355</v>
      </c>
      <c r="F142" s="289">
        <f t="shared" si="28"/>
        <v>38215663.326824956</v>
      </c>
      <c r="G142" s="289">
        <f t="shared" si="28"/>
        <v>51198041.566079535</v>
      </c>
      <c r="H142" s="289">
        <f t="shared" si="28"/>
        <v>64306158.536198273</v>
      </c>
      <c r="I142" s="289">
        <f t="shared" si="28"/>
        <v>77542046.183961287</v>
      </c>
      <c r="J142" s="289">
        <f t="shared" si="28"/>
        <v>90907609.912750572</v>
      </c>
      <c r="K142" s="289">
        <f t="shared" si="28"/>
        <v>104404655.16352701</v>
      </c>
      <c r="L142" s="289">
        <f t="shared" si="28"/>
        <v>118034908.98170798</v>
      </c>
      <c r="M142" s="289">
        <f t="shared" si="28"/>
        <v>131800037.52091859</v>
      </c>
      <c r="N142" s="289">
        <f t="shared" si="28"/>
        <v>145701660.25428075</v>
      </c>
      <c r="O142" s="289">
        <f t="shared" si="28"/>
        <v>159741361.51778111</v>
      </c>
      <c r="P142" s="289">
        <f t="shared" si="28"/>
        <v>173920699.89184538</v>
      </c>
      <c r="Q142" s="289">
        <f t="shared" si="28"/>
        <v>188241215.83128104</v>
      </c>
      <c r="R142" s="289">
        <f t="shared" si="28"/>
        <v>202704437.87598509</v>
      </c>
      <c r="S142" s="289">
        <f t="shared" si="28"/>
        <v>217311887.71178973</v>
      </c>
      <c r="T142" s="289">
        <f t="shared" si="28"/>
        <v>232065084.29974657</v>
      </c>
      <c r="U142" s="289">
        <f t="shared" si="28"/>
        <v>246965547.25076169</v>
      </c>
      <c r="V142" s="289">
        <f t="shared" si="28"/>
        <v>262014799.58895183</v>
      </c>
      <c r="W142" s="289">
        <f t="shared" si="28"/>
        <v>277214370.01991123</v>
      </c>
      <c r="X142" s="289">
        <f t="shared" si="28"/>
        <v>292565794.7980507</v>
      </c>
      <c r="Y142" s="289">
        <f t="shared" si="28"/>
        <v>308070619.26932007</v>
      </c>
      <c r="Z142" s="289">
        <f t="shared" si="28"/>
        <v>323730399.15115762</v>
      </c>
      <c r="AA142" s="289">
        <f t="shared" si="28"/>
        <v>339546701.59978873</v>
      </c>
      <c r="AB142" s="289">
        <f t="shared" si="28"/>
        <v>355521106.1054939</v>
      </c>
      <c r="AC142" s="289">
        <f t="shared" si="28"/>
        <v>371655205.24876827</v>
      </c>
      <c r="AD142" s="289">
        <f t="shared" si="28"/>
        <v>387950605.3440547</v>
      </c>
      <c r="AE142" s="289">
        <f t="shared" si="28"/>
        <v>404408926.99267799</v>
      </c>
      <c r="AF142" s="289">
        <f t="shared" si="28"/>
        <v>421031805.56250697</v>
      </c>
      <c r="AG142" s="289">
        <f t="shared" si="28"/>
        <v>437820891.60855597</v>
      </c>
      <c r="AH142" s="289">
        <f t="shared" si="28"/>
        <v>454777851.24603999</v>
      </c>
      <c r="AI142" s="289">
        <f t="shared" si="28"/>
        <v>471904366.48522323</v>
      </c>
      <c r="AJ142" s="289">
        <f t="shared" si="28"/>
        <v>489202135.5356285</v>
      </c>
      <c r="AK142" s="289" t="str">
        <f t="shared" si="28"/>
        <v/>
      </c>
      <c r="AL142" s="289" t="str">
        <f t="shared" si="28"/>
        <v/>
      </c>
      <c r="AM142" s="289" t="str">
        <f t="shared" si="28"/>
        <v/>
      </c>
      <c r="AN142" s="289" t="str">
        <f t="shared" si="28"/>
        <v/>
      </c>
      <c r="AO142" s="289" t="str">
        <f t="shared" si="28"/>
        <v/>
      </c>
      <c r="AP142" s="289" t="str">
        <f t="shared" si="28"/>
        <v/>
      </c>
      <c r="AQ142" s="289" t="str">
        <f t="shared" si="28"/>
        <v/>
      </c>
      <c r="AR142" s="289" t="str">
        <f t="shared" si="28"/>
        <v/>
      </c>
      <c r="AS142" s="294"/>
    </row>
    <row r="143" spans="1:1173" s="256" customFormat="1" ht="10" hidden="1" customHeight="1" thickBot="1" x14ac:dyDescent="0.2">
      <c r="C143" s="291"/>
      <c r="D143" s="292"/>
      <c r="E143" s="295"/>
      <c r="F143" s="292"/>
      <c r="G143" s="292"/>
      <c r="H143" s="292"/>
      <c r="I143" s="292"/>
      <c r="J143" s="295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</row>
    <row r="144" spans="1:1173" s="255" customFormat="1" ht="22" hidden="1" customHeight="1" thickTop="1" thickBot="1" x14ac:dyDescent="0.2">
      <c r="A144" s="256"/>
      <c r="B144" s="296" t="s">
        <v>248</v>
      </c>
      <c r="C144" s="297" t="s">
        <v>79</v>
      </c>
      <c r="D144" s="298">
        <f>IF(D$78="","",D129+D133+D137+D141)</f>
        <v>10326293.5692</v>
      </c>
      <c r="E144" s="298">
        <f t="shared" ref="E144:AR144" si="29">IF(E$78="","",E129+E133+E137+E141)</f>
        <v>18770296.689096753</v>
      </c>
      <c r="F144" s="298">
        <f t="shared" si="29"/>
        <v>25688236.888699204</v>
      </c>
      <c r="G144" s="298">
        <f t="shared" si="29"/>
        <v>31376763.744003154</v>
      </c>
      <c r="H144" s="298">
        <f t="shared" si="29"/>
        <v>36062336.556894183</v>
      </c>
      <c r="I144" s="298">
        <f t="shared" si="29"/>
        <v>39934882.162906013</v>
      </c>
      <c r="J144" s="298">
        <f t="shared" si="29"/>
        <v>43148436.546043485</v>
      </c>
      <c r="K144" s="298">
        <f t="shared" si="29"/>
        <v>45827871.9640247</v>
      </c>
      <c r="L144" s="298">
        <f t="shared" si="29"/>
        <v>48074454.930426188</v>
      </c>
      <c r="M144" s="298">
        <f t="shared" si="29"/>
        <v>49970289.930854283</v>
      </c>
      <c r="N144" s="298">
        <f t="shared" si="29"/>
        <v>51581977.960210487</v>
      </c>
      <c r="O144" s="298">
        <f t="shared" si="29"/>
        <v>52963525.920766771</v>
      </c>
      <c r="P144" s="298">
        <f t="shared" si="29"/>
        <v>54158717.206039086</v>
      </c>
      <c r="Q144" s="298">
        <f t="shared" si="29"/>
        <v>55168114.726294443</v>
      </c>
      <c r="R144" s="298">
        <f t="shared" si="29"/>
        <v>56055469.227877311</v>
      </c>
      <c r="S144" s="298">
        <f t="shared" si="29"/>
        <v>56844118.729805633</v>
      </c>
      <c r="T144" s="298">
        <f t="shared" si="29"/>
        <v>57552976.639425978</v>
      </c>
      <c r="U144" s="298">
        <f t="shared" si="29"/>
        <v>58197416.832180776</v>
      </c>
      <c r="V144" s="298">
        <f t="shared" si="29"/>
        <v>58789916.380871877</v>
      </c>
      <c r="W144" s="298">
        <f t="shared" si="29"/>
        <v>59340566.134935245</v>
      </c>
      <c r="X144" s="298">
        <f t="shared" si="29"/>
        <v>59857558.079086587</v>
      </c>
      <c r="Y144" s="298">
        <f t="shared" si="29"/>
        <v>60347524.503663093</v>
      </c>
      <c r="Z144" s="298">
        <f t="shared" si="29"/>
        <v>60815861.925175339</v>
      </c>
      <c r="AA144" s="298">
        <f t="shared" si="29"/>
        <v>61203055.999257594</v>
      </c>
      <c r="AB144" s="298">
        <f t="shared" si="29"/>
        <v>61576554.90425574</v>
      </c>
      <c r="AC144" s="298">
        <f t="shared" si="29"/>
        <v>61939258.068993688</v>
      </c>
      <c r="AD144" s="298">
        <f t="shared" si="29"/>
        <v>62293479.186705031</v>
      </c>
      <c r="AE144" s="298">
        <f t="shared" si="29"/>
        <v>62641150.116430551</v>
      </c>
      <c r="AF144" s="298">
        <f t="shared" si="29"/>
        <v>62983787.598022074</v>
      </c>
      <c r="AG144" s="298">
        <f t="shared" si="29"/>
        <v>63322663.459467113</v>
      </c>
      <c r="AH144" s="298">
        <f t="shared" si="29"/>
        <v>63658790.868757159</v>
      </c>
      <c r="AI144" s="298">
        <f t="shared" si="29"/>
        <v>63992985.909174785</v>
      </c>
      <c r="AJ144" s="298">
        <f t="shared" si="29"/>
        <v>64325953.165689692</v>
      </c>
      <c r="AK144" s="298" t="str">
        <f t="shared" si="29"/>
        <v/>
      </c>
      <c r="AL144" s="298" t="str">
        <f t="shared" si="29"/>
        <v/>
      </c>
      <c r="AM144" s="298" t="str">
        <f t="shared" si="29"/>
        <v/>
      </c>
      <c r="AN144" s="298" t="str">
        <f t="shared" si="29"/>
        <v/>
      </c>
      <c r="AO144" s="298" t="str">
        <f t="shared" si="29"/>
        <v/>
      </c>
      <c r="AP144" s="298" t="str">
        <f t="shared" si="29"/>
        <v/>
      </c>
      <c r="AQ144" s="298" t="str">
        <f t="shared" si="29"/>
        <v/>
      </c>
      <c r="AR144" s="298" t="str">
        <f t="shared" si="29"/>
        <v/>
      </c>
      <c r="AS144" s="261"/>
      <c r="AT144" s="261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  <c r="DQ144" s="261"/>
      <c r="DR144" s="261"/>
      <c r="DS144" s="261"/>
      <c r="DT144" s="261"/>
      <c r="DU144" s="261"/>
      <c r="DV144" s="261"/>
      <c r="DW144" s="261"/>
      <c r="DX144" s="261"/>
      <c r="DY144" s="261"/>
      <c r="DZ144" s="261"/>
      <c r="EA144" s="261"/>
      <c r="EB144" s="261"/>
      <c r="EC144" s="261"/>
      <c r="ED144" s="261"/>
      <c r="EE144" s="261"/>
      <c r="EF144" s="261"/>
      <c r="EG144" s="261"/>
      <c r="EH144" s="261"/>
      <c r="EI144" s="261"/>
      <c r="EJ144" s="261"/>
      <c r="EK144" s="261"/>
      <c r="EL144" s="261"/>
      <c r="EM144" s="261"/>
      <c r="EN144" s="261"/>
      <c r="EO144" s="261"/>
      <c r="EP144" s="261"/>
      <c r="EQ144" s="261"/>
      <c r="ER144" s="261"/>
      <c r="ES144" s="261"/>
      <c r="ET144" s="261"/>
      <c r="EU144" s="261"/>
      <c r="EV144" s="261"/>
      <c r="EW144" s="261"/>
      <c r="EX144" s="261"/>
      <c r="EY144" s="261"/>
      <c r="EZ144" s="261"/>
      <c r="FA144" s="261"/>
      <c r="FB144" s="261"/>
      <c r="FC144" s="261"/>
      <c r="FD144" s="261"/>
      <c r="FE144" s="261"/>
      <c r="FF144" s="261"/>
      <c r="FG144" s="261"/>
      <c r="FH144" s="261"/>
      <c r="FI144" s="261"/>
      <c r="FJ144" s="261"/>
      <c r="FK144" s="261"/>
      <c r="FL144" s="261"/>
      <c r="FM144" s="261"/>
      <c r="FN144" s="261"/>
      <c r="FO144" s="261"/>
      <c r="FP144" s="261"/>
      <c r="FQ144" s="261"/>
      <c r="FR144" s="261"/>
      <c r="FS144" s="261"/>
      <c r="FT144" s="261"/>
      <c r="FU144" s="261"/>
      <c r="FV144" s="261"/>
      <c r="FW144" s="261"/>
      <c r="FX144" s="261"/>
      <c r="FY144" s="261"/>
      <c r="FZ144" s="261"/>
      <c r="GA144" s="261"/>
      <c r="GB144" s="261"/>
      <c r="GC144" s="261"/>
      <c r="GD144" s="261"/>
      <c r="GE144" s="261"/>
      <c r="GF144" s="261"/>
      <c r="GG144" s="261"/>
      <c r="GH144" s="261"/>
      <c r="GI144" s="261"/>
      <c r="GJ144" s="261"/>
      <c r="GK144" s="261"/>
      <c r="GL144" s="261"/>
      <c r="GM144" s="261"/>
      <c r="GN144" s="261"/>
      <c r="GO144" s="261"/>
      <c r="GP144" s="261"/>
      <c r="GQ144" s="261"/>
      <c r="GR144" s="261"/>
      <c r="GS144" s="261"/>
      <c r="GT144" s="261"/>
      <c r="GU144" s="261"/>
      <c r="GV144" s="261"/>
      <c r="GW144" s="261"/>
      <c r="GX144" s="261"/>
      <c r="GY144" s="261"/>
      <c r="GZ144" s="261"/>
      <c r="HA144" s="261"/>
      <c r="HB144" s="261"/>
      <c r="HC144" s="261"/>
      <c r="HD144" s="261"/>
      <c r="HE144" s="261"/>
      <c r="HF144" s="261"/>
      <c r="HG144" s="261"/>
      <c r="HH144" s="261"/>
      <c r="HI144" s="261"/>
      <c r="HJ144" s="261"/>
      <c r="HK144" s="261"/>
      <c r="HL144" s="261"/>
      <c r="HM144" s="261"/>
      <c r="HN144" s="261"/>
      <c r="HO144" s="261"/>
      <c r="HP144" s="261"/>
      <c r="HQ144" s="261"/>
      <c r="HR144" s="261"/>
      <c r="HS144" s="261"/>
      <c r="HT144" s="261"/>
      <c r="HU144" s="261"/>
      <c r="HV144" s="261"/>
      <c r="HW144" s="261"/>
      <c r="HX144" s="261"/>
      <c r="HY144" s="261"/>
      <c r="HZ144" s="261"/>
      <c r="IA144" s="261"/>
      <c r="IB144" s="261"/>
      <c r="IC144" s="261"/>
      <c r="ID144" s="261"/>
      <c r="IE144" s="261"/>
      <c r="IF144" s="261"/>
      <c r="IG144" s="261"/>
      <c r="IH144" s="261"/>
      <c r="II144" s="261"/>
      <c r="IJ144" s="261"/>
      <c r="IK144" s="261"/>
      <c r="IL144" s="261"/>
      <c r="IM144" s="261"/>
      <c r="IN144" s="261"/>
      <c r="IO144" s="261"/>
      <c r="IP144" s="261"/>
      <c r="IQ144" s="261"/>
      <c r="IR144" s="261"/>
      <c r="IS144" s="261"/>
      <c r="IT144" s="261"/>
      <c r="IU144" s="261"/>
      <c r="IV144" s="261"/>
      <c r="IW144" s="261"/>
      <c r="IX144" s="261"/>
      <c r="IY144" s="261"/>
      <c r="IZ144" s="261"/>
      <c r="JA144" s="261"/>
      <c r="JB144" s="261"/>
      <c r="JC144" s="261"/>
      <c r="JD144" s="261"/>
      <c r="JE144" s="261"/>
      <c r="JF144" s="261"/>
      <c r="JG144" s="261"/>
      <c r="JH144" s="261"/>
      <c r="JI144" s="261"/>
      <c r="JJ144" s="261"/>
      <c r="JK144" s="261"/>
      <c r="JL144" s="261"/>
      <c r="JM144" s="261"/>
      <c r="JN144" s="261"/>
      <c r="JO144" s="261"/>
      <c r="JP144" s="261"/>
      <c r="JQ144" s="261"/>
      <c r="JR144" s="261"/>
      <c r="JS144" s="261"/>
      <c r="JT144" s="261"/>
      <c r="JU144" s="261"/>
      <c r="JV144" s="261"/>
      <c r="JW144" s="261"/>
      <c r="JX144" s="261"/>
      <c r="JY144" s="261"/>
      <c r="JZ144" s="261"/>
      <c r="KA144" s="261"/>
      <c r="KB144" s="261"/>
      <c r="KC144" s="261"/>
      <c r="KD144" s="261"/>
      <c r="KE144" s="261"/>
      <c r="KF144" s="261"/>
      <c r="KG144" s="261"/>
      <c r="KH144" s="261"/>
      <c r="KI144" s="261"/>
      <c r="KJ144" s="261"/>
      <c r="KK144" s="261"/>
      <c r="KL144" s="261"/>
      <c r="KM144" s="261"/>
      <c r="KN144" s="261"/>
      <c r="KO144" s="261"/>
      <c r="KP144" s="261"/>
      <c r="KQ144" s="261"/>
      <c r="KR144" s="261"/>
      <c r="KS144" s="261"/>
      <c r="KT144" s="261"/>
      <c r="KU144" s="261"/>
      <c r="KV144" s="261"/>
      <c r="KW144" s="261"/>
      <c r="KX144" s="261"/>
      <c r="KY144" s="261"/>
      <c r="KZ144" s="261"/>
      <c r="LA144" s="261"/>
      <c r="LB144" s="261"/>
      <c r="LC144" s="261"/>
      <c r="LD144" s="261"/>
      <c r="LE144" s="261"/>
      <c r="LF144" s="261"/>
      <c r="LG144" s="261"/>
      <c r="LH144" s="261"/>
      <c r="LI144" s="261"/>
      <c r="LJ144" s="261"/>
      <c r="LK144" s="261"/>
      <c r="LL144" s="261"/>
      <c r="LM144" s="261"/>
      <c r="LN144" s="261"/>
      <c r="LO144" s="261"/>
      <c r="LP144" s="261"/>
      <c r="LQ144" s="261"/>
      <c r="LR144" s="261"/>
      <c r="LS144" s="261"/>
      <c r="LT144" s="261"/>
      <c r="LU144" s="261"/>
      <c r="LV144" s="261"/>
      <c r="LW144" s="261"/>
      <c r="LX144" s="261"/>
      <c r="LY144" s="261"/>
      <c r="LZ144" s="261"/>
      <c r="MA144" s="261"/>
      <c r="MB144" s="261"/>
      <c r="MC144" s="261"/>
      <c r="MD144" s="261"/>
      <c r="ME144" s="261"/>
      <c r="MF144" s="261"/>
      <c r="MG144" s="261"/>
      <c r="MH144" s="261"/>
      <c r="MI144" s="261"/>
      <c r="MJ144" s="261"/>
      <c r="MK144" s="261"/>
      <c r="ML144" s="261"/>
      <c r="MM144" s="261"/>
      <c r="MN144" s="261"/>
      <c r="MO144" s="261"/>
      <c r="MP144" s="261"/>
      <c r="MQ144" s="261"/>
      <c r="MR144" s="261"/>
      <c r="MS144" s="261"/>
      <c r="MT144" s="261"/>
      <c r="MU144" s="261"/>
      <c r="MV144" s="261"/>
      <c r="MW144" s="261"/>
      <c r="MX144" s="261"/>
      <c r="MY144" s="261"/>
      <c r="MZ144" s="261"/>
      <c r="NA144" s="261"/>
      <c r="NB144" s="261"/>
      <c r="NC144" s="261"/>
      <c r="ND144" s="261"/>
      <c r="NE144" s="261"/>
      <c r="NF144" s="261"/>
      <c r="NG144" s="261"/>
      <c r="NH144" s="261"/>
      <c r="NI144" s="261"/>
      <c r="NJ144" s="261"/>
      <c r="NK144" s="261"/>
      <c r="NL144" s="261"/>
      <c r="NM144" s="261"/>
      <c r="NN144" s="261"/>
      <c r="NO144" s="261"/>
      <c r="NP144" s="261"/>
      <c r="NQ144" s="261"/>
      <c r="NR144" s="261"/>
      <c r="NS144" s="261"/>
      <c r="NT144" s="261"/>
      <c r="NU144" s="261"/>
      <c r="NV144" s="261"/>
      <c r="NW144" s="261"/>
      <c r="NX144" s="261"/>
      <c r="NY144" s="261"/>
      <c r="NZ144" s="261"/>
      <c r="OA144" s="261"/>
      <c r="OB144" s="261"/>
      <c r="OC144" s="261"/>
      <c r="OD144" s="261"/>
      <c r="OE144" s="261"/>
      <c r="OF144" s="261"/>
      <c r="OG144" s="261"/>
      <c r="OH144" s="261"/>
      <c r="OI144" s="261"/>
      <c r="OJ144" s="261"/>
      <c r="OK144" s="261"/>
      <c r="OL144" s="261"/>
      <c r="OM144" s="261"/>
      <c r="ON144" s="261"/>
      <c r="OO144" s="261"/>
      <c r="OP144" s="261"/>
      <c r="OQ144" s="261"/>
      <c r="OR144" s="261"/>
      <c r="OS144" s="261"/>
      <c r="OT144" s="261"/>
      <c r="OU144" s="261"/>
      <c r="OV144" s="261"/>
      <c r="OW144" s="261"/>
      <c r="OX144" s="261"/>
      <c r="OY144" s="261"/>
      <c r="OZ144" s="261"/>
      <c r="PA144" s="261"/>
      <c r="PB144" s="261"/>
      <c r="PC144" s="261"/>
      <c r="PD144" s="261"/>
      <c r="PE144" s="261"/>
      <c r="PF144" s="261"/>
      <c r="PG144" s="261"/>
      <c r="PH144" s="261"/>
      <c r="PI144" s="261"/>
      <c r="PJ144" s="261"/>
      <c r="PK144" s="261"/>
      <c r="PL144" s="261"/>
      <c r="PM144" s="261"/>
      <c r="PN144" s="261"/>
      <c r="PO144" s="261"/>
      <c r="PP144" s="261"/>
      <c r="PQ144" s="261"/>
      <c r="PR144" s="261"/>
      <c r="PS144" s="261"/>
      <c r="PT144" s="261"/>
      <c r="PU144" s="261"/>
      <c r="PV144" s="261"/>
      <c r="PW144" s="261"/>
      <c r="PX144" s="261"/>
      <c r="PY144" s="261"/>
      <c r="PZ144" s="261"/>
      <c r="QA144" s="261"/>
      <c r="QB144" s="261"/>
      <c r="QC144" s="261"/>
      <c r="QD144" s="261"/>
      <c r="QE144" s="261"/>
      <c r="QF144" s="261"/>
      <c r="QG144" s="261"/>
      <c r="QH144" s="261"/>
      <c r="QI144" s="261"/>
      <c r="QJ144" s="261"/>
      <c r="QK144" s="261"/>
      <c r="QL144" s="261"/>
      <c r="QM144" s="261"/>
      <c r="QN144" s="261"/>
      <c r="QO144" s="261"/>
      <c r="QP144" s="261"/>
      <c r="QQ144" s="261"/>
      <c r="QR144" s="261"/>
      <c r="QS144" s="261"/>
      <c r="QT144" s="261"/>
      <c r="QU144" s="261"/>
      <c r="QV144" s="261"/>
      <c r="QW144" s="261"/>
      <c r="QX144" s="261"/>
      <c r="QY144" s="261"/>
      <c r="QZ144" s="261"/>
      <c r="RA144" s="261"/>
      <c r="RB144" s="261"/>
      <c r="RC144" s="261"/>
      <c r="RD144" s="261"/>
      <c r="RE144" s="261"/>
      <c r="RF144" s="261"/>
      <c r="RG144" s="261"/>
      <c r="RH144" s="261"/>
      <c r="RI144" s="261"/>
      <c r="RJ144" s="261"/>
      <c r="RK144" s="261"/>
      <c r="RL144" s="261"/>
      <c r="RM144" s="261"/>
      <c r="RN144" s="261"/>
      <c r="RO144" s="261"/>
      <c r="RP144" s="261"/>
      <c r="RQ144" s="261"/>
      <c r="RR144" s="261"/>
      <c r="RS144" s="261"/>
      <c r="RT144" s="261"/>
      <c r="RU144" s="261"/>
      <c r="RV144" s="261"/>
      <c r="RW144" s="261"/>
      <c r="RX144" s="261"/>
      <c r="RY144" s="261"/>
      <c r="RZ144" s="261"/>
      <c r="SA144" s="261"/>
      <c r="SB144" s="261"/>
      <c r="SC144" s="261"/>
      <c r="SD144" s="261"/>
      <c r="SE144" s="261"/>
      <c r="SF144" s="261"/>
      <c r="SG144" s="261"/>
      <c r="SH144" s="261"/>
      <c r="SI144" s="261"/>
      <c r="SJ144" s="261"/>
      <c r="SK144" s="261"/>
      <c r="SL144" s="261"/>
      <c r="SM144" s="261"/>
      <c r="SN144" s="261"/>
      <c r="SO144" s="261"/>
      <c r="SP144" s="261"/>
      <c r="SQ144" s="261"/>
      <c r="SR144" s="261"/>
      <c r="SS144" s="261"/>
      <c r="ST144" s="261"/>
      <c r="SU144" s="261"/>
      <c r="SV144" s="261"/>
      <c r="SW144" s="261"/>
      <c r="SX144" s="261"/>
      <c r="SY144" s="261"/>
      <c r="SZ144" s="261"/>
      <c r="TA144" s="261"/>
      <c r="TB144" s="261"/>
      <c r="TC144" s="261"/>
      <c r="TD144" s="261"/>
      <c r="TE144" s="261"/>
      <c r="TF144" s="261"/>
      <c r="TG144" s="261"/>
      <c r="TH144" s="261"/>
      <c r="TI144" s="261"/>
      <c r="TJ144" s="261"/>
      <c r="TK144" s="261"/>
      <c r="TL144" s="261"/>
      <c r="TM144" s="261"/>
      <c r="TN144" s="261"/>
      <c r="TO144" s="261"/>
      <c r="TP144" s="261"/>
      <c r="TQ144" s="261"/>
      <c r="TR144" s="261"/>
      <c r="TS144" s="261"/>
      <c r="TT144" s="261"/>
      <c r="TU144" s="261"/>
      <c r="TV144" s="261"/>
      <c r="TW144" s="261"/>
      <c r="TX144" s="261"/>
      <c r="TY144" s="261"/>
      <c r="TZ144" s="261"/>
      <c r="UA144" s="261"/>
      <c r="UB144" s="261"/>
      <c r="UC144" s="261"/>
      <c r="UD144" s="261"/>
      <c r="UE144" s="261"/>
      <c r="UF144" s="261"/>
      <c r="UG144" s="261"/>
      <c r="UH144" s="261"/>
      <c r="UI144" s="261"/>
      <c r="UJ144" s="261"/>
      <c r="UK144" s="261"/>
      <c r="UL144" s="261"/>
      <c r="UM144" s="261"/>
      <c r="UN144" s="261"/>
      <c r="UO144" s="261"/>
      <c r="UP144" s="261"/>
      <c r="UQ144" s="261"/>
      <c r="UR144" s="261"/>
      <c r="US144" s="261"/>
      <c r="UT144" s="261"/>
      <c r="UU144" s="261"/>
      <c r="UV144" s="261"/>
      <c r="UW144" s="261"/>
      <c r="UX144" s="261"/>
      <c r="UY144" s="261"/>
      <c r="UZ144" s="261"/>
      <c r="VA144" s="261"/>
      <c r="VB144" s="261"/>
      <c r="VC144" s="261"/>
      <c r="VD144" s="261"/>
      <c r="VE144" s="261"/>
      <c r="VF144" s="261"/>
      <c r="VG144" s="261"/>
      <c r="VH144" s="261"/>
      <c r="VI144" s="261"/>
      <c r="VJ144" s="261"/>
      <c r="VK144" s="261"/>
      <c r="VL144" s="261"/>
      <c r="VM144" s="261"/>
      <c r="VN144" s="261"/>
      <c r="VO144" s="261"/>
      <c r="VP144" s="261"/>
      <c r="VQ144" s="261"/>
      <c r="VR144" s="261"/>
      <c r="VS144" s="261"/>
      <c r="VT144" s="261"/>
      <c r="VU144" s="261"/>
      <c r="VV144" s="261"/>
      <c r="VW144" s="261"/>
      <c r="VX144" s="261"/>
      <c r="VY144" s="261"/>
      <c r="VZ144" s="261"/>
      <c r="WA144" s="261"/>
      <c r="WB144" s="261"/>
      <c r="WC144" s="261"/>
      <c r="WD144" s="261"/>
      <c r="WE144" s="261"/>
      <c r="WF144" s="261"/>
      <c r="WG144" s="261"/>
      <c r="WH144" s="261"/>
      <c r="WI144" s="261"/>
      <c r="WJ144" s="261"/>
      <c r="WK144" s="261"/>
      <c r="WL144" s="261"/>
      <c r="WM144" s="261"/>
      <c r="WN144" s="261"/>
      <c r="WO144" s="261"/>
      <c r="WP144" s="261"/>
      <c r="WQ144" s="261"/>
      <c r="WR144" s="261"/>
      <c r="WS144" s="261"/>
      <c r="WT144" s="261"/>
      <c r="WU144" s="261"/>
      <c r="WV144" s="261"/>
      <c r="WW144" s="261"/>
      <c r="WX144" s="261"/>
      <c r="WY144" s="261"/>
      <c r="WZ144" s="261"/>
      <c r="XA144" s="261"/>
      <c r="XB144" s="261"/>
      <c r="XC144" s="261"/>
      <c r="XD144" s="261"/>
      <c r="XE144" s="261"/>
      <c r="XF144" s="261"/>
      <c r="XG144" s="261"/>
      <c r="XH144" s="261"/>
      <c r="XI144" s="261"/>
      <c r="XJ144" s="261"/>
      <c r="XK144" s="261"/>
      <c r="XL144" s="261"/>
      <c r="XM144" s="261"/>
      <c r="XN144" s="261"/>
      <c r="XO144" s="261"/>
      <c r="XP144" s="261"/>
      <c r="XQ144" s="261"/>
      <c r="XR144" s="261"/>
      <c r="XS144" s="261"/>
      <c r="XT144" s="261"/>
      <c r="XU144" s="261"/>
      <c r="XV144" s="261"/>
      <c r="XW144" s="261"/>
      <c r="XX144" s="261"/>
      <c r="XY144" s="261"/>
      <c r="XZ144" s="261"/>
      <c r="YA144" s="261"/>
      <c r="YB144" s="261"/>
      <c r="YC144" s="261"/>
      <c r="YD144" s="261"/>
      <c r="YE144" s="261"/>
      <c r="YF144" s="261"/>
      <c r="YG144" s="261"/>
      <c r="YH144" s="261"/>
      <c r="YI144" s="261"/>
      <c r="YJ144" s="261"/>
      <c r="YK144" s="261"/>
      <c r="YL144" s="261"/>
      <c r="YM144" s="261"/>
      <c r="YN144" s="261"/>
      <c r="YO144" s="261"/>
      <c r="YP144" s="261"/>
      <c r="YQ144" s="261"/>
      <c r="YR144" s="261"/>
      <c r="YS144" s="261"/>
      <c r="YT144" s="261"/>
      <c r="YU144" s="261"/>
      <c r="YV144" s="261"/>
      <c r="YW144" s="261"/>
      <c r="YX144" s="261"/>
      <c r="YY144" s="261"/>
      <c r="YZ144" s="261"/>
      <c r="ZA144" s="261"/>
      <c r="ZB144" s="261"/>
      <c r="ZC144" s="261"/>
      <c r="ZD144" s="261"/>
      <c r="ZE144" s="261"/>
      <c r="ZF144" s="261"/>
      <c r="ZG144" s="261"/>
      <c r="ZH144" s="261"/>
      <c r="ZI144" s="261"/>
      <c r="ZJ144" s="261"/>
      <c r="ZK144" s="261"/>
      <c r="ZL144" s="261"/>
      <c r="ZM144" s="261"/>
      <c r="ZN144" s="261"/>
      <c r="ZO144" s="261"/>
      <c r="ZP144" s="261"/>
      <c r="ZQ144" s="261"/>
      <c r="ZR144" s="261"/>
      <c r="ZS144" s="261"/>
      <c r="ZT144" s="261"/>
      <c r="ZU144" s="261"/>
      <c r="ZV144" s="261"/>
      <c r="ZW144" s="261"/>
      <c r="ZX144" s="261"/>
      <c r="ZY144" s="261"/>
      <c r="ZZ144" s="261"/>
      <c r="AAA144" s="261"/>
      <c r="AAB144" s="261"/>
      <c r="AAC144" s="261"/>
      <c r="AAD144" s="261"/>
      <c r="AAE144" s="261"/>
      <c r="AAF144" s="261"/>
      <c r="AAG144" s="261"/>
      <c r="AAH144" s="261"/>
      <c r="AAI144" s="261"/>
      <c r="AAJ144" s="261"/>
      <c r="AAK144" s="261"/>
      <c r="AAL144" s="261"/>
      <c r="AAM144" s="261"/>
      <c r="AAN144" s="261"/>
      <c r="AAO144" s="261"/>
      <c r="AAP144" s="261"/>
      <c r="AAQ144" s="261"/>
      <c r="AAR144" s="261"/>
      <c r="AAS144" s="261"/>
      <c r="AAT144" s="261"/>
      <c r="AAU144" s="261"/>
      <c r="AAV144" s="261"/>
      <c r="AAW144" s="261"/>
      <c r="AAX144" s="261"/>
      <c r="AAY144" s="261"/>
      <c r="AAZ144" s="261"/>
      <c r="ABA144" s="261"/>
      <c r="ABB144" s="261"/>
      <c r="ABC144" s="261"/>
      <c r="ABD144" s="261"/>
      <c r="ABE144" s="261"/>
      <c r="ABF144" s="261"/>
      <c r="ABG144" s="261"/>
      <c r="ABH144" s="261"/>
      <c r="ABI144" s="261"/>
      <c r="ABJ144" s="261"/>
      <c r="ABK144" s="261"/>
      <c r="ABL144" s="261"/>
      <c r="ABM144" s="261"/>
      <c r="ABN144" s="261"/>
      <c r="ABO144" s="261"/>
      <c r="ABP144" s="261"/>
      <c r="ABQ144" s="261"/>
      <c r="ABR144" s="261"/>
      <c r="ABS144" s="261"/>
      <c r="ABT144" s="261"/>
      <c r="ABU144" s="261"/>
      <c r="ABV144" s="261"/>
      <c r="ABW144" s="261"/>
      <c r="ABX144" s="261"/>
      <c r="ABY144" s="261"/>
      <c r="ABZ144" s="261"/>
      <c r="ACA144" s="261"/>
      <c r="ACB144" s="261"/>
      <c r="ACC144" s="261"/>
      <c r="ACD144" s="261"/>
      <c r="ACE144" s="261"/>
      <c r="ACF144" s="261"/>
      <c r="ACG144" s="261"/>
      <c r="ACH144" s="261"/>
      <c r="ACI144" s="261"/>
      <c r="ACJ144" s="261"/>
      <c r="ACK144" s="261"/>
      <c r="ACL144" s="261"/>
      <c r="ACM144" s="261"/>
      <c r="ACN144" s="261"/>
      <c r="ACO144" s="261"/>
      <c r="ACP144" s="261"/>
      <c r="ACQ144" s="261"/>
      <c r="ACR144" s="261"/>
      <c r="ACS144" s="261"/>
      <c r="ACT144" s="261"/>
      <c r="ACU144" s="261"/>
      <c r="ACV144" s="261"/>
      <c r="ACW144" s="261"/>
      <c r="ACX144" s="261"/>
      <c r="ACY144" s="261"/>
      <c r="ACZ144" s="261"/>
      <c r="ADA144" s="261"/>
      <c r="ADB144" s="261"/>
      <c r="ADC144" s="261"/>
      <c r="ADD144" s="261"/>
      <c r="ADE144" s="261"/>
      <c r="ADF144" s="261"/>
      <c r="ADG144" s="261"/>
      <c r="ADH144" s="261"/>
      <c r="ADI144" s="261"/>
      <c r="ADJ144" s="261"/>
      <c r="ADK144" s="261"/>
      <c r="ADL144" s="261"/>
      <c r="ADM144" s="261"/>
      <c r="ADN144" s="261"/>
      <c r="ADO144" s="261"/>
      <c r="ADP144" s="261"/>
      <c r="ADQ144" s="261"/>
      <c r="ADR144" s="261"/>
      <c r="ADS144" s="261"/>
      <c r="ADT144" s="261"/>
      <c r="ADU144" s="261"/>
      <c r="ADV144" s="261"/>
      <c r="ADW144" s="261"/>
      <c r="ADX144" s="261"/>
      <c r="ADY144" s="261"/>
      <c r="ADZ144" s="261"/>
      <c r="AEA144" s="261"/>
      <c r="AEB144" s="261"/>
      <c r="AEC144" s="261"/>
      <c r="AED144" s="261"/>
      <c r="AEE144" s="261"/>
      <c r="AEF144" s="261"/>
      <c r="AEG144" s="261"/>
      <c r="AEH144" s="261"/>
      <c r="AEI144" s="261"/>
      <c r="AEJ144" s="261"/>
      <c r="AEK144" s="261"/>
      <c r="AEL144" s="261"/>
      <c r="AEM144" s="261"/>
      <c r="AEN144" s="261"/>
      <c r="AEO144" s="261"/>
      <c r="AEP144" s="261"/>
      <c r="AEQ144" s="261"/>
      <c r="AER144" s="261"/>
      <c r="AES144" s="261"/>
      <c r="AET144" s="261"/>
      <c r="AEU144" s="261"/>
      <c r="AEV144" s="261"/>
      <c r="AEW144" s="261"/>
      <c r="AEX144" s="261"/>
      <c r="AEY144" s="261"/>
      <c r="AEZ144" s="261"/>
      <c r="AFA144" s="261"/>
      <c r="AFB144" s="261"/>
      <c r="AFC144" s="261"/>
      <c r="AFD144" s="261"/>
      <c r="AFE144" s="261"/>
      <c r="AFF144" s="261"/>
      <c r="AFG144" s="261"/>
      <c r="AFH144" s="261"/>
      <c r="AFI144" s="261"/>
      <c r="AFJ144" s="261"/>
      <c r="AFK144" s="261"/>
      <c r="AFL144" s="261"/>
      <c r="AFM144" s="261"/>
      <c r="AFN144" s="261"/>
      <c r="AFO144" s="261"/>
      <c r="AFP144" s="261"/>
      <c r="AFQ144" s="261"/>
      <c r="AFR144" s="261"/>
      <c r="AFS144" s="261"/>
      <c r="AFT144" s="261"/>
      <c r="AFU144" s="261"/>
      <c r="AFV144" s="261"/>
      <c r="AFW144" s="261"/>
      <c r="AFX144" s="261"/>
      <c r="AFY144" s="261"/>
      <c r="AFZ144" s="261"/>
      <c r="AGA144" s="261"/>
      <c r="AGB144" s="261"/>
      <c r="AGC144" s="261"/>
      <c r="AGD144" s="261"/>
      <c r="AGE144" s="261"/>
      <c r="AGF144" s="261"/>
      <c r="AGG144" s="261"/>
      <c r="AGH144" s="261"/>
      <c r="AGI144" s="261"/>
      <c r="AGJ144" s="261"/>
      <c r="AGK144" s="261"/>
      <c r="AGL144" s="261"/>
      <c r="AGM144" s="261"/>
      <c r="AGN144" s="261"/>
      <c r="AGO144" s="261"/>
      <c r="AGP144" s="261"/>
      <c r="AGQ144" s="261"/>
      <c r="AGR144" s="261"/>
      <c r="AGS144" s="261"/>
      <c r="AGT144" s="261"/>
      <c r="AGU144" s="261"/>
      <c r="AGV144" s="261"/>
      <c r="AGW144" s="261"/>
      <c r="AGX144" s="261"/>
      <c r="AGY144" s="261"/>
      <c r="AGZ144" s="261"/>
      <c r="AHA144" s="261"/>
      <c r="AHB144" s="261"/>
      <c r="AHC144" s="261"/>
      <c r="AHD144" s="261"/>
      <c r="AHE144" s="261"/>
      <c r="AHF144" s="261"/>
      <c r="AHG144" s="261"/>
      <c r="AHH144" s="261"/>
      <c r="AHI144" s="261"/>
      <c r="AHJ144" s="261"/>
      <c r="AHK144" s="261"/>
      <c r="AHL144" s="261"/>
      <c r="AHM144" s="261"/>
      <c r="AHN144" s="261"/>
      <c r="AHO144" s="261"/>
      <c r="AHP144" s="261"/>
      <c r="AHQ144" s="261"/>
      <c r="AHR144" s="261"/>
      <c r="AHS144" s="261"/>
      <c r="AHT144" s="261"/>
      <c r="AHU144" s="261"/>
      <c r="AHV144" s="261"/>
      <c r="AHW144" s="261"/>
      <c r="AHX144" s="261"/>
      <c r="AHY144" s="261"/>
      <c r="AHZ144" s="261"/>
      <c r="AIA144" s="261"/>
      <c r="AIB144" s="261"/>
      <c r="AIC144" s="261"/>
      <c r="AID144" s="261"/>
      <c r="AIE144" s="261"/>
      <c r="AIF144" s="261"/>
      <c r="AIG144" s="261"/>
      <c r="AIH144" s="261"/>
      <c r="AII144" s="261"/>
      <c r="AIJ144" s="261"/>
      <c r="AIK144" s="261"/>
      <c r="AIL144" s="261"/>
      <c r="AIM144" s="261"/>
      <c r="AIN144" s="261"/>
      <c r="AIO144" s="261"/>
      <c r="AIP144" s="261"/>
      <c r="AIQ144" s="261"/>
      <c r="AIR144" s="261"/>
      <c r="AIS144" s="261"/>
      <c r="AIT144" s="261"/>
      <c r="AIU144" s="261"/>
      <c r="AIV144" s="261"/>
      <c r="AIW144" s="261"/>
      <c r="AIX144" s="261"/>
      <c r="AIY144" s="261"/>
      <c r="AIZ144" s="261"/>
      <c r="AJA144" s="261"/>
      <c r="AJB144" s="261"/>
      <c r="AJC144" s="261"/>
      <c r="AJD144" s="261"/>
      <c r="AJE144" s="261"/>
      <c r="AJF144" s="261"/>
      <c r="AJG144" s="261"/>
      <c r="AJH144" s="261"/>
      <c r="AJI144" s="261"/>
      <c r="AJJ144" s="261"/>
      <c r="AJK144" s="261"/>
      <c r="AJL144" s="261"/>
      <c r="AJM144" s="261"/>
      <c r="AJN144" s="261"/>
      <c r="AJO144" s="261"/>
      <c r="AJP144" s="261"/>
      <c r="AJQ144" s="261"/>
      <c r="AJR144" s="261"/>
      <c r="AJS144" s="261"/>
      <c r="AJT144" s="261"/>
      <c r="AJU144" s="261"/>
      <c r="AJV144" s="261"/>
      <c r="AJW144" s="261"/>
      <c r="AJX144" s="261"/>
      <c r="AJY144" s="261"/>
      <c r="AJZ144" s="261"/>
      <c r="AKA144" s="261"/>
      <c r="AKB144" s="261"/>
      <c r="AKC144" s="261"/>
      <c r="AKD144" s="261"/>
      <c r="AKE144" s="261"/>
      <c r="AKF144" s="261"/>
      <c r="AKG144" s="261"/>
      <c r="AKH144" s="261"/>
      <c r="AKI144" s="261"/>
      <c r="AKJ144" s="261"/>
      <c r="AKK144" s="261"/>
      <c r="AKL144" s="261"/>
      <c r="AKM144" s="261"/>
      <c r="AKN144" s="261"/>
      <c r="AKO144" s="261"/>
      <c r="AKP144" s="261"/>
      <c r="AKQ144" s="261"/>
      <c r="AKR144" s="261"/>
      <c r="AKS144" s="261"/>
      <c r="AKT144" s="261"/>
      <c r="AKU144" s="261"/>
      <c r="AKV144" s="261"/>
      <c r="AKW144" s="261"/>
      <c r="AKX144" s="261"/>
      <c r="AKY144" s="261"/>
      <c r="AKZ144" s="261"/>
      <c r="ALA144" s="261"/>
      <c r="ALB144" s="261"/>
      <c r="ALC144" s="261"/>
      <c r="ALD144" s="261"/>
      <c r="ALE144" s="261"/>
      <c r="ALF144" s="261"/>
      <c r="ALG144" s="261"/>
      <c r="ALH144" s="261"/>
      <c r="ALI144" s="261"/>
      <c r="ALJ144" s="261"/>
      <c r="ALK144" s="261"/>
      <c r="ALL144" s="261"/>
      <c r="ALM144" s="261"/>
      <c r="ALN144" s="261"/>
      <c r="ALO144" s="261"/>
      <c r="ALP144" s="261"/>
      <c r="ALQ144" s="261"/>
      <c r="ALR144" s="261"/>
      <c r="ALS144" s="261"/>
      <c r="ALT144" s="261"/>
      <c r="ALU144" s="261"/>
      <c r="ALV144" s="261"/>
      <c r="ALW144" s="261"/>
      <c r="ALX144" s="261"/>
      <c r="ALY144" s="261"/>
      <c r="ALZ144" s="261"/>
      <c r="AMA144" s="261"/>
      <c r="AMB144" s="261"/>
      <c r="AMC144" s="261"/>
      <c r="AMD144" s="261"/>
      <c r="AME144" s="261"/>
      <c r="AMF144" s="261"/>
      <c r="AMG144" s="261"/>
      <c r="AMH144" s="261"/>
      <c r="AMI144" s="261"/>
      <c r="AMJ144" s="261"/>
      <c r="AMK144" s="261"/>
      <c r="AML144" s="261"/>
      <c r="AMM144" s="261"/>
      <c r="AMN144" s="261"/>
      <c r="AMO144" s="261"/>
      <c r="AMP144" s="261"/>
      <c r="AMQ144" s="261"/>
      <c r="AMR144" s="261"/>
      <c r="AMS144" s="261"/>
      <c r="AMT144" s="261"/>
      <c r="AMU144" s="261"/>
      <c r="AMV144" s="261"/>
      <c r="AMW144" s="261"/>
      <c r="AMX144" s="261"/>
      <c r="AMY144" s="261"/>
      <c r="AMZ144" s="261"/>
      <c r="ANA144" s="261"/>
      <c r="ANB144" s="261"/>
      <c r="ANC144" s="261"/>
      <c r="AND144" s="261"/>
      <c r="ANE144" s="261"/>
      <c r="ANF144" s="261"/>
      <c r="ANG144" s="261"/>
      <c r="ANH144" s="261"/>
      <c r="ANI144" s="261"/>
      <c r="ANJ144" s="261"/>
      <c r="ANK144" s="261"/>
      <c r="ANL144" s="261"/>
      <c r="ANM144" s="261"/>
      <c r="ANN144" s="261"/>
      <c r="ANO144" s="261"/>
      <c r="ANP144" s="261"/>
      <c r="ANQ144" s="261"/>
      <c r="ANR144" s="261"/>
      <c r="ANS144" s="261"/>
      <c r="ANT144" s="261"/>
      <c r="ANU144" s="261"/>
      <c r="ANV144" s="261"/>
      <c r="ANW144" s="261"/>
      <c r="ANX144" s="261"/>
      <c r="ANY144" s="261"/>
      <c r="ANZ144" s="261"/>
      <c r="AOA144" s="261"/>
      <c r="AOB144" s="261"/>
      <c r="AOC144" s="261"/>
      <c r="AOD144" s="261"/>
      <c r="AOE144" s="261"/>
      <c r="AOF144" s="261"/>
      <c r="AOG144" s="261"/>
      <c r="AOH144" s="261"/>
      <c r="AOI144" s="261"/>
      <c r="AOJ144" s="261"/>
      <c r="AOK144" s="261"/>
      <c r="AOL144" s="261"/>
      <c r="AOM144" s="261"/>
      <c r="AON144" s="261"/>
      <c r="AOO144" s="261"/>
      <c r="AOP144" s="261"/>
      <c r="AOQ144" s="261"/>
      <c r="AOR144" s="261"/>
      <c r="AOS144" s="261"/>
      <c r="AOT144" s="261"/>
      <c r="AOU144" s="261"/>
      <c r="AOV144" s="261"/>
      <c r="AOW144" s="261"/>
      <c r="AOX144" s="261"/>
      <c r="AOY144" s="261"/>
      <c r="AOZ144" s="261"/>
      <c r="APA144" s="261"/>
      <c r="APB144" s="261"/>
      <c r="APC144" s="261"/>
      <c r="APD144" s="261"/>
      <c r="APE144" s="261"/>
      <c r="APF144" s="261"/>
      <c r="APG144" s="261"/>
      <c r="APH144" s="261"/>
      <c r="API144" s="261"/>
      <c r="APJ144" s="261"/>
      <c r="APK144" s="261"/>
      <c r="APL144" s="261"/>
      <c r="APM144" s="261"/>
      <c r="APN144" s="261"/>
      <c r="APO144" s="261"/>
      <c r="APP144" s="261"/>
      <c r="APQ144" s="261"/>
      <c r="APR144" s="261"/>
      <c r="APS144" s="261"/>
      <c r="APT144" s="261"/>
      <c r="APU144" s="261"/>
      <c r="APV144" s="261"/>
      <c r="APW144" s="261"/>
      <c r="APX144" s="261"/>
      <c r="APY144" s="261"/>
      <c r="APZ144" s="261"/>
      <c r="AQA144" s="261"/>
      <c r="AQB144" s="261"/>
      <c r="AQC144" s="261"/>
      <c r="AQD144" s="261"/>
      <c r="AQE144" s="261"/>
      <c r="AQF144" s="261"/>
      <c r="AQG144" s="261"/>
      <c r="AQH144" s="261"/>
      <c r="AQI144" s="261"/>
      <c r="AQJ144" s="261"/>
      <c r="AQK144" s="261"/>
      <c r="AQL144" s="261"/>
      <c r="AQM144" s="261"/>
      <c r="AQN144" s="261"/>
      <c r="AQO144" s="261"/>
      <c r="AQP144" s="261"/>
      <c r="AQQ144" s="261"/>
      <c r="AQR144" s="261"/>
      <c r="AQS144" s="261"/>
      <c r="AQT144" s="261"/>
      <c r="AQU144" s="261"/>
      <c r="AQV144" s="261"/>
      <c r="AQW144" s="261"/>
      <c r="AQX144" s="261"/>
      <c r="AQY144" s="261"/>
      <c r="AQZ144" s="261"/>
      <c r="ARA144" s="261"/>
      <c r="ARB144" s="261"/>
      <c r="ARC144" s="261"/>
      <c r="ARD144" s="261"/>
      <c r="ARE144" s="261"/>
      <c r="ARF144" s="261"/>
      <c r="ARG144" s="261"/>
      <c r="ARH144" s="261"/>
      <c r="ARI144" s="261"/>
      <c r="ARJ144" s="261"/>
      <c r="ARK144" s="261"/>
      <c r="ARL144" s="261"/>
      <c r="ARM144" s="261"/>
      <c r="ARN144" s="261"/>
      <c r="ARO144" s="261"/>
      <c r="ARP144" s="261"/>
      <c r="ARQ144" s="261"/>
      <c r="ARR144" s="261"/>
      <c r="ARS144" s="261"/>
      <c r="ART144" s="261"/>
      <c r="ARU144" s="261"/>
      <c r="ARV144" s="261"/>
      <c r="ARW144" s="261"/>
      <c r="ARX144" s="261"/>
      <c r="ARY144" s="261"/>
      <c r="ARZ144" s="261"/>
      <c r="ASA144" s="261"/>
      <c r="ASB144" s="261"/>
      <c r="ASC144" s="261"/>
    </row>
    <row r="145" spans="1:1173" s="255" customFormat="1" ht="22" hidden="1" customHeight="1" thickTop="1" thickBot="1" x14ac:dyDescent="0.2">
      <c r="A145" s="256"/>
      <c r="B145" s="296" t="s">
        <v>250</v>
      </c>
      <c r="C145" s="297" t="s">
        <v>49</v>
      </c>
      <c r="D145" s="299">
        <f>IF(D$78="","",D130+D134+D138+D142)</f>
        <v>1110053097.3500109</v>
      </c>
      <c r="E145" s="298">
        <f t="shared" ref="E145:AR145" si="30">IF(E$78="","",E130+E134+E138+E142)</f>
        <v>2017764247.9638231</v>
      </c>
      <c r="F145" s="298">
        <f t="shared" si="30"/>
        <v>2761427101.8609538</v>
      </c>
      <c r="G145" s="298">
        <f t="shared" si="30"/>
        <v>3372930814.4731126</v>
      </c>
      <c r="H145" s="298">
        <f t="shared" si="30"/>
        <v>3876619246.2374678</v>
      </c>
      <c r="I145" s="298">
        <f t="shared" si="30"/>
        <v>4292909100.4601226</v>
      </c>
      <c r="J145" s="298">
        <f t="shared" si="30"/>
        <v>4638358895.4518423</v>
      </c>
      <c r="K145" s="298">
        <f t="shared" si="30"/>
        <v>4926392115.2075539</v>
      </c>
      <c r="L145" s="298">
        <f t="shared" si="30"/>
        <v>5167894679.8592129</v>
      </c>
      <c r="M145" s="298">
        <f t="shared" si="30"/>
        <v>5371692635.0681133</v>
      </c>
      <c r="N145" s="298">
        <f t="shared" si="30"/>
        <v>5544945436.4687033</v>
      </c>
      <c r="O145" s="298">
        <f t="shared" si="30"/>
        <v>5693458703.3515368</v>
      </c>
      <c r="P145" s="298">
        <f t="shared" si="30"/>
        <v>5821939051.0437098</v>
      </c>
      <c r="Q145" s="298">
        <f t="shared" si="30"/>
        <v>5930446991.1199951</v>
      </c>
      <c r="R145" s="298">
        <f t="shared" si="30"/>
        <v>6025835583.970726</v>
      </c>
      <c r="S145" s="298">
        <f t="shared" si="30"/>
        <v>6110613613.6163521</v>
      </c>
      <c r="T145" s="298">
        <f t="shared" si="30"/>
        <v>6186814228.3753681</v>
      </c>
      <c r="U145" s="298">
        <f t="shared" si="30"/>
        <v>6256090084.9283915</v>
      </c>
      <c r="V145" s="298">
        <f t="shared" si="30"/>
        <v>6319782440.2537107</v>
      </c>
      <c r="W145" s="298">
        <f t="shared" si="30"/>
        <v>6378976037.7392807</v>
      </c>
      <c r="X145" s="298">
        <f t="shared" si="30"/>
        <v>6434551497.1298532</v>
      </c>
      <c r="Y145" s="298">
        <f t="shared" si="30"/>
        <v>6487221774.5681114</v>
      </c>
      <c r="Z145" s="298">
        <f t="shared" si="30"/>
        <v>6537566983.3180552</v>
      </c>
      <c r="AA145" s="298">
        <f t="shared" si="30"/>
        <v>6579189466.5769615</v>
      </c>
      <c r="AB145" s="298">
        <f t="shared" si="30"/>
        <v>6619339750.2747498</v>
      </c>
      <c r="AC145" s="298">
        <f t="shared" si="30"/>
        <v>6658329516.4224892</v>
      </c>
      <c r="AD145" s="298">
        <f t="shared" si="30"/>
        <v>6696407481.7860794</v>
      </c>
      <c r="AE145" s="298">
        <f t="shared" si="30"/>
        <v>6733781316.8232193</v>
      </c>
      <c r="AF145" s="298">
        <f t="shared" si="30"/>
        <v>6770614067.6219492</v>
      </c>
      <c r="AG145" s="298">
        <f t="shared" si="30"/>
        <v>6807042452.8013353</v>
      </c>
      <c r="AH145" s="298">
        <f t="shared" si="30"/>
        <v>6843175385.6185417</v>
      </c>
      <c r="AI145" s="298">
        <f t="shared" si="30"/>
        <v>6879100593.1723032</v>
      </c>
      <c r="AJ145" s="298">
        <f t="shared" si="30"/>
        <v>6914893816.7460508</v>
      </c>
      <c r="AK145" s="298" t="str">
        <f t="shared" si="30"/>
        <v/>
      </c>
      <c r="AL145" s="298" t="str">
        <f t="shared" si="30"/>
        <v/>
      </c>
      <c r="AM145" s="298" t="str">
        <f t="shared" si="30"/>
        <v/>
      </c>
      <c r="AN145" s="298" t="str">
        <f t="shared" si="30"/>
        <v/>
      </c>
      <c r="AO145" s="298" t="str">
        <f t="shared" si="30"/>
        <v/>
      </c>
      <c r="AP145" s="298" t="str">
        <f t="shared" si="30"/>
        <v/>
      </c>
      <c r="AQ145" s="298" t="str">
        <f t="shared" si="30"/>
        <v/>
      </c>
      <c r="AR145" s="298" t="str">
        <f t="shared" si="30"/>
        <v/>
      </c>
      <c r="AS145" s="261"/>
      <c r="AT145" s="261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  <c r="DQ145" s="261"/>
      <c r="DR145" s="261"/>
      <c r="DS145" s="261"/>
      <c r="DT145" s="261"/>
      <c r="DU145" s="261"/>
      <c r="DV145" s="261"/>
      <c r="DW145" s="261"/>
      <c r="DX145" s="261"/>
      <c r="DY145" s="261"/>
      <c r="DZ145" s="261"/>
      <c r="EA145" s="261"/>
      <c r="EB145" s="261"/>
      <c r="EC145" s="261"/>
      <c r="ED145" s="261"/>
      <c r="EE145" s="261"/>
      <c r="EF145" s="261"/>
      <c r="EG145" s="261"/>
      <c r="EH145" s="261"/>
      <c r="EI145" s="261"/>
      <c r="EJ145" s="261"/>
      <c r="EK145" s="261"/>
      <c r="EL145" s="261"/>
      <c r="EM145" s="261"/>
      <c r="EN145" s="261"/>
      <c r="EO145" s="261"/>
      <c r="EP145" s="261"/>
      <c r="EQ145" s="261"/>
      <c r="ER145" s="261"/>
      <c r="ES145" s="261"/>
      <c r="ET145" s="261"/>
      <c r="EU145" s="261"/>
      <c r="EV145" s="261"/>
      <c r="EW145" s="261"/>
      <c r="EX145" s="261"/>
      <c r="EY145" s="261"/>
      <c r="EZ145" s="261"/>
      <c r="FA145" s="261"/>
      <c r="FB145" s="261"/>
      <c r="FC145" s="261"/>
      <c r="FD145" s="261"/>
      <c r="FE145" s="261"/>
      <c r="FF145" s="261"/>
      <c r="FG145" s="261"/>
      <c r="FH145" s="261"/>
      <c r="FI145" s="261"/>
      <c r="FJ145" s="261"/>
      <c r="FK145" s="261"/>
      <c r="FL145" s="261"/>
      <c r="FM145" s="261"/>
      <c r="FN145" s="261"/>
      <c r="FO145" s="261"/>
      <c r="FP145" s="261"/>
      <c r="FQ145" s="261"/>
      <c r="FR145" s="261"/>
      <c r="FS145" s="261"/>
      <c r="FT145" s="261"/>
      <c r="FU145" s="261"/>
      <c r="FV145" s="261"/>
      <c r="FW145" s="261"/>
      <c r="FX145" s="261"/>
      <c r="FY145" s="261"/>
      <c r="FZ145" s="261"/>
      <c r="GA145" s="261"/>
      <c r="GB145" s="261"/>
      <c r="GC145" s="261"/>
      <c r="GD145" s="261"/>
      <c r="GE145" s="261"/>
      <c r="GF145" s="261"/>
      <c r="GG145" s="261"/>
      <c r="GH145" s="261"/>
      <c r="GI145" s="261"/>
      <c r="GJ145" s="261"/>
      <c r="GK145" s="261"/>
      <c r="GL145" s="261"/>
      <c r="GM145" s="261"/>
      <c r="GN145" s="261"/>
      <c r="GO145" s="261"/>
      <c r="GP145" s="261"/>
      <c r="GQ145" s="261"/>
      <c r="GR145" s="261"/>
      <c r="GS145" s="261"/>
      <c r="GT145" s="261"/>
      <c r="GU145" s="261"/>
      <c r="GV145" s="261"/>
      <c r="GW145" s="261"/>
      <c r="GX145" s="261"/>
      <c r="GY145" s="261"/>
      <c r="GZ145" s="261"/>
      <c r="HA145" s="261"/>
      <c r="HB145" s="261"/>
      <c r="HC145" s="261"/>
      <c r="HD145" s="261"/>
      <c r="HE145" s="261"/>
      <c r="HF145" s="261"/>
      <c r="HG145" s="261"/>
      <c r="HH145" s="261"/>
      <c r="HI145" s="261"/>
      <c r="HJ145" s="261"/>
      <c r="HK145" s="261"/>
      <c r="HL145" s="261"/>
      <c r="HM145" s="261"/>
      <c r="HN145" s="261"/>
      <c r="HO145" s="261"/>
      <c r="HP145" s="261"/>
      <c r="HQ145" s="261"/>
      <c r="HR145" s="261"/>
      <c r="HS145" s="261"/>
      <c r="HT145" s="261"/>
      <c r="HU145" s="261"/>
      <c r="HV145" s="261"/>
      <c r="HW145" s="261"/>
      <c r="HX145" s="261"/>
      <c r="HY145" s="261"/>
      <c r="HZ145" s="261"/>
      <c r="IA145" s="261"/>
      <c r="IB145" s="261"/>
      <c r="IC145" s="261"/>
      <c r="ID145" s="261"/>
      <c r="IE145" s="261"/>
      <c r="IF145" s="261"/>
      <c r="IG145" s="261"/>
      <c r="IH145" s="261"/>
      <c r="II145" s="261"/>
      <c r="IJ145" s="261"/>
      <c r="IK145" s="261"/>
      <c r="IL145" s="261"/>
      <c r="IM145" s="261"/>
      <c r="IN145" s="261"/>
      <c r="IO145" s="261"/>
      <c r="IP145" s="261"/>
      <c r="IQ145" s="261"/>
      <c r="IR145" s="261"/>
      <c r="IS145" s="261"/>
      <c r="IT145" s="261"/>
      <c r="IU145" s="261"/>
      <c r="IV145" s="261"/>
      <c r="IW145" s="261"/>
      <c r="IX145" s="261"/>
      <c r="IY145" s="261"/>
      <c r="IZ145" s="261"/>
      <c r="JA145" s="261"/>
      <c r="JB145" s="261"/>
      <c r="JC145" s="261"/>
      <c r="JD145" s="261"/>
      <c r="JE145" s="261"/>
      <c r="JF145" s="261"/>
      <c r="JG145" s="261"/>
      <c r="JH145" s="261"/>
      <c r="JI145" s="261"/>
      <c r="JJ145" s="261"/>
      <c r="JK145" s="261"/>
      <c r="JL145" s="261"/>
      <c r="JM145" s="261"/>
      <c r="JN145" s="261"/>
      <c r="JO145" s="261"/>
      <c r="JP145" s="261"/>
      <c r="JQ145" s="261"/>
      <c r="JR145" s="261"/>
      <c r="JS145" s="261"/>
      <c r="JT145" s="261"/>
      <c r="JU145" s="261"/>
      <c r="JV145" s="261"/>
      <c r="JW145" s="261"/>
      <c r="JX145" s="261"/>
      <c r="JY145" s="261"/>
      <c r="JZ145" s="261"/>
      <c r="KA145" s="261"/>
      <c r="KB145" s="261"/>
      <c r="KC145" s="261"/>
      <c r="KD145" s="261"/>
      <c r="KE145" s="261"/>
      <c r="KF145" s="261"/>
      <c r="KG145" s="261"/>
      <c r="KH145" s="261"/>
      <c r="KI145" s="261"/>
      <c r="KJ145" s="261"/>
      <c r="KK145" s="261"/>
      <c r="KL145" s="261"/>
      <c r="KM145" s="261"/>
      <c r="KN145" s="261"/>
      <c r="KO145" s="261"/>
      <c r="KP145" s="261"/>
      <c r="KQ145" s="261"/>
      <c r="KR145" s="261"/>
      <c r="KS145" s="261"/>
      <c r="KT145" s="261"/>
      <c r="KU145" s="261"/>
      <c r="KV145" s="261"/>
      <c r="KW145" s="261"/>
      <c r="KX145" s="261"/>
      <c r="KY145" s="261"/>
      <c r="KZ145" s="261"/>
      <c r="LA145" s="261"/>
      <c r="LB145" s="261"/>
      <c r="LC145" s="261"/>
      <c r="LD145" s="261"/>
      <c r="LE145" s="261"/>
      <c r="LF145" s="261"/>
      <c r="LG145" s="261"/>
      <c r="LH145" s="261"/>
      <c r="LI145" s="261"/>
      <c r="LJ145" s="261"/>
      <c r="LK145" s="261"/>
      <c r="LL145" s="261"/>
      <c r="LM145" s="261"/>
      <c r="LN145" s="261"/>
      <c r="LO145" s="261"/>
      <c r="LP145" s="261"/>
      <c r="LQ145" s="261"/>
      <c r="LR145" s="261"/>
      <c r="LS145" s="261"/>
      <c r="LT145" s="261"/>
      <c r="LU145" s="261"/>
      <c r="LV145" s="261"/>
      <c r="LW145" s="261"/>
      <c r="LX145" s="261"/>
      <c r="LY145" s="261"/>
      <c r="LZ145" s="261"/>
      <c r="MA145" s="261"/>
      <c r="MB145" s="261"/>
      <c r="MC145" s="261"/>
      <c r="MD145" s="261"/>
      <c r="ME145" s="261"/>
      <c r="MF145" s="261"/>
      <c r="MG145" s="261"/>
      <c r="MH145" s="261"/>
      <c r="MI145" s="261"/>
      <c r="MJ145" s="261"/>
      <c r="MK145" s="261"/>
      <c r="ML145" s="261"/>
      <c r="MM145" s="261"/>
      <c r="MN145" s="261"/>
      <c r="MO145" s="261"/>
      <c r="MP145" s="261"/>
      <c r="MQ145" s="261"/>
      <c r="MR145" s="261"/>
      <c r="MS145" s="261"/>
      <c r="MT145" s="261"/>
      <c r="MU145" s="261"/>
      <c r="MV145" s="261"/>
      <c r="MW145" s="261"/>
      <c r="MX145" s="261"/>
      <c r="MY145" s="261"/>
      <c r="MZ145" s="261"/>
      <c r="NA145" s="261"/>
      <c r="NB145" s="261"/>
      <c r="NC145" s="261"/>
      <c r="ND145" s="261"/>
      <c r="NE145" s="261"/>
      <c r="NF145" s="261"/>
      <c r="NG145" s="261"/>
      <c r="NH145" s="261"/>
      <c r="NI145" s="261"/>
      <c r="NJ145" s="261"/>
      <c r="NK145" s="261"/>
      <c r="NL145" s="261"/>
      <c r="NM145" s="261"/>
      <c r="NN145" s="261"/>
      <c r="NO145" s="261"/>
      <c r="NP145" s="261"/>
      <c r="NQ145" s="261"/>
      <c r="NR145" s="261"/>
      <c r="NS145" s="261"/>
      <c r="NT145" s="261"/>
      <c r="NU145" s="261"/>
      <c r="NV145" s="261"/>
      <c r="NW145" s="261"/>
      <c r="NX145" s="261"/>
      <c r="NY145" s="261"/>
      <c r="NZ145" s="261"/>
      <c r="OA145" s="261"/>
      <c r="OB145" s="261"/>
      <c r="OC145" s="261"/>
      <c r="OD145" s="261"/>
      <c r="OE145" s="261"/>
      <c r="OF145" s="261"/>
      <c r="OG145" s="261"/>
      <c r="OH145" s="261"/>
      <c r="OI145" s="261"/>
      <c r="OJ145" s="261"/>
      <c r="OK145" s="261"/>
      <c r="OL145" s="261"/>
      <c r="OM145" s="261"/>
      <c r="ON145" s="261"/>
      <c r="OO145" s="261"/>
      <c r="OP145" s="261"/>
      <c r="OQ145" s="261"/>
      <c r="OR145" s="261"/>
      <c r="OS145" s="261"/>
      <c r="OT145" s="261"/>
      <c r="OU145" s="261"/>
      <c r="OV145" s="261"/>
      <c r="OW145" s="261"/>
      <c r="OX145" s="261"/>
      <c r="OY145" s="261"/>
      <c r="OZ145" s="261"/>
      <c r="PA145" s="261"/>
      <c r="PB145" s="261"/>
      <c r="PC145" s="261"/>
      <c r="PD145" s="261"/>
      <c r="PE145" s="261"/>
      <c r="PF145" s="261"/>
      <c r="PG145" s="261"/>
      <c r="PH145" s="261"/>
      <c r="PI145" s="261"/>
      <c r="PJ145" s="261"/>
      <c r="PK145" s="261"/>
      <c r="PL145" s="261"/>
      <c r="PM145" s="261"/>
      <c r="PN145" s="261"/>
      <c r="PO145" s="261"/>
      <c r="PP145" s="261"/>
      <c r="PQ145" s="261"/>
      <c r="PR145" s="261"/>
      <c r="PS145" s="261"/>
      <c r="PT145" s="261"/>
      <c r="PU145" s="261"/>
      <c r="PV145" s="261"/>
      <c r="PW145" s="261"/>
      <c r="PX145" s="261"/>
      <c r="PY145" s="261"/>
      <c r="PZ145" s="261"/>
      <c r="QA145" s="261"/>
      <c r="QB145" s="261"/>
      <c r="QC145" s="261"/>
      <c r="QD145" s="261"/>
      <c r="QE145" s="261"/>
      <c r="QF145" s="261"/>
      <c r="QG145" s="261"/>
      <c r="QH145" s="261"/>
      <c r="QI145" s="261"/>
      <c r="QJ145" s="261"/>
      <c r="QK145" s="261"/>
      <c r="QL145" s="261"/>
      <c r="QM145" s="261"/>
      <c r="QN145" s="261"/>
      <c r="QO145" s="261"/>
      <c r="QP145" s="261"/>
      <c r="QQ145" s="261"/>
      <c r="QR145" s="261"/>
      <c r="QS145" s="261"/>
      <c r="QT145" s="261"/>
      <c r="QU145" s="261"/>
      <c r="QV145" s="261"/>
      <c r="QW145" s="261"/>
      <c r="QX145" s="261"/>
      <c r="QY145" s="261"/>
      <c r="QZ145" s="261"/>
      <c r="RA145" s="261"/>
      <c r="RB145" s="261"/>
      <c r="RC145" s="261"/>
      <c r="RD145" s="261"/>
      <c r="RE145" s="261"/>
      <c r="RF145" s="261"/>
      <c r="RG145" s="261"/>
      <c r="RH145" s="261"/>
      <c r="RI145" s="261"/>
      <c r="RJ145" s="261"/>
      <c r="RK145" s="261"/>
      <c r="RL145" s="261"/>
      <c r="RM145" s="261"/>
      <c r="RN145" s="261"/>
      <c r="RO145" s="261"/>
      <c r="RP145" s="261"/>
      <c r="RQ145" s="261"/>
      <c r="RR145" s="261"/>
      <c r="RS145" s="261"/>
      <c r="RT145" s="261"/>
      <c r="RU145" s="261"/>
      <c r="RV145" s="261"/>
      <c r="RW145" s="261"/>
      <c r="RX145" s="261"/>
      <c r="RY145" s="261"/>
      <c r="RZ145" s="261"/>
      <c r="SA145" s="261"/>
      <c r="SB145" s="261"/>
      <c r="SC145" s="261"/>
      <c r="SD145" s="261"/>
      <c r="SE145" s="261"/>
      <c r="SF145" s="261"/>
      <c r="SG145" s="261"/>
      <c r="SH145" s="261"/>
      <c r="SI145" s="261"/>
      <c r="SJ145" s="261"/>
      <c r="SK145" s="261"/>
      <c r="SL145" s="261"/>
      <c r="SM145" s="261"/>
      <c r="SN145" s="261"/>
      <c r="SO145" s="261"/>
      <c r="SP145" s="261"/>
      <c r="SQ145" s="261"/>
      <c r="SR145" s="261"/>
      <c r="SS145" s="261"/>
      <c r="ST145" s="261"/>
      <c r="SU145" s="261"/>
      <c r="SV145" s="261"/>
      <c r="SW145" s="261"/>
      <c r="SX145" s="261"/>
      <c r="SY145" s="261"/>
      <c r="SZ145" s="261"/>
      <c r="TA145" s="261"/>
      <c r="TB145" s="261"/>
      <c r="TC145" s="261"/>
      <c r="TD145" s="261"/>
      <c r="TE145" s="261"/>
      <c r="TF145" s="261"/>
      <c r="TG145" s="261"/>
      <c r="TH145" s="261"/>
      <c r="TI145" s="261"/>
      <c r="TJ145" s="261"/>
      <c r="TK145" s="261"/>
      <c r="TL145" s="261"/>
      <c r="TM145" s="261"/>
      <c r="TN145" s="261"/>
      <c r="TO145" s="261"/>
      <c r="TP145" s="261"/>
      <c r="TQ145" s="261"/>
      <c r="TR145" s="261"/>
      <c r="TS145" s="261"/>
      <c r="TT145" s="261"/>
      <c r="TU145" s="261"/>
      <c r="TV145" s="261"/>
      <c r="TW145" s="261"/>
      <c r="TX145" s="261"/>
      <c r="TY145" s="261"/>
      <c r="TZ145" s="261"/>
      <c r="UA145" s="261"/>
      <c r="UB145" s="261"/>
      <c r="UC145" s="261"/>
      <c r="UD145" s="261"/>
      <c r="UE145" s="261"/>
      <c r="UF145" s="261"/>
      <c r="UG145" s="261"/>
      <c r="UH145" s="261"/>
      <c r="UI145" s="261"/>
      <c r="UJ145" s="261"/>
      <c r="UK145" s="261"/>
      <c r="UL145" s="261"/>
      <c r="UM145" s="261"/>
      <c r="UN145" s="261"/>
      <c r="UO145" s="261"/>
      <c r="UP145" s="261"/>
      <c r="UQ145" s="261"/>
      <c r="UR145" s="261"/>
      <c r="US145" s="261"/>
      <c r="UT145" s="261"/>
      <c r="UU145" s="261"/>
      <c r="UV145" s="261"/>
      <c r="UW145" s="261"/>
      <c r="UX145" s="261"/>
      <c r="UY145" s="261"/>
      <c r="UZ145" s="261"/>
      <c r="VA145" s="261"/>
      <c r="VB145" s="261"/>
      <c r="VC145" s="261"/>
      <c r="VD145" s="261"/>
      <c r="VE145" s="261"/>
      <c r="VF145" s="261"/>
      <c r="VG145" s="261"/>
      <c r="VH145" s="261"/>
      <c r="VI145" s="261"/>
      <c r="VJ145" s="261"/>
      <c r="VK145" s="261"/>
      <c r="VL145" s="261"/>
      <c r="VM145" s="261"/>
      <c r="VN145" s="261"/>
      <c r="VO145" s="261"/>
      <c r="VP145" s="261"/>
      <c r="VQ145" s="261"/>
      <c r="VR145" s="261"/>
      <c r="VS145" s="261"/>
      <c r="VT145" s="261"/>
      <c r="VU145" s="261"/>
      <c r="VV145" s="261"/>
      <c r="VW145" s="261"/>
      <c r="VX145" s="261"/>
      <c r="VY145" s="261"/>
      <c r="VZ145" s="261"/>
      <c r="WA145" s="261"/>
      <c r="WB145" s="261"/>
      <c r="WC145" s="261"/>
      <c r="WD145" s="261"/>
      <c r="WE145" s="261"/>
      <c r="WF145" s="261"/>
      <c r="WG145" s="261"/>
      <c r="WH145" s="261"/>
      <c r="WI145" s="261"/>
      <c r="WJ145" s="261"/>
      <c r="WK145" s="261"/>
      <c r="WL145" s="261"/>
      <c r="WM145" s="261"/>
      <c r="WN145" s="261"/>
      <c r="WO145" s="261"/>
      <c r="WP145" s="261"/>
      <c r="WQ145" s="261"/>
      <c r="WR145" s="261"/>
      <c r="WS145" s="261"/>
      <c r="WT145" s="261"/>
      <c r="WU145" s="261"/>
      <c r="WV145" s="261"/>
      <c r="WW145" s="261"/>
      <c r="WX145" s="261"/>
      <c r="WY145" s="261"/>
      <c r="WZ145" s="261"/>
      <c r="XA145" s="261"/>
      <c r="XB145" s="261"/>
      <c r="XC145" s="261"/>
      <c r="XD145" s="261"/>
      <c r="XE145" s="261"/>
      <c r="XF145" s="261"/>
      <c r="XG145" s="261"/>
      <c r="XH145" s="261"/>
      <c r="XI145" s="261"/>
      <c r="XJ145" s="261"/>
      <c r="XK145" s="261"/>
      <c r="XL145" s="261"/>
      <c r="XM145" s="261"/>
      <c r="XN145" s="261"/>
      <c r="XO145" s="261"/>
      <c r="XP145" s="261"/>
      <c r="XQ145" s="261"/>
      <c r="XR145" s="261"/>
      <c r="XS145" s="261"/>
      <c r="XT145" s="261"/>
      <c r="XU145" s="261"/>
      <c r="XV145" s="261"/>
      <c r="XW145" s="261"/>
      <c r="XX145" s="261"/>
      <c r="XY145" s="261"/>
      <c r="XZ145" s="261"/>
      <c r="YA145" s="261"/>
      <c r="YB145" s="261"/>
      <c r="YC145" s="261"/>
      <c r="YD145" s="261"/>
      <c r="YE145" s="261"/>
      <c r="YF145" s="261"/>
      <c r="YG145" s="261"/>
      <c r="YH145" s="261"/>
      <c r="YI145" s="261"/>
      <c r="YJ145" s="261"/>
      <c r="YK145" s="261"/>
      <c r="YL145" s="261"/>
      <c r="YM145" s="261"/>
      <c r="YN145" s="261"/>
      <c r="YO145" s="261"/>
      <c r="YP145" s="261"/>
      <c r="YQ145" s="261"/>
      <c r="YR145" s="261"/>
      <c r="YS145" s="261"/>
      <c r="YT145" s="261"/>
      <c r="YU145" s="261"/>
      <c r="YV145" s="261"/>
      <c r="YW145" s="261"/>
      <c r="YX145" s="261"/>
      <c r="YY145" s="261"/>
      <c r="YZ145" s="261"/>
      <c r="ZA145" s="261"/>
      <c r="ZB145" s="261"/>
      <c r="ZC145" s="261"/>
      <c r="ZD145" s="261"/>
      <c r="ZE145" s="261"/>
      <c r="ZF145" s="261"/>
      <c r="ZG145" s="261"/>
      <c r="ZH145" s="261"/>
      <c r="ZI145" s="261"/>
      <c r="ZJ145" s="261"/>
      <c r="ZK145" s="261"/>
      <c r="ZL145" s="261"/>
      <c r="ZM145" s="261"/>
      <c r="ZN145" s="261"/>
      <c r="ZO145" s="261"/>
      <c r="ZP145" s="261"/>
      <c r="ZQ145" s="261"/>
      <c r="ZR145" s="261"/>
      <c r="ZS145" s="261"/>
      <c r="ZT145" s="261"/>
      <c r="ZU145" s="261"/>
      <c r="ZV145" s="261"/>
      <c r="ZW145" s="261"/>
      <c r="ZX145" s="261"/>
      <c r="ZY145" s="261"/>
      <c r="ZZ145" s="261"/>
      <c r="AAA145" s="261"/>
      <c r="AAB145" s="261"/>
      <c r="AAC145" s="261"/>
      <c r="AAD145" s="261"/>
      <c r="AAE145" s="261"/>
      <c r="AAF145" s="261"/>
      <c r="AAG145" s="261"/>
      <c r="AAH145" s="261"/>
      <c r="AAI145" s="261"/>
      <c r="AAJ145" s="261"/>
      <c r="AAK145" s="261"/>
      <c r="AAL145" s="261"/>
      <c r="AAM145" s="261"/>
      <c r="AAN145" s="261"/>
      <c r="AAO145" s="261"/>
      <c r="AAP145" s="261"/>
      <c r="AAQ145" s="261"/>
      <c r="AAR145" s="261"/>
      <c r="AAS145" s="261"/>
      <c r="AAT145" s="261"/>
      <c r="AAU145" s="261"/>
      <c r="AAV145" s="261"/>
      <c r="AAW145" s="261"/>
      <c r="AAX145" s="261"/>
      <c r="AAY145" s="261"/>
      <c r="AAZ145" s="261"/>
      <c r="ABA145" s="261"/>
      <c r="ABB145" s="261"/>
      <c r="ABC145" s="261"/>
      <c r="ABD145" s="261"/>
      <c r="ABE145" s="261"/>
      <c r="ABF145" s="261"/>
      <c r="ABG145" s="261"/>
      <c r="ABH145" s="261"/>
      <c r="ABI145" s="261"/>
      <c r="ABJ145" s="261"/>
      <c r="ABK145" s="261"/>
      <c r="ABL145" s="261"/>
      <c r="ABM145" s="261"/>
      <c r="ABN145" s="261"/>
      <c r="ABO145" s="261"/>
      <c r="ABP145" s="261"/>
      <c r="ABQ145" s="261"/>
      <c r="ABR145" s="261"/>
      <c r="ABS145" s="261"/>
      <c r="ABT145" s="261"/>
      <c r="ABU145" s="261"/>
      <c r="ABV145" s="261"/>
      <c r="ABW145" s="261"/>
      <c r="ABX145" s="261"/>
      <c r="ABY145" s="261"/>
      <c r="ABZ145" s="261"/>
      <c r="ACA145" s="261"/>
      <c r="ACB145" s="261"/>
      <c r="ACC145" s="261"/>
      <c r="ACD145" s="261"/>
      <c r="ACE145" s="261"/>
      <c r="ACF145" s="261"/>
      <c r="ACG145" s="261"/>
      <c r="ACH145" s="261"/>
      <c r="ACI145" s="261"/>
      <c r="ACJ145" s="261"/>
      <c r="ACK145" s="261"/>
      <c r="ACL145" s="261"/>
      <c r="ACM145" s="261"/>
      <c r="ACN145" s="261"/>
      <c r="ACO145" s="261"/>
      <c r="ACP145" s="261"/>
      <c r="ACQ145" s="261"/>
      <c r="ACR145" s="261"/>
      <c r="ACS145" s="261"/>
      <c r="ACT145" s="261"/>
      <c r="ACU145" s="261"/>
      <c r="ACV145" s="261"/>
      <c r="ACW145" s="261"/>
      <c r="ACX145" s="261"/>
      <c r="ACY145" s="261"/>
      <c r="ACZ145" s="261"/>
      <c r="ADA145" s="261"/>
      <c r="ADB145" s="261"/>
      <c r="ADC145" s="261"/>
      <c r="ADD145" s="261"/>
      <c r="ADE145" s="261"/>
      <c r="ADF145" s="261"/>
      <c r="ADG145" s="261"/>
      <c r="ADH145" s="261"/>
      <c r="ADI145" s="261"/>
      <c r="ADJ145" s="261"/>
      <c r="ADK145" s="261"/>
      <c r="ADL145" s="261"/>
      <c r="ADM145" s="261"/>
      <c r="ADN145" s="261"/>
      <c r="ADO145" s="261"/>
      <c r="ADP145" s="261"/>
      <c r="ADQ145" s="261"/>
      <c r="ADR145" s="261"/>
      <c r="ADS145" s="261"/>
      <c r="ADT145" s="261"/>
      <c r="ADU145" s="261"/>
      <c r="ADV145" s="261"/>
      <c r="ADW145" s="261"/>
      <c r="ADX145" s="261"/>
      <c r="ADY145" s="261"/>
      <c r="ADZ145" s="261"/>
      <c r="AEA145" s="261"/>
      <c r="AEB145" s="261"/>
      <c r="AEC145" s="261"/>
      <c r="AED145" s="261"/>
      <c r="AEE145" s="261"/>
      <c r="AEF145" s="261"/>
      <c r="AEG145" s="261"/>
      <c r="AEH145" s="261"/>
      <c r="AEI145" s="261"/>
      <c r="AEJ145" s="261"/>
      <c r="AEK145" s="261"/>
      <c r="AEL145" s="261"/>
      <c r="AEM145" s="261"/>
      <c r="AEN145" s="261"/>
      <c r="AEO145" s="261"/>
      <c r="AEP145" s="261"/>
      <c r="AEQ145" s="261"/>
      <c r="AER145" s="261"/>
      <c r="AES145" s="261"/>
      <c r="AET145" s="261"/>
      <c r="AEU145" s="261"/>
      <c r="AEV145" s="261"/>
      <c r="AEW145" s="261"/>
      <c r="AEX145" s="261"/>
      <c r="AEY145" s="261"/>
      <c r="AEZ145" s="261"/>
      <c r="AFA145" s="261"/>
      <c r="AFB145" s="261"/>
      <c r="AFC145" s="261"/>
      <c r="AFD145" s="261"/>
      <c r="AFE145" s="261"/>
      <c r="AFF145" s="261"/>
      <c r="AFG145" s="261"/>
      <c r="AFH145" s="261"/>
      <c r="AFI145" s="261"/>
      <c r="AFJ145" s="261"/>
      <c r="AFK145" s="261"/>
      <c r="AFL145" s="261"/>
      <c r="AFM145" s="261"/>
      <c r="AFN145" s="261"/>
      <c r="AFO145" s="261"/>
      <c r="AFP145" s="261"/>
      <c r="AFQ145" s="261"/>
      <c r="AFR145" s="261"/>
      <c r="AFS145" s="261"/>
      <c r="AFT145" s="261"/>
      <c r="AFU145" s="261"/>
      <c r="AFV145" s="261"/>
      <c r="AFW145" s="261"/>
      <c r="AFX145" s="261"/>
      <c r="AFY145" s="261"/>
      <c r="AFZ145" s="261"/>
      <c r="AGA145" s="261"/>
      <c r="AGB145" s="261"/>
      <c r="AGC145" s="261"/>
      <c r="AGD145" s="261"/>
      <c r="AGE145" s="261"/>
      <c r="AGF145" s="261"/>
      <c r="AGG145" s="261"/>
      <c r="AGH145" s="261"/>
      <c r="AGI145" s="261"/>
      <c r="AGJ145" s="261"/>
      <c r="AGK145" s="261"/>
      <c r="AGL145" s="261"/>
      <c r="AGM145" s="261"/>
      <c r="AGN145" s="261"/>
      <c r="AGO145" s="261"/>
      <c r="AGP145" s="261"/>
      <c r="AGQ145" s="261"/>
      <c r="AGR145" s="261"/>
      <c r="AGS145" s="261"/>
      <c r="AGT145" s="261"/>
      <c r="AGU145" s="261"/>
      <c r="AGV145" s="261"/>
      <c r="AGW145" s="261"/>
      <c r="AGX145" s="261"/>
      <c r="AGY145" s="261"/>
      <c r="AGZ145" s="261"/>
      <c r="AHA145" s="261"/>
      <c r="AHB145" s="261"/>
      <c r="AHC145" s="261"/>
      <c r="AHD145" s="261"/>
      <c r="AHE145" s="261"/>
      <c r="AHF145" s="261"/>
      <c r="AHG145" s="261"/>
      <c r="AHH145" s="261"/>
      <c r="AHI145" s="261"/>
      <c r="AHJ145" s="261"/>
      <c r="AHK145" s="261"/>
      <c r="AHL145" s="261"/>
      <c r="AHM145" s="261"/>
      <c r="AHN145" s="261"/>
      <c r="AHO145" s="261"/>
      <c r="AHP145" s="261"/>
      <c r="AHQ145" s="261"/>
      <c r="AHR145" s="261"/>
      <c r="AHS145" s="261"/>
      <c r="AHT145" s="261"/>
      <c r="AHU145" s="261"/>
      <c r="AHV145" s="261"/>
      <c r="AHW145" s="261"/>
      <c r="AHX145" s="261"/>
      <c r="AHY145" s="261"/>
      <c r="AHZ145" s="261"/>
      <c r="AIA145" s="261"/>
      <c r="AIB145" s="261"/>
      <c r="AIC145" s="261"/>
      <c r="AID145" s="261"/>
      <c r="AIE145" s="261"/>
      <c r="AIF145" s="261"/>
      <c r="AIG145" s="261"/>
      <c r="AIH145" s="261"/>
      <c r="AII145" s="261"/>
      <c r="AIJ145" s="261"/>
      <c r="AIK145" s="261"/>
      <c r="AIL145" s="261"/>
      <c r="AIM145" s="261"/>
      <c r="AIN145" s="261"/>
      <c r="AIO145" s="261"/>
      <c r="AIP145" s="261"/>
      <c r="AIQ145" s="261"/>
      <c r="AIR145" s="261"/>
      <c r="AIS145" s="261"/>
      <c r="AIT145" s="261"/>
      <c r="AIU145" s="261"/>
      <c r="AIV145" s="261"/>
      <c r="AIW145" s="261"/>
      <c r="AIX145" s="261"/>
      <c r="AIY145" s="261"/>
      <c r="AIZ145" s="261"/>
      <c r="AJA145" s="261"/>
      <c r="AJB145" s="261"/>
      <c r="AJC145" s="261"/>
      <c r="AJD145" s="261"/>
      <c r="AJE145" s="261"/>
      <c r="AJF145" s="261"/>
      <c r="AJG145" s="261"/>
      <c r="AJH145" s="261"/>
      <c r="AJI145" s="261"/>
      <c r="AJJ145" s="261"/>
      <c r="AJK145" s="261"/>
      <c r="AJL145" s="261"/>
      <c r="AJM145" s="261"/>
      <c r="AJN145" s="261"/>
      <c r="AJO145" s="261"/>
      <c r="AJP145" s="261"/>
      <c r="AJQ145" s="261"/>
      <c r="AJR145" s="261"/>
      <c r="AJS145" s="261"/>
      <c r="AJT145" s="261"/>
      <c r="AJU145" s="261"/>
      <c r="AJV145" s="261"/>
      <c r="AJW145" s="261"/>
      <c r="AJX145" s="261"/>
      <c r="AJY145" s="261"/>
      <c r="AJZ145" s="261"/>
      <c r="AKA145" s="261"/>
      <c r="AKB145" s="261"/>
      <c r="AKC145" s="261"/>
      <c r="AKD145" s="261"/>
      <c r="AKE145" s="261"/>
      <c r="AKF145" s="261"/>
      <c r="AKG145" s="261"/>
      <c r="AKH145" s="261"/>
      <c r="AKI145" s="261"/>
      <c r="AKJ145" s="261"/>
      <c r="AKK145" s="261"/>
      <c r="AKL145" s="261"/>
      <c r="AKM145" s="261"/>
      <c r="AKN145" s="261"/>
      <c r="AKO145" s="261"/>
      <c r="AKP145" s="261"/>
      <c r="AKQ145" s="261"/>
      <c r="AKR145" s="261"/>
      <c r="AKS145" s="261"/>
      <c r="AKT145" s="261"/>
      <c r="AKU145" s="261"/>
      <c r="AKV145" s="261"/>
      <c r="AKW145" s="261"/>
      <c r="AKX145" s="261"/>
      <c r="AKY145" s="261"/>
      <c r="AKZ145" s="261"/>
      <c r="ALA145" s="261"/>
      <c r="ALB145" s="261"/>
      <c r="ALC145" s="261"/>
      <c r="ALD145" s="261"/>
      <c r="ALE145" s="261"/>
      <c r="ALF145" s="261"/>
      <c r="ALG145" s="261"/>
      <c r="ALH145" s="261"/>
      <c r="ALI145" s="261"/>
      <c r="ALJ145" s="261"/>
      <c r="ALK145" s="261"/>
      <c r="ALL145" s="261"/>
      <c r="ALM145" s="261"/>
      <c r="ALN145" s="261"/>
      <c r="ALO145" s="261"/>
      <c r="ALP145" s="261"/>
      <c r="ALQ145" s="261"/>
      <c r="ALR145" s="261"/>
      <c r="ALS145" s="261"/>
      <c r="ALT145" s="261"/>
      <c r="ALU145" s="261"/>
      <c r="ALV145" s="261"/>
      <c r="ALW145" s="261"/>
      <c r="ALX145" s="261"/>
      <c r="ALY145" s="261"/>
      <c r="ALZ145" s="261"/>
      <c r="AMA145" s="261"/>
      <c r="AMB145" s="261"/>
      <c r="AMC145" s="261"/>
      <c r="AMD145" s="261"/>
      <c r="AME145" s="261"/>
      <c r="AMF145" s="261"/>
      <c r="AMG145" s="261"/>
      <c r="AMH145" s="261"/>
      <c r="AMI145" s="261"/>
      <c r="AMJ145" s="261"/>
      <c r="AMK145" s="261"/>
      <c r="AML145" s="261"/>
      <c r="AMM145" s="261"/>
      <c r="AMN145" s="261"/>
      <c r="AMO145" s="261"/>
      <c r="AMP145" s="261"/>
      <c r="AMQ145" s="261"/>
      <c r="AMR145" s="261"/>
      <c r="AMS145" s="261"/>
      <c r="AMT145" s="261"/>
      <c r="AMU145" s="261"/>
      <c r="AMV145" s="261"/>
      <c r="AMW145" s="261"/>
      <c r="AMX145" s="261"/>
      <c r="AMY145" s="261"/>
      <c r="AMZ145" s="261"/>
      <c r="ANA145" s="261"/>
      <c r="ANB145" s="261"/>
      <c r="ANC145" s="261"/>
      <c r="AND145" s="261"/>
      <c r="ANE145" s="261"/>
      <c r="ANF145" s="261"/>
      <c r="ANG145" s="261"/>
      <c r="ANH145" s="261"/>
      <c r="ANI145" s="261"/>
      <c r="ANJ145" s="261"/>
      <c r="ANK145" s="261"/>
      <c r="ANL145" s="261"/>
      <c r="ANM145" s="261"/>
      <c r="ANN145" s="261"/>
      <c r="ANO145" s="261"/>
      <c r="ANP145" s="261"/>
      <c r="ANQ145" s="261"/>
      <c r="ANR145" s="261"/>
      <c r="ANS145" s="261"/>
      <c r="ANT145" s="261"/>
      <c r="ANU145" s="261"/>
      <c r="ANV145" s="261"/>
      <c r="ANW145" s="261"/>
      <c r="ANX145" s="261"/>
      <c r="ANY145" s="261"/>
      <c r="ANZ145" s="261"/>
      <c r="AOA145" s="261"/>
      <c r="AOB145" s="261"/>
      <c r="AOC145" s="261"/>
      <c r="AOD145" s="261"/>
      <c r="AOE145" s="261"/>
      <c r="AOF145" s="261"/>
      <c r="AOG145" s="261"/>
      <c r="AOH145" s="261"/>
      <c r="AOI145" s="261"/>
      <c r="AOJ145" s="261"/>
      <c r="AOK145" s="261"/>
      <c r="AOL145" s="261"/>
      <c r="AOM145" s="261"/>
      <c r="AON145" s="261"/>
      <c r="AOO145" s="261"/>
      <c r="AOP145" s="261"/>
      <c r="AOQ145" s="261"/>
      <c r="AOR145" s="261"/>
      <c r="AOS145" s="261"/>
      <c r="AOT145" s="261"/>
      <c r="AOU145" s="261"/>
      <c r="AOV145" s="261"/>
      <c r="AOW145" s="261"/>
      <c r="AOX145" s="261"/>
      <c r="AOY145" s="261"/>
      <c r="AOZ145" s="261"/>
      <c r="APA145" s="261"/>
      <c r="APB145" s="261"/>
      <c r="APC145" s="261"/>
      <c r="APD145" s="261"/>
      <c r="APE145" s="261"/>
      <c r="APF145" s="261"/>
      <c r="APG145" s="261"/>
      <c r="APH145" s="261"/>
      <c r="API145" s="261"/>
      <c r="APJ145" s="261"/>
      <c r="APK145" s="261"/>
      <c r="APL145" s="261"/>
      <c r="APM145" s="261"/>
      <c r="APN145" s="261"/>
      <c r="APO145" s="261"/>
      <c r="APP145" s="261"/>
      <c r="APQ145" s="261"/>
      <c r="APR145" s="261"/>
      <c r="APS145" s="261"/>
      <c r="APT145" s="261"/>
      <c r="APU145" s="261"/>
      <c r="APV145" s="261"/>
      <c r="APW145" s="261"/>
      <c r="APX145" s="261"/>
      <c r="APY145" s="261"/>
      <c r="APZ145" s="261"/>
      <c r="AQA145" s="261"/>
      <c r="AQB145" s="261"/>
      <c r="AQC145" s="261"/>
      <c r="AQD145" s="261"/>
      <c r="AQE145" s="261"/>
      <c r="AQF145" s="261"/>
      <c r="AQG145" s="261"/>
      <c r="AQH145" s="261"/>
      <c r="AQI145" s="261"/>
      <c r="AQJ145" s="261"/>
      <c r="AQK145" s="261"/>
      <c r="AQL145" s="261"/>
      <c r="AQM145" s="261"/>
      <c r="AQN145" s="261"/>
      <c r="AQO145" s="261"/>
      <c r="AQP145" s="261"/>
      <c r="AQQ145" s="261"/>
      <c r="AQR145" s="261"/>
      <c r="AQS145" s="261"/>
      <c r="AQT145" s="261"/>
      <c r="AQU145" s="261"/>
      <c r="AQV145" s="261"/>
      <c r="AQW145" s="261"/>
      <c r="AQX145" s="261"/>
      <c r="AQY145" s="261"/>
      <c r="AQZ145" s="261"/>
      <c r="ARA145" s="261"/>
      <c r="ARB145" s="261"/>
      <c r="ARC145" s="261"/>
      <c r="ARD145" s="261"/>
      <c r="ARE145" s="261"/>
      <c r="ARF145" s="261"/>
      <c r="ARG145" s="261"/>
      <c r="ARH145" s="261"/>
      <c r="ARI145" s="261"/>
      <c r="ARJ145" s="261"/>
      <c r="ARK145" s="261"/>
      <c r="ARL145" s="261"/>
      <c r="ARM145" s="261"/>
      <c r="ARN145" s="261"/>
      <c r="ARO145" s="261"/>
      <c r="ARP145" s="261"/>
      <c r="ARQ145" s="261"/>
      <c r="ARR145" s="261"/>
      <c r="ARS145" s="261"/>
      <c r="ART145" s="261"/>
      <c r="ARU145" s="261"/>
      <c r="ARV145" s="261"/>
      <c r="ARW145" s="261"/>
      <c r="ARX145" s="261"/>
      <c r="ARY145" s="261"/>
      <c r="ARZ145" s="261"/>
      <c r="ASA145" s="261"/>
      <c r="ASB145" s="261"/>
      <c r="ASC145" s="261"/>
    </row>
    <row r="146" spans="1:1173" s="256" customFormat="1" ht="26" hidden="1" customHeight="1" thickTop="1" x14ac:dyDescent="0.15"/>
    <row r="147" spans="1:1173" s="274" customFormat="1" ht="22" hidden="1" customHeight="1" x14ac:dyDescent="0.15">
      <c r="A147" s="256"/>
      <c r="B147" s="271"/>
      <c r="C147" s="884" t="s">
        <v>53</v>
      </c>
      <c r="D147" s="884"/>
      <c r="E147" s="884" t="s">
        <v>54</v>
      </c>
      <c r="F147" s="884"/>
      <c r="G147" s="272" t="s">
        <v>198</v>
      </c>
      <c r="H147" s="273"/>
    </row>
    <row r="148" spans="1:1173" s="274" customFormat="1" ht="22" hidden="1" customHeight="1" x14ac:dyDescent="0.15">
      <c r="A148" s="256"/>
      <c r="B148" s="275" t="s">
        <v>202</v>
      </c>
      <c r="C148" s="276" t="s">
        <v>46</v>
      </c>
      <c r="D148" s="276" t="s">
        <v>47</v>
      </c>
      <c r="E148" s="276" t="s">
        <v>46</v>
      </c>
      <c r="F148" s="276" t="s">
        <v>47</v>
      </c>
      <c r="G148" s="277" t="s">
        <v>192</v>
      </c>
      <c r="H148" s="278" t="s">
        <v>99</v>
      </c>
    </row>
    <row r="149" spans="1:1173" s="274" customFormat="1" ht="22" hidden="1" customHeight="1" x14ac:dyDescent="0.15">
      <c r="A149" s="256"/>
      <c r="B149" s="279" t="str">
        <f>'Consommation BATIMENT'!C$166</f>
        <v>*BE*</v>
      </c>
      <c r="C149" s="280">
        <f>VLOOKUP($B149,'Consommation BATIMENT'!$C$27:$K$31,4,)</f>
        <v>85</v>
      </c>
      <c r="D149" s="280">
        <f>VLOOKUP($B149,'Consommation BATIMENT'!$C$27:$K$31,6,)</f>
        <v>115</v>
      </c>
      <c r="E149" s="280">
        <f>VLOOKUP($B149,'Consommation BATIMENT'!$C$27:$K$31,7,)</f>
        <v>45</v>
      </c>
      <c r="F149" s="280">
        <f>VLOOKUP($B149,'Consommation BATIMENT'!$C$27:$K$31,9,)</f>
        <v>90</v>
      </c>
      <c r="G149" s="281">
        <f>$I$14</f>
        <v>45</v>
      </c>
      <c r="H149" s="282">
        <f>$I$15</f>
        <v>90</v>
      </c>
    </row>
    <row r="150" spans="1:1173" s="284" customFormat="1" ht="26" hidden="1" customHeight="1" x14ac:dyDescent="0.15">
      <c r="A150" s="256"/>
      <c r="B150" s="283"/>
      <c r="E150" s="285"/>
      <c r="J150" s="285"/>
    </row>
    <row r="151" spans="1:1173" s="284" customFormat="1" ht="26" hidden="1" customHeight="1" x14ac:dyDescent="0.15">
      <c r="A151" s="256"/>
      <c r="B151" s="284" t="s">
        <v>88</v>
      </c>
      <c r="C151" s="286" t="s">
        <v>79</v>
      </c>
      <c r="D151" s="287">
        <f>IF(D$78="","",IF('Consommation BATIMENT'!D$174&lt;0,0,'Consommation BATIMENT'!D$174*'Consommation BATIMENT'!$D$19))</f>
        <v>7019766.54</v>
      </c>
      <c r="E151" s="287">
        <f>IF(E$78="","",IF('Consommation BATIMENT'!E$174&lt;0,0,'Consommation BATIMENT'!E$174*'Consommation BATIMENT'!$D$19))</f>
        <v>13786829.369999999</v>
      </c>
      <c r="F151" s="287">
        <f>IF(F$78="","",IF('Consommation BATIMENT'!F$174&lt;0,0,'Consommation BATIMENT'!F$174*'Consommation BATIMENT'!$D$19))</f>
        <v>20310306.029999997</v>
      </c>
      <c r="G151" s="287">
        <f>IF(G$78="","",IF('Consommation BATIMENT'!G$174&lt;0,0,'Consommation BATIMENT'!G$174*'Consommation BATIMENT'!$D$19))</f>
        <v>26598944.43</v>
      </c>
      <c r="H151" s="287">
        <f>IF(H$78="","",IF('Consommation BATIMENT'!H$174&lt;0,0,'Consommation BATIMENT'!H$174*'Consommation BATIMENT'!$D$19))</f>
        <v>32661122.849999998</v>
      </c>
      <c r="I151" s="287">
        <f>IF(I$78="","",IF('Consommation BATIMENT'!I$174&lt;0,0,'Consommation BATIMENT'!I$174*'Consommation BATIMENT'!$D$19))</f>
        <v>38505096.359999999</v>
      </c>
      <c r="J151" s="287">
        <f>IF(J$78="","",IF('Consommation BATIMENT'!J$174&lt;0,0,'Consommation BATIMENT'!J$174*'Consommation BATIMENT'!$D$19))</f>
        <v>44138750.399999999</v>
      </c>
      <c r="K151" s="287">
        <f>IF(K$78="","",IF('Consommation BATIMENT'!K$174&lt;0,0,'Consommation BATIMENT'!K$174*'Consommation BATIMENT'!$D$19))</f>
        <v>49569477.57</v>
      </c>
      <c r="L151" s="287">
        <f>IF(L$78="","",IF('Consommation BATIMENT'!L$174&lt;0,0,'Consommation BATIMENT'!L$174*'Consommation BATIMENT'!$D$19))</f>
        <v>54804793.68</v>
      </c>
      <c r="M151" s="287">
        <f>IF(M$78="","",IF('Consommation BATIMENT'!M$174&lt;0,0,'Consommation BATIMENT'!M$174*'Consommation BATIMENT'!$D$19))</f>
        <v>59851598.489999995</v>
      </c>
      <c r="N151" s="287">
        <f>IF(N$78="","",IF('Consommation BATIMENT'!N$174&lt;0,0,'Consommation BATIMENT'!N$174*'Consommation BATIMENT'!$D$19))</f>
        <v>64716668.549999997</v>
      </c>
      <c r="O151" s="287">
        <f>IF(O$78="","",IF('Consommation BATIMENT'!O$174&lt;0,0,'Consommation BATIMENT'!O$174*'Consommation BATIMENT'!$D$19))</f>
        <v>69406657.200000003</v>
      </c>
      <c r="P151" s="287">
        <f>IF(P$78="","",IF('Consommation BATIMENT'!P$174&lt;0,0,'Consommation BATIMENT'!P$174*'Consommation BATIMENT'!$D$19))</f>
        <v>73927848.149999991</v>
      </c>
      <c r="Q151" s="287">
        <f>IF(Q$78="","",IF('Consommation BATIMENT'!Q$174&lt;0,0,'Consommation BATIMENT'!Q$174*'Consommation BATIMENT'!$D$19))</f>
        <v>78286278.689999998</v>
      </c>
      <c r="R151" s="287">
        <f>IF(R$78="","",IF('Consommation BATIMENT'!R$174&lt;0,0,'Consommation BATIMENT'!R$174*'Consommation BATIMENT'!$D$19))</f>
        <v>82487739.689999998</v>
      </c>
      <c r="S151" s="287">
        <f>IF(S$78="","",IF('Consommation BATIMENT'!S$174&lt;0,0,'Consommation BATIMENT'!S$174*'Consommation BATIMENT'!$D$19))</f>
        <v>86537898.810000002</v>
      </c>
      <c r="T151" s="287">
        <f>IF(T$78="","",IF('Consommation BATIMENT'!T$174&lt;0,0,'Consommation BATIMENT'!T$174*'Consommation BATIMENT'!$D$19))</f>
        <v>90442300.5</v>
      </c>
      <c r="U151" s="287">
        <f>IF(U$78="","",IF('Consommation BATIMENT'!U$174&lt;0,0,'Consommation BATIMENT'!U$174*'Consommation BATIMENT'!$D$19))</f>
        <v>94206119.579999998</v>
      </c>
      <c r="V151" s="287">
        <f>IF(V$78="","",IF('Consommation BATIMENT'!V$174&lt;0,0,'Consommation BATIMENT'!V$174*'Consommation BATIMENT'!$D$19))</f>
        <v>97834530.86999999</v>
      </c>
      <c r="W151" s="287">
        <f>IF(W$78="","",IF('Consommation BATIMENT'!W$174&lt;0,0,'Consommation BATIMENT'!W$174*'Consommation BATIMENT'!$D$19))</f>
        <v>101332216.34999999</v>
      </c>
      <c r="X151" s="287">
        <f>IF(X$78="","",IF('Consommation BATIMENT'!X$174&lt;0,0,'Consommation BATIMENT'!X$174*'Consommation BATIMENT'!$D$19))</f>
        <v>104703981.20999999</v>
      </c>
      <c r="Y151" s="287">
        <f>IF(Y$78="","",IF('Consommation BATIMENT'!Y$174&lt;0,0,'Consommation BATIMENT'!Y$174*'Consommation BATIMENT'!$D$19))</f>
        <v>107954384.22</v>
      </c>
      <c r="Z151" s="287">
        <f>IF(Z$78="","",IF('Consommation BATIMENT'!Z$174&lt;0,0,'Consommation BATIMENT'!Z$174*'Consommation BATIMENT'!$D$19))</f>
        <v>111087860.94</v>
      </c>
      <c r="AA151" s="287">
        <f>IF(AA$78="","",IF('Consommation BATIMENT'!AA$174&lt;0,0,'Consommation BATIMENT'!AA$174*'Consommation BATIMENT'!$D$19))</f>
        <v>114108477.3</v>
      </c>
      <c r="AB151" s="287">
        <f>IF(AB$78="","",IF('Consommation BATIMENT'!AB$174&lt;0,0,'Consommation BATIMENT'!AB$174*'Consommation BATIMENT'!$D$19))</f>
        <v>117020299.22999999</v>
      </c>
      <c r="AC151" s="287">
        <f>IF(AC$78="","",IF('Consommation BATIMENT'!AC$174&lt;0,0,'Consommation BATIMENT'!AC$174*'Consommation BATIMENT'!$D$19))</f>
        <v>119827392.66</v>
      </c>
      <c r="AD151" s="287">
        <f>IF(AD$78="","",IF('Consommation BATIMENT'!AD$174&lt;0,0,'Consommation BATIMENT'!AD$174*'Consommation BATIMENT'!$D$19))</f>
        <v>122533330.67999999</v>
      </c>
      <c r="AE151" s="287">
        <f>IF(AE$78="","",IF('Consommation BATIMENT'!AE$174&lt;0,0,'Consommation BATIMENT'!AE$174*'Consommation BATIMENT'!$D$19))</f>
        <v>125141932.8</v>
      </c>
      <c r="AF151" s="287">
        <f>IF(AF$78="","",IF('Consommation BATIMENT'!AF$174&lt;0,0,'Consommation BATIMENT'!AF$174*'Consommation BATIMENT'!$D$19))</f>
        <v>127656648.89999999</v>
      </c>
      <c r="AG151" s="287">
        <f>IF(AG$78="","",IF('Consommation BATIMENT'!AG$174&lt;0,0,'Consommation BATIMENT'!AG$174*'Consommation BATIMENT'!$D$19))</f>
        <v>130080805.64999999</v>
      </c>
      <c r="AH151" s="287">
        <f>IF(AH$78="","",IF('Consommation BATIMENT'!AH$174&lt;0,0,'Consommation BATIMENT'!AH$174*'Consommation BATIMENT'!$D$19))</f>
        <v>132417729.72</v>
      </c>
      <c r="AI151" s="287">
        <f>IF(AI$78="","",IF('Consommation BATIMENT'!AI$174&lt;0,0,'Consommation BATIMENT'!AI$174*'Consommation BATIMENT'!$D$19))</f>
        <v>134670501.35999998</v>
      </c>
      <c r="AJ151" s="287">
        <f>IF(AJ$78="","",IF('Consommation BATIMENT'!AJ$174&lt;0,0,'Consommation BATIMENT'!AJ$174*'Consommation BATIMENT'!$D$19))</f>
        <v>136842200.81999999</v>
      </c>
      <c r="AK151" s="287" t="str">
        <f>IF(AK$78="","",IF('Consommation BATIMENT'!AK$174&lt;0,0,'Consommation BATIMENT'!AK$174*'Consommation BATIMENT'!$D$19))</f>
        <v/>
      </c>
      <c r="AL151" s="287" t="str">
        <f>IF(AL$78="","",IF('Consommation BATIMENT'!AL$174&lt;0,0,'Consommation BATIMENT'!AL$174*'Consommation BATIMENT'!$D$19))</f>
        <v/>
      </c>
      <c r="AM151" s="287" t="str">
        <f>IF(AM$78="","",IF('Consommation BATIMENT'!AM$174&lt;0,0,'Consommation BATIMENT'!AM$174*'Consommation BATIMENT'!$D$19))</f>
        <v/>
      </c>
      <c r="AN151" s="287" t="str">
        <f>IF(AN$78="","",IF('Consommation BATIMENT'!AN$174&lt;0,0,'Consommation BATIMENT'!AN$174*'Consommation BATIMENT'!$D$19))</f>
        <v/>
      </c>
      <c r="AO151" s="287" t="str">
        <f>IF(AO$78="","",IF('Consommation BATIMENT'!AO$174&lt;0,0,'Consommation BATIMENT'!AO$174*'Consommation BATIMENT'!$D$19))</f>
        <v/>
      </c>
      <c r="AP151" s="287" t="str">
        <f>IF(AP$78="","",IF('Consommation BATIMENT'!AP$174&lt;0,0,'Consommation BATIMENT'!AP$174*'Consommation BATIMENT'!$D$19))</f>
        <v/>
      </c>
      <c r="AQ151" s="287" t="str">
        <f>IF(AQ$78="","",IF('Consommation BATIMENT'!AQ$174&lt;0,0,'Consommation BATIMENT'!AQ$174*'Consommation BATIMENT'!$D$19))</f>
        <v/>
      </c>
      <c r="AR151" s="287" t="str">
        <f>IF(AR$78="","",IF('Consommation BATIMENT'!AR$174&lt;0,0,'Consommation BATIMENT'!AR$174*'Consommation BATIMENT'!$D$19))</f>
        <v/>
      </c>
    </row>
    <row r="152" spans="1:1173" s="290" customFormat="1" ht="22" hidden="1" customHeight="1" x14ac:dyDescent="0.15">
      <c r="A152" s="256"/>
      <c r="B152" s="288" t="s">
        <v>199</v>
      </c>
      <c r="C152" s="93" t="s">
        <v>79</v>
      </c>
      <c r="D152" s="289">
        <f t="shared" ref="D152:AR152" si="31">IF(D$78="","",IF(D151&lt;0,0,IF($C149=0,D151,$F$90*$F$91*D151)))</f>
        <v>1474150.9734</v>
      </c>
      <c r="E152" s="289">
        <f t="shared" si="31"/>
        <v>2895234.1676999996</v>
      </c>
      <c r="F152" s="289">
        <f t="shared" si="31"/>
        <v>4265164.2662999993</v>
      </c>
      <c r="G152" s="289">
        <f t="shared" si="31"/>
        <v>5585778.3302999996</v>
      </c>
      <c r="H152" s="289">
        <f t="shared" si="31"/>
        <v>6858835.7984999996</v>
      </c>
      <c r="I152" s="289">
        <f t="shared" si="31"/>
        <v>8086070.2355999993</v>
      </c>
      <c r="J152" s="289">
        <f t="shared" si="31"/>
        <v>9269137.5839999989</v>
      </c>
      <c r="K152" s="289">
        <f t="shared" si="31"/>
        <v>10409590.2897</v>
      </c>
      <c r="L152" s="289">
        <f t="shared" si="31"/>
        <v>11509006.672799999</v>
      </c>
      <c r="M152" s="289">
        <f t="shared" si="31"/>
        <v>12568835.682899999</v>
      </c>
      <c r="N152" s="289">
        <f t="shared" si="31"/>
        <v>13590500.395499999</v>
      </c>
      <c r="O152" s="289">
        <f t="shared" si="31"/>
        <v>14575398.012</v>
      </c>
      <c r="P152" s="289">
        <f t="shared" si="31"/>
        <v>15524848.111499997</v>
      </c>
      <c r="Q152" s="289">
        <f t="shared" si="31"/>
        <v>16440118.524899999</v>
      </c>
      <c r="R152" s="289">
        <f t="shared" si="31"/>
        <v>17322425.334899999</v>
      </c>
      <c r="S152" s="289">
        <f t="shared" si="31"/>
        <v>18172958.750099998</v>
      </c>
      <c r="T152" s="289">
        <f t="shared" si="31"/>
        <v>18992883.105</v>
      </c>
      <c r="U152" s="289">
        <f t="shared" si="31"/>
        <v>19783285.1118</v>
      </c>
      <c r="V152" s="289">
        <f t="shared" si="31"/>
        <v>20545251.482699998</v>
      </c>
      <c r="W152" s="289">
        <f t="shared" si="31"/>
        <v>21279765.433499999</v>
      </c>
      <c r="X152" s="289">
        <f t="shared" si="31"/>
        <v>21987836.054099999</v>
      </c>
      <c r="Y152" s="289">
        <f t="shared" si="31"/>
        <v>22670420.6862</v>
      </c>
      <c r="Z152" s="289">
        <f t="shared" si="31"/>
        <v>23328450.797399998</v>
      </c>
      <c r="AA152" s="289">
        <f t="shared" si="31"/>
        <v>23962780.232999999</v>
      </c>
      <c r="AB152" s="289">
        <f t="shared" si="31"/>
        <v>24574262.838299997</v>
      </c>
      <c r="AC152" s="289">
        <f t="shared" si="31"/>
        <v>25163752.4586</v>
      </c>
      <c r="AD152" s="289">
        <f t="shared" si="31"/>
        <v>25731999.442799997</v>
      </c>
      <c r="AE152" s="289">
        <f t="shared" si="31"/>
        <v>26279805.887999997</v>
      </c>
      <c r="AF152" s="289">
        <f t="shared" si="31"/>
        <v>26807896.268999998</v>
      </c>
      <c r="AG152" s="289">
        <f t="shared" si="31"/>
        <v>27316969.186499998</v>
      </c>
      <c r="AH152" s="289">
        <f t="shared" si="31"/>
        <v>27807723.2412</v>
      </c>
      <c r="AI152" s="289">
        <f t="shared" si="31"/>
        <v>28280805.285599995</v>
      </c>
      <c r="AJ152" s="289">
        <f t="shared" si="31"/>
        <v>28736862.172199998</v>
      </c>
      <c r="AK152" s="289" t="str">
        <f t="shared" si="31"/>
        <v/>
      </c>
      <c r="AL152" s="289" t="str">
        <f t="shared" si="31"/>
        <v/>
      </c>
      <c r="AM152" s="289" t="str">
        <f t="shared" si="31"/>
        <v/>
      </c>
      <c r="AN152" s="289" t="str">
        <f t="shared" si="31"/>
        <v/>
      </c>
      <c r="AO152" s="289" t="str">
        <f t="shared" si="31"/>
        <v/>
      </c>
      <c r="AP152" s="289" t="str">
        <f t="shared" si="31"/>
        <v/>
      </c>
      <c r="AQ152" s="289" t="str">
        <f t="shared" si="31"/>
        <v/>
      </c>
      <c r="AR152" s="289" t="str">
        <f t="shared" si="31"/>
        <v/>
      </c>
    </row>
    <row r="153" spans="1:1173" s="290" customFormat="1" ht="22" hidden="1" customHeight="1" x14ac:dyDescent="0.15">
      <c r="A153" s="256"/>
      <c r="B153" s="288" t="s">
        <v>197</v>
      </c>
      <c r="C153" s="93" t="s">
        <v>49</v>
      </c>
      <c r="D153" s="289">
        <f t="shared" ref="D153:AR153" si="32">IF(D$78="","",IF($C149=0,$G149*D152,$J$24*D152))</f>
        <v>158467880.36948845</v>
      </c>
      <c r="E153" s="289">
        <f t="shared" si="32"/>
        <v>311231095.05572098</v>
      </c>
      <c r="F153" s="289">
        <f t="shared" si="32"/>
        <v>458495468.17403692</v>
      </c>
      <c r="G153" s="289">
        <f t="shared" si="32"/>
        <v>600458479.61888361</v>
      </c>
      <c r="H153" s="289">
        <f t="shared" si="32"/>
        <v>737309265.06381583</v>
      </c>
      <c r="I153" s="289">
        <f t="shared" si="32"/>
        <v>869234178.77542472</v>
      </c>
      <c r="J153" s="289">
        <f t="shared" si="32"/>
        <v>996411230.79940915</v>
      </c>
      <c r="K153" s="289">
        <f t="shared" si="32"/>
        <v>1119007305.5536118</v>
      </c>
      <c r="L153" s="289">
        <f t="shared" si="32"/>
        <v>1237192068.8628395</v>
      </c>
      <c r="M153" s="289">
        <f t="shared" si="32"/>
        <v>1351121279.5170784</v>
      </c>
      <c r="N153" s="289">
        <f t="shared" si="32"/>
        <v>1460947914.8993514</v>
      </c>
      <c r="O153" s="289">
        <f t="shared" si="32"/>
        <v>1566822170.9857168</v>
      </c>
      <c r="P153" s="289">
        <f t="shared" si="32"/>
        <v>1668885899.5313404</v>
      </c>
      <c r="Q153" s="289">
        <f t="shared" si="32"/>
        <v>1767275389.4774613</v>
      </c>
      <c r="R153" s="289">
        <f t="shared" si="32"/>
        <v>1862121366.9513891</v>
      </c>
      <c r="S153" s="289">
        <f t="shared" si="32"/>
        <v>1953551776.6734698</v>
      </c>
      <c r="T153" s="289">
        <f t="shared" si="32"/>
        <v>2041691781.9570856</v>
      </c>
      <c r="U153" s="289">
        <f t="shared" si="32"/>
        <v>2126658201.8947263</v>
      </c>
      <c r="V153" s="289">
        <f t="shared" si="32"/>
        <v>2208567855.5788813</v>
      </c>
      <c r="W153" s="289">
        <f t="shared" si="32"/>
        <v>2287526436.474185</v>
      </c>
      <c r="X153" s="289">
        <f t="shared" si="32"/>
        <v>2363642419.4522352</v>
      </c>
      <c r="Y153" s="289">
        <f t="shared" si="32"/>
        <v>2437018716.5707011</v>
      </c>
      <c r="Z153" s="289">
        <f t="shared" si="32"/>
        <v>2507755458.4802885</v>
      </c>
      <c r="AA153" s="289">
        <f t="shared" si="32"/>
        <v>2575944431.6108108</v>
      </c>
      <c r="AB153" s="289">
        <f t="shared" si="32"/>
        <v>2641677422.3920813</v>
      </c>
      <c r="AC153" s="289">
        <f t="shared" si="32"/>
        <v>2705046217.2539144</v>
      </c>
      <c r="AD153" s="289">
        <f t="shared" si="32"/>
        <v>2766131476.9982657</v>
      </c>
      <c r="AE153" s="289">
        <f t="shared" si="32"/>
        <v>2825019425.2410221</v>
      </c>
      <c r="AF153" s="289">
        <f t="shared" si="32"/>
        <v>2881787941.3771768</v>
      </c>
      <c r="AG153" s="289">
        <f t="shared" si="32"/>
        <v>2936512123.3947582</v>
      </c>
      <c r="AH153" s="289">
        <f t="shared" si="32"/>
        <v>2989267069.2817965</v>
      </c>
      <c r="AI153" s="289">
        <f t="shared" si="32"/>
        <v>3040122314.2123909</v>
      </c>
      <c r="AJ153" s="289">
        <f t="shared" si="32"/>
        <v>3089147393.3606448</v>
      </c>
      <c r="AK153" s="289" t="str">
        <f t="shared" si="32"/>
        <v/>
      </c>
      <c r="AL153" s="289" t="str">
        <f t="shared" si="32"/>
        <v/>
      </c>
      <c r="AM153" s="289" t="str">
        <f t="shared" si="32"/>
        <v/>
      </c>
      <c r="AN153" s="289" t="str">
        <f t="shared" si="32"/>
        <v/>
      </c>
      <c r="AO153" s="289" t="str">
        <f t="shared" si="32"/>
        <v/>
      </c>
      <c r="AP153" s="289" t="str">
        <f t="shared" si="32"/>
        <v/>
      </c>
      <c r="AQ153" s="289" t="str">
        <f t="shared" si="32"/>
        <v/>
      </c>
      <c r="AR153" s="289" t="str">
        <f t="shared" si="32"/>
        <v/>
      </c>
    </row>
    <row r="154" spans="1:1173" s="256" customFormat="1" ht="10" hidden="1" customHeight="1" x14ac:dyDescent="0.15">
      <c r="C154" s="291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5" spans="1:1173" s="284" customFormat="1" ht="26" hidden="1" customHeight="1" x14ac:dyDescent="0.15">
      <c r="A155" s="256"/>
      <c r="B155" s="284" t="s">
        <v>89</v>
      </c>
      <c r="C155" s="286" t="s">
        <v>79</v>
      </c>
      <c r="D155" s="293">
        <f>IF(D$78="","",IF('Consommation BATIMENT'!D$178&lt;0,0,'Consommation BATIMENT'!D$178*'Consommation BATIMENT'!$D$19))</f>
        <v>1195137.0000000056</v>
      </c>
      <c r="E155" s="293">
        <f>IF(E$78="","",IF('Consommation BATIMENT'!E$178&lt;0,0,'Consommation BATIMENT'!E$178*'Consommation BATIMENT'!$D$19))</f>
        <v>2390274.0000000051</v>
      </c>
      <c r="F155" s="293">
        <f>IF(F$78="","",IF('Consommation BATIMENT'!F$178&lt;0,0,'Consommation BATIMENT'!F$178*'Consommation BATIMENT'!$D$19))</f>
        <v>3585411.0000000051</v>
      </c>
      <c r="G155" s="293">
        <f>IF(G$78="","",IF('Consommation BATIMENT'!G$178&lt;0,0,'Consommation BATIMENT'!G$178*'Consommation BATIMENT'!$D$19))</f>
        <v>4817511.0000000056</v>
      </c>
      <c r="H155" s="293">
        <f>IF(H$78="","",IF('Consommation BATIMENT'!H$178&lt;0,0,'Consommation BATIMENT'!H$178*'Consommation BATIMENT'!$D$19))</f>
        <v>6049611.0000000047</v>
      </c>
      <c r="I155" s="293">
        <f>IF(I$78="","",IF('Consommation BATIMENT'!I$178&lt;0,0,'Consommation BATIMENT'!I$178*'Consommation BATIMENT'!$D$19))</f>
        <v>7281711.0000000047</v>
      </c>
      <c r="J155" s="293">
        <f>IF(J$78="","",IF('Consommation BATIMENT'!J$178&lt;0,0,'Consommation BATIMENT'!J$178*'Consommation BATIMENT'!$D$19))</f>
        <v>8513811.0000000056</v>
      </c>
      <c r="K155" s="293">
        <f>IF(K$78="","",IF('Consommation BATIMENT'!K$178&lt;0,0,'Consommation BATIMENT'!K$178*'Consommation BATIMENT'!$D$19))</f>
        <v>9745911.0000000056</v>
      </c>
      <c r="L155" s="293">
        <f>IF(L$78="","",IF('Consommation BATIMENT'!L$178&lt;0,0,'Consommation BATIMENT'!L$178*'Consommation BATIMENT'!$D$19))</f>
        <v>10978011.000000006</v>
      </c>
      <c r="M155" s="293">
        <f>IF(M$78="","",IF('Consommation BATIMENT'!M$178&lt;0,0,'Consommation BATIMENT'!M$178*'Consommation BATIMENT'!$D$19))</f>
        <v>12210111.000000006</v>
      </c>
      <c r="N155" s="293">
        <f>IF(N$78="","",IF('Consommation BATIMENT'!N$178&lt;0,0,'Consommation BATIMENT'!N$178*'Consommation BATIMENT'!$D$19))</f>
        <v>13442211.000000006</v>
      </c>
      <c r="O155" s="293">
        <f>IF(O$78="","",IF('Consommation BATIMENT'!O$178&lt;0,0,'Consommation BATIMENT'!O$178*'Consommation BATIMENT'!$D$19))</f>
        <v>14674311.000000004</v>
      </c>
      <c r="P155" s="293">
        <f>IF(P$78="","",IF('Consommation BATIMENT'!P$178&lt;0,0,'Consommation BATIMENT'!P$178*'Consommation BATIMENT'!$D$19))</f>
        <v>15906411.000000004</v>
      </c>
      <c r="Q155" s="293">
        <f>IF(Q$78="","",IF('Consommation BATIMENT'!Q$178&lt;0,0,'Consommation BATIMENT'!Q$178*'Consommation BATIMENT'!$D$19))</f>
        <v>16972177.500000007</v>
      </c>
      <c r="R155" s="293">
        <f>IF(R$78="","",IF('Consommation BATIMENT'!R$178&lt;0,0,'Consommation BATIMENT'!R$178*'Consommation BATIMENT'!$D$19))</f>
        <v>18037944.000000007</v>
      </c>
      <c r="S155" s="293">
        <f>IF(S$78="","",IF('Consommation BATIMENT'!S$178&lt;0,0,'Consommation BATIMENT'!S$178*'Consommation BATIMENT'!$D$19))</f>
        <v>19103710.500000007</v>
      </c>
      <c r="T155" s="293">
        <f>IF(T$78="","",IF('Consommation BATIMENT'!T$178&lt;0,0,'Consommation BATIMENT'!T$178*'Consommation BATIMENT'!$D$19))</f>
        <v>20169477.000000007</v>
      </c>
      <c r="U155" s="293">
        <f>IF(U$78="","",IF('Consommation BATIMENT'!U$178&lt;0,0,'Consommation BATIMENT'!U$178*'Consommation BATIMENT'!$D$19))</f>
        <v>21235243.500000007</v>
      </c>
      <c r="V155" s="293">
        <f>IF(V$78="","",IF('Consommation BATIMENT'!V$178&lt;0,0,'Consommation BATIMENT'!V$178*'Consommation BATIMENT'!$D$19))</f>
        <v>22301010.000000007</v>
      </c>
      <c r="W155" s="293">
        <f>IF(W$78="","",IF('Consommation BATIMENT'!W$178&lt;0,0,'Consommation BATIMENT'!W$178*'Consommation BATIMENT'!$D$19))</f>
        <v>23366776.500000007</v>
      </c>
      <c r="X155" s="293">
        <f>IF(X$78="","",IF('Consommation BATIMENT'!X$178&lt;0,0,'Consommation BATIMENT'!X$178*'Consommation BATIMENT'!$D$19))</f>
        <v>24432543.000000007</v>
      </c>
      <c r="Y155" s="293">
        <f>IF(Y$78="","",IF('Consommation BATIMENT'!Y$178&lt;0,0,'Consommation BATIMENT'!Y$178*'Consommation BATIMENT'!$D$19))</f>
        <v>25498309.500000007</v>
      </c>
      <c r="Z155" s="293">
        <f>IF(Z$78="","",IF('Consommation BATIMENT'!Z$178&lt;0,0,'Consommation BATIMENT'!Z$178*'Consommation BATIMENT'!$D$19))</f>
        <v>26564076.000000007</v>
      </c>
      <c r="AA155" s="293">
        <f>IF(AA$78="","",IF('Consommation BATIMENT'!AA$178&lt;0,0,'Consommation BATIMENT'!AA$178*'Consommation BATIMENT'!$D$19))</f>
        <v>27325513.800000004</v>
      </c>
      <c r="AB155" s="293">
        <f>IF(AB$78="","",IF('Consommation BATIMENT'!AB$178&lt;0,0,'Consommation BATIMENT'!AB$178*'Consommation BATIMENT'!$D$19))</f>
        <v>28086951.600000005</v>
      </c>
      <c r="AC155" s="293">
        <f>IF(AC$78="","",IF('Consommation BATIMENT'!AC$178&lt;0,0,'Consommation BATIMENT'!AC$178*'Consommation BATIMENT'!$D$19))</f>
        <v>28848389.400000006</v>
      </c>
      <c r="AD155" s="293">
        <f>IF(AD$78="","",IF('Consommation BATIMENT'!AD$178&lt;0,0,'Consommation BATIMENT'!AD$178*'Consommation BATIMENT'!$D$19))</f>
        <v>29609827.200000007</v>
      </c>
      <c r="AE155" s="293">
        <f>IF(AE$78="","",IF('Consommation BATIMENT'!AE$178&lt;0,0,'Consommation BATIMENT'!AE$178*'Consommation BATIMENT'!$D$19))</f>
        <v>30371265.000000007</v>
      </c>
      <c r="AF155" s="293">
        <f>IF(AF$78="","",IF('Consommation BATIMENT'!AF$178&lt;0,0,'Consommation BATIMENT'!AF$178*'Consommation BATIMENT'!$D$19))</f>
        <v>31132702.800000004</v>
      </c>
      <c r="AG155" s="293">
        <f>IF(AG$78="","",IF('Consommation BATIMENT'!AG$178&lt;0,0,'Consommation BATIMENT'!AG$178*'Consommation BATIMENT'!$D$19))</f>
        <v>31894140.600000005</v>
      </c>
      <c r="AH155" s="293">
        <f>IF(AH$78="","",IF('Consommation BATIMENT'!AH$178&lt;0,0,'Consommation BATIMENT'!AH$178*'Consommation BATIMENT'!$D$19))</f>
        <v>32655578.400000006</v>
      </c>
      <c r="AI155" s="293">
        <f>IF(AI$78="","",IF('Consommation BATIMENT'!AI$178&lt;0,0,'Consommation BATIMENT'!AI$178*'Consommation BATIMENT'!$D$19))</f>
        <v>33417016.200000007</v>
      </c>
      <c r="AJ155" s="293">
        <f>IF(AJ$78="","",IF('Consommation BATIMENT'!AJ$178&lt;0,0,'Consommation BATIMENT'!AJ$178*'Consommation BATIMENT'!$D$19))</f>
        <v>34178454.000000007</v>
      </c>
      <c r="AK155" s="293" t="str">
        <f>IF(AK$78="","",IF('Consommation BATIMENT'!AK$178&lt;0,0,'Consommation BATIMENT'!AK$178*'Consommation BATIMENT'!$D$19))</f>
        <v/>
      </c>
      <c r="AL155" s="293" t="str">
        <f>IF(AL$78="","",IF('Consommation BATIMENT'!AL$178&lt;0,0,'Consommation BATIMENT'!AL$178*'Consommation BATIMENT'!$D$19))</f>
        <v/>
      </c>
      <c r="AM155" s="293" t="str">
        <f>IF(AM$78="","",IF('Consommation BATIMENT'!AM$178&lt;0,0,'Consommation BATIMENT'!AM$178*'Consommation BATIMENT'!$D$19))</f>
        <v/>
      </c>
      <c r="AN155" s="293" t="str">
        <f>IF(AN$78="","",IF('Consommation BATIMENT'!AN$178&lt;0,0,'Consommation BATIMENT'!AN$178*'Consommation BATIMENT'!$D$19))</f>
        <v/>
      </c>
      <c r="AO155" s="293" t="str">
        <f>IF(AO$78="","",IF('Consommation BATIMENT'!AO$178&lt;0,0,'Consommation BATIMENT'!AO$178*'Consommation BATIMENT'!$D$19))</f>
        <v/>
      </c>
      <c r="AP155" s="293" t="str">
        <f>IF(AP$78="","",IF('Consommation BATIMENT'!AP$178&lt;0,0,'Consommation BATIMENT'!AP$178*'Consommation BATIMENT'!$D$19))</f>
        <v/>
      </c>
      <c r="AQ155" s="293" t="str">
        <f>IF(AQ$78="","",IF('Consommation BATIMENT'!AQ$178&lt;0,0,'Consommation BATIMENT'!AQ$178*'Consommation BATIMENT'!$D$19))</f>
        <v/>
      </c>
      <c r="AR155" s="293" t="str">
        <f>IF(AR$78="","",IF('Consommation BATIMENT'!AR$178&lt;0,0,'Consommation BATIMENT'!AR$178*'Consommation BATIMENT'!$D$19))</f>
        <v/>
      </c>
    </row>
    <row r="156" spans="1:1173" s="290" customFormat="1" ht="22" hidden="1" customHeight="1" x14ac:dyDescent="0.15">
      <c r="A156" s="256"/>
      <c r="B156" s="288" t="s">
        <v>200</v>
      </c>
      <c r="C156" s="93" t="s">
        <v>79</v>
      </c>
      <c r="D156" s="289">
        <f t="shared" ref="D156:AR156" si="33">IF(D$78="","",IF(D155&lt;0,0,IF($E149=0,D155,$F$90*$F$91*D155)))</f>
        <v>250978.77000000115</v>
      </c>
      <c r="E156" s="289">
        <f t="shared" si="33"/>
        <v>501957.54000000108</v>
      </c>
      <c r="F156" s="289">
        <f t="shared" si="33"/>
        <v>752936.3100000011</v>
      </c>
      <c r="G156" s="289">
        <f t="shared" si="33"/>
        <v>1011677.3100000011</v>
      </c>
      <c r="H156" s="289">
        <f t="shared" si="33"/>
        <v>1270418.310000001</v>
      </c>
      <c r="I156" s="289">
        <f t="shared" si="33"/>
        <v>1529159.310000001</v>
      </c>
      <c r="J156" s="289">
        <f t="shared" si="33"/>
        <v>1787900.3100000012</v>
      </c>
      <c r="K156" s="289">
        <f t="shared" si="33"/>
        <v>2046641.310000001</v>
      </c>
      <c r="L156" s="289">
        <f t="shared" si="33"/>
        <v>2305382.310000001</v>
      </c>
      <c r="M156" s="289">
        <f t="shared" si="33"/>
        <v>2564123.310000001</v>
      </c>
      <c r="N156" s="289">
        <f t="shared" si="33"/>
        <v>2822864.310000001</v>
      </c>
      <c r="O156" s="289">
        <f t="shared" si="33"/>
        <v>3081605.3100000005</v>
      </c>
      <c r="P156" s="289">
        <f t="shared" si="33"/>
        <v>3340346.3100000005</v>
      </c>
      <c r="Q156" s="289">
        <f t="shared" si="33"/>
        <v>3564157.2750000013</v>
      </c>
      <c r="R156" s="289">
        <f t="shared" si="33"/>
        <v>3787968.2400000016</v>
      </c>
      <c r="S156" s="289">
        <f t="shared" si="33"/>
        <v>4011779.2050000015</v>
      </c>
      <c r="T156" s="289">
        <f t="shared" si="33"/>
        <v>4235590.1700000018</v>
      </c>
      <c r="U156" s="289">
        <f t="shared" si="33"/>
        <v>4459401.1350000016</v>
      </c>
      <c r="V156" s="289">
        <f t="shared" si="33"/>
        <v>4683212.1000000015</v>
      </c>
      <c r="W156" s="289">
        <f t="shared" si="33"/>
        <v>4907023.0650000013</v>
      </c>
      <c r="X156" s="289">
        <f t="shared" si="33"/>
        <v>5130834.0300000012</v>
      </c>
      <c r="Y156" s="289">
        <f t="shared" si="33"/>
        <v>5354644.995000001</v>
      </c>
      <c r="Z156" s="289">
        <f t="shared" si="33"/>
        <v>5578455.9600000009</v>
      </c>
      <c r="AA156" s="289">
        <f t="shared" si="33"/>
        <v>5738357.898000001</v>
      </c>
      <c r="AB156" s="289">
        <f t="shared" si="33"/>
        <v>5898259.8360000011</v>
      </c>
      <c r="AC156" s="289">
        <f t="shared" si="33"/>
        <v>6058161.7740000011</v>
      </c>
      <c r="AD156" s="289">
        <f t="shared" si="33"/>
        <v>6218063.7120000012</v>
      </c>
      <c r="AE156" s="289">
        <f t="shared" si="33"/>
        <v>6377965.6500000013</v>
      </c>
      <c r="AF156" s="289">
        <f t="shared" si="33"/>
        <v>6537867.5880000005</v>
      </c>
      <c r="AG156" s="289">
        <f t="shared" si="33"/>
        <v>6697769.5260000005</v>
      </c>
      <c r="AH156" s="289">
        <f t="shared" si="33"/>
        <v>6857671.4640000006</v>
      </c>
      <c r="AI156" s="289">
        <f t="shared" si="33"/>
        <v>7017573.4020000007</v>
      </c>
      <c r="AJ156" s="289">
        <f t="shared" si="33"/>
        <v>7177475.3400000017</v>
      </c>
      <c r="AK156" s="289" t="str">
        <f t="shared" si="33"/>
        <v/>
      </c>
      <c r="AL156" s="289" t="str">
        <f t="shared" si="33"/>
        <v/>
      </c>
      <c r="AM156" s="289" t="str">
        <f t="shared" si="33"/>
        <v/>
      </c>
      <c r="AN156" s="289" t="str">
        <f t="shared" si="33"/>
        <v/>
      </c>
      <c r="AO156" s="289" t="str">
        <f t="shared" si="33"/>
        <v/>
      </c>
      <c r="AP156" s="289" t="str">
        <f t="shared" si="33"/>
        <v/>
      </c>
      <c r="AQ156" s="289" t="str">
        <f t="shared" si="33"/>
        <v/>
      </c>
      <c r="AR156" s="289" t="str">
        <f t="shared" si="33"/>
        <v/>
      </c>
    </row>
    <row r="157" spans="1:1173" s="290" customFormat="1" ht="22" hidden="1" customHeight="1" x14ac:dyDescent="0.15">
      <c r="A157" s="256"/>
      <c r="B157" s="288" t="s">
        <v>201</v>
      </c>
      <c r="C157" s="93" t="s">
        <v>49</v>
      </c>
      <c r="D157" s="289">
        <f t="shared" ref="D157:AR157" si="34">IF(D$78="","",IF($E149=0,$G149*D156,$J$24*D156))</f>
        <v>26979647.551234685</v>
      </c>
      <c r="E157" s="289">
        <f t="shared" si="34"/>
        <v>53959295.102469243</v>
      </c>
      <c r="F157" s="289">
        <f t="shared" si="34"/>
        <v>80938942.653703809</v>
      </c>
      <c r="G157" s="289">
        <f t="shared" si="34"/>
        <v>108753012.29415181</v>
      </c>
      <c r="H157" s="289">
        <f t="shared" si="34"/>
        <v>136567081.93459979</v>
      </c>
      <c r="I157" s="289">
        <f t="shared" si="34"/>
        <v>164381151.57504779</v>
      </c>
      <c r="J157" s="289">
        <f t="shared" si="34"/>
        <v>192195221.21549582</v>
      </c>
      <c r="K157" s="289">
        <f t="shared" si="34"/>
        <v>220009290.8559438</v>
      </c>
      <c r="L157" s="289">
        <f t="shared" si="34"/>
        <v>247823360.4963918</v>
      </c>
      <c r="M157" s="289">
        <f t="shared" si="34"/>
        <v>275637430.13683981</v>
      </c>
      <c r="N157" s="289">
        <f t="shared" si="34"/>
        <v>303451499.77728784</v>
      </c>
      <c r="O157" s="289">
        <f t="shared" si="34"/>
        <v>331265569.41773576</v>
      </c>
      <c r="P157" s="289">
        <f t="shared" si="34"/>
        <v>359079639.05818379</v>
      </c>
      <c r="Q157" s="289">
        <f t="shared" si="34"/>
        <v>383138809.29717135</v>
      </c>
      <c r="R157" s="289">
        <f t="shared" si="34"/>
        <v>407197979.53615892</v>
      </c>
      <c r="S157" s="289">
        <f t="shared" si="34"/>
        <v>431257149.77514642</v>
      </c>
      <c r="T157" s="289">
        <f t="shared" si="34"/>
        <v>455316320.01413399</v>
      </c>
      <c r="U157" s="289">
        <f t="shared" si="34"/>
        <v>479375490.2531215</v>
      </c>
      <c r="V157" s="289">
        <f t="shared" si="34"/>
        <v>503434660.492109</v>
      </c>
      <c r="W157" s="289">
        <f t="shared" si="34"/>
        <v>527493830.73109651</v>
      </c>
      <c r="X157" s="289">
        <f t="shared" si="34"/>
        <v>551553000.97008407</v>
      </c>
      <c r="Y157" s="289">
        <f t="shared" si="34"/>
        <v>575612171.20907152</v>
      </c>
      <c r="Z157" s="289">
        <f t="shared" si="34"/>
        <v>599671341.44805908</v>
      </c>
      <c r="AA157" s="289">
        <f t="shared" si="34"/>
        <v>616860436.48585594</v>
      </c>
      <c r="AB157" s="289">
        <f t="shared" si="34"/>
        <v>634049531.52365279</v>
      </c>
      <c r="AC157" s="289">
        <f t="shared" si="34"/>
        <v>651238626.56144965</v>
      </c>
      <c r="AD157" s="289">
        <f t="shared" si="34"/>
        <v>668427721.5992465</v>
      </c>
      <c r="AE157" s="289">
        <f t="shared" si="34"/>
        <v>685616816.63704336</v>
      </c>
      <c r="AF157" s="289">
        <f t="shared" si="34"/>
        <v>702805911.67484021</v>
      </c>
      <c r="AG157" s="289">
        <f t="shared" si="34"/>
        <v>719995006.71263707</v>
      </c>
      <c r="AH157" s="289">
        <f t="shared" si="34"/>
        <v>737184101.75043392</v>
      </c>
      <c r="AI157" s="289">
        <f t="shared" si="34"/>
        <v>754373196.78823078</v>
      </c>
      <c r="AJ157" s="289">
        <f t="shared" si="34"/>
        <v>771562291.82602775</v>
      </c>
      <c r="AK157" s="289" t="str">
        <f t="shared" si="34"/>
        <v/>
      </c>
      <c r="AL157" s="289" t="str">
        <f t="shared" si="34"/>
        <v/>
      </c>
      <c r="AM157" s="289" t="str">
        <f t="shared" si="34"/>
        <v/>
      </c>
      <c r="AN157" s="289" t="str">
        <f t="shared" si="34"/>
        <v/>
      </c>
      <c r="AO157" s="289" t="str">
        <f t="shared" si="34"/>
        <v/>
      </c>
      <c r="AP157" s="289" t="str">
        <f t="shared" si="34"/>
        <v/>
      </c>
      <c r="AQ157" s="289" t="str">
        <f t="shared" si="34"/>
        <v/>
      </c>
      <c r="AR157" s="289" t="str">
        <f t="shared" si="34"/>
        <v/>
      </c>
    </row>
    <row r="158" spans="1:1173" s="256" customFormat="1" ht="10" hidden="1" customHeight="1" x14ac:dyDescent="0.15">
      <c r="C158" s="291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</row>
    <row r="159" spans="1:1173" s="284" customFormat="1" ht="26" hidden="1" customHeight="1" x14ac:dyDescent="0.15">
      <c r="A159" s="256"/>
      <c r="B159" s="284" t="s">
        <v>100</v>
      </c>
      <c r="C159" s="286" t="s">
        <v>79</v>
      </c>
      <c r="D159" s="287">
        <f>IF(D$78="","",IF('Consommation BATIMENT'!D$190&lt;0,0,'Consommation BATIMENT'!D$190))</f>
        <v>2012400.0000000002</v>
      </c>
      <c r="E159" s="287">
        <f>IF(E$78="","",IF('Consommation BATIMENT'!E$190&lt;0,0,'Consommation BATIMENT'!E$190))</f>
        <v>3950898.6348000001</v>
      </c>
      <c r="F159" s="287">
        <f>IF(F$78="","",IF('Consommation BATIMENT'!F$190&lt;0,0,'Consommation BATIMENT'!F$190))</f>
        <v>5818209.7842342397</v>
      </c>
      <c r="G159" s="287">
        <f>IF(G$78="","",IF('Consommation BATIMENT'!G$190&lt;0,0,'Consommation BATIMENT'!G$190))</f>
        <v>7616947.6663278062</v>
      </c>
      <c r="H159" s="287">
        <f>IF(H$78="","",IF('Consommation BATIMENT'!H$190&lt;0,0,'Consommation BATIMENT'!H$190))</f>
        <v>9349630.4971772507</v>
      </c>
      <c r="I159" s="287">
        <f>IF(I$78="","",IF('Consommation BATIMENT'!I$190&lt;0,0,'Consommation BATIMENT'!I$190))</f>
        <v>11018684.016429411</v>
      </c>
      <c r="J159" s="287">
        <f>IF(J$78="","",IF('Consommation BATIMENT'!J$190&lt;0,0,'Consommation BATIMENT'!J$190))</f>
        <v>12626444.883294074</v>
      </c>
      <c r="K159" s="287">
        <f>IF(K$78="","",IF('Consommation BATIMENT'!K$190&lt;0,0,'Consommation BATIMENT'!K$190))</f>
        <v>14175163.947844865</v>
      </c>
      <c r="L159" s="287">
        <f>IF(L$78="","",IF('Consommation BATIMENT'!L$190&lt;0,0,'Consommation BATIMENT'!L$190))</f>
        <v>15667009.402188158</v>
      </c>
      <c r="M159" s="287">
        <f>IF(M$78="","",IF('Consommation BATIMENT'!M$190&lt;0,0,'Consommation BATIMENT'!M$190))</f>
        <v>17104069.815911602</v>
      </c>
      <c r="N159" s="287">
        <f>IF(N$78="","",IF('Consommation BATIMENT'!N$190&lt;0,0,'Consommation BATIMENT'!N$190))</f>
        <v>18488357.060061879</v>
      </c>
      <c r="O159" s="287">
        <f>IF(O$78="","",IF('Consommation BATIMENT'!O$190&lt;0,0,'Consommation BATIMENT'!O$190))</f>
        <v>19821809.123745225</v>
      </c>
      <c r="P159" s="287">
        <f>IF(P$78="","",IF('Consommation BATIMENT'!P$190&lt;0,0,'Consommation BATIMENT'!P$190))</f>
        <v>21106292.827293929</v>
      </c>
      <c r="Q159" s="287">
        <f>IF(Q$78="","",IF('Consommation BATIMENT'!Q$190&lt;0,0,'Consommation BATIMENT'!Q$190))</f>
        <v>22343606.435797215</v>
      </c>
      <c r="R159" s="287">
        <f>IF(R$78="","",IF('Consommation BATIMENT'!R$190&lt;0,0,'Consommation BATIMENT'!R$190))</f>
        <v>23535482.176655434</v>
      </c>
      <c r="S159" s="287">
        <f>IF(S$78="","",IF('Consommation BATIMENT'!S$190&lt;0,0,'Consommation BATIMENT'!S$190))</f>
        <v>24683588.664682116</v>
      </c>
      <c r="T159" s="287">
        <f>IF(T$78="","",IF('Consommation BATIMENT'!T$190&lt;0,0,'Consommation BATIMENT'!T$190))</f>
        <v>25789533.238148995</v>
      </c>
      <c r="U159" s="287">
        <f>IF(U$78="","",IF('Consommation BATIMENT'!U$190&lt;0,0,'Consommation BATIMENT'!U$190))</f>
        <v>26854864.209044449</v>
      </c>
      <c r="V159" s="287">
        <f>IF(V$78="","",IF('Consommation BATIMENT'!V$190&lt;0,0,'Consommation BATIMENT'!V$190))</f>
        <v>27881073.03069571</v>
      </c>
      <c r="W159" s="287">
        <f>IF(W$78="","",IF('Consommation BATIMENT'!W$190&lt;0,0,'Consommation BATIMENT'!W$190))</f>
        <v>28869596.385789473</v>
      </c>
      <c r="X159" s="287">
        <f>IF(X$78="","",IF('Consommation BATIMENT'!X$190&lt;0,0,'Consommation BATIMENT'!X$190))</f>
        <v>29821818.197714124</v>
      </c>
      <c r="Y159" s="287">
        <f>IF(Y$78="","",IF('Consommation BATIMENT'!Y$190&lt;0,0,'Consommation BATIMENT'!Y$190))</f>
        <v>30739071.568039469</v>
      </c>
      <c r="Z159" s="287">
        <f>IF(Z$78="","",IF('Consommation BATIMENT'!Z$190&lt;0,0,'Consommation BATIMENT'!Z$190))</f>
        <v>31622640.642846357</v>
      </c>
      <c r="AA159" s="287">
        <f>IF(AA$78="","",IF('Consommation BATIMENT'!AA$190&lt;0,0,'Consommation BATIMENT'!AA$190))</f>
        <v>32473762.410519108</v>
      </c>
      <c r="AB159" s="287">
        <f>IF(AB$78="","",IF('Consommation BATIMENT'!AB$190&lt;0,0,'Consommation BATIMENT'!AB$190))</f>
        <v>33293628.433517616</v>
      </c>
      <c r="AC159" s="287">
        <f>IF(AC$78="","",IF('Consommation BATIMENT'!AC$190&lt;0,0,'Consommation BATIMENT'!AC$190))</f>
        <v>34083386.516553551</v>
      </c>
      <c r="AD159" s="287">
        <f>IF(AD$78="","",IF('Consommation BATIMENT'!AD$190&lt;0,0,'Consommation BATIMENT'!AD$190))</f>
        <v>34844142.313506156</v>
      </c>
      <c r="AE159" s="287">
        <f>IF(AE$78="","",IF('Consommation BATIMENT'!AE$190&lt;0,0,'Consommation BATIMENT'!AE$190))</f>
        <v>35576960.875327267</v>
      </c>
      <c r="AF159" s="287">
        <f>IF(AF$78="","",IF('Consommation BATIMENT'!AF$190&lt;0,0,'Consommation BATIMENT'!AF$190))</f>
        <v>36282868.141102627</v>
      </c>
      <c r="AG159" s="287">
        <f>IF(AG$78="","",IF('Consommation BATIMENT'!AG$190&lt;0,0,'Consommation BATIMENT'!AG$190))</f>
        <v>36962852.374356918</v>
      </c>
      <c r="AH159" s="287">
        <f>IF(AH$78="","",IF('Consommation BATIMENT'!AH$190&lt;0,0,'Consommation BATIMENT'!AH$190))</f>
        <v>37617865.54661341</v>
      </c>
      <c r="AI159" s="287">
        <f>IF(AI$78="","",IF('Consommation BATIMENT'!AI$190&lt;0,0,'Consommation BATIMENT'!AI$190))</f>
        <v>38248824.670145124</v>
      </c>
      <c r="AJ159" s="287">
        <f>IF(AJ$78="","",IF('Consommation BATIMENT'!AJ$190&lt;0,0,'Consommation BATIMENT'!AJ$190))</f>
        <v>38856613.081783384</v>
      </c>
      <c r="AK159" s="287" t="str">
        <f>IF(AK$78="","",IF('Consommation BATIMENT'!AK$190&lt;0,0,'Consommation BATIMENT'!AK$190))</f>
        <v/>
      </c>
      <c r="AL159" s="287" t="str">
        <f>IF(AL$78="","",IF('Consommation BATIMENT'!AL$190&lt;0,0,'Consommation BATIMENT'!AL$190))</f>
        <v/>
      </c>
      <c r="AM159" s="287" t="str">
        <f>IF(AM$78="","",IF('Consommation BATIMENT'!AM$190&lt;0,0,'Consommation BATIMENT'!AM$190))</f>
        <v/>
      </c>
      <c r="AN159" s="287" t="str">
        <f>IF(AN$78="","",IF('Consommation BATIMENT'!AN$190&lt;0,0,'Consommation BATIMENT'!AN$190))</f>
        <v/>
      </c>
      <c r="AO159" s="287" t="str">
        <f>IF(AO$78="","",IF('Consommation BATIMENT'!AO$190&lt;0,0,'Consommation BATIMENT'!AO$190))</f>
        <v/>
      </c>
      <c r="AP159" s="287" t="str">
        <f>IF(AP$78="","",IF('Consommation BATIMENT'!AP$190&lt;0,0,'Consommation BATIMENT'!AP$190))</f>
        <v/>
      </c>
      <c r="AQ159" s="287" t="str">
        <f>IF(AQ$78="","",IF('Consommation BATIMENT'!AQ$190&lt;0,0,'Consommation BATIMENT'!AQ$190))</f>
        <v/>
      </c>
      <c r="AR159" s="287" t="str">
        <f>IF(AR$78="","",IF('Consommation BATIMENT'!AR$190&lt;0,0,'Consommation BATIMENT'!AR$190))</f>
        <v/>
      </c>
    </row>
    <row r="160" spans="1:1173" s="290" customFormat="1" ht="22" hidden="1" customHeight="1" x14ac:dyDescent="0.15">
      <c r="A160" s="256"/>
      <c r="B160" s="288" t="s">
        <v>199</v>
      </c>
      <c r="C160" s="93" t="s">
        <v>79</v>
      </c>
      <c r="D160" s="289">
        <f t="shared" ref="D160:AR160" si="35">IF(D$78="","",IF(D159&lt;0,0,IF($D149=0,D159,$F$90*$F$91*D159)))</f>
        <v>422604.00000000006</v>
      </c>
      <c r="E160" s="289">
        <f t="shared" si="35"/>
        <v>829688.71330800001</v>
      </c>
      <c r="F160" s="289">
        <f t="shared" si="35"/>
        <v>1221824.0546891904</v>
      </c>
      <c r="G160" s="289">
        <f t="shared" si="35"/>
        <v>1599559.0099288393</v>
      </c>
      <c r="H160" s="289">
        <f t="shared" si="35"/>
        <v>1963422.4044072225</v>
      </c>
      <c r="I160" s="289">
        <f t="shared" si="35"/>
        <v>2313923.6434501763</v>
      </c>
      <c r="J160" s="289">
        <f t="shared" si="35"/>
        <v>2651553.4254917554</v>
      </c>
      <c r="K160" s="289">
        <f t="shared" si="35"/>
        <v>2976784.4290474216</v>
      </c>
      <c r="L160" s="289">
        <f t="shared" si="35"/>
        <v>3290071.9744595131</v>
      </c>
      <c r="M160" s="289">
        <f t="shared" si="35"/>
        <v>3591854.6613414362</v>
      </c>
      <c r="N160" s="289">
        <f t="shared" si="35"/>
        <v>3882554.9826129945</v>
      </c>
      <c r="O160" s="289">
        <f t="shared" si="35"/>
        <v>4162579.915986497</v>
      </c>
      <c r="P160" s="289">
        <f t="shared" si="35"/>
        <v>4432321.493731725</v>
      </c>
      <c r="Q160" s="289">
        <f t="shared" si="35"/>
        <v>4692157.3515174147</v>
      </c>
      <c r="R160" s="289">
        <f t="shared" si="35"/>
        <v>4942451.257097641</v>
      </c>
      <c r="S160" s="289">
        <f t="shared" si="35"/>
        <v>5183553.6195832444</v>
      </c>
      <c r="T160" s="289">
        <f t="shared" si="35"/>
        <v>5415801.980011289</v>
      </c>
      <c r="U160" s="289">
        <f t="shared" si="35"/>
        <v>5639521.4838993344</v>
      </c>
      <c r="V160" s="289">
        <f t="shared" si="35"/>
        <v>5855025.336446099</v>
      </c>
      <c r="W160" s="289">
        <f t="shared" si="35"/>
        <v>6062615.2410157891</v>
      </c>
      <c r="X160" s="289">
        <f t="shared" si="35"/>
        <v>6262581.8215199662</v>
      </c>
      <c r="Y160" s="289">
        <f t="shared" si="35"/>
        <v>6455205.0292882882</v>
      </c>
      <c r="Z160" s="289">
        <f t="shared" si="35"/>
        <v>6640754.5349977352</v>
      </c>
      <c r="AA160" s="289">
        <f t="shared" si="35"/>
        <v>6819490.1062090127</v>
      </c>
      <c r="AB160" s="289">
        <f t="shared" si="35"/>
        <v>6991661.9710386992</v>
      </c>
      <c r="AC160" s="289">
        <f t="shared" si="35"/>
        <v>7157511.1684762454</v>
      </c>
      <c r="AD160" s="289">
        <f t="shared" si="35"/>
        <v>7317269.885836293</v>
      </c>
      <c r="AE160" s="289">
        <f t="shared" si="35"/>
        <v>7471161.7838187255</v>
      </c>
      <c r="AF160" s="289">
        <f t="shared" si="35"/>
        <v>7619402.3096315516</v>
      </c>
      <c r="AG160" s="289">
        <f t="shared" si="35"/>
        <v>7762198.9986149529</v>
      </c>
      <c r="AH160" s="289">
        <f t="shared" si="35"/>
        <v>7899751.7647888158</v>
      </c>
      <c r="AI160" s="289">
        <f t="shared" si="35"/>
        <v>8032253.180730476</v>
      </c>
      <c r="AJ160" s="289">
        <f t="shared" si="35"/>
        <v>8159888.7471745107</v>
      </c>
      <c r="AK160" s="289" t="str">
        <f t="shared" si="35"/>
        <v/>
      </c>
      <c r="AL160" s="289" t="str">
        <f t="shared" si="35"/>
        <v/>
      </c>
      <c r="AM160" s="289" t="str">
        <f t="shared" si="35"/>
        <v/>
      </c>
      <c r="AN160" s="289" t="str">
        <f t="shared" si="35"/>
        <v/>
      </c>
      <c r="AO160" s="289" t="str">
        <f t="shared" si="35"/>
        <v/>
      </c>
      <c r="AP160" s="289" t="str">
        <f t="shared" si="35"/>
        <v/>
      </c>
      <c r="AQ160" s="289" t="str">
        <f t="shared" si="35"/>
        <v/>
      </c>
      <c r="AR160" s="289" t="str">
        <f t="shared" si="35"/>
        <v/>
      </c>
    </row>
    <row r="161" spans="1:1173" s="290" customFormat="1" ht="22" hidden="1" customHeight="1" x14ac:dyDescent="0.15">
      <c r="A161" s="256"/>
      <c r="B161" s="288" t="s">
        <v>197</v>
      </c>
      <c r="C161" s="93" t="s">
        <v>49</v>
      </c>
      <c r="D161" s="289">
        <f t="shared" ref="D161:AR161" si="36">IF(D$78="","",IF($D149=0,$H149*D160,$J$24*D160))</f>
        <v>45428969.843712009</v>
      </c>
      <c r="E161" s="289">
        <f t="shared" si="36"/>
        <v>89189651.627853379</v>
      </c>
      <c r="F161" s="289">
        <f t="shared" si="36"/>
        <v>131343309.89483573</v>
      </c>
      <c r="G161" s="289">
        <f t="shared" si="36"/>
        <v>171948959.36927968</v>
      </c>
      <c r="H161" s="289">
        <f t="shared" si="36"/>
        <v>211063447.57807362</v>
      </c>
      <c r="I161" s="289">
        <f t="shared" si="36"/>
        <v>248741534.43637607</v>
      </c>
      <c r="J161" s="289">
        <f t="shared" si="36"/>
        <v>285035968.910981</v>
      </c>
      <c r="K161" s="289">
        <f t="shared" si="36"/>
        <v>319997562.86837506</v>
      </c>
      <c r="L161" s="289">
        <f t="shared" si="36"/>
        <v>353675262.2108717</v>
      </c>
      <c r="M161" s="289">
        <f t="shared" si="36"/>
        <v>386116215.40041387</v>
      </c>
      <c r="N161" s="289">
        <f t="shared" si="36"/>
        <v>417365839.46597648</v>
      </c>
      <c r="O161" s="289">
        <f t="shared" si="36"/>
        <v>447467883.58697933</v>
      </c>
      <c r="P161" s="289">
        <f t="shared" si="36"/>
        <v>476464490.34172672</v>
      </c>
      <c r="Q161" s="289">
        <f t="shared" si="36"/>
        <v>504396254.7066195</v>
      </c>
      <c r="R161" s="289">
        <f t="shared" si="36"/>
        <v>531302280.8887403</v>
      </c>
      <c r="S161" s="289">
        <f t="shared" si="36"/>
        <v>557220237.07137513</v>
      </c>
      <c r="T161" s="289">
        <f t="shared" si="36"/>
        <v>582186408.14911509</v>
      </c>
      <c r="U161" s="289">
        <f t="shared" si="36"/>
        <v>606235746.52636707</v>
      </c>
      <c r="V161" s="289">
        <f t="shared" si="36"/>
        <v>629401921.05039132</v>
      </c>
      <c r="W161" s="289">
        <f t="shared" si="36"/>
        <v>651717364.14736974</v>
      </c>
      <c r="X161" s="289">
        <f t="shared" si="36"/>
        <v>673213317.22749794</v>
      </c>
      <c r="Y161" s="289">
        <f t="shared" si="36"/>
        <v>693919874.42266452</v>
      </c>
      <c r="Z161" s="289">
        <f t="shared" si="36"/>
        <v>713866024.71795309</v>
      </c>
      <c r="AA161" s="289">
        <f t="shared" si="36"/>
        <v>733079692.53594756</v>
      </c>
      <c r="AB161" s="289">
        <f t="shared" si="36"/>
        <v>751587776.83066201</v>
      </c>
      <c r="AC161" s="289">
        <f t="shared" si="36"/>
        <v>769416188.74582171</v>
      </c>
      <c r="AD161" s="289">
        <f t="shared" si="36"/>
        <v>786589887.890221</v>
      </c>
      <c r="AE161" s="289">
        <f t="shared" si="36"/>
        <v>803132917.28094018</v>
      </c>
      <c r="AF161" s="289">
        <f t="shared" si="36"/>
        <v>819068437.00334442</v>
      </c>
      <c r="AG161" s="289">
        <f t="shared" si="36"/>
        <v>834418756.63498271</v>
      </c>
      <c r="AH161" s="289">
        <f t="shared" si="36"/>
        <v>849205366.47878814</v>
      </c>
      <c r="AI161" s="289">
        <f t="shared" si="36"/>
        <v>863448967.64929962</v>
      </c>
      <c r="AJ161" s="289">
        <f t="shared" si="36"/>
        <v>877169501.05402637</v>
      </c>
      <c r="AK161" s="289" t="str">
        <f t="shared" si="36"/>
        <v/>
      </c>
      <c r="AL161" s="289" t="str">
        <f t="shared" si="36"/>
        <v/>
      </c>
      <c r="AM161" s="289" t="str">
        <f t="shared" si="36"/>
        <v/>
      </c>
      <c r="AN161" s="289" t="str">
        <f t="shared" si="36"/>
        <v/>
      </c>
      <c r="AO161" s="289" t="str">
        <f t="shared" si="36"/>
        <v/>
      </c>
      <c r="AP161" s="289" t="str">
        <f t="shared" si="36"/>
        <v/>
      </c>
      <c r="AQ161" s="289" t="str">
        <f t="shared" si="36"/>
        <v/>
      </c>
      <c r="AR161" s="289" t="str">
        <f t="shared" si="36"/>
        <v/>
      </c>
    </row>
    <row r="162" spans="1:1173" s="256" customFormat="1" ht="10" hidden="1" customHeight="1" x14ac:dyDescent="0.15">
      <c r="C162" s="291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</row>
    <row r="163" spans="1:1173" s="284" customFormat="1" ht="26" hidden="1" customHeight="1" x14ac:dyDescent="0.15">
      <c r="A163" s="256"/>
      <c r="B163" s="284" t="s">
        <v>101</v>
      </c>
      <c r="C163" s="286" t="s">
        <v>79</v>
      </c>
      <c r="D163" s="287">
        <f>IF(D$78="","",IF('Consommation BATIMENT'!D$201&lt;0,0,'Consommation BATIMENT'!D$201))</f>
        <v>53847184.299999997</v>
      </c>
      <c r="E163" s="287">
        <f>IF(E$78="","",IF('Consommation BATIMENT'!E$201&lt;0,0,'Consommation BATIMENT'!E$201))</f>
        <v>51869754.150951095</v>
      </c>
      <c r="F163" s="287">
        <f>IF(F$78="","",IF('Consommation BATIMENT'!F$201&lt;0,0,'Consommation BATIMENT'!F$201))</f>
        <v>49964941.169265717</v>
      </c>
      <c r="G163" s="287">
        <f>IF(G$78="","",IF('Consommation BATIMENT'!G$201&lt;0,0,'Consommation BATIMENT'!G$201))</f>
        <v>48130078.634706773</v>
      </c>
      <c r="H163" s="287">
        <f>IF(H$78="","",IF('Consommation BATIMENT'!H$201&lt;0,0,'Consommation BATIMENT'!H$201))</f>
        <v>46362597.757004432</v>
      </c>
      <c r="I163" s="287">
        <f>IF(I$78="","",IF('Consommation BATIMENT'!I$201&lt;0,0,'Consommation BATIMENT'!I$201))</f>
        <v>44660024.079573959</v>
      </c>
      <c r="J163" s="287">
        <f>IF(J$78="","",IF('Consommation BATIMENT'!J$201&lt;0,0,'Consommation BATIMENT'!J$201))</f>
        <v>43019974.01529976</v>
      </c>
      <c r="K163" s="287">
        <f>IF(K$78="","",IF('Consommation BATIMENT'!K$201&lt;0,0,'Consommation BATIMENT'!K$201))</f>
        <v>41440151.509535901</v>
      </c>
      <c r="L163" s="287">
        <f>IF(L$78="","",IF('Consommation BATIMENT'!L$201&lt;0,0,'Consommation BATIMENT'!L$201))</f>
        <v>39918344.825651221</v>
      </c>
      <c r="M163" s="287">
        <f>IF(M$78="","",IF('Consommation BATIMENT'!M$201&lt;0,0,'Consommation BATIMENT'!M$201))</f>
        <v>38452423.448618829</v>
      </c>
      <c r="N163" s="287">
        <f>IF(N$78="","",IF('Consommation BATIMENT'!N$201&lt;0,0,'Consommation BATIMENT'!N$201))</f>
        <v>37040335.102315195</v>
      </c>
      <c r="O163" s="287">
        <f>IF(O$78="","",IF('Consommation BATIMENT'!O$201&lt;0,0,'Consommation BATIMENT'!O$201))</f>
        <v>35680102.876352876</v>
      </c>
      <c r="P163" s="287">
        <f>IF(P$78="","",IF('Consommation BATIMENT'!P$201&lt;0,0,'Consommation BATIMENT'!P$201))</f>
        <v>34369822.458424568</v>
      </c>
      <c r="Q163" s="287">
        <f>IF(Q$78="","",IF('Consommation BATIMENT'!Q$201&lt;0,0,'Consommation BATIMENT'!Q$201))</f>
        <v>33107659.468283843</v>
      </c>
      <c r="R163" s="287">
        <f>IF(R$78="","",IF('Consommation BATIMENT'!R$201&lt;0,0,'Consommation BATIMENT'!R$201))</f>
        <v>31891846.889630053</v>
      </c>
      <c r="S163" s="287">
        <f>IF(S$78="","",IF('Consommation BATIMENT'!S$201&lt;0,0,'Consommation BATIMENT'!S$201))</f>
        <v>30720682.596302167</v>
      </c>
      <c r="T163" s="287">
        <f>IF(T$78="","",IF('Consommation BATIMENT'!T$201&lt;0,0,'Consommation BATIMENT'!T$201))</f>
        <v>29592526.969318163</v>
      </c>
      <c r="U163" s="287">
        <f>IF(U$78="","",IF('Consommation BATIMENT'!U$201&lt;0,0,'Consommation BATIMENT'!U$201))</f>
        <v>28505800.601423893</v>
      </c>
      <c r="V163" s="287">
        <f>IF(V$78="","",IF('Consommation BATIMENT'!V$201&lt;0,0,'Consommation BATIMENT'!V$201))</f>
        <v>27458982.085937802</v>
      </c>
      <c r="W163" s="287">
        <f>IF(W$78="","",IF('Consommation BATIMENT'!W$201&lt;0,0,'Consommation BATIMENT'!W$201))</f>
        <v>26450605.886795908</v>
      </c>
      <c r="X163" s="287">
        <f>IF(X$78="","",IF('Consommation BATIMENT'!X$201&lt;0,0,'Consommation BATIMENT'!X$201))</f>
        <v>25479260.286815103</v>
      </c>
      <c r="Y163" s="287">
        <f>IF(Y$78="","",IF('Consommation BATIMENT'!Y$201&lt;0,0,'Consommation BATIMENT'!Y$201))</f>
        <v>24543585.411302391</v>
      </c>
      <c r="Z163" s="287">
        <f>IF(Z$78="","",IF('Consommation BATIMENT'!Z$201&lt;0,0,'Consommation BATIMENT'!Z$201))</f>
        <v>23642271.324243132</v>
      </c>
      <c r="AA163" s="287">
        <f>IF(AA$78="","",IF('Consommation BATIMENT'!AA$201&lt;0,0,'Consommation BATIMENT'!AA$201))</f>
        <v>22774056.194402952</v>
      </c>
      <c r="AB163" s="287">
        <f>IF(AB$78="","",IF('Consommation BATIMENT'!AB$201&lt;0,0,'Consommation BATIMENT'!AB$201))</f>
        <v>21937724.528775889</v>
      </c>
      <c r="AC163" s="287">
        <f>IF(AC$78="","",IF('Consommation BATIMENT'!AC$201&lt;0,0,'Consommation BATIMENT'!AC$201))</f>
        <v>21132105.470905654</v>
      </c>
      <c r="AD163" s="287">
        <f>IF(AD$78="","",IF('Consommation BATIMENT'!AD$201&lt;0,0,'Consommation BATIMENT'!AD$201))</f>
        <v>20356071.161697585</v>
      </c>
      <c r="AE163" s="287">
        <f>IF(AE$78="","",IF('Consommation BATIMENT'!AE$201&lt;0,0,'Consommation BATIMENT'!AE$201))</f>
        <v>19608535.160426565</v>
      </c>
      <c r="AF163" s="287">
        <f>IF(AF$78="","",IF('Consommation BATIMENT'!AF$201&lt;0,0,'Consommation BATIMENT'!AF$201))</f>
        <v>18888450.923730221</v>
      </c>
      <c r="AG163" s="287">
        <f>IF(AG$78="","",IF('Consommation BATIMENT'!AG$201&lt;0,0,'Consommation BATIMENT'!AG$201))</f>
        <v>18194810.340458076</v>
      </c>
      <c r="AH163" s="287">
        <f>IF(AH$78="","",IF('Consommation BATIMENT'!AH$201&lt;0,0,'Consommation BATIMENT'!AH$201))</f>
        <v>17526642.320325434</v>
      </c>
      <c r="AI163" s="287">
        <f>IF(AI$78="","",IF('Consommation BATIMENT'!AI$201&lt;0,0,'Consommation BATIMENT'!AI$201))</f>
        <v>16883011.434396125</v>
      </c>
      <c r="AJ163" s="287">
        <f>IF(AJ$78="","",IF('Consommation BATIMENT'!AJ$201&lt;0,0,'Consommation BATIMENT'!AJ$201))</f>
        <v>16263016.605490796</v>
      </c>
      <c r="AK163" s="287" t="str">
        <f>IF(AK$78="","",IF('Consommation BATIMENT'!AK$201&lt;0,0,'Consommation BATIMENT'!AK$201))</f>
        <v/>
      </c>
      <c r="AL163" s="287" t="str">
        <f>IF(AL$78="","",IF('Consommation BATIMENT'!AL$201&lt;0,0,'Consommation BATIMENT'!AL$201))</f>
        <v/>
      </c>
      <c r="AM163" s="287" t="str">
        <f>IF(AM$78="","",IF('Consommation BATIMENT'!AM$201&lt;0,0,'Consommation BATIMENT'!AM$201))</f>
        <v/>
      </c>
      <c r="AN163" s="287" t="str">
        <f>IF(AN$78="","",IF('Consommation BATIMENT'!AN$201&lt;0,0,'Consommation BATIMENT'!AN$201))</f>
        <v/>
      </c>
      <c r="AO163" s="287" t="str">
        <f>IF(AO$78="","",IF('Consommation BATIMENT'!AO$201&lt;0,0,'Consommation BATIMENT'!AO$201))</f>
        <v/>
      </c>
      <c r="AP163" s="287" t="str">
        <f>IF(AP$78="","",IF('Consommation BATIMENT'!AP$201&lt;0,0,'Consommation BATIMENT'!AP$201))</f>
        <v/>
      </c>
      <c r="AQ163" s="287" t="str">
        <f>IF(AQ$78="","",IF('Consommation BATIMENT'!AQ$201&lt;0,0,'Consommation BATIMENT'!AQ$201))</f>
        <v/>
      </c>
      <c r="AR163" s="287" t="str">
        <f>IF(AR$78="","",IF('Consommation BATIMENT'!AR$201&lt;0,0,'Consommation BATIMENT'!AR$201))</f>
        <v/>
      </c>
    </row>
    <row r="164" spans="1:1173" s="290" customFormat="1" ht="22" hidden="1" customHeight="1" x14ac:dyDescent="0.15">
      <c r="A164" s="256"/>
      <c r="B164" s="288" t="s">
        <v>200</v>
      </c>
      <c r="C164" s="93" t="s">
        <v>79</v>
      </c>
      <c r="D164" s="289">
        <f t="shared" ref="D164:AR164" si="37">IF(D$78="","",IF(D163&lt;0,0,IF($F149=0,D163,$F$90*$F$91*D163)))</f>
        <v>11307908.703</v>
      </c>
      <c r="E164" s="289">
        <f t="shared" si="37"/>
        <v>10892648.37169973</v>
      </c>
      <c r="F164" s="289">
        <f t="shared" si="37"/>
        <v>10492637.645545801</v>
      </c>
      <c r="G164" s="289">
        <f t="shared" si="37"/>
        <v>10107316.513288422</v>
      </c>
      <c r="H164" s="289">
        <f t="shared" si="37"/>
        <v>9736145.5289709307</v>
      </c>
      <c r="I164" s="289">
        <f t="shared" si="37"/>
        <v>9378605.0567105319</v>
      </c>
      <c r="J164" s="289">
        <f t="shared" si="37"/>
        <v>9034194.5432129484</v>
      </c>
      <c r="K164" s="289">
        <f t="shared" si="37"/>
        <v>8702431.8170025386</v>
      </c>
      <c r="L164" s="289">
        <f t="shared" si="37"/>
        <v>8382852.4133867566</v>
      </c>
      <c r="M164" s="289">
        <f t="shared" si="37"/>
        <v>8075008.9242099542</v>
      </c>
      <c r="N164" s="289">
        <f t="shared" si="37"/>
        <v>7778470.3714861907</v>
      </c>
      <c r="O164" s="289">
        <f t="shared" si="37"/>
        <v>7492821.6040341035</v>
      </c>
      <c r="P164" s="289">
        <f t="shared" si="37"/>
        <v>7217662.7162691588</v>
      </c>
      <c r="Q164" s="289">
        <f t="shared" si="37"/>
        <v>6952608.4883396067</v>
      </c>
      <c r="R164" s="289">
        <f t="shared" si="37"/>
        <v>6697287.8468223112</v>
      </c>
      <c r="S164" s="289">
        <f t="shared" si="37"/>
        <v>6451343.3452234548</v>
      </c>
      <c r="T164" s="289">
        <f t="shared" si="37"/>
        <v>6214430.6635568142</v>
      </c>
      <c r="U164" s="289">
        <f t="shared" si="37"/>
        <v>5986218.1262990171</v>
      </c>
      <c r="V164" s="289">
        <f t="shared" si="37"/>
        <v>5766386.2380469386</v>
      </c>
      <c r="W164" s="289">
        <f t="shared" si="37"/>
        <v>5554627.2362271408</v>
      </c>
      <c r="X164" s="289">
        <f t="shared" si="37"/>
        <v>5350644.6602311712</v>
      </c>
      <c r="Y164" s="289">
        <f t="shared" si="37"/>
        <v>5154152.936373502</v>
      </c>
      <c r="Z164" s="289">
        <f t="shared" si="37"/>
        <v>4964876.9780910574</v>
      </c>
      <c r="AA164" s="289">
        <f t="shared" si="37"/>
        <v>4782551.8008246198</v>
      </c>
      <c r="AB164" s="289">
        <f t="shared" si="37"/>
        <v>4606922.1510429364</v>
      </c>
      <c r="AC164" s="289">
        <f t="shared" si="37"/>
        <v>4437742.148890187</v>
      </c>
      <c r="AD164" s="289">
        <f t="shared" si="37"/>
        <v>4274774.9439564925</v>
      </c>
      <c r="AE164" s="289">
        <f t="shared" si="37"/>
        <v>4117792.3836895786</v>
      </c>
      <c r="AF164" s="289">
        <f t="shared" si="37"/>
        <v>3966574.6939833462</v>
      </c>
      <c r="AG164" s="289">
        <f t="shared" si="37"/>
        <v>3820910.1714961957</v>
      </c>
      <c r="AH164" s="289">
        <f t="shared" si="37"/>
        <v>3680594.8872683411</v>
      </c>
      <c r="AI164" s="289">
        <f t="shared" si="37"/>
        <v>3545432.4012231864</v>
      </c>
      <c r="AJ164" s="289">
        <f t="shared" si="37"/>
        <v>3415233.4871530673</v>
      </c>
      <c r="AK164" s="289" t="str">
        <f t="shared" si="37"/>
        <v/>
      </c>
      <c r="AL164" s="289" t="str">
        <f t="shared" si="37"/>
        <v/>
      </c>
      <c r="AM164" s="289" t="str">
        <f t="shared" si="37"/>
        <v/>
      </c>
      <c r="AN164" s="289" t="str">
        <f t="shared" si="37"/>
        <v/>
      </c>
      <c r="AO164" s="289" t="str">
        <f t="shared" si="37"/>
        <v/>
      </c>
      <c r="AP164" s="289" t="str">
        <f t="shared" si="37"/>
        <v/>
      </c>
      <c r="AQ164" s="289" t="str">
        <f t="shared" si="37"/>
        <v/>
      </c>
      <c r="AR164" s="289" t="str">
        <f t="shared" si="37"/>
        <v/>
      </c>
      <c r="AS164" s="294"/>
    </row>
    <row r="165" spans="1:1173" s="290" customFormat="1" ht="22" hidden="1" customHeight="1" x14ac:dyDescent="0.15">
      <c r="A165" s="256"/>
      <c r="B165" s="288" t="s">
        <v>201</v>
      </c>
      <c r="C165" s="93" t="s">
        <v>49</v>
      </c>
      <c r="D165" s="289">
        <f t="shared" ref="D165:AR165" si="38">IF(D$78="","",IF($F149=0,$H149*D164,$J$24*D164))</f>
        <v>1215574494.0039268</v>
      </c>
      <c r="E165" s="289">
        <f t="shared" si="38"/>
        <v>1170934951.8606205</v>
      </c>
      <c r="F165" s="289">
        <f t="shared" si="38"/>
        <v>1127934707.6234431</v>
      </c>
      <c r="G165" s="289">
        <f t="shared" si="38"/>
        <v>1086513561.3553872</v>
      </c>
      <c r="H165" s="289">
        <f t="shared" si="38"/>
        <v>1046613523.8417333</v>
      </c>
      <c r="I165" s="289">
        <f t="shared" si="38"/>
        <v>1008178735.4056934</v>
      </c>
      <c r="J165" s="289">
        <f t="shared" si="38"/>
        <v>971155387.70538986</v>
      </c>
      <c r="K165" s="289">
        <f t="shared" si="38"/>
        <v>935491648.40268481</v>
      </c>
      <c r="L165" s="289">
        <f t="shared" si="38"/>
        <v>901137588.5983932</v>
      </c>
      <c r="M165" s="289">
        <f t="shared" si="38"/>
        <v>868045112.93229437</v>
      </c>
      <c r="N165" s="289">
        <f t="shared" si="38"/>
        <v>836167892.25008154</v>
      </c>
      <c r="O165" s="289">
        <f t="shared" si="38"/>
        <v>805461298.74298179</v>
      </c>
      <c r="P165" s="289">
        <f t="shared" si="38"/>
        <v>775882343.46924329</v>
      </c>
      <c r="Q165" s="289">
        <f t="shared" si="38"/>
        <v>747389616.17002225</v>
      </c>
      <c r="R165" s="289">
        <f t="shared" si="38"/>
        <v>719943227.29541051</v>
      </c>
      <c r="S165" s="289">
        <f t="shared" si="38"/>
        <v>693504752.15944111</v>
      </c>
      <c r="T165" s="289">
        <f t="shared" si="38"/>
        <v>668037177.14589</v>
      </c>
      <c r="U165" s="289">
        <f t="shared" si="38"/>
        <v>643504847.88956141</v>
      </c>
      <c r="V165" s="289">
        <f t="shared" si="38"/>
        <v>619873419.36051309</v>
      </c>
      <c r="W165" s="289">
        <f t="shared" si="38"/>
        <v>597109807.78133702</v>
      </c>
      <c r="X165" s="289">
        <f t="shared" si="38"/>
        <v>575182144.31018293</v>
      </c>
      <c r="Y165" s="289">
        <f t="shared" si="38"/>
        <v>554059730.42468011</v>
      </c>
      <c r="Z165" s="289">
        <f t="shared" si="38"/>
        <v>533712994.94429451</v>
      </c>
      <c r="AA165" s="289">
        <f t="shared" si="38"/>
        <v>514113452.63095522</v>
      </c>
      <c r="AB165" s="289">
        <f t="shared" si="38"/>
        <v>495233664.30998856</v>
      </c>
      <c r="AC165" s="289">
        <f t="shared" si="38"/>
        <v>477047198.45553285</v>
      </c>
      <c r="AD165" s="289">
        <f t="shared" si="38"/>
        <v>459528594.18665034</v>
      </c>
      <c r="AE165" s="289">
        <f t="shared" si="38"/>
        <v>442653325.622334</v>
      </c>
      <c r="AF165" s="289">
        <f t="shared" si="38"/>
        <v>426397767.54550505</v>
      </c>
      <c r="AG165" s="289">
        <f t="shared" si="38"/>
        <v>410739162.32793146</v>
      </c>
      <c r="AH165" s="289">
        <f t="shared" si="38"/>
        <v>395655588.06976283</v>
      </c>
      <c r="AI165" s="289">
        <f t="shared" si="38"/>
        <v>381125927.90907699</v>
      </c>
      <c r="AJ165" s="289">
        <f t="shared" si="38"/>
        <v>367129840.45847195</v>
      </c>
      <c r="AK165" s="289" t="str">
        <f t="shared" si="38"/>
        <v/>
      </c>
      <c r="AL165" s="289" t="str">
        <f t="shared" si="38"/>
        <v/>
      </c>
      <c r="AM165" s="289" t="str">
        <f t="shared" si="38"/>
        <v/>
      </c>
      <c r="AN165" s="289" t="str">
        <f t="shared" si="38"/>
        <v/>
      </c>
      <c r="AO165" s="289" t="str">
        <f t="shared" si="38"/>
        <v/>
      </c>
      <c r="AP165" s="289" t="str">
        <f t="shared" si="38"/>
        <v/>
      </c>
      <c r="AQ165" s="289" t="str">
        <f t="shared" si="38"/>
        <v/>
      </c>
      <c r="AR165" s="289" t="str">
        <f t="shared" si="38"/>
        <v/>
      </c>
      <c r="AS165" s="294"/>
    </row>
    <row r="166" spans="1:1173" s="256" customFormat="1" ht="10" hidden="1" customHeight="1" thickBot="1" x14ac:dyDescent="0.2">
      <c r="C166" s="291"/>
      <c r="D166" s="292"/>
      <c r="E166" s="295"/>
      <c r="F166" s="292"/>
      <c r="G166" s="292"/>
      <c r="H166" s="292"/>
      <c r="I166" s="292"/>
      <c r="J166" s="295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</row>
    <row r="167" spans="1:1173" s="255" customFormat="1" ht="22" hidden="1" customHeight="1" thickTop="1" thickBot="1" x14ac:dyDescent="0.2">
      <c r="A167" s="256"/>
      <c r="B167" s="296" t="s">
        <v>248</v>
      </c>
      <c r="C167" s="297" t="s">
        <v>79</v>
      </c>
      <c r="D167" s="298">
        <f>IF(D$78="","",D152+D156+D160+D164)</f>
        <v>13455642.446400002</v>
      </c>
      <c r="E167" s="298">
        <f t="shared" ref="E167:AR167" si="39">IF(E$78="","",E152+E156+E160+E164)</f>
        <v>15119528.79270773</v>
      </c>
      <c r="F167" s="298">
        <f t="shared" si="39"/>
        <v>16732562.276534993</v>
      </c>
      <c r="G167" s="298">
        <f t="shared" si="39"/>
        <v>18304331.163517263</v>
      </c>
      <c r="H167" s="298">
        <f t="shared" si="39"/>
        <v>19828822.041878153</v>
      </c>
      <c r="I167" s="298">
        <f t="shared" si="39"/>
        <v>21307758.245760709</v>
      </c>
      <c r="J167" s="298">
        <f t="shared" si="39"/>
        <v>22742785.862704702</v>
      </c>
      <c r="K167" s="298">
        <f t="shared" si="39"/>
        <v>24135447.845749959</v>
      </c>
      <c r="L167" s="298">
        <f t="shared" si="39"/>
        <v>25487313.370646268</v>
      </c>
      <c r="M167" s="298">
        <f t="shared" si="39"/>
        <v>26799822.578451388</v>
      </c>
      <c r="N167" s="298">
        <f t="shared" si="39"/>
        <v>28074390.059599183</v>
      </c>
      <c r="O167" s="298">
        <f t="shared" si="39"/>
        <v>29312404.842020601</v>
      </c>
      <c r="P167" s="298">
        <f t="shared" si="39"/>
        <v>30515178.631500881</v>
      </c>
      <c r="Q167" s="298">
        <f t="shared" si="39"/>
        <v>31649041.639757019</v>
      </c>
      <c r="R167" s="298">
        <f t="shared" si="39"/>
        <v>32750132.678819951</v>
      </c>
      <c r="S167" s="298">
        <f t="shared" si="39"/>
        <v>33819634.919906698</v>
      </c>
      <c r="T167" s="298">
        <f t="shared" si="39"/>
        <v>34858705.918568105</v>
      </c>
      <c r="U167" s="298">
        <f t="shared" si="39"/>
        <v>35868425.856998354</v>
      </c>
      <c r="V167" s="298">
        <f t="shared" si="39"/>
        <v>36849875.157193035</v>
      </c>
      <c r="W167" s="298">
        <f t="shared" si="39"/>
        <v>37804030.975742929</v>
      </c>
      <c r="X167" s="298">
        <f t="shared" si="39"/>
        <v>38731896.565851137</v>
      </c>
      <c r="Y167" s="298">
        <f t="shared" si="39"/>
        <v>39634423.646861792</v>
      </c>
      <c r="Z167" s="298">
        <f t="shared" si="39"/>
        <v>40512538.270488799</v>
      </c>
      <c r="AA167" s="298">
        <f t="shared" si="39"/>
        <v>41303180.038033634</v>
      </c>
      <c r="AB167" s="298">
        <f t="shared" si="39"/>
        <v>42071106.796381637</v>
      </c>
      <c r="AC167" s="298">
        <f t="shared" si="39"/>
        <v>42817167.549966432</v>
      </c>
      <c r="AD167" s="298">
        <f t="shared" si="39"/>
        <v>43542107.984592788</v>
      </c>
      <c r="AE167" s="298">
        <f t="shared" si="39"/>
        <v>44246725.705508307</v>
      </c>
      <c r="AF167" s="298">
        <f t="shared" si="39"/>
        <v>44931740.860614896</v>
      </c>
      <c r="AG167" s="298">
        <f t="shared" si="39"/>
        <v>45597847.882611148</v>
      </c>
      <c r="AH167" s="298">
        <f t="shared" si="39"/>
        <v>46245741.357257158</v>
      </c>
      <c r="AI167" s="298">
        <f t="shared" si="39"/>
        <v>46876064.269553661</v>
      </c>
      <c r="AJ167" s="298">
        <f t="shared" si="39"/>
        <v>47489459.746527575</v>
      </c>
      <c r="AK167" s="298" t="str">
        <f t="shared" si="39"/>
        <v/>
      </c>
      <c r="AL167" s="298" t="str">
        <f t="shared" si="39"/>
        <v/>
      </c>
      <c r="AM167" s="298" t="str">
        <f t="shared" si="39"/>
        <v/>
      </c>
      <c r="AN167" s="298" t="str">
        <f t="shared" si="39"/>
        <v/>
      </c>
      <c r="AO167" s="298" t="str">
        <f t="shared" si="39"/>
        <v/>
      </c>
      <c r="AP167" s="298" t="str">
        <f t="shared" si="39"/>
        <v/>
      </c>
      <c r="AQ167" s="298" t="str">
        <f t="shared" si="39"/>
        <v/>
      </c>
      <c r="AR167" s="298" t="str">
        <f t="shared" si="39"/>
        <v/>
      </c>
      <c r="AS167" s="261"/>
      <c r="AT167" s="261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  <c r="DQ167" s="261"/>
      <c r="DR167" s="261"/>
      <c r="DS167" s="261"/>
      <c r="DT167" s="261"/>
      <c r="DU167" s="261"/>
      <c r="DV167" s="261"/>
      <c r="DW167" s="261"/>
      <c r="DX167" s="261"/>
      <c r="DY167" s="261"/>
      <c r="DZ167" s="261"/>
      <c r="EA167" s="261"/>
      <c r="EB167" s="261"/>
      <c r="EC167" s="261"/>
      <c r="ED167" s="261"/>
      <c r="EE167" s="261"/>
      <c r="EF167" s="261"/>
      <c r="EG167" s="261"/>
      <c r="EH167" s="261"/>
      <c r="EI167" s="261"/>
      <c r="EJ167" s="261"/>
      <c r="EK167" s="261"/>
      <c r="EL167" s="261"/>
      <c r="EM167" s="261"/>
      <c r="EN167" s="261"/>
      <c r="EO167" s="261"/>
      <c r="EP167" s="261"/>
      <c r="EQ167" s="261"/>
      <c r="ER167" s="261"/>
      <c r="ES167" s="261"/>
      <c r="ET167" s="261"/>
      <c r="EU167" s="261"/>
      <c r="EV167" s="261"/>
      <c r="EW167" s="261"/>
      <c r="EX167" s="261"/>
      <c r="EY167" s="261"/>
      <c r="EZ167" s="261"/>
      <c r="FA167" s="261"/>
      <c r="FB167" s="261"/>
      <c r="FC167" s="261"/>
      <c r="FD167" s="261"/>
      <c r="FE167" s="261"/>
      <c r="FF167" s="261"/>
      <c r="FG167" s="261"/>
      <c r="FH167" s="261"/>
      <c r="FI167" s="261"/>
      <c r="FJ167" s="261"/>
      <c r="FK167" s="261"/>
      <c r="FL167" s="261"/>
      <c r="FM167" s="261"/>
      <c r="FN167" s="261"/>
      <c r="FO167" s="261"/>
      <c r="FP167" s="261"/>
      <c r="FQ167" s="261"/>
      <c r="FR167" s="261"/>
      <c r="FS167" s="261"/>
      <c r="FT167" s="261"/>
      <c r="FU167" s="261"/>
      <c r="FV167" s="261"/>
      <c r="FW167" s="261"/>
      <c r="FX167" s="261"/>
      <c r="FY167" s="261"/>
      <c r="FZ167" s="261"/>
      <c r="GA167" s="261"/>
      <c r="GB167" s="261"/>
      <c r="GC167" s="261"/>
      <c r="GD167" s="261"/>
      <c r="GE167" s="261"/>
      <c r="GF167" s="261"/>
      <c r="GG167" s="261"/>
      <c r="GH167" s="261"/>
      <c r="GI167" s="261"/>
      <c r="GJ167" s="261"/>
      <c r="GK167" s="261"/>
      <c r="GL167" s="261"/>
      <c r="GM167" s="261"/>
      <c r="GN167" s="261"/>
      <c r="GO167" s="261"/>
      <c r="GP167" s="261"/>
      <c r="GQ167" s="261"/>
      <c r="GR167" s="261"/>
      <c r="GS167" s="261"/>
      <c r="GT167" s="261"/>
      <c r="GU167" s="261"/>
      <c r="GV167" s="261"/>
      <c r="GW167" s="261"/>
      <c r="GX167" s="261"/>
      <c r="GY167" s="261"/>
      <c r="GZ167" s="261"/>
      <c r="HA167" s="261"/>
      <c r="HB167" s="261"/>
      <c r="HC167" s="261"/>
      <c r="HD167" s="261"/>
      <c r="HE167" s="261"/>
      <c r="HF167" s="261"/>
      <c r="HG167" s="261"/>
      <c r="HH167" s="261"/>
      <c r="HI167" s="261"/>
      <c r="HJ167" s="261"/>
      <c r="HK167" s="261"/>
      <c r="HL167" s="261"/>
      <c r="HM167" s="261"/>
      <c r="HN167" s="261"/>
      <c r="HO167" s="261"/>
      <c r="HP167" s="261"/>
      <c r="HQ167" s="261"/>
      <c r="HR167" s="261"/>
      <c r="HS167" s="261"/>
      <c r="HT167" s="261"/>
      <c r="HU167" s="261"/>
      <c r="HV167" s="261"/>
      <c r="HW167" s="261"/>
      <c r="HX167" s="261"/>
      <c r="HY167" s="261"/>
      <c r="HZ167" s="261"/>
      <c r="IA167" s="261"/>
      <c r="IB167" s="261"/>
      <c r="IC167" s="261"/>
      <c r="ID167" s="261"/>
      <c r="IE167" s="261"/>
      <c r="IF167" s="261"/>
      <c r="IG167" s="261"/>
      <c r="IH167" s="261"/>
      <c r="II167" s="261"/>
      <c r="IJ167" s="261"/>
      <c r="IK167" s="261"/>
      <c r="IL167" s="261"/>
      <c r="IM167" s="261"/>
      <c r="IN167" s="261"/>
      <c r="IO167" s="261"/>
      <c r="IP167" s="261"/>
      <c r="IQ167" s="261"/>
      <c r="IR167" s="261"/>
      <c r="IS167" s="261"/>
      <c r="IT167" s="261"/>
      <c r="IU167" s="261"/>
      <c r="IV167" s="261"/>
      <c r="IW167" s="261"/>
      <c r="IX167" s="261"/>
      <c r="IY167" s="261"/>
      <c r="IZ167" s="261"/>
      <c r="JA167" s="261"/>
      <c r="JB167" s="261"/>
      <c r="JC167" s="261"/>
      <c r="JD167" s="261"/>
      <c r="JE167" s="261"/>
      <c r="JF167" s="261"/>
      <c r="JG167" s="261"/>
      <c r="JH167" s="261"/>
      <c r="JI167" s="261"/>
      <c r="JJ167" s="261"/>
      <c r="JK167" s="261"/>
      <c r="JL167" s="261"/>
      <c r="JM167" s="261"/>
      <c r="JN167" s="261"/>
      <c r="JO167" s="261"/>
      <c r="JP167" s="261"/>
      <c r="JQ167" s="261"/>
      <c r="JR167" s="261"/>
      <c r="JS167" s="261"/>
      <c r="JT167" s="261"/>
      <c r="JU167" s="261"/>
      <c r="JV167" s="261"/>
      <c r="JW167" s="261"/>
      <c r="JX167" s="261"/>
      <c r="JY167" s="261"/>
      <c r="JZ167" s="261"/>
      <c r="KA167" s="261"/>
      <c r="KB167" s="261"/>
      <c r="KC167" s="261"/>
      <c r="KD167" s="261"/>
      <c r="KE167" s="261"/>
      <c r="KF167" s="261"/>
      <c r="KG167" s="261"/>
      <c r="KH167" s="261"/>
      <c r="KI167" s="261"/>
      <c r="KJ167" s="261"/>
      <c r="KK167" s="261"/>
      <c r="KL167" s="261"/>
      <c r="KM167" s="261"/>
      <c r="KN167" s="261"/>
      <c r="KO167" s="261"/>
      <c r="KP167" s="261"/>
      <c r="KQ167" s="261"/>
      <c r="KR167" s="261"/>
      <c r="KS167" s="261"/>
      <c r="KT167" s="261"/>
      <c r="KU167" s="261"/>
      <c r="KV167" s="261"/>
      <c r="KW167" s="261"/>
      <c r="KX167" s="261"/>
      <c r="KY167" s="261"/>
      <c r="KZ167" s="261"/>
      <c r="LA167" s="261"/>
      <c r="LB167" s="261"/>
      <c r="LC167" s="261"/>
      <c r="LD167" s="261"/>
      <c r="LE167" s="261"/>
      <c r="LF167" s="261"/>
      <c r="LG167" s="261"/>
      <c r="LH167" s="261"/>
      <c r="LI167" s="261"/>
      <c r="LJ167" s="261"/>
      <c r="LK167" s="261"/>
      <c r="LL167" s="261"/>
      <c r="LM167" s="261"/>
      <c r="LN167" s="261"/>
      <c r="LO167" s="261"/>
      <c r="LP167" s="261"/>
      <c r="LQ167" s="261"/>
      <c r="LR167" s="261"/>
      <c r="LS167" s="261"/>
      <c r="LT167" s="261"/>
      <c r="LU167" s="261"/>
      <c r="LV167" s="261"/>
      <c r="LW167" s="261"/>
      <c r="LX167" s="261"/>
      <c r="LY167" s="261"/>
      <c r="LZ167" s="261"/>
      <c r="MA167" s="261"/>
      <c r="MB167" s="261"/>
      <c r="MC167" s="261"/>
      <c r="MD167" s="261"/>
      <c r="ME167" s="261"/>
      <c r="MF167" s="261"/>
      <c r="MG167" s="261"/>
      <c r="MH167" s="261"/>
      <c r="MI167" s="261"/>
      <c r="MJ167" s="261"/>
      <c r="MK167" s="261"/>
      <c r="ML167" s="261"/>
      <c r="MM167" s="261"/>
      <c r="MN167" s="261"/>
      <c r="MO167" s="261"/>
      <c r="MP167" s="261"/>
      <c r="MQ167" s="261"/>
      <c r="MR167" s="261"/>
      <c r="MS167" s="261"/>
      <c r="MT167" s="261"/>
      <c r="MU167" s="261"/>
      <c r="MV167" s="261"/>
      <c r="MW167" s="261"/>
      <c r="MX167" s="261"/>
      <c r="MY167" s="261"/>
      <c r="MZ167" s="261"/>
      <c r="NA167" s="261"/>
      <c r="NB167" s="261"/>
      <c r="NC167" s="261"/>
      <c r="ND167" s="261"/>
      <c r="NE167" s="261"/>
      <c r="NF167" s="261"/>
      <c r="NG167" s="261"/>
      <c r="NH167" s="261"/>
      <c r="NI167" s="261"/>
      <c r="NJ167" s="261"/>
      <c r="NK167" s="261"/>
      <c r="NL167" s="261"/>
      <c r="NM167" s="261"/>
      <c r="NN167" s="261"/>
      <c r="NO167" s="261"/>
      <c r="NP167" s="261"/>
      <c r="NQ167" s="261"/>
      <c r="NR167" s="261"/>
      <c r="NS167" s="261"/>
      <c r="NT167" s="261"/>
      <c r="NU167" s="261"/>
      <c r="NV167" s="261"/>
      <c r="NW167" s="261"/>
      <c r="NX167" s="261"/>
      <c r="NY167" s="261"/>
      <c r="NZ167" s="261"/>
      <c r="OA167" s="261"/>
      <c r="OB167" s="261"/>
      <c r="OC167" s="261"/>
      <c r="OD167" s="261"/>
      <c r="OE167" s="261"/>
      <c r="OF167" s="261"/>
      <c r="OG167" s="261"/>
      <c r="OH167" s="261"/>
      <c r="OI167" s="261"/>
      <c r="OJ167" s="261"/>
      <c r="OK167" s="261"/>
      <c r="OL167" s="261"/>
      <c r="OM167" s="261"/>
      <c r="ON167" s="261"/>
      <c r="OO167" s="261"/>
      <c r="OP167" s="261"/>
      <c r="OQ167" s="261"/>
      <c r="OR167" s="261"/>
      <c r="OS167" s="261"/>
      <c r="OT167" s="261"/>
      <c r="OU167" s="261"/>
      <c r="OV167" s="261"/>
      <c r="OW167" s="261"/>
      <c r="OX167" s="261"/>
      <c r="OY167" s="261"/>
      <c r="OZ167" s="261"/>
      <c r="PA167" s="261"/>
      <c r="PB167" s="261"/>
      <c r="PC167" s="261"/>
      <c r="PD167" s="261"/>
      <c r="PE167" s="261"/>
      <c r="PF167" s="261"/>
      <c r="PG167" s="261"/>
      <c r="PH167" s="261"/>
      <c r="PI167" s="261"/>
      <c r="PJ167" s="261"/>
      <c r="PK167" s="261"/>
      <c r="PL167" s="261"/>
      <c r="PM167" s="261"/>
      <c r="PN167" s="261"/>
      <c r="PO167" s="261"/>
      <c r="PP167" s="261"/>
      <c r="PQ167" s="261"/>
      <c r="PR167" s="261"/>
      <c r="PS167" s="261"/>
      <c r="PT167" s="261"/>
      <c r="PU167" s="261"/>
      <c r="PV167" s="261"/>
      <c r="PW167" s="261"/>
      <c r="PX167" s="261"/>
      <c r="PY167" s="261"/>
      <c r="PZ167" s="261"/>
      <c r="QA167" s="261"/>
      <c r="QB167" s="261"/>
      <c r="QC167" s="261"/>
      <c r="QD167" s="261"/>
      <c r="QE167" s="261"/>
      <c r="QF167" s="261"/>
      <c r="QG167" s="261"/>
      <c r="QH167" s="261"/>
      <c r="QI167" s="261"/>
      <c r="QJ167" s="261"/>
      <c r="QK167" s="261"/>
      <c r="QL167" s="261"/>
      <c r="QM167" s="261"/>
      <c r="QN167" s="261"/>
      <c r="QO167" s="261"/>
      <c r="QP167" s="261"/>
      <c r="QQ167" s="261"/>
      <c r="QR167" s="261"/>
      <c r="QS167" s="261"/>
      <c r="QT167" s="261"/>
      <c r="QU167" s="261"/>
      <c r="QV167" s="261"/>
      <c r="QW167" s="261"/>
      <c r="QX167" s="261"/>
      <c r="QY167" s="261"/>
      <c r="QZ167" s="261"/>
      <c r="RA167" s="261"/>
      <c r="RB167" s="261"/>
      <c r="RC167" s="261"/>
      <c r="RD167" s="261"/>
      <c r="RE167" s="261"/>
      <c r="RF167" s="261"/>
      <c r="RG167" s="261"/>
      <c r="RH167" s="261"/>
      <c r="RI167" s="261"/>
      <c r="RJ167" s="261"/>
      <c r="RK167" s="261"/>
      <c r="RL167" s="261"/>
      <c r="RM167" s="261"/>
      <c r="RN167" s="261"/>
      <c r="RO167" s="261"/>
      <c r="RP167" s="261"/>
      <c r="RQ167" s="261"/>
      <c r="RR167" s="261"/>
      <c r="RS167" s="261"/>
      <c r="RT167" s="261"/>
      <c r="RU167" s="261"/>
      <c r="RV167" s="261"/>
      <c r="RW167" s="261"/>
      <c r="RX167" s="261"/>
      <c r="RY167" s="261"/>
      <c r="RZ167" s="261"/>
      <c r="SA167" s="261"/>
      <c r="SB167" s="261"/>
      <c r="SC167" s="261"/>
      <c r="SD167" s="261"/>
      <c r="SE167" s="261"/>
      <c r="SF167" s="261"/>
      <c r="SG167" s="261"/>
      <c r="SH167" s="261"/>
      <c r="SI167" s="261"/>
      <c r="SJ167" s="261"/>
      <c r="SK167" s="261"/>
      <c r="SL167" s="261"/>
      <c r="SM167" s="261"/>
      <c r="SN167" s="261"/>
      <c r="SO167" s="261"/>
      <c r="SP167" s="261"/>
      <c r="SQ167" s="261"/>
      <c r="SR167" s="261"/>
      <c r="SS167" s="261"/>
      <c r="ST167" s="261"/>
      <c r="SU167" s="261"/>
      <c r="SV167" s="261"/>
      <c r="SW167" s="261"/>
      <c r="SX167" s="261"/>
      <c r="SY167" s="261"/>
      <c r="SZ167" s="261"/>
      <c r="TA167" s="261"/>
      <c r="TB167" s="261"/>
      <c r="TC167" s="261"/>
      <c r="TD167" s="261"/>
      <c r="TE167" s="261"/>
      <c r="TF167" s="261"/>
      <c r="TG167" s="261"/>
      <c r="TH167" s="261"/>
      <c r="TI167" s="261"/>
      <c r="TJ167" s="261"/>
      <c r="TK167" s="261"/>
      <c r="TL167" s="261"/>
      <c r="TM167" s="261"/>
      <c r="TN167" s="261"/>
      <c r="TO167" s="261"/>
      <c r="TP167" s="261"/>
      <c r="TQ167" s="261"/>
      <c r="TR167" s="261"/>
      <c r="TS167" s="261"/>
      <c r="TT167" s="261"/>
      <c r="TU167" s="261"/>
      <c r="TV167" s="261"/>
      <c r="TW167" s="261"/>
      <c r="TX167" s="261"/>
      <c r="TY167" s="261"/>
      <c r="TZ167" s="261"/>
      <c r="UA167" s="261"/>
      <c r="UB167" s="261"/>
      <c r="UC167" s="261"/>
      <c r="UD167" s="261"/>
      <c r="UE167" s="261"/>
      <c r="UF167" s="261"/>
      <c r="UG167" s="261"/>
      <c r="UH167" s="261"/>
      <c r="UI167" s="261"/>
      <c r="UJ167" s="261"/>
      <c r="UK167" s="261"/>
      <c r="UL167" s="261"/>
      <c r="UM167" s="261"/>
      <c r="UN167" s="261"/>
      <c r="UO167" s="261"/>
      <c r="UP167" s="261"/>
      <c r="UQ167" s="261"/>
      <c r="UR167" s="261"/>
      <c r="US167" s="261"/>
      <c r="UT167" s="261"/>
      <c r="UU167" s="261"/>
      <c r="UV167" s="261"/>
      <c r="UW167" s="261"/>
      <c r="UX167" s="261"/>
      <c r="UY167" s="261"/>
      <c r="UZ167" s="261"/>
      <c r="VA167" s="261"/>
      <c r="VB167" s="261"/>
      <c r="VC167" s="261"/>
      <c r="VD167" s="261"/>
      <c r="VE167" s="261"/>
      <c r="VF167" s="261"/>
      <c r="VG167" s="261"/>
      <c r="VH167" s="261"/>
      <c r="VI167" s="261"/>
      <c r="VJ167" s="261"/>
      <c r="VK167" s="261"/>
      <c r="VL167" s="261"/>
      <c r="VM167" s="261"/>
      <c r="VN167" s="261"/>
      <c r="VO167" s="261"/>
      <c r="VP167" s="261"/>
      <c r="VQ167" s="261"/>
      <c r="VR167" s="261"/>
      <c r="VS167" s="261"/>
      <c r="VT167" s="261"/>
      <c r="VU167" s="261"/>
      <c r="VV167" s="261"/>
      <c r="VW167" s="261"/>
      <c r="VX167" s="261"/>
      <c r="VY167" s="261"/>
      <c r="VZ167" s="261"/>
      <c r="WA167" s="261"/>
      <c r="WB167" s="261"/>
      <c r="WC167" s="261"/>
      <c r="WD167" s="261"/>
      <c r="WE167" s="261"/>
      <c r="WF167" s="261"/>
      <c r="WG167" s="261"/>
      <c r="WH167" s="261"/>
      <c r="WI167" s="261"/>
      <c r="WJ167" s="261"/>
      <c r="WK167" s="261"/>
      <c r="WL167" s="261"/>
      <c r="WM167" s="261"/>
      <c r="WN167" s="261"/>
      <c r="WO167" s="261"/>
      <c r="WP167" s="261"/>
      <c r="WQ167" s="261"/>
      <c r="WR167" s="261"/>
      <c r="WS167" s="261"/>
      <c r="WT167" s="261"/>
      <c r="WU167" s="261"/>
      <c r="WV167" s="261"/>
      <c r="WW167" s="261"/>
      <c r="WX167" s="261"/>
      <c r="WY167" s="261"/>
      <c r="WZ167" s="261"/>
      <c r="XA167" s="261"/>
      <c r="XB167" s="261"/>
      <c r="XC167" s="261"/>
      <c r="XD167" s="261"/>
      <c r="XE167" s="261"/>
      <c r="XF167" s="261"/>
      <c r="XG167" s="261"/>
      <c r="XH167" s="261"/>
      <c r="XI167" s="261"/>
      <c r="XJ167" s="261"/>
      <c r="XK167" s="261"/>
      <c r="XL167" s="261"/>
      <c r="XM167" s="261"/>
      <c r="XN167" s="261"/>
      <c r="XO167" s="261"/>
      <c r="XP167" s="261"/>
      <c r="XQ167" s="261"/>
      <c r="XR167" s="261"/>
      <c r="XS167" s="261"/>
      <c r="XT167" s="261"/>
      <c r="XU167" s="261"/>
      <c r="XV167" s="261"/>
      <c r="XW167" s="261"/>
      <c r="XX167" s="261"/>
      <c r="XY167" s="261"/>
      <c r="XZ167" s="261"/>
      <c r="YA167" s="261"/>
      <c r="YB167" s="261"/>
      <c r="YC167" s="261"/>
      <c r="YD167" s="261"/>
      <c r="YE167" s="261"/>
      <c r="YF167" s="261"/>
      <c r="YG167" s="261"/>
      <c r="YH167" s="261"/>
      <c r="YI167" s="261"/>
      <c r="YJ167" s="261"/>
      <c r="YK167" s="261"/>
      <c r="YL167" s="261"/>
      <c r="YM167" s="261"/>
      <c r="YN167" s="261"/>
      <c r="YO167" s="261"/>
      <c r="YP167" s="261"/>
      <c r="YQ167" s="261"/>
      <c r="YR167" s="261"/>
      <c r="YS167" s="261"/>
      <c r="YT167" s="261"/>
      <c r="YU167" s="261"/>
      <c r="YV167" s="261"/>
      <c r="YW167" s="261"/>
      <c r="YX167" s="261"/>
      <c r="YY167" s="261"/>
      <c r="YZ167" s="261"/>
      <c r="ZA167" s="261"/>
      <c r="ZB167" s="261"/>
      <c r="ZC167" s="261"/>
      <c r="ZD167" s="261"/>
      <c r="ZE167" s="261"/>
      <c r="ZF167" s="261"/>
      <c r="ZG167" s="261"/>
      <c r="ZH167" s="261"/>
      <c r="ZI167" s="261"/>
      <c r="ZJ167" s="261"/>
      <c r="ZK167" s="261"/>
      <c r="ZL167" s="261"/>
      <c r="ZM167" s="261"/>
      <c r="ZN167" s="261"/>
      <c r="ZO167" s="261"/>
      <c r="ZP167" s="261"/>
      <c r="ZQ167" s="261"/>
      <c r="ZR167" s="261"/>
      <c r="ZS167" s="261"/>
      <c r="ZT167" s="261"/>
      <c r="ZU167" s="261"/>
      <c r="ZV167" s="261"/>
      <c r="ZW167" s="261"/>
      <c r="ZX167" s="261"/>
      <c r="ZY167" s="261"/>
      <c r="ZZ167" s="261"/>
      <c r="AAA167" s="261"/>
      <c r="AAB167" s="261"/>
      <c r="AAC167" s="261"/>
      <c r="AAD167" s="261"/>
      <c r="AAE167" s="261"/>
      <c r="AAF167" s="261"/>
      <c r="AAG167" s="261"/>
      <c r="AAH167" s="261"/>
      <c r="AAI167" s="261"/>
      <c r="AAJ167" s="261"/>
      <c r="AAK167" s="261"/>
      <c r="AAL167" s="261"/>
      <c r="AAM167" s="261"/>
      <c r="AAN167" s="261"/>
      <c r="AAO167" s="261"/>
      <c r="AAP167" s="261"/>
      <c r="AAQ167" s="261"/>
      <c r="AAR167" s="261"/>
      <c r="AAS167" s="261"/>
      <c r="AAT167" s="261"/>
      <c r="AAU167" s="261"/>
      <c r="AAV167" s="261"/>
      <c r="AAW167" s="261"/>
      <c r="AAX167" s="261"/>
      <c r="AAY167" s="261"/>
      <c r="AAZ167" s="261"/>
      <c r="ABA167" s="261"/>
      <c r="ABB167" s="261"/>
      <c r="ABC167" s="261"/>
      <c r="ABD167" s="261"/>
      <c r="ABE167" s="261"/>
      <c r="ABF167" s="261"/>
      <c r="ABG167" s="261"/>
      <c r="ABH167" s="261"/>
      <c r="ABI167" s="261"/>
      <c r="ABJ167" s="261"/>
      <c r="ABK167" s="261"/>
      <c r="ABL167" s="261"/>
      <c r="ABM167" s="261"/>
      <c r="ABN167" s="261"/>
      <c r="ABO167" s="261"/>
      <c r="ABP167" s="261"/>
      <c r="ABQ167" s="261"/>
      <c r="ABR167" s="261"/>
      <c r="ABS167" s="261"/>
      <c r="ABT167" s="261"/>
      <c r="ABU167" s="261"/>
      <c r="ABV167" s="261"/>
      <c r="ABW167" s="261"/>
      <c r="ABX167" s="261"/>
      <c r="ABY167" s="261"/>
      <c r="ABZ167" s="261"/>
      <c r="ACA167" s="261"/>
      <c r="ACB167" s="261"/>
      <c r="ACC167" s="261"/>
      <c r="ACD167" s="261"/>
      <c r="ACE167" s="261"/>
      <c r="ACF167" s="261"/>
      <c r="ACG167" s="261"/>
      <c r="ACH167" s="261"/>
      <c r="ACI167" s="261"/>
      <c r="ACJ167" s="261"/>
      <c r="ACK167" s="261"/>
      <c r="ACL167" s="261"/>
      <c r="ACM167" s="261"/>
      <c r="ACN167" s="261"/>
      <c r="ACO167" s="261"/>
      <c r="ACP167" s="261"/>
      <c r="ACQ167" s="261"/>
      <c r="ACR167" s="261"/>
      <c r="ACS167" s="261"/>
      <c r="ACT167" s="261"/>
      <c r="ACU167" s="261"/>
      <c r="ACV167" s="261"/>
      <c r="ACW167" s="261"/>
      <c r="ACX167" s="261"/>
      <c r="ACY167" s="261"/>
      <c r="ACZ167" s="261"/>
      <c r="ADA167" s="261"/>
      <c r="ADB167" s="261"/>
      <c r="ADC167" s="261"/>
      <c r="ADD167" s="261"/>
      <c r="ADE167" s="261"/>
      <c r="ADF167" s="261"/>
      <c r="ADG167" s="261"/>
      <c r="ADH167" s="261"/>
      <c r="ADI167" s="261"/>
      <c r="ADJ167" s="261"/>
      <c r="ADK167" s="261"/>
      <c r="ADL167" s="261"/>
      <c r="ADM167" s="261"/>
      <c r="ADN167" s="261"/>
      <c r="ADO167" s="261"/>
      <c r="ADP167" s="261"/>
      <c r="ADQ167" s="261"/>
      <c r="ADR167" s="261"/>
      <c r="ADS167" s="261"/>
      <c r="ADT167" s="261"/>
      <c r="ADU167" s="261"/>
      <c r="ADV167" s="261"/>
      <c r="ADW167" s="261"/>
      <c r="ADX167" s="261"/>
      <c r="ADY167" s="261"/>
      <c r="ADZ167" s="261"/>
      <c r="AEA167" s="261"/>
      <c r="AEB167" s="261"/>
      <c r="AEC167" s="261"/>
      <c r="AED167" s="261"/>
      <c r="AEE167" s="261"/>
      <c r="AEF167" s="261"/>
      <c r="AEG167" s="261"/>
      <c r="AEH167" s="261"/>
      <c r="AEI167" s="261"/>
      <c r="AEJ167" s="261"/>
      <c r="AEK167" s="261"/>
      <c r="AEL167" s="261"/>
      <c r="AEM167" s="261"/>
      <c r="AEN167" s="261"/>
      <c r="AEO167" s="261"/>
      <c r="AEP167" s="261"/>
      <c r="AEQ167" s="261"/>
      <c r="AER167" s="261"/>
      <c r="AES167" s="261"/>
      <c r="AET167" s="261"/>
      <c r="AEU167" s="261"/>
      <c r="AEV167" s="261"/>
      <c r="AEW167" s="261"/>
      <c r="AEX167" s="261"/>
      <c r="AEY167" s="261"/>
      <c r="AEZ167" s="261"/>
      <c r="AFA167" s="261"/>
      <c r="AFB167" s="261"/>
      <c r="AFC167" s="261"/>
      <c r="AFD167" s="261"/>
      <c r="AFE167" s="261"/>
      <c r="AFF167" s="261"/>
      <c r="AFG167" s="261"/>
      <c r="AFH167" s="261"/>
      <c r="AFI167" s="261"/>
      <c r="AFJ167" s="261"/>
      <c r="AFK167" s="261"/>
      <c r="AFL167" s="261"/>
      <c r="AFM167" s="261"/>
      <c r="AFN167" s="261"/>
      <c r="AFO167" s="261"/>
      <c r="AFP167" s="261"/>
      <c r="AFQ167" s="261"/>
      <c r="AFR167" s="261"/>
      <c r="AFS167" s="261"/>
      <c r="AFT167" s="261"/>
      <c r="AFU167" s="261"/>
      <c r="AFV167" s="261"/>
      <c r="AFW167" s="261"/>
      <c r="AFX167" s="261"/>
      <c r="AFY167" s="261"/>
      <c r="AFZ167" s="261"/>
      <c r="AGA167" s="261"/>
      <c r="AGB167" s="261"/>
      <c r="AGC167" s="261"/>
      <c r="AGD167" s="261"/>
      <c r="AGE167" s="261"/>
      <c r="AGF167" s="261"/>
      <c r="AGG167" s="261"/>
      <c r="AGH167" s="261"/>
      <c r="AGI167" s="261"/>
      <c r="AGJ167" s="261"/>
      <c r="AGK167" s="261"/>
      <c r="AGL167" s="261"/>
      <c r="AGM167" s="261"/>
      <c r="AGN167" s="261"/>
      <c r="AGO167" s="261"/>
      <c r="AGP167" s="261"/>
      <c r="AGQ167" s="261"/>
      <c r="AGR167" s="261"/>
      <c r="AGS167" s="261"/>
      <c r="AGT167" s="261"/>
      <c r="AGU167" s="261"/>
      <c r="AGV167" s="261"/>
      <c r="AGW167" s="261"/>
      <c r="AGX167" s="261"/>
      <c r="AGY167" s="261"/>
      <c r="AGZ167" s="261"/>
      <c r="AHA167" s="261"/>
      <c r="AHB167" s="261"/>
      <c r="AHC167" s="261"/>
      <c r="AHD167" s="261"/>
      <c r="AHE167" s="261"/>
      <c r="AHF167" s="261"/>
      <c r="AHG167" s="261"/>
      <c r="AHH167" s="261"/>
      <c r="AHI167" s="261"/>
      <c r="AHJ167" s="261"/>
      <c r="AHK167" s="261"/>
      <c r="AHL167" s="261"/>
      <c r="AHM167" s="261"/>
      <c r="AHN167" s="261"/>
      <c r="AHO167" s="261"/>
      <c r="AHP167" s="261"/>
      <c r="AHQ167" s="261"/>
      <c r="AHR167" s="261"/>
      <c r="AHS167" s="261"/>
      <c r="AHT167" s="261"/>
      <c r="AHU167" s="261"/>
      <c r="AHV167" s="261"/>
      <c r="AHW167" s="261"/>
      <c r="AHX167" s="261"/>
      <c r="AHY167" s="261"/>
      <c r="AHZ167" s="261"/>
      <c r="AIA167" s="261"/>
      <c r="AIB167" s="261"/>
      <c r="AIC167" s="261"/>
      <c r="AID167" s="261"/>
      <c r="AIE167" s="261"/>
      <c r="AIF167" s="261"/>
      <c r="AIG167" s="261"/>
      <c r="AIH167" s="261"/>
      <c r="AII167" s="261"/>
      <c r="AIJ167" s="261"/>
      <c r="AIK167" s="261"/>
      <c r="AIL167" s="261"/>
      <c r="AIM167" s="261"/>
      <c r="AIN167" s="261"/>
      <c r="AIO167" s="261"/>
      <c r="AIP167" s="261"/>
      <c r="AIQ167" s="261"/>
      <c r="AIR167" s="261"/>
      <c r="AIS167" s="261"/>
      <c r="AIT167" s="261"/>
      <c r="AIU167" s="261"/>
      <c r="AIV167" s="261"/>
      <c r="AIW167" s="261"/>
      <c r="AIX167" s="261"/>
      <c r="AIY167" s="261"/>
      <c r="AIZ167" s="261"/>
      <c r="AJA167" s="261"/>
      <c r="AJB167" s="261"/>
      <c r="AJC167" s="261"/>
      <c r="AJD167" s="261"/>
      <c r="AJE167" s="261"/>
      <c r="AJF167" s="261"/>
      <c r="AJG167" s="261"/>
      <c r="AJH167" s="261"/>
      <c r="AJI167" s="261"/>
      <c r="AJJ167" s="261"/>
      <c r="AJK167" s="261"/>
      <c r="AJL167" s="261"/>
      <c r="AJM167" s="261"/>
      <c r="AJN167" s="261"/>
      <c r="AJO167" s="261"/>
      <c r="AJP167" s="261"/>
      <c r="AJQ167" s="261"/>
      <c r="AJR167" s="261"/>
      <c r="AJS167" s="261"/>
      <c r="AJT167" s="261"/>
      <c r="AJU167" s="261"/>
      <c r="AJV167" s="261"/>
      <c r="AJW167" s="261"/>
      <c r="AJX167" s="261"/>
      <c r="AJY167" s="261"/>
      <c r="AJZ167" s="261"/>
      <c r="AKA167" s="261"/>
      <c r="AKB167" s="261"/>
      <c r="AKC167" s="261"/>
      <c r="AKD167" s="261"/>
      <c r="AKE167" s="261"/>
      <c r="AKF167" s="261"/>
      <c r="AKG167" s="261"/>
      <c r="AKH167" s="261"/>
      <c r="AKI167" s="261"/>
      <c r="AKJ167" s="261"/>
      <c r="AKK167" s="261"/>
      <c r="AKL167" s="261"/>
      <c r="AKM167" s="261"/>
      <c r="AKN167" s="261"/>
      <c r="AKO167" s="261"/>
      <c r="AKP167" s="261"/>
      <c r="AKQ167" s="261"/>
      <c r="AKR167" s="261"/>
      <c r="AKS167" s="261"/>
      <c r="AKT167" s="261"/>
      <c r="AKU167" s="261"/>
      <c r="AKV167" s="261"/>
      <c r="AKW167" s="261"/>
      <c r="AKX167" s="261"/>
      <c r="AKY167" s="261"/>
      <c r="AKZ167" s="261"/>
      <c r="ALA167" s="261"/>
      <c r="ALB167" s="261"/>
      <c r="ALC167" s="261"/>
      <c r="ALD167" s="261"/>
      <c r="ALE167" s="261"/>
      <c r="ALF167" s="261"/>
      <c r="ALG167" s="261"/>
      <c r="ALH167" s="261"/>
      <c r="ALI167" s="261"/>
      <c r="ALJ167" s="261"/>
      <c r="ALK167" s="261"/>
      <c r="ALL167" s="261"/>
      <c r="ALM167" s="261"/>
      <c r="ALN167" s="261"/>
      <c r="ALO167" s="261"/>
      <c r="ALP167" s="261"/>
      <c r="ALQ167" s="261"/>
      <c r="ALR167" s="261"/>
      <c r="ALS167" s="261"/>
      <c r="ALT167" s="261"/>
      <c r="ALU167" s="261"/>
      <c r="ALV167" s="261"/>
      <c r="ALW167" s="261"/>
      <c r="ALX167" s="261"/>
      <c r="ALY167" s="261"/>
      <c r="ALZ167" s="261"/>
      <c r="AMA167" s="261"/>
      <c r="AMB167" s="261"/>
      <c r="AMC167" s="261"/>
      <c r="AMD167" s="261"/>
      <c r="AME167" s="261"/>
      <c r="AMF167" s="261"/>
      <c r="AMG167" s="261"/>
      <c r="AMH167" s="261"/>
      <c r="AMI167" s="261"/>
      <c r="AMJ167" s="261"/>
      <c r="AMK167" s="261"/>
      <c r="AML167" s="261"/>
      <c r="AMM167" s="261"/>
      <c r="AMN167" s="261"/>
      <c r="AMO167" s="261"/>
      <c r="AMP167" s="261"/>
      <c r="AMQ167" s="261"/>
      <c r="AMR167" s="261"/>
      <c r="AMS167" s="261"/>
      <c r="AMT167" s="261"/>
      <c r="AMU167" s="261"/>
      <c r="AMV167" s="261"/>
      <c r="AMW167" s="261"/>
      <c r="AMX167" s="261"/>
      <c r="AMY167" s="261"/>
      <c r="AMZ167" s="261"/>
      <c r="ANA167" s="261"/>
      <c r="ANB167" s="261"/>
      <c r="ANC167" s="261"/>
      <c r="AND167" s="261"/>
      <c r="ANE167" s="261"/>
      <c r="ANF167" s="261"/>
      <c r="ANG167" s="261"/>
      <c r="ANH167" s="261"/>
      <c r="ANI167" s="261"/>
      <c r="ANJ167" s="261"/>
      <c r="ANK167" s="261"/>
      <c r="ANL167" s="261"/>
      <c r="ANM167" s="261"/>
      <c r="ANN167" s="261"/>
      <c r="ANO167" s="261"/>
      <c r="ANP167" s="261"/>
      <c r="ANQ167" s="261"/>
      <c r="ANR167" s="261"/>
      <c r="ANS167" s="261"/>
      <c r="ANT167" s="261"/>
      <c r="ANU167" s="261"/>
      <c r="ANV167" s="261"/>
      <c r="ANW167" s="261"/>
      <c r="ANX167" s="261"/>
      <c r="ANY167" s="261"/>
      <c r="ANZ167" s="261"/>
      <c r="AOA167" s="261"/>
      <c r="AOB167" s="261"/>
      <c r="AOC167" s="261"/>
      <c r="AOD167" s="261"/>
      <c r="AOE167" s="261"/>
      <c r="AOF167" s="261"/>
      <c r="AOG167" s="261"/>
      <c r="AOH167" s="261"/>
      <c r="AOI167" s="261"/>
      <c r="AOJ167" s="261"/>
      <c r="AOK167" s="261"/>
      <c r="AOL167" s="261"/>
      <c r="AOM167" s="261"/>
      <c r="AON167" s="261"/>
      <c r="AOO167" s="261"/>
      <c r="AOP167" s="261"/>
      <c r="AOQ167" s="261"/>
      <c r="AOR167" s="261"/>
      <c r="AOS167" s="261"/>
      <c r="AOT167" s="261"/>
      <c r="AOU167" s="261"/>
      <c r="AOV167" s="261"/>
      <c r="AOW167" s="261"/>
      <c r="AOX167" s="261"/>
      <c r="AOY167" s="261"/>
      <c r="AOZ167" s="261"/>
      <c r="APA167" s="261"/>
      <c r="APB167" s="261"/>
      <c r="APC167" s="261"/>
      <c r="APD167" s="261"/>
      <c r="APE167" s="261"/>
      <c r="APF167" s="261"/>
      <c r="APG167" s="261"/>
      <c r="APH167" s="261"/>
      <c r="API167" s="261"/>
      <c r="APJ167" s="261"/>
      <c r="APK167" s="261"/>
      <c r="APL167" s="261"/>
      <c r="APM167" s="261"/>
      <c r="APN167" s="261"/>
      <c r="APO167" s="261"/>
      <c r="APP167" s="261"/>
      <c r="APQ167" s="261"/>
      <c r="APR167" s="261"/>
      <c r="APS167" s="261"/>
      <c r="APT167" s="261"/>
      <c r="APU167" s="261"/>
      <c r="APV167" s="261"/>
      <c r="APW167" s="261"/>
      <c r="APX167" s="261"/>
      <c r="APY167" s="261"/>
      <c r="APZ167" s="261"/>
      <c r="AQA167" s="261"/>
      <c r="AQB167" s="261"/>
      <c r="AQC167" s="261"/>
      <c r="AQD167" s="261"/>
      <c r="AQE167" s="261"/>
      <c r="AQF167" s="261"/>
      <c r="AQG167" s="261"/>
      <c r="AQH167" s="261"/>
      <c r="AQI167" s="261"/>
      <c r="AQJ167" s="261"/>
      <c r="AQK167" s="261"/>
      <c r="AQL167" s="261"/>
      <c r="AQM167" s="261"/>
      <c r="AQN167" s="261"/>
      <c r="AQO167" s="261"/>
      <c r="AQP167" s="261"/>
      <c r="AQQ167" s="261"/>
      <c r="AQR167" s="261"/>
      <c r="AQS167" s="261"/>
      <c r="AQT167" s="261"/>
      <c r="AQU167" s="261"/>
      <c r="AQV167" s="261"/>
      <c r="AQW167" s="261"/>
      <c r="AQX167" s="261"/>
      <c r="AQY167" s="261"/>
      <c r="AQZ167" s="261"/>
      <c r="ARA167" s="261"/>
      <c r="ARB167" s="261"/>
      <c r="ARC167" s="261"/>
      <c r="ARD167" s="261"/>
      <c r="ARE167" s="261"/>
      <c r="ARF167" s="261"/>
      <c r="ARG167" s="261"/>
      <c r="ARH167" s="261"/>
      <c r="ARI167" s="261"/>
      <c r="ARJ167" s="261"/>
      <c r="ARK167" s="261"/>
      <c r="ARL167" s="261"/>
      <c r="ARM167" s="261"/>
      <c r="ARN167" s="261"/>
      <c r="ARO167" s="261"/>
      <c r="ARP167" s="261"/>
      <c r="ARQ167" s="261"/>
      <c r="ARR167" s="261"/>
      <c r="ARS167" s="261"/>
      <c r="ART167" s="261"/>
      <c r="ARU167" s="261"/>
      <c r="ARV167" s="261"/>
      <c r="ARW167" s="261"/>
      <c r="ARX167" s="261"/>
      <c r="ARY167" s="261"/>
      <c r="ARZ167" s="261"/>
      <c r="ASA167" s="261"/>
      <c r="ASB167" s="261"/>
      <c r="ASC167" s="261"/>
    </row>
    <row r="168" spans="1:1173" s="255" customFormat="1" ht="22" hidden="1" customHeight="1" thickTop="1" thickBot="1" x14ac:dyDescent="0.2">
      <c r="A168" s="256"/>
      <c r="B168" s="296" t="s">
        <v>250</v>
      </c>
      <c r="C168" s="297" t="s">
        <v>49</v>
      </c>
      <c r="D168" s="299">
        <f>IF(D$78="","",D153+D157+D161+D165)</f>
        <v>1446450991.7683618</v>
      </c>
      <c r="E168" s="298">
        <f t="shared" ref="E168:AR168" si="40">IF(E$78="","",E153+E157+E161+E165)</f>
        <v>1625314993.6466641</v>
      </c>
      <c r="F168" s="298">
        <f t="shared" si="40"/>
        <v>1798712428.3460195</v>
      </c>
      <c r="G168" s="298">
        <f t="shared" si="40"/>
        <v>1967674012.6377022</v>
      </c>
      <c r="H168" s="298">
        <f t="shared" si="40"/>
        <v>2131553318.4182224</v>
      </c>
      <c r="I168" s="298">
        <f t="shared" si="40"/>
        <v>2290535600.1925421</v>
      </c>
      <c r="J168" s="298">
        <f t="shared" si="40"/>
        <v>2444797808.6312757</v>
      </c>
      <c r="K168" s="298">
        <f t="shared" si="40"/>
        <v>2594505807.6806154</v>
      </c>
      <c r="L168" s="298">
        <f t="shared" si="40"/>
        <v>2739828280.1684961</v>
      </c>
      <c r="M168" s="298">
        <f t="shared" si="40"/>
        <v>2880920037.9866266</v>
      </c>
      <c r="N168" s="298">
        <f t="shared" si="40"/>
        <v>3017933146.3926969</v>
      </c>
      <c r="O168" s="298">
        <f t="shared" si="40"/>
        <v>3151016922.7334137</v>
      </c>
      <c r="P168" s="298">
        <f t="shared" si="40"/>
        <v>3280312372.4004946</v>
      </c>
      <c r="Q168" s="298">
        <f t="shared" si="40"/>
        <v>3402200069.6512737</v>
      </c>
      <c r="R168" s="298">
        <f t="shared" si="40"/>
        <v>3520564854.671699</v>
      </c>
      <c r="S168" s="298">
        <f t="shared" si="40"/>
        <v>3635533915.6794319</v>
      </c>
      <c r="T168" s="298">
        <f t="shared" si="40"/>
        <v>3747231687.2662249</v>
      </c>
      <c r="U168" s="298">
        <f t="shared" si="40"/>
        <v>3855774286.563776</v>
      </c>
      <c r="V168" s="298">
        <f t="shared" si="40"/>
        <v>3961277856.4818945</v>
      </c>
      <c r="W168" s="298">
        <f t="shared" si="40"/>
        <v>4063847439.1339884</v>
      </c>
      <c r="X168" s="298">
        <f t="shared" si="40"/>
        <v>4163590881.9600005</v>
      </c>
      <c r="Y168" s="298">
        <f t="shared" si="40"/>
        <v>4260610492.6271176</v>
      </c>
      <c r="Z168" s="298">
        <f t="shared" si="40"/>
        <v>4355005819.5905952</v>
      </c>
      <c r="AA168" s="298">
        <f t="shared" si="40"/>
        <v>4439998013.2635689</v>
      </c>
      <c r="AB168" s="298">
        <f t="shared" si="40"/>
        <v>4522548395.056385</v>
      </c>
      <c r="AC168" s="298">
        <f t="shared" si="40"/>
        <v>4602748231.0167189</v>
      </c>
      <c r="AD168" s="298">
        <f t="shared" si="40"/>
        <v>4680677680.6743841</v>
      </c>
      <c r="AE168" s="298">
        <f t="shared" si="40"/>
        <v>4756422484.7813396</v>
      </c>
      <c r="AF168" s="298">
        <f t="shared" si="40"/>
        <v>4830060057.6008663</v>
      </c>
      <c r="AG168" s="298">
        <f t="shared" si="40"/>
        <v>4901665049.0703096</v>
      </c>
      <c r="AH168" s="298">
        <f t="shared" si="40"/>
        <v>4971312125.5807819</v>
      </c>
      <c r="AI168" s="298">
        <f t="shared" si="40"/>
        <v>5039070406.5589981</v>
      </c>
      <c r="AJ168" s="298">
        <f t="shared" si="40"/>
        <v>5105009026.6991711</v>
      </c>
      <c r="AK168" s="298" t="str">
        <f t="shared" si="40"/>
        <v/>
      </c>
      <c r="AL168" s="298" t="str">
        <f t="shared" si="40"/>
        <v/>
      </c>
      <c r="AM168" s="298" t="str">
        <f t="shared" si="40"/>
        <v/>
      </c>
      <c r="AN168" s="298" t="str">
        <f t="shared" si="40"/>
        <v/>
      </c>
      <c r="AO168" s="298" t="str">
        <f t="shared" si="40"/>
        <v/>
      </c>
      <c r="AP168" s="298" t="str">
        <f t="shared" si="40"/>
        <v/>
      </c>
      <c r="AQ168" s="298" t="str">
        <f t="shared" si="40"/>
        <v/>
      </c>
      <c r="AR168" s="298" t="str">
        <f t="shared" si="40"/>
        <v/>
      </c>
      <c r="AS168" s="261"/>
      <c r="AT168" s="261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  <c r="DQ168" s="261"/>
      <c r="DR168" s="261"/>
      <c r="DS168" s="261"/>
      <c r="DT168" s="261"/>
      <c r="DU168" s="261"/>
      <c r="DV168" s="261"/>
      <c r="DW168" s="261"/>
      <c r="DX168" s="261"/>
      <c r="DY168" s="261"/>
      <c r="DZ168" s="261"/>
      <c r="EA168" s="261"/>
      <c r="EB168" s="261"/>
      <c r="EC168" s="261"/>
      <c r="ED168" s="261"/>
      <c r="EE168" s="261"/>
      <c r="EF168" s="261"/>
      <c r="EG168" s="261"/>
      <c r="EH168" s="261"/>
      <c r="EI168" s="261"/>
      <c r="EJ168" s="261"/>
      <c r="EK168" s="261"/>
      <c r="EL168" s="261"/>
      <c r="EM168" s="261"/>
      <c r="EN168" s="261"/>
      <c r="EO168" s="261"/>
      <c r="EP168" s="261"/>
      <c r="EQ168" s="261"/>
      <c r="ER168" s="261"/>
      <c r="ES168" s="261"/>
      <c r="ET168" s="261"/>
      <c r="EU168" s="261"/>
      <c r="EV168" s="261"/>
      <c r="EW168" s="261"/>
      <c r="EX168" s="261"/>
      <c r="EY168" s="261"/>
      <c r="EZ168" s="261"/>
      <c r="FA168" s="261"/>
      <c r="FB168" s="261"/>
      <c r="FC168" s="261"/>
      <c r="FD168" s="261"/>
      <c r="FE168" s="261"/>
      <c r="FF168" s="261"/>
      <c r="FG168" s="261"/>
      <c r="FH168" s="261"/>
      <c r="FI168" s="261"/>
      <c r="FJ168" s="261"/>
      <c r="FK168" s="261"/>
      <c r="FL168" s="261"/>
      <c r="FM168" s="261"/>
      <c r="FN168" s="261"/>
      <c r="FO168" s="261"/>
      <c r="FP168" s="261"/>
      <c r="FQ168" s="261"/>
      <c r="FR168" s="261"/>
      <c r="FS168" s="261"/>
      <c r="FT168" s="261"/>
      <c r="FU168" s="261"/>
      <c r="FV168" s="261"/>
      <c r="FW168" s="261"/>
      <c r="FX168" s="261"/>
      <c r="FY168" s="261"/>
      <c r="FZ168" s="261"/>
      <c r="GA168" s="261"/>
      <c r="GB168" s="261"/>
      <c r="GC168" s="261"/>
      <c r="GD168" s="261"/>
      <c r="GE168" s="261"/>
      <c r="GF168" s="261"/>
      <c r="GG168" s="261"/>
      <c r="GH168" s="261"/>
      <c r="GI168" s="261"/>
      <c r="GJ168" s="261"/>
      <c r="GK168" s="261"/>
      <c r="GL168" s="261"/>
      <c r="GM168" s="261"/>
      <c r="GN168" s="261"/>
      <c r="GO168" s="261"/>
      <c r="GP168" s="261"/>
      <c r="GQ168" s="261"/>
      <c r="GR168" s="261"/>
      <c r="GS168" s="261"/>
      <c r="GT168" s="261"/>
      <c r="GU168" s="261"/>
      <c r="GV168" s="261"/>
      <c r="GW168" s="261"/>
      <c r="GX168" s="261"/>
      <c r="GY168" s="261"/>
      <c r="GZ168" s="261"/>
      <c r="HA168" s="261"/>
      <c r="HB168" s="261"/>
      <c r="HC168" s="261"/>
      <c r="HD168" s="261"/>
      <c r="HE168" s="261"/>
      <c r="HF168" s="261"/>
      <c r="HG168" s="261"/>
      <c r="HH168" s="261"/>
      <c r="HI168" s="261"/>
      <c r="HJ168" s="261"/>
      <c r="HK168" s="261"/>
      <c r="HL168" s="261"/>
      <c r="HM168" s="261"/>
      <c r="HN168" s="261"/>
      <c r="HO168" s="261"/>
      <c r="HP168" s="261"/>
      <c r="HQ168" s="261"/>
      <c r="HR168" s="261"/>
      <c r="HS168" s="261"/>
      <c r="HT168" s="261"/>
      <c r="HU168" s="261"/>
      <c r="HV168" s="261"/>
      <c r="HW168" s="261"/>
      <c r="HX168" s="261"/>
      <c r="HY168" s="261"/>
      <c r="HZ168" s="261"/>
      <c r="IA168" s="261"/>
      <c r="IB168" s="261"/>
      <c r="IC168" s="261"/>
      <c r="ID168" s="261"/>
      <c r="IE168" s="261"/>
      <c r="IF168" s="261"/>
      <c r="IG168" s="261"/>
      <c r="IH168" s="261"/>
      <c r="II168" s="261"/>
      <c r="IJ168" s="261"/>
      <c r="IK168" s="261"/>
      <c r="IL168" s="261"/>
      <c r="IM168" s="261"/>
      <c r="IN168" s="261"/>
      <c r="IO168" s="261"/>
      <c r="IP168" s="261"/>
      <c r="IQ168" s="261"/>
      <c r="IR168" s="261"/>
      <c r="IS168" s="261"/>
      <c r="IT168" s="261"/>
      <c r="IU168" s="261"/>
      <c r="IV168" s="261"/>
      <c r="IW168" s="261"/>
      <c r="IX168" s="261"/>
      <c r="IY168" s="261"/>
      <c r="IZ168" s="261"/>
      <c r="JA168" s="261"/>
      <c r="JB168" s="261"/>
      <c r="JC168" s="261"/>
      <c r="JD168" s="261"/>
      <c r="JE168" s="261"/>
      <c r="JF168" s="261"/>
      <c r="JG168" s="261"/>
      <c r="JH168" s="261"/>
      <c r="JI168" s="261"/>
      <c r="JJ168" s="261"/>
      <c r="JK168" s="261"/>
      <c r="JL168" s="261"/>
      <c r="JM168" s="261"/>
      <c r="JN168" s="261"/>
      <c r="JO168" s="261"/>
      <c r="JP168" s="261"/>
      <c r="JQ168" s="261"/>
      <c r="JR168" s="261"/>
      <c r="JS168" s="261"/>
      <c r="JT168" s="261"/>
      <c r="JU168" s="261"/>
      <c r="JV168" s="261"/>
      <c r="JW168" s="261"/>
      <c r="JX168" s="261"/>
      <c r="JY168" s="261"/>
      <c r="JZ168" s="261"/>
      <c r="KA168" s="261"/>
      <c r="KB168" s="261"/>
      <c r="KC168" s="261"/>
      <c r="KD168" s="261"/>
      <c r="KE168" s="261"/>
      <c r="KF168" s="261"/>
      <c r="KG168" s="261"/>
      <c r="KH168" s="261"/>
      <c r="KI168" s="261"/>
      <c r="KJ168" s="261"/>
      <c r="KK168" s="261"/>
      <c r="KL168" s="261"/>
      <c r="KM168" s="261"/>
      <c r="KN168" s="261"/>
      <c r="KO168" s="261"/>
      <c r="KP168" s="261"/>
      <c r="KQ168" s="261"/>
      <c r="KR168" s="261"/>
      <c r="KS168" s="261"/>
      <c r="KT168" s="261"/>
      <c r="KU168" s="261"/>
      <c r="KV168" s="261"/>
      <c r="KW168" s="261"/>
      <c r="KX168" s="261"/>
      <c r="KY168" s="261"/>
      <c r="KZ168" s="261"/>
      <c r="LA168" s="261"/>
      <c r="LB168" s="261"/>
      <c r="LC168" s="261"/>
      <c r="LD168" s="261"/>
      <c r="LE168" s="261"/>
      <c r="LF168" s="261"/>
      <c r="LG168" s="261"/>
      <c r="LH168" s="261"/>
      <c r="LI168" s="261"/>
      <c r="LJ168" s="261"/>
      <c r="LK168" s="261"/>
      <c r="LL168" s="261"/>
      <c r="LM168" s="261"/>
      <c r="LN168" s="261"/>
      <c r="LO168" s="261"/>
      <c r="LP168" s="261"/>
      <c r="LQ168" s="261"/>
      <c r="LR168" s="261"/>
      <c r="LS168" s="261"/>
      <c r="LT168" s="261"/>
      <c r="LU168" s="261"/>
      <c r="LV168" s="261"/>
      <c r="LW168" s="261"/>
      <c r="LX168" s="261"/>
      <c r="LY168" s="261"/>
      <c r="LZ168" s="261"/>
      <c r="MA168" s="261"/>
      <c r="MB168" s="261"/>
      <c r="MC168" s="261"/>
      <c r="MD168" s="261"/>
      <c r="ME168" s="261"/>
      <c r="MF168" s="261"/>
      <c r="MG168" s="261"/>
      <c r="MH168" s="261"/>
      <c r="MI168" s="261"/>
      <c r="MJ168" s="261"/>
      <c r="MK168" s="261"/>
      <c r="ML168" s="261"/>
      <c r="MM168" s="261"/>
      <c r="MN168" s="261"/>
      <c r="MO168" s="261"/>
      <c r="MP168" s="261"/>
      <c r="MQ168" s="261"/>
      <c r="MR168" s="261"/>
      <c r="MS168" s="261"/>
      <c r="MT168" s="261"/>
      <c r="MU168" s="261"/>
      <c r="MV168" s="261"/>
      <c r="MW168" s="261"/>
      <c r="MX168" s="261"/>
      <c r="MY168" s="261"/>
      <c r="MZ168" s="261"/>
      <c r="NA168" s="261"/>
      <c r="NB168" s="261"/>
      <c r="NC168" s="261"/>
      <c r="ND168" s="261"/>
      <c r="NE168" s="261"/>
      <c r="NF168" s="261"/>
      <c r="NG168" s="261"/>
      <c r="NH168" s="261"/>
      <c r="NI168" s="261"/>
      <c r="NJ168" s="261"/>
      <c r="NK168" s="261"/>
      <c r="NL168" s="261"/>
      <c r="NM168" s="261"/>
      <c r="NN168" s="261"/>
      <c r="NO168" s="261"/>
      <c r="NP168" s="261"/>
      <c r="NQ168" s="261"/>
      <c r="NR168" s="261"/>
      <c r="NS168" s="261"/>
      <c r="NT168" s="261"/>
      <c r="NU168" s="261"/>
      <c r="NV168" s="261"/>
      <c r="NW168" s="261"/>
      <c r="NX168" s="261"/>
      <c r="NY168" s="261"/>
      <c r="NZ168" s="261"/>
      <c r="OA168" s="261"/>
      <c r="OB168" s="261"/>
      <c r="OC168" s="261"/>
      <c r="OD168" s="261"/>
      <c r="OE168" s="261"/>
      <c r="OF168" s="261"/>
      <c r="OG168" s="261"/>
      <c r="OH168" s="261"/>
      <c r="OI168" s="261"/>
      <c r="OJ168" s="261"/>
      <c r="OK168" s="261"/>
      <c r="OL168" s="261"/>
      <c r="OM168" s="261"/>
      <c r="ON168" s="261"/>
      <c r="OO168" s="261"/>
      <c r="OP168" s="261"/>
      <c r="OQ168" s="261"/>
      <c r="OR168" s="261"/>
      <c r="OS168" s="261"/>
      <c r="OT168" s="261"/>
      <c r="OU168" s="261"/>
      <c r="OV168" s="261"/>
      <c r="OW168" s="261"/>
      <c r="OX168" s="261"/>
      <c r="OY168" s="261"/>
      <c r="OZ168" s="261"/>
      <c r="PA168" s="261"/>
      <c r="PB168" s="261"/>
      <c r="PC168" s="261"/>
      <c r="PD168" s="261"/>
      <c r="PE168" s="261"/>
      <c r="PF168" s="261"/>
      <c r="PG168" s="261"/>
      <c r="PH168" s="261"/>
      <c r="PI168" s="261"/>
      <c r="PJ168" s="261"/>
      <c r="PK168" s="261"/>
      <c r="PL168" s="261"/>
      <c r="PM168" s="261"/>
      <c r="PN168" s="261"/>
      <c r="PO168" s="261"/>
      <c r="PP168" s="261"/>
      <c r="PQ168" s="261"/>
      <c r="PR168" s="261"/>
      <c r="PS168" s="261"/>
      <c r="PT168" s="261"/>
      <c r="PU168" s="261"/>
      <c r="PV168" s="261"/>
      <c r="PW168" s="261"/>
      <c r="PX168" s="261"/>
      <c r="PY168" s="261"/>
      <c r="PZ168" s="261"/>
      <c r="QA168" s="261"/>
      <c r="QB168" s="261"/>
      <c r="QC168" s="261"/>
      <c r="QD168" s="261"/>
      <c r="QE168" s="261"/>
      <c r="QF168" s="261"/>
      <c r="QG168" s="261"/>
      <c r="QH168" s="261"/>
      <c r="QI168" s="261"/>
      <c r="QJ168" s="261"/>
      <c r="QK168" s="261"/>
      <c r="QL168" s="261"/>
      <c r="QM168" s="261"/>
      <c r="QN168" s="261"/>
      <c r="QO168" s="261"/>
      <c r="QP168" s="261"/>
      <c r="QQ168" s="261"/>
      <c r="QR168" s="261"/>
      <c r="QS168" s="261"/>
      <c r="QT168" s="261"/>
      <c r="QU168" s="261"/>
      <c r="QV168" s="261"/>
      <c r="QW168" s="261"/>
      <c r="QX168" s="261"/>
      <c r="QY168" s="261"/>
      <c r="QZ168" s="261"/>
      <c r="RA168" s="261"/>
      <c r="RB168" s="261"/>
      <c r="RC168" s="261"/>
      <c r="RD168" s="261"/>
      <c r="RE168" s="261"/>
      <c r="RF168" s="261"/>
      <c r="RG168" s="261"/>
      <c r="RH168" s="261"/>
      <c r="RI168" s="261"/>
      <c r="RJ168" s="261"/>
      <c r="RK168" s="261"/>
      <c r="RL168" s="261"/>
      <c r="RM168" s="261"/>
      <c r="RN168" s="261"/>
      <c r="RO168" s="261"/>
      <c r="RP168" s="261"/>
      <c r="RQ168" s="261"/>
      <c r="RR168" s="261"/>
      <c r="RS168" s="261"/>
      <c r="RT168" s="261"/>
      <c r="RU168" s="261"/>
      <c r="RV168" s="261"/>
      <c r="RW168" s="261"/>
      <c r="RX168" s="261"/>
      <c r="RY168" s="261"/>
      <c r="RZ168" s="261"/>
      <c r="SA168" s="261"/>
      <c r="SB168" s="261"/>
      <c r="SC168" s="261"/>
      <c r="SD168" s="261"/>
      <c r="SE168" s="261"/>
      <c r="SF168" s="261"/>
      <c r="SG168" s="261"/>
      <c r="SH168" s="261"/>
      <c r="SI168" s="261"/>
      <c r="SJ168" s="261"/>
      <c r="SK168" s="261"/>
      <c r="SL168" s="261"/>
      <c r="SM168" s="261"/>
      <c r="SN168" s="261"/>
      <c r="SO168" s="261"/>
      <c r="SP168" s="261"/>
      <c r="SQ168" s="261"/>
      <c r="SR168" s="261"/>
      <c r="SS168" s="261"/>
      <c r="ST168" s="261"/>
      <c r="SU168" s="261"/>
      <c r="SV168" s="261"/>
      <c r="SW168" s="261"/>
      <c r="SX168" s="261"/>
      <c r="SY168" s="261"/>
      <c r="SZ168" s="261"/>
      <c r="TA168" s="261"/>
      <c r="TB168" s="261"/>
      <c r="TC168" s="261"/>
      <c r="TD168" s="261"/>
      <c r="TE168" s="261"/>
      <c r="TF168" s="261"/>
      <c r="TG168" s="261"/>
      <c r="TH168" s="261"/>
      <c r="TI168" s="261"/>
      <c r="TJ168" s="261"/>
      <c r="TK168" s="261"/>
      <c r="TL168" s="261"/>
      <c r="TM168" s="261"/>
      <c r="TN168" s="261"/>
      <c r="TO168" s="261"/>
      <c r="TP168" s="261"/>
      <c r="TQ168" s="261"/>
      <c r="TR168" s="261"/>
      <c r="TS168" s="261"/>
      <c r="TT168" s="261"/>
      <c r="TU168" s="261"/>
      <c r="TV168" s="261"/>
      <c r="TW168" s="261"/>
      <c r="TX168" s="261"/>
      <c r="TY168" s="261"/>
      <c r="TZ168" s="261"/>
      <c r="UA168" s="261"/>
      <c r="UB168" s="261"/>
      <c r="UC168" s="261"/>
      <c r="UD168" s="261"/>
      <c r="UE168" s="261"/>
      <c r="UF168" s="261"/>
      <c r="UG168" s="261"/>
      <c r="UH168" s="261"/>
      <c r="UI168" s="261"/>
      <c r="UJ168" s="261"/>
      <c r="UK168" s="261"/>
      <c r="UL168" s="261"/>
      <c r="UM168" s="261"/>
      <c r="UN168" s="261"/>
      <c r="UO168" s="261"/>
      <c r="UP168" s="261"/>
      <c r="UQ168" s="261"/>
      <c r="UR168" s="261"/>
      <c r="US168" s="261"/>
      <c r="UT168" s="261"/>
      <c r="UU168" s="261"/>
      <c r="UV168" s="261"/>
      <c r="UW168" s="261"/>
      <c r="UX168" s="261"/>
      <c r="UY168" s="261"/>
      <c r="UZ168" s="261"/>
      <c r="VA168" s="261"/>
      <c r="VB168" s="261"/>
      <c r="VC168" s="261"/>
      <c r="VD168" s="261"/>
      <c r="VE168" s="261"/>
      <c r="VF168" s="261"/>
      <c r="VG168" s="261"/>
      <c r="VH168" s="261"/>
      <c r="VI168" s="261"/>
      <c r="VJ168" s="261"/>
      <c r="VK168" s="261"/>
      <c r="VL168" s="261"/>
      <c r="VM168" s="261"/>
      <c r="VN168" s="261"/>
      <c r="VO168" s="261"/>
      <c r="VP168" s="261"/>
      <c r="VQ168" s="261"/>
      <c r="VR168" s="261"/>
      <c r="VS168" s="261"/>
      <c r="VT168" s="261"/>
      <c r="VU168" s="261"/>
      <c r="VV168" s="261"/>
      <c r="VW168" s="261"/>
      <c r="VX168" s="261"/>
      <c r="VY168" s="261"/>
      <c r="VZ168" s="261"/>
      <c r="WA168" s="261"/>
      <c r="WB168" s="261"/>
      <c r="WC168" s="261"/>
      <c r="WD168" s="261"/>
      <c r="WE168" s="261"/>
      <c r="WF168" s="261"/>
      <c r="WG168" s="261"/>
      <c r="WH168" s="261"/>
      <c r="WI168" s="261"/>
      <c r="WJ168" s="261"/>
      <c r="WK168" s="261"/>
      <c r="WL168" s="261"/>
      <c r="WM168" s="261"/>
      <c r="WN168" s="261"/>
      <c r="WO168" s="261"/>
      <c r="WP168" s="261"/>
      <c r="WQ168" s="261"/>
      <c r="WR168" s="261"/>
      <c r="WS168" s="261"/>
      <c r="WT168" s="261"/>
      <c r="WU168" s="261"/>
      <c r="WV168" s="261"/>
      <c r="WW168" s="261"/>
      <c r="WX168" s="261"/>
      <c r="WY168" s="261"/>
      <c r="WZ168" s="261"/>
      <c r="XA168" s="261"/>
      <c r="XB168" s="261"/>
      <c r="XC168" s="261"/>
      <c r="XD168" s="261"/>
      <c r="XE168" s="261"/>
      <c r="XF168" s="261"/>
      <c r="XG168" s="261"/>
      <c r="XH168" s="261"/>
      <c r="XI168" s="261"/>
      <c r="XJ168" s="261"/>
      <c r="XK168" s="261"/>
      <c r="XL168" s="261"/>
      <c r="XM168" s="261"/>
      <c r="XN168" s="261"/>
      <c r="XO168" s="261"/>
      <c r="XP168" s="261"/>
      <c r="XQ168" s="261"/>
      <c r="XR168" s="261"/>
      <c r="XS168" s="261"/>
      <c r="XT168" s="261"/>
      <c r="XU168" s="261"/>
      <c r="XV168" s="261"/>
      <c r="XW168" s="261"/>
      <c r="XX168" s="261"/>
      <c r="XY168" s="261"/>
      <c r="XZ168" s="261"/>
      <c r="YA168" s="261"/>
      <c r="YB168" s="261"/>
      <c r="YC168" s="261"/>
      <c r="YD168" s="261"/>
      <c r="YE168" s="261"/>
      <c r="YF168" s="261"/>
      <c r="YG168" s="261"/>
      <c r="YH168" s="261"/>
      <c r="YI168" s="261"/>
      <c r="YJ168" s="261"/>
      <c r="YK168" s="261"/>
      <c r="YL168" s="261"/>
      <c r="YM168" s="261"/>
      <c r="YN168" s="261"/>
      <c r="YO168" s="261"/>
      <c r="YP168" s="261"/>
      <c r="YQ168" s="261"/>
      <c r="YR168" s="261"/>
      <c r="YS168" s="261"/>
      <c r="YT168" s="261"/>
      <c r="YU168" s="261"/>
      <c r="YV168" s="261"/>
      <c r="YW168" s="261"/>
      <c r="YX168" s="261"/>
      <c r="YY168" s="261"/>
      <c r="YZ168" s="261"/>
      <c r="ZA168" s="261"/>
      <c r="ZB168" s="261"/>
      <c r="ZC168" s="261"/>
      <c r="ZD168" s="261"/>
      <c r="ZE168" s="261"/>
      <c r="ZF168" s="261"/>
      <c r="ZG168" s="261"/>
      <c r="ZH168" s="261"/>
      <c r="ZI168" s="261"/>
      <c r="ZJ168" s="261"/>
      <c r="ZK168" s="261"/>
      <c r="ZL168" s="261"/>
      <c r="ZM168" s="261"/>
      <c r="ZN168" s="261"/>
      <c r="ZO168" s="261"/>
      <c r="ZP168" s="261"/>
      <c r="ZQ168" s="261"/>
      <c r="ZR168" s="261"/>
      <c r="ZS168" s="261"/>
      <c r="ZT168" s="261"/>
      <c r="ZU168" s="261"/>
      <c r="ZV168" s="261"/>
      <c r="ZW168" s="261"/>
      <c r="ZX168" s="261"/>
      <c r="ZY168" s="261"/>
      <c r="ZZ168" s="261"/>
      <c r="AAA168" s="261"/>
      <c r="AAB168" s="261"/>
      <c r="AAC168" s="261"/>
      <c r="AAD168" s="261"/>
      <c r="AAE168" s="261"/>
      <c r="AAF168" s="261"/>
      <c r="AAG168" s="261"/>
      <c r="AAH168" s="261"/>
      <c r="AAI168" s="261"/>
      <c r="AAJ168" s="261"/>
      <c r="AAK168" s="261"/>
      <c r="AAL168" s="261"/>
      <c r="AAM168" s="261"/>
      <c r="AAN168" s="261"/>
      <c r="AAO168" s="261"/>
      <c r="AAP168" s="261"/>
      <c r="AAQ168" s="261"/>
      <c r="AAR168" s="261"/>
      <c r="AAS168" s="261"/>
      <c r="AAT168" s="261"/>
      <c r="AAU168" s="261"/>
      <c r="AAV168" s="261"/>
      <c r="AAW168" s="261"/>
      <c r="AAX168" s="261"/>
      <c r="AAY168" s="261"/>
      <c r="AAZ168" s="261"/>
      <c r="ABA168" s="261"/>
      <c r="ABB168" s="261"/>
      <c r="ABC168" s="261"/>
      <c r="ABD168" s="261"/>
      <c r="ABE168" s="261"/>
      <c r="ABF168" s="261"/>
      <c r="ABG168" s="261"/>
      <c r="ABH168" s="261"/>
      <c r="ABI168" s="261"/>
      <c r="ABJ168" s="261"/>
      <c r="ABK168" s="261"/>
      <c r="ABL168" s="261"/>
      <c r="ABM168" s="261"/>
      <c r="ABN168" s="261"/>
      <c r="ABO168" s="261"/>
      <c r="ABP168" s="261"/>
      <c r="ABQ168" s="261"/>
      <c r="ABR168" s="261"/>
      <c r="ABS168" s="261"/>
      <c r="ABT168" s="261"/>
      <c r="ABU168" s="261"/>
      <c r="ABV168" s="261"/>
      <c r="ABW168" s="261"/>
      <c r="ABX168" s="261"/>
      <c r="ABY168" s="261"/>
      <c r="ABZ168" s="261"/>
      <c r="ACA168" s="261"/>
      <c r="ACB168" s="261"/>
      <c r="ACC168" s="261"/>
      <c r="ACD168" s="261"/>
      <c r="ACE168" s="261"/>
      <c r="ACF168" s="261"/>
      <c r="ACG168" s="261"/>
      <c r="ACH168" s="261"/>
      <c r="ACI168" s="261"/>
      <c r="ACJ168" s="261"/>
      <c r="ACK168" s="261"/>
      <c r="ACL168" s="261"/>
      <c r="ACM168" s="261"/>
      <c r="ACN168" s="261"/>
      <c r="ACO168" s="261"/>
      <c r="ACP168" s="261"/>
      <c r="ACQ168" s="261"/>
      <c r="ACR168" s="261"/>
      <c r="ACS168" s="261"/>
      <c r="ACT168" s="261"/>
      <c r="ACU168" s="261"/>
      <c r="ACV168" s="261"/>
      <c r="ACW168" s="261"/>
      <c r="ACX168" s="261"/>
      <c r="ACY168" s="261"/>
      <c r="ACZ168" s="261"/>
      <c r="ADA168" s="261"/>
      <c r="ADB168" s="261"/>
      <c r="ADC168" s="261"/>
      <c r="ADD168" s="261"/>
      <c r="ADE168" s="261"/>
      <c r="ADF168" s="261"/>
      <c r="ADG168" s="261"/>
      <c r="ADH168" s="261"/>
      <c r="ADI168" s="261"/>
      <c r="ADJ168" s="261"/>
      <c r="ADK168" s="261"/>
      <c r="ADL168" s="261"/>
      <c r="ADM168" s="261"/>
      <c r="ADN168" s="261"/>
      <c r="ADO168" s="261"/>
      <c r="ADP168" s="261"/>
      <c r="ADQ168" s="261"/>
      <c r="ADR168" s="261"/>
      <c r="ADS168" s="261"/>
      <c r="ADT168" s="261"/>
      <c r="ADU168" s="261"/>
      <c r="ADV168" s="261"/>
      <c r="ADW168" s="261"/>
      <c r="ADX168" s="261"/>
      <c r="ADY168" s="261"/>
      <c r="ADZ168" s="261"/>
      <c r="AEA168" s="261"/>
      <c r="AEB168" s="261"/>
      <c r="AEC168" s="261"/>
      <c r="AED168" s="261"/>
      <c r="AEE168" s="261"/>
      <c r="AEF168" s="261"/>
      <c r="AEG168" s="261"/>
      <c r="AEH168" s="261"/>
      <c r="AEI168" s="261"/>
      <c r="AEJ168" s="261"/>
      <c r="AEK168" s="261"/>
      <c r="AEL168" s="261"/>
      <c r="AEM168" s="261"/>
      <c r="AEN168" s="261"/>
      <c r="AEO168" s="261"/>
      <c r="AEP168" s="261"/>
      <c r="AEQ168" s="261"/>
      <c r="AER168" s="261"/>
      <c r="AES168" s="261"/>
      <c r="AET168" s="261"/>
      <c r="AEU168" s="261"/>
      <c r="AEV168" s="261"/>
      <c r="AEW168" s="261"/>
      <c r="AEX168" s="261"/>
      <c r="AEY168" s="261"/>
      <c r="AEZ168" s="261"/>
      <c r="AFA168" s="261"/>
      <c r="AFB168" s="261"/>
      <c r="AFC168" s="261"/>
      <c r="AFD168" s="261"/>
      <c r="AFE168" s="261"/>
      <c r="AFF168" s="261"/>
      <c r="AFG168" s="261"/>
      <c r="AFH168" s="261"/>
      <c r="AFI168" s="261"/>
      <c r="AFJ168" s="261"/>
      <c r="AFK168" s="261"/>
      <c r="AFL168" s="261"/>
      <c r="AFM168" s="261"/>
      <c r="AFN168" s="261"/>
      <c r="AFO168" s="261"/>
      <c r="AFP168" s="261"/>
      <c r="AFQ168" s="261"/>
      <c r="AFR168" s="261"/>
      <c r="AFS168" s="261"/>
      <c r="AFT168" s="261"/>
      <c r="AFU168" s="261"/>
      <c r="AFV168" s="261"/>
      <c r="AFW168" s="261"/>
      <c r="AFX168" s="261"/>
      <c r="AFY168" s="261"/>
      <c r="AFZ168" s="261"/>
      <c r="AGA168" s="261"/>
      <c r="AGB168" s="261"/>
      <c r="AGC168" s="261"/>
      <c r="AGD168" s="261"/>
      <c r="AGE168" s="261"/>
      <c r="AGF168" s="261"/>
      <c r="AGG168" s="261"/>
      <c r="AGH168" s="261"/>
      <c r="AGI168" s="261"/>
      <c r="AGJ168" s="261"/>
      <c r="AGK168" s="261"/>
      <c r="AGL168" s="261"/>
      <c r="AGM168" s="261"/>
      <c r="AGN168" s="261"/>
      <c r="AGO168" s="261"/>
      <c r="AGP168" s="261"/>
      <c r="AGQ168" s="261"/>
      <c r="AGR168" s="261"/>
      <c r="AGS168" s="261"/>
      <c r="AGT168" s="261"/>
      <c r="AGU168" s="261"/>
      <c r="AGV168" s="261"/>
      <c r="AGW168" s="261"/>
      <c r="AGX168" s="261"/>
      <c r="AGY168" s="261"/>
      <c r="AGZ168" s="261"/>
      <c r="AHA168" s="261"/>
      <c r="AHB168" s="261"/>
      <c r="AHC168" s="261"/>
      <c r="AHD168" s="261"/>
      <c r="AHE168" s="261"/>
      <c r="AHF168" s="261"/>
      <c r="AHG168" s="261"/>
      <c r="AHH168" s="261"/>
      <c r="AHI168" s="261"/>
      <c r="AHJ168" s="261"/>
      <c r="AHK168" s="261"/>
      <c r="AHL168" s="261"/>
      <c r="AHM168" s="261"/>
      <c r="AHN168" s="261"/>
      <c r="AHO168" s="261"/>
      <c r="AHP168" s="261"/>
      <c r="AHQ168" s="261"/>
      <c r="AHR168" s="261"/>
      <c r="AHS168" s="261"/>
      <c r="AHT168" s="261"/>
      <c r="AHU168" s="261"/>
      <c r="AHV168" s="261"/>
      <c r="AHW168" s="261"/>
      <c r="AHX168" s="261"/>
      <c r="AHY168" s="261"/>
      <c r="AHZ168" s="261"/>
      <c r="AIA168" s="261"/>
      <c r="AIB168" s="261"/>
      <c r="AIC168" s="261"/>
      <c r="AID168" s="261"/>
      <c r="AIE168" s="261"/>
      <c r="AIF168" s="261"/>
      <c r="AIG168" s="261"/>
      <c r="AIH168" s="261"/>
      <c r="AII168" s="261"/>
      <c r="AIJ168" s="261"/>
      <c r="AIK168" s="261"/>
      <c r="AIL168" s="261"/>
      <c r="AIM168" s="261"/>
      <c r="AIN168" s="261"/>
      <c r="AIO168" s="261"/>
      <c r="AIP168" s="261"/>
      <c r="AIQ168" s="261"/>
      <c r="AIR168" s="261"/>
      <c r="AIS168" s="261"/>
      <c r="AIT168" s="261"/>
      <c r="AIU168" s="261"/>
      <c r="AIV168" s="261"/>
      <c r="AIW168" s="261"/>
      <c r="AIX168" s="261"/>
      <c r="AIY168" s="261"/>
      <c r="AIZ168" s="261"/>
      <c r="AJA168" s="261"/>
      <c r="AJB168" s="261"/>
      <c r="AJC168" s="261"/>
      <c r="AJD168" s="261"/>
      <c r="AJE168" s="261"/>
      <c r="AJF168" s="261"/>
      <c r="AJG168" s="261"/>
      <c r="AJH168" s="261"/>
      <c r="AJI168" s="261"/>
      <c r="AJJ168" s="261"/>
      <c r="AJK168" s="261"/>
      <c r="AJL168" s="261"/>
      <c r="AJM168" s="261"/>
      <c r="AJN168" s="261"/>
      <c r="AJO168" s="261"/>
      <c r="AJP168" s="261"/>
      <c r="AJQ168" s="261"/>
      <c r="AJR168" s="261"/>
      <c r="AJS168" s="261"/>
      <c r="AJT168" s="261"/>
      <c r="AJU168" s="261"/>
      <c r="AJV168" s="261"/>
      <c r="AJW168" s="261"/>
      <c r="AJX168" s="261"/>
      <c r="AJY168" s="261"/>
      <c r="AJZ168" s="261"/>
      <c r="AKA168" s="261"/>
      <c r="AKB168" s="261"/>
      <c r="AKC168" s="261"/>
      <c r="AKD168" s="261"/>
      <c r="AKE168" s="261"/>
      <c r="AKF168" s="261"/>
      <c r="AKG168" s="261"/>
      <c r="AKH168" s="261"/>
      <c r="AKI168" s="261"/>
      <c r="AKJ168" s="261"/>
      <c r="AKK168" s="261"/>
      <c r="AKL168" s="261"/>
      <c r="AKM168" s="261"/>
      <c r="AKN168" s="261"/>
      <c r="AKO168" s="261"/>
      <c r="AKP168" s="261"/>
      <c r="AKQ168" s="261"/>
      <c r="AKR168" s="261"/>
      <c r="AKS168" s="261"/>
      <c r="AKT168" s="261"/>
      <c r="AKU168" s="261"/>
      <c r="AKV168" s="261"/>
      <c r="AKW168" s="261"/>
      <c r="AKX168" s="261"/>
      <c r="AKY168" s="261"/>
      <c r="AKZ168" s="261"/>
      <c r="ALA168" s="261"/>
      <c r="ALB168" s="261"/>
      <c r="ALC168" s="261"/>
      <c r="ALD168" s="261"/>
      <c r="ALE168" s="261"/>
      <c r="ALF168" s="261"/>
      <c r="ALG168" s="261"/>
      <c r="ALH168" s="261"/>
      <c r="ALI168" s="261"/>
      <c r="ALJ168" s="261"/>
      <c r="ALK168" s="261"/>
      <c r="ALL168" s="261"/>
      <c r="ALM168" s="261"/>
      <c r="ALN168" s="261"/>
      <c r="ALO168" s="261"/>
      <c r="ALP168" s="261"/>
      <c r="ALQ168" s="261"/>
      <c r="ALR168" s="261"/>
      <c r="ALS168" s="261"/>
      <c r="ALT168" s="261"/>
      <c r="ALU168" s="261"/>
      <c r="ALV168" s="261"/>
      <c r="ALW168" s="261"/>
      <c r="ALX168" s="261"/>
      <c r="ALY168" s="261"/>
      <c r="ALZ168" s="261"/>
      <c r="AMA168" s="261"/>
      <c r="AMB168" s="261"/>
      <c r="AMC168" s="261"/>
      <c r="AMD168" s="261"/>
      <c r="AME168" s="261"/>
      <c r="AMF168" s="261"/>
      <c r="AMG168" s="261"/>
      <c r="AMH168" s="261"/>
      <c r="AMI168" s="261"/>
      <c r="AMJ168" s="261"/>
      <c r="AMK168" s="261"/>
      <c r="AML168" s="261"/>
      <c r="AMM168" s="261"/>
      <c r="AMN168" s="261"/>
      <c r="AMO168" s="261"/>
      <c r="AMP168" s="261"/>
      <c r="AMQ168" s="261"/>
      <c r="AMR168" s="261"/>
      <c r="AMS168" s="261"/>
      <c r="AMT168" s="261"/>
      <c r="AMU168" s="261"/>
      <c r="AMV168" s="261"/>
      <c r="AMW168" s="261"/>
      <c r="AMX168" s="261"/>
      <c r="AMY168" s="261"/>
      <c r="AMZ168" s="261"/>
      <c r="ANA168" s="261"/>
      <c r="ANB168" s="261"/>
      <c r="ANC168" s="261"/>
      <c r="AND168" s="261"/>
      <c r="ANE168" s="261"/>
      <c r="ANF168" s="261"/>
      <c r="ANG168" s="261"/>
      <c r="ANH168" s="261"/>
      <c r="ANI168" s="261"/>
      <c r="ANJ168" s="261"/>
      <c r="ANK168" s="261"/>
      <c r="ANL168" s="261"/>
      <c r="ANM168" s="261"/>
      <c r="ANN168" s="261"/>
      <c r="ANO168" s="261"/>
      <c r="ANP168" s="261"/>
      <c r="ANQ168" s="261"/>
      <c r="ANR168" s="261"/>
      <c r="ANS168" s="261"/>
      <c r="ANT168" s="261"/>
      <c r="ANU168" s="261"/>
      <c r="ANV168" s="261"/>
      <c r="ANW168" s="261"/>
      <c r="ANX168" s="261"/>
      <c r="ANY168" s="261"/>
      <c r="ANZ168" s="261"/>
      <c r="AOA168" s="261"/>
      <c r="AOB168" s="261"/>
      <c r="AOC168" s="261"/>
      <c r="AOD168" s="261"/>
      <c r="AOE168" s="261"/>
      <c r="AOF168" s="261"/>
      <c r="AOG168" s="261"/>
      <c r="AOH168" s="261"/>
      <c r="AOI168" s="261"/>
      <c r="AOJ168" s="261"/>
      <c r="AOK168" s="261"/>
      <c r="AOL168" s="261"/>
      <c r="AOM168" s="261"/>
      <c r="AON168" s="261"/>
      <c r="AOO168" s="261"/>
      <c r="AOP168" s="261"/>
      <c r="AOQ168" s="261"/>
      <c r="AOR168" s="261"/>
      <c r="AOS168" s="261"/>
      <c r="AOT168" s="261"/>
      <c r="AOU168" s="261"/>
      <c r="AOV168" s="261"/>
      <c r="AOW168" s="261"/>
      <c r="AOX168" s="261"/>
      <c r="AOY168" s="261"/>
      <c r="AOZ168" s="261"/>
      <c r="APA168" s="261"/>
      <c r="APB168" s="261"/>
      <c r="APC168" s="261"/>
      <c r="APD168" s="261"/>
      <c r="APE168" s="261"/>
      <c r="APF168" s="261"/>
      <c r="APG168" s="261"/>
      <c r="APH168" s="261"/>
      <c r="API168" s="261"/>
      <c r="APJ168" s="261"/>
      <c r="APK168" s="261"/>
      <c r="APL168" s="261"/>
      <c r="APM168" s="261"/>
      <c r="APN168" s="261"/>
      <c r="APO168" s="261"/>
      <c r="APP168" s="261"/>
      <c r="APQ168" s="261"/>
      <c r="APR168" s="261"/>
      <c r="APS168" s="261"/>
      <c r="APT168" s="261"/>
      <c r="APU168" s="261"/>
      <c r="APV168" s="261"/>
      <c r="APW168" s="261"/>
      <c r="APX168" s="261"/>
      <c r="APY168" s="261"/>
      <c r="APZ168" s="261"/>
      <c r="AQA168" s="261"/>
      <c r="AQB168" s="261"/>
      <c r="AQC168" s="261"/>
      <c r="AQD168" s="261"/>
      <c r="AQE168" s="261"/>
      <c r="AQF168" s="261"/>
      <c r="AQG168" s="261"/>
      <c r="AQH168" s="261"/>
      <c r="AQI168" s="261"/>
      <c r="AQJ168" s="261"/>
      <c r="AQK168" s="261"/>
      <c r="AQL168" s="261"/>
      <c r="AQM168" s="261"/>
      <c r="AQN168" s="261"/>
      <c r="AQO168" s="261"/>
      <c r="AQP168" s="261"/>
      <c r="AQQ168" s="261"/>
      <c r="AQR168" s="261"/>
      <c r="AQS168" s="261"/>
      <c r="AQT168" s="261"/>
      <c r="AQU168" s="261"/>
      <c r="AQV168" s="261"/>
      <c r="AQW168" s="261"/>
      <c r="AQX168" s="261"/>
      <c r="AQY168" s="261"/>
      <c r="AQZ168" s="261"/>
      <c r="ARA168" s="261"/>
      <c r="ARB168" s="261"/>
      <c r="ARC168" s="261"/>
      <c r="ARD168" s="261"/>
      <c r="ARE168" s="261"/>
      <c r="ARF168" s="261"/>
      <c r="ARG168" s="261"/>
      <c r="ARH168" s="261"/>
      <c r="ARI168" s="261"/>
      <c r="ARJ168" s="261"/>
      <c r="ARK168" s="261"/>
      <c r="ARL168" s="261"/>
      <c r="ARM168" s="261"/>
      <c r="ARN168" s="261"/>
      <c r="ARO168" s="261"/>
      <c r="ARP168" s="261"/>
      <c r="ARQ168" s="261"/>
      <c r="ARR168" s="261"/>
      <c r="ARS168" s="261"/>
      <c r="ART168" s="261"/>
      <c r="ARU168" s="261"/>
      <c r="ARV168" s="261"/>
      <c r="ARW168" s="261"/>
      <c r="ARX168" s="261"/>
      <c r="ARY168" s="261"/>
      <c r="ARZ168" s="261"/>
      <c r="ASA168" s="261"/>
      <c r="ASB168" s="261"/>
      <c r="ASC168" s="261"/>
    </row>
    <row r="169" spans="1:1173" s="256" customFormat="1" ht="26" hidden="1" customHeight="1" thickTop="1" x14ac:dyDescent="0.15"/>
    <row r="170" spans="1:1173" s="274" customFormat="1" ht="22" hidden="1" customHeight="1" x14ac:dyDescent="0.15">
      <c r="A170" s="256"/>
      <c r="B170" s="271"/>
      <c r="C170" s="884" t="s">
        <v>53</v>
      </c>
      <c r="D170" s="884"/>
      <c r="E170" s="884" t="s">
        <v>54</v>
      </c>
      <c r="F170" s="884"/>
      <c r="G170" s="272" t="s">
        <v>198</v>
      </c>
      <c r="H170" s="273"/>
    </row>
    <row r="171" spans="1:1173" s="274" customFormat="1" ht="22" hidden="1" customHeight="1" x14ac:dyDescent="0.15">
      <c r="A171" s="256"/>
      <c r="B171" s="275" t="s">
        <v>202</v>
      </c>
      <c r="C171" s="276" t="s">
        <v>46</v>
      </c>
      <c r="D171" s="276" t="s">
        <v>47</v>
      </c>
      <c r="E171" s="276" t="s">
        <v>46</v>
      </c>
      <c r="F171" s="276" t="s">
        <v>47</v>
      </c>
      <c r="G171" s="277" t="s">
        <v>192</v>
      </c>
      <c r="H171" s="278" t="s">
        <v>99</v>
      </c>
    </row>
    <row r="172" spans="1:1173" s="274" customFormat="1" ht="22" hidden="1" customHeight="1" x14ac:dyDescent="0.15">
      <c r="A172" s="256"/>
      <c r="B172" s="279" t="str">
        <f>'Consommation BATIMENT'!C$217</f>
        <v>*PEB+ZE*</v>
      </c>
      <c r="C172" s="280">
        <f>VLOOKUP($B172,'Consommation BATIMENT'!$C$27:$K$31,4,)</f>
        <v>115</v>
      </c>
      <c r="D172" s="280">
        <f>VLOOKUP($B172,'Consommation BATIMENT'!$C$27:$K$31,6,)</f>
        <v>130</v>
      </c>
      <c r="E172" s="280">
        <f>VLOOKUP($B172,'Consommation BATIMENT'!$C$27:$K$31,7,)</f>
        <v>0</v>
      </c>
      <c r="F172" s="280">
        <f>VLOOKUP($B172,'Consommation BATIMENT'!$C$27:$K$31,9,)</f>
        <v>0</v>
      </c>
      <c r="G172" s="281">
        <f>$I$14</f>
        <v>45</v>
      </c>
      <c r="H172" s="282">
        <f>$I$15</f>
        <v>90</v>
      </c>
    </row>
    <row r="173" spans="1:1173" s="284" customFormat="1" ht="26" hidden="1" customHeight="1" x14ac:dyDescent="0.15">
      <c r="A173" s="256"/>
      <c r="B173" s="283"/>
      <c r="E173" s="285"/>
      <c r="J173" s="285"/>
    </row>
    <row r="174" spans="1:1173" s="284" customFormat="1" ht="26" hidden="1" customHeight="1" x14ac:dyDescent="0.15">
      <c r="A174" s="256"/>
      <c r="B174" s="284" t="s">
        <v>88</v>
      </c>
      <c r="C174" s="286" t="s">
        <v>79</v>
      </c>
      <c r="D174" s="287">
        <f>IF(D$78="","",IF('Consommation BATIMENT'!D$225&lt;0,0,'Consommation BATIMENT'!D$225*'Consommation BATIMENT'!$D$19))</f>
        <v>8774646.5700000003</v>
      </c>
      <c r="E174" s="287">
        <f>IF(E$78="","",IF('Consommation BATIMENT'!E$225&lt;0,0,'Consommation BATIMENT'!E$225*'Consommation BATIMENT'!$D$19))</f>
        <v>17154528.300000001</v>
      </c>
      <c r="F174" s="287">
        <f>IF(F$78="","",IF('Consommation BATIMENT'!F$225&lt;0,0,'Consommation BATIMENT'!F$225*'Consommation BATIMENT'!$D$19))</f>
        <v>25157264.219999999</v>
      </c>
      <c r="G174" s="287">
        <f>IF(G$78="","",IF('Consommation BATIMENT'!G$225&lt;0,0,'Consommation BATIMENT'!G$225*'Consommation BATIMENT'!$D$19))</f>
        <v>32799857.309999999</v>
      </c>
      <c r="H174" s="287">
        <f>IF(H$78="","",IF('Consommation BATIMENT'!H$225&lt;0,0,'Consommation BATIMENT'!H$225*'Consommation BATIMENT'!$D$19))</f>
        <v>40098571.289999999</v>
      </c>
      <c r="I174" s="287">
        <f>IF(I$78="","",IF('Consommation BATIMENT'!I$225&lt;0,0,'Consommation BATIMENT'!I$225*'Consommation BATIMENT'!$D$19))</f>
        <v>47068807.409999996</v>
      </c>
      <c r="J174" s="287">
        <f>IF(J$78="","",IF('Consommation BATIMENT'!J$225&lt;0,0,'Consommation BATIMENT'!J$225*'Consommation BATIMENT'!$D$19))</f>
        <v>53725474.079999998</v>
      </c>
      <c r="K174" s="287">
        <f>IF(K$78="","",IF('Consommation BATIMENT'!K$225&lt;0,0,'Consommation BATIMENT'!K$225*'Consommation BATIMENT'!$D$19))</f>
        <v>60082494.029999994</v>
      </c>
      <c r="L174" s="287">
        <f>IF(L$78="","",IF('Consommation BATIMENT'!L$225&lt;0,0,'Consommation BATIMENT'!L$225*'Consommation BATIMENT'!$D$19))</f>
        <v>66153543.57</v>
      </c>
      <c r="M174" s="287">
        <f>IF(M$78="","",IF('Consommation BATIMENT'!M$225&lt;0,0,'Consommation BATIMENT'!M$225*'Consommation BATIMENT'!$D$19))</f>
        <v>71951313.329999998</v>
      </c>
      <c r="N174" s="287">
        <f>IF(N$78="","",IF('Consommation BATIMENT'!N$225&lt;0,0,'Consommation BATIMENT'!N$225*'Consommation BATIMENT'!$D$19))</f>
        <v>77488247.519999996</v>
      </c>
      <c r="O174" s="287">
        <f>IF(O$78="","",IF('Consommation BATIMENT'!O$225&lt;0,0,'Consommation BATIMENT'!O$225*'Consommation BATIMENT'!$D$19))</f>
        <v>82775927.879999995</v>
      </c>
      <c r="P174" s="287">
        <f>IF(P$78="","",IF('Consommation BATIMENT'!P$225&lt;0,0,'Consommation BATIMENT'!P$225*'Consommation BATIMENT'!$D$19))</f>
        <v>87825689.729999989</v>
      </c>
      <c r="Q174" s="287">
        <f>IF(Q$78="","",IF('Consommation BATIMENT'!Q$225&lt;0,0,'Consommation BATIMENT'!Q$225*'Consommation BATIMENT'!$D$19))</f>
        <v>92648252.339999989</v>
      </c>
      <c r="R174" s="287">
        <f>IF(R$78="","",IF('Consommation BATIMENT'!R$225&lt;0,0,'Consommation BATIMENT'!R$225*'Consommation BATIMENT'!$D$19))</f>
        <v>97253842.140000001</v>
      </c>
      <c r="S174" s="287">
        <f>IF(S$78="","",IF('Consommation BATIMENT'!S$225&lt;0,0,'Consommation BATIMENT'!S$225*'Consommation BATIMENT'!$D$19))</f>
        <v>101652069.50999999</v>
      </c>
      <c r="T174" s="287">
        <f>IF(T$78="","",IF('Consommation BATIMENT'!T$225&lt;0,0,'Consommation BATIMENT'!T$225*'Consommation BATIMENT'!$D$19))</f>
        <v>105852421.61999999</v>
      </c>
      <c r="U174" s="287">
        <f>IF(U$78="","",IF('Consommation BATIMENT'!U$225&lt;0,0,'Consommation BATIMENT'!U$225*'Consommation BATIMENT'!$D$19))</f>
        <v>109863769.58999999</v>
      </c>
      <c r="V174" s="287">
        <f>IF(V$78="","",IF('Consommation BATIMENT'!V$225&lt;0,0,'Consommation BATIMENT'!V$225*'Consommation BATIMENT'!$D$19))</f>
        <v>113694614.91</v>
      </c>
      <c r="W174" s="287">
        <f>IF(W$78="","",IF('Consommation BATIMENT'!W$225&lt;0,0,'Consommation BATIMENT'!W$225*'Consommation BATIMENT'!$D$19))</f>
        <v>117353089.44</v>
      </c>
      <c r="X174" s="287">
        <f>IF(X$78="","",IF('Consommation BATIMENT'!X$225&lt;0,0,'Consommation BATIMENT'!X$225*'Consommation BATIMENT'!$D$19))</f>
        <v>120846955.41</v>
      </c>
      <c r="Y174" s="287">
        <f>IF(Y$78="","",IF('Consommation BATIMENT'!Y$225&lt;0,0,'Consommation BATIMENT'!Y$225*'Consommation BATIMENT'!$D$19))</f>
        <v>124183605.41999999</v>
      </c>
      <c r="Z174" s="287">
        <f>IF(Z$78="","",IF('Consommation BATIMENT'!Z$225&lt;0,0,'Consommation BATIMENT'!Z$225*'Consommation BATIMENT'!$D$19))</f>
        <v>127370062.44</v>
      </c>
      <c r="AA174" s="287">
        <f>IF(AA$78="","",IF('Consommation BATIMENT'!AA$225&lt;0,0,'Consommation BATIMENT'!AA$225*'Consommation BATIMENT'!$D$19))</f>
        <v>130413103.02</v>
      </c>
      <c r="AB174" s="287">
        <f>IF(AB$78="","",IF('Consommation BATIMENT'!AB$225&lt;0,0,'Consommation BATIMENT'!AB$225*'Consommation BATIMENT'!$D$19))</f>
        <v>133319257.28999999</v>
      </c>
      <c r="AC174" s="287">
        <f>IF(AC$78="","",IF('Consommation BATIMENT'!AC$225&lt;0,0,'Consommation BATIMENT'!AC$225*'Consommation BATIMENT'!$D$19))</f>
        <v>136094562.53999999</v>
      </c>
      <c r="AD174" s="287">
        <f>IF(AD$78="","",IF('Consommation BATIMENT'!AD$225&lt;0,0,'Consommation BATIMENT'!AD$225*'Consommation BATIMENT'!$D$19))</f>
        <v>138745056.06</v>
      </c>
      <c r="AE174" s="287">
        <f>IF(AE$78="","",IF('Consommation BATIMENT'!AE$225&lt;0,0,'Consommation BATIMENT'!AE$225*'Consommation BATIMENT'!$D$19))</f>
        <v>141276282.29999998</v>
      </c>
      <c r="AF174" s="287">
        <f>IF(AF$78="","",IF('Consommation BATIMENT'!AF$225&lt;0,0,'Consommation BATIMENT'!AF$225*'Consommation BATIMENT'!$D$19))</f>
        <v>143693539.28999999</v>
      </c>
      <c r="AG174" s="287">
        <f>IF(AG$78="","",IF('Consommation BATIMENT'!AG$225&lt;0,0,'Consommation BATIMENT'!AG$225*'Consommation BATIMENT'!$D$19))</f>
        <v>146002001.84999999</v>
      </c>
      <c r="AH174" s="287">
        <f>IF(AH$78="","",IF('Consommation BATIMENT'!AH$225&lt;0,0,'Consommation BATIMENT'!AH$225*'Consommation BATIMENT'!$D$19))</f>
        <v>148206598.38</v>
      </c>
      <c r="AI174" s="287">
        <f>IF(AI$78="","",IF('Consommation BATIMENT'!AI$225&lt;0,0,'Consommation BATIMENT'!AI$225*'Consommation BATIMENT'!$D$19))</f>
        <v>150312010.85999998</v>
      </c>
      <c r="AJ174" s="287">
        <f>IF(AJ$78="","",IF('Consommation BATIMENT'!AJ$225&lt;0,0,'Consommation BATIMENT'!AJ$225*'Consommation BATIMENT'!$D$19))</f>
        <v>152322674.84999999</v>
      </c>
      <c r="AK174" s="287" t="str">
        <f>IF(AK$78="","",IF('Consommation BATIMENT'!AK$225&lt;0,0,'Consommation BATIMENT'!AK$225*'Consommation BATIMENT'!$D$19))</f>
        <v/>
      </c>
      <c r="AL174" s="287" t="str">
        <f>IF(AL$78="","",IF('Consommation BATIMENT'!AL$225&lt;0,0,'Consommation BATIMENT'!AL$225*'Consommation BATIMENT'!$D$19))</f>
        <v/>
      </c>
      <c r="AM174" s="287" t="str">
        <f>IF(AM$78="","",IF('Consommation BATIMENT'!AM$225&lt;0,0,'Consommation BATIMENT'!AM$225*'Consommation BATIMENT'!$D$19))</f>
        <v/>
      </c>
      <c r="AN174" s="287" t="str">
        <f>IF(AN$78="","",IF('Consommation BATIMENT'!AN$225&lt;0,0,'Consommation BATIMENT'!AN$225*'Consommation BATIMENT'!$D$19))</f>
        <v/>
      </c>
      <c r="AO174" s="287" t="str">
        <f>IF(AO$78="","",IF('Consommation BATIMENT'!AO$225&lt;0,0,'Consommation BATIMENT'!AO$225*'Consommation BATIMENT'!$D$19))</f>
        <v/>
      </c>
      <c r="AP174" s="287" t="str">
        <f>IF(AP$78="","",IF('Consommation BATIMENT'!AP$225&lt;0,0,'Consommation BATIMENT'!AP$225*'Consommation BATIMENT'!$D$19))</f>
        <v/>
      </c>
      <c r="AQ174" s="287" t="str">
        <f>IF(AQ$78="","",IF('Consommation BATIMENT'!AQ$225&lt;0,0,'Consommation BATIMENT'!AQ$225*'Consommation BATIMENT'!$D$19))</f>
        <v/>
      </c>
      <c r="AR174" s="287" t="str">
        <f>IF(AR$78="","",IF('Consommation BATIMENT'!AR$225&lt;0,0,'Consommation BATIMENT'!AR$225*'Consommation BATIMENT'!$D$19))</f>
        <v/>
      </c>
    </row>
    <row r="175" spans="1:1173" s="290" customFormat="1" ht="22" hidden="1" customHeight="1" x14ac:dyDescent="0.15">
      <c r="A175" s="256"/>
      <c r="B175" s="288" t="s">
        <v>199</v>
      </c>
      <c r="C175" s="93" t="s">
        <v>79</v>
      </c>
      <c r="D175" s="289">
        <f>IF(D$78="","",IF(D174&lt;0,0,IF($C172=0,D174,$F$90*$F$91*D174)))</f>
        <v>1842675.7797000001</v>
      </c>
      <c r="E175" s="289">
        <f t="shared" ref="E175:AQ175" si="41">IF(E$78="","",IF(E174&lt;0,0,IF($C172=0,E174,$F$90*$F$91*E174)))</f>
        <v>3602450.943</v>
      </c>
      <c r="F175" s="289">
        <f t="shared" si="41"/>
        <v>5283025.4861999992</v>
      </c>
      <c r="G175" s="289">
        <f t="shared" si="41"/>
        <v>6887970.035099999</v>
      </c>
      <c r="H175" s="289">
        <f t="shared" si="41"/>
        <v>8420699.9708999991</v>
      </c>
      <c r="I175" s="289">
        <f t="shared" si="41"/>
        <v>9884449.5560999997</v>
      </c>
      <c r="J175" s="289">
        <f t="shared" si="41"/>
        <v>11282349.556799999</v>
      </c>
      <c r="K175" s="289">
        <f t="shared" si="41"/>
        <v>12617323.746299999</v>
      </c>
      <c r="L175" s="289">
        <f t="shared" si="41"/>
        <v>13892244.149699999</v>
      </c>
      <c r="M175" s="289">
        <f t="shared" si="41"/>
        <v>15109775.799299998</v>
      </c>
      <c r="N175" s="289">
        <f t="shared" si="41"/>
        <v>16272531.979199998</v>
      </c>
      <c r="O175" s="289">
        <f t="shared" si="41"/>
        <v>17382944.854799997</v>
      </c>
      <c r="P175" s="289">
        <f t="shared" si="41"/>
        <v>18443394.843299996</v>
      </c>
      <c r="Q175" s="289">
        <f t="shared" si="41"/>
        <v>19456132.991399996</v>
      </c>
      <c r="R175" s="289">
        <f t="shared" si="41"/>
        <v>20423306.849399999</v>
      </c>
      <c r="S175" s="289">
        <f t="shared" si="41"/>
        <v>21346934.597099997</v>
      </c>
      <c r="T175" s="289">
        <f t="shared" si="41"/>
        <v>22229008.540199999</v>
      </c>
      <c r="U175" s="289">
        <f t="shared" si="41"/>
        <v>23071391.613899998</v>
      </c>
      <c r="V175" s="289">
        <f t="shared" si="41"/>
        <v>23875869.131099999</v>
      </c>
      <c r="W175" s="289">
        <f t="shared" si="41"/>
        <v>24644148.782399997</v>
      </c>
      <c r="X175" s="289">
        <f t="shared" si="41"/>
        <v>25377860.636099998</v>
      </c>
      <c r="Y175" s="289">
        <f t="shared" si="41"/>
        <v>26078557.138199996</v>
      </c>
      <c r="Z175" s="289">
        <f t="shared" si="41"/>
        <v>26747713.112399999</v>
      </c>
      <c r="AA175" s="289">
        <f t="shared" si="41"/>
        <v>27386751.634199999</v>
      </c>
      <c r="AB175" s="289">
        <f t="shared" si="41"/>
        <v>27997044.030899998</v>
      </c>
      <c r="AC175" s="289">
        <f t="shared" si="41"/>
        <v>28579858.133399997</v>
      </c>
      <c r="AD175" s="289">
        <f t="shared" si="41"/>
        <v>29136461.772599999</v>
      </c>
      <c r="AE175" s="289">
        <f t="shared" si="41"/>
        <v>29668019.282999996</v>
      </c>
      <c r="AF175" s="289">
        <f t="shared" si="41"/>
        <v>30175643.250899997</v>
      </c>
      <c r="AG175" s="289">
        <f t="shared" si="41"/>
        <v>30660420.388499998</v>
      </c>
      <c r="AH175" s="289">
        <f t="shared" si="41"/>
        <v>31123385.659799997</v>
      </c>
      <c r="AI175" s="289">
        <f t="shared" si="41"/>
        <v>31565522.280599996</v>
      </c>
      <c r="AJ175" s="289">
        <f t="shared" si="41"/>
        <v>31987761.718499996</v>
      </c>
      <c r="AK175" s="289" t="str">
        <f t="shared" si="41"/>
        <v/>
      </c>
      <c r="AL175" s="289" t="str">
        <f t="shared" si="41"/>
        <v/>
      </c>
      <c r="AM175" s="289" t="str">
        <f t="shared" si="41"/>
        <v/>
      </c>
      <c r="AN175" s="289" t="str">
        <f t="shared" si="41"/>
        <v/>
      </c>
      <c r="AO175" s="289" t="str">
        <f t="shared" si="41"/>
        <v/>
      </c>
      <c r="AP175" s="289" t="str">
        <f t="shared" si="41"/>
        <v/>
      </c>
      <c r="AQ175" s="289" t="str">
        <f t="shared" si="41"/>
        <v/>
      </c>
      <c r="AR175" s="289" t="str">
        <f>IF(AR$78="","",IF(AR174&lt;0,0,IF($C172=0,AR174,$F$90*$F$91*AR174)))</f>
        <v/>
      </c>
    </row>
    <row r="176" spans="1:1173" s="290" customFormat="1" ht="22" hidden="1" customHeight="1" x14ac:dyDescent="0.15">
      <c r="A176" s="256"/>
      <c r="B176" s="288" t="s">
        <v>197</v>
      </c>
      <c r="C176" s="93" t="s">
        <v>49</v>
      </c>
      <c r="D176" s="289">
        <f t="shared" ref="D176:AR176" si="42">IF(D$78="","",IF($C172=0,$G172*D175,$J$24*D175))</f>
        <v>198083459.75837854</v>
      </c>
      <c r="E176" s="289">
        <f t="shared" si="42"/>
        <v>387255291.60395753</v>
      </c>
      <c r="F176" s="289">
        <f t="shared" si="42"/>
        <v>567913236.73259532</v>
      </c>
      <c r="G176" s="289">
        <f t="shared" si="42"/>
        <v>740441129.30533016</v>
      </c>
      <c r="H176" s="289">
        <f t="shared" si="42"/>
        <v>905206115.04141605</v>
      </c>
      <c r="I176" s="289">
        <f t="shared" si="42"/>
        <v>1062555869.8113586</v>
      </c>
      <c r="J176" s="289">
        <f t="shared" si="42"/>
        <v>1212826943.8578069</v>
      </c>
      <c r="K176" s="289">
        <f t="shared" si="42"/>
        <v>1356333636.1676984</v>
      </c>
      <c r="L176" s="289">
        <f t="shared" si="42"/>
        <v>1493384682.914042</v>
      </c>
      <c r="M176" s="289">
        <f t="shared" si="42"/>
        <v>1624266569.0141339</v>
      </c>
      <c r="N176" s="289">
        <f t="shared" si="42"/>
        <v>1749260216.5713432</v>
      </c>
      <c r="O176" s="289">
        <f t="shared" si="42"/>
        <v>1868627077.8402898</v>
      </c>
      <c r="P176" s="289">
        <f t="shared" si="42"/>
        <v>1982623042.2616658</v>
      </c>
      <c r="Q176" s="289">
        <f t="shared" si="42"/>
        <v>2091490092.2413433</v>
      </c>
      <c r="R176" s="289">
        <f t="shared" si="42"/>
        <v>2195459084.5573382</v>
      </c>
      <c r="S176" s="289">
        <f t="shared" si="42"/>
        <v>2294746968.9528451</v>
      </c>
      <c r="T176" s="289">
        <f t="shared" si="42"/>
        <v>2389567913.7640967</v>
      </c>
      <c r="U176" s="289">
        <f t="shared" si="42"/>
        <v>2480122180.2925034</v>
      </c>
      <c r="V176" s="289">
        <f t="shared" si="42"/>
        <v>2566601685.6185842</v>
      </c>
      <c r="W176" s="289">
        <f t="shared" si="42"/>
        <v>2649190002.6019664</v>
      </c>
      <c r="X176" s="289">
        <f t="shared" si="42"/>
        <v>2728062359.8813848</v>
      </c>
      <c r="Y176" s="289">
        <f t="shared" si="42"/>
        <v>2803385641.8746819</v>
      </c>
      <c r="Z176" s="289">
        <f t="shared" si="42"/>
        <v>2875318388.7788086</v>
      </c>
      <c r="AA176" s="289">
        <f t="shared" si="42"/>
        <v>2944013577.9767871</v>
      </c>
      <c r="AB176" s="289">
        <f t="shared" si="42"/>
        <v>3009618624.0377116</v>
      </c>
      <c r="AC176" s="289">
        <f t="shared" si="42"/>
        <v>3072269815.9028211</v>
      </c>
      <c r="AD176" s="289">
        <f t="shared" si="42"/>
        <v>3132103442.5133529</v>
      </c>
      <c r="AE176" s="289">
        <f t="shared" si="42"/>
        <v>3189244667.1826887</v>
      </c>
      <c r="AF176" s="289">
        <f t="shared" si="42"/>
        <v>3243813090.410284</v>
      </c>
      <c r="AG176" s="289">
        <f t="shared" si="42"/>
        <v>3295925531.2886271</v>
      </c>
      <c r="AH176" s="289">
        <f t="shared" si="42"/>
        <v>3345693246.0962811</v>
      </c>
      <c r="AI176" s="289">
        <f t="shared" si="42"/>
        <v>3393221928.2978783</v>
      </c>
      <c r="AJ176" s="289">
        <f t="shared" si="42"/>
        <v>3438611708.5441256</v>
      </c>
      <c r="AK176" s="289" t="str">
        <f t="shared" si="42"/>
        <v/>
      </c>
      <c r="AL176" s="289" t="str">
        <f t="shared" si="42"/>
        <v/>
      </c>
      <c r="AM176" s="289" t="str">
        <f t="shared" si="42"/>
        <v/>
      </c>
      <c r="AN176" s="289" t="str">
        <f t="shared" si="42"/>
        <v/>
      </c>
      <c r="AO176" s="289" t="str">
        <f t="shared" si="42"/>
        <v/>
      </c>
      <c r="AP176" s="289" t="str">
        <f t="shared" si="42"/>
        <v/>
      </c>
      <c r="AQ176" s="289" t="str">
        <f t="shared" si="42"/>
        <v/>
      </c>
      <c r="AR176" s="289" t="str">
        <f t="shared" si="42"/>
        <v/>
      </c>
    </row>
    <row r="177" spans="1:1173" s="256" customFormat="1" ht="10" hidden="1" customHeight="1" x14ac:dyDescent="0.15">
      <c r="C177" s="291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</row>
    <row r="178" spans="1:1173" s="284" customFormat="1" ht="26" hidden="1" customHeight="1" x14ac:dyDescent="0.15">
      <c r="A178" s="256"/>
      <c r="B178" s="284" t="s">
        <v>89</v>
      </c>
      <c r="C178" s="286" t="s">
        <v>79</v>
      </c>
      <c r="D178" s="293">
        <f>IF(D$78="","",IF('Consommation BATIMENT'!D$229&lt;0,0,'Consommation BATIMENT'!D$229*'Consommation BATIMENT'!$D$19))</f>
        <v>1195137.0000000056</v>
      </c>
      <c r="E178" s="293">
        <f>IF(E$78="","",IF('Consommation BATIMENT'!E$229&lt;0,0,'Consommation BATIMENT'!E$229*'Consommation BATIMENT'!$D$19))</f>
        <v>2390274.0000000051</v>
      </c>
      <c r="F178" s="293">
        <f>IF(F$78="","",IF('Consommation BATIMENT'!F$229&lt;0,0,'Consommation BATIMENT'!F$229*'Consommation BATIMENT'!$D$19))</f>
        <v>3585411.0000000051</v>
      </c>
      <c r="G178" s="293">
        <f>IF(G$78="","",IF('Consommation BATIMENT'!G$229&lt;0,0,'Consommation BATIMENT'!G$229*'Consommation BATIMENT'!$D$19))</f>
        <v>4817511.0000000056</v>
      </c>
      <c r="H178" s="293">
        <f>IF(H$78="","",IF('Consommation BATIMENT'!H$229&lt;0,0,'Consommation BATIMENT'!H$229*'Consommation BATIMENT'!$D$19))</f>
        <v>6049611.0000000047</v>
      </c>
      <c r="I178" s="293">
        <f>IF(I$78="","",IF('Consommation BATIMENT'!I$229&lt;0,0,'Consommation BATIMENT'!I$229*'Consommation BATIMENT'!$D$19))</f>
        <v>7281711.0000000047</v>
      </c>
      <c r="J178" s="293">
        <f>IF(J$78="","",IF('Consommation BATIMENT'!J$229&lt;0,0,'Consommation BATIMENT'!J$229*'Consommation BATIMENT'!$D$19))</f>
        <v>8513811.0000000056</v>
      </c>
      <c r="K178" s="293">
        <f>IF(K$78="","",IF('Consommation BATIMENT'!K$229&lt;0,0,'Consommation BATIMENT'!K$229*'Consommation BATIMENT'!$D$19))</f>
        <v>9745911.0000000056</v>
      </c>
      <c r="L178" s="293">
        <f>IF(L$78="","",IF('Consommation BATIMENT'!L$229&lt;0,0,'Consommation BATIMENT'!L$229*'Consommation BATIMENT'!$D$19))</f>
        <v>10978011.000000006</v>
      </c>
      <c r="M178" s="293">
        <f>IF(M$78="","",IF('Consommation BATIMENT'!M$229&lt;0,0,'Consommation BATIMENT'!M$229*'Consommation BATIMENT'!$D$19))</f>
        <v>12210111.000000006</v>
      </c>
      <c r="N178" s="293">
        <f>IF(N$78="","",IF('Consommation BATIMENT'!N$229&lt;0,0,'Consommation BATIMENT'!N$229*'Consommation BATIMENT'!$D$19))</f>
        <v>13442211.000000006</v>
      </c>
      <c r="O178" s="293">
        <f>IF(O$78="","",IF('Consommation BATIMENT'!O$229&lt;0,0,'Consommation BATIMENT'!O$229*'Consommation BATIMENT'!$D$19))</f>
        <v>14674311.000000004</v>
      </c>
      <c r="P178" s="293">
        <f>IF(P$78="","",IF('Consommation BATIMENT'!P$229&lt;0,0,'Consommation BATIMENT'!P$229*'Consommation BATIMENT'!$D$19))</f>
        <v>15906411.000000004</v>
      </c>
      <c r="Q178" s="293">
        <f>IF(Q$78="","",IF('Consommation BATIMENT'!Q$229&lt;0,0,'Consommation BATIMENT'!Q$229*'Consommation BATIMENT'!$D$19))</f>
        <v>16972177.500000007</v>
      </c>
      <c r="R178" s="293">
        <f>IF(R$78="","",IF('Consommation BATIMENT'!R$229&lt;0,0,'Consommation BATIMENT'!R$229*'Consommation BATIMENT'!$D$19))</f>
        <v>18037944.000000007</v>
      </c>
      <c r="S178" s="293">
        <f>IF(S$78="","",IF('Consommation BATIMENT'!S$229&lt;0,0,'Consommation BATIMENT'!S$229*'Consommation BATIMENT'!$D$19))</f>
        <v>19103710.500000007</v>
      </c>
      <c r="T178" s="293">
        <f>IF(T$78="","",IF('Consommation BATIMENT'!T$229&lt;0,0,'Consommation BATIMENT'!T$229*'Consommation BATIMENT'!$D$19))</f>
        <v>20169477.000000007</v>
      </c>
      <c r="U178" s="293">
        <f>IF(U$78="","",IF('Consommation BATIMENT'!U$229&lt;0,0,'Consommation BATIMENT'!U$229*'Consommation BATIMENT'!$D$19))</f>
        <v>21235243.500000007</v>
      </c>
      <c r="V178" s="293">
        <f>IF(V$78="","",IF('Consommation BATIMENT'!V$229&lt;0,0,'Consommation BATIMENT'!V$229*'Consommation BATIMENT'!$D$19))</f>
        <v>22301010.000000007</v>
      </c>
      <c r="W178" s="293">
        <f>IF(W$78="","",IF('Consommation BATIMENT'!W$229&lt;0,0,'Consommation BATIMENT'!W$229*'Consommation BATIMENT'!$D$19))</f>
        <v>23366776.500000007</v>
      </c>
      <c r="X178" s="293">
        <f>IF(X$78="","",IF('Consommation BATIMENT'!X$229&lt;0,0,'Consommation BATIMENT'!X$229*'Consommation BATIMENT'!$D$19))</f>
        <v>24432543.000000007</v>
      </c>
      <c r="Y178" s="293">
        <f>IF(Y$78="","",IF('Consommation BATIMENT'!Y$229&lt;0,0,'Consommation BATIMENT'!Y$229*'Consommation BATIMENT'!$D$19))</f>
        <v>25498309.500000007</v>
      </c>
      <c r="Z178" s="293">
        <f>IF(Z$78="","",IF('Consommation BATIMENT'!Z$229&lt;0,0,'Consommation BATIMENT'!Z$229*'Consommation BATIMENT'!$D$19))</f>
        <v>26564076.000000007</v>
      </c>
      <c r="AA178" s="293">
        <f>IF(AA$78="","",IF('Consommation BATIMENT'!AA$229&lt;0,0,'Consommation BATIMENT'!AA$229*'Consommation BATIMENT'!$D$19))</f>
        <v>27325513.800000004</v>
      </c>
      <c r="AB178" s="293">
        <f>IF(AB$78="","",IF('Consommation BATIMENT'!AB$229&lt;0,0,'Consommation BATIMENT'!AB$229*'Consommation BATIMENT'!$D$19))</f>
        <v>28086951.600000005</v>
      </c>
      <c r="AC178" s="293">
        <f>IF(AC$78="","",IF('Consommation BATIMENT'!AC$229&lt;0,0,'Consommation BATIMENT'!AC$229*'Consommation BATIMENT'!$D$19))</f>
        <v>28848389.400000006</v>
      </c>
      <c r="AD178" s="293">
        <f>IF(AD$78="","",IF('Consommation BATIMENT'!AD$229&lt;0,0,'Consommation BATIMENT'!AD$229*'Consommation BATIMENT'!$D$19))</f>
        <v>29609827.200000007</v>
      </c>
      <c r="AE178" s="293">
        <f>IF(AE$78="","",IF('Consommation BATIMENT'!AE$229&lt;0,0,'Consommation BATIMENT'!AE$229*'Consommation BATIMENT'!$D$19))</f>
        <v>30371265.000000007</v>
      </c>
      <c r="AF178" s="293">
        <f>IF(AF$78="","",IF('Consommation BATIMENT'!AF$229&lt;0,0,'Consommation BATIMENT'!AF$229*'Consommation BATIMENT'!$D$19))</f>
        <v>31132702.800000004</v>
      </c>
      <c r="AG178" s="293">
        <f>IF(AG$78="","",IF('Consommation BATIMENT'!AG$229&lt;0,0,'Consommation BATIMENT'!AG$229*'Consommation BATIMENT'!$D$19))</f>
        <v>31894140.600000005</v>
      </c>
      <c r="AH178" s="293">
        <f>IF(AH$78="","",IF('Consommation BATIMENT'!AH$229&lt;0,0,'Consommation BATIMENT'!AH$229*'Consommation BATIMENT'!$D$19))</f>
        <v>32655578.400000006</v>
      </c>
      <c r="AI178" s="293">
        <f>IF(AI$78="","",IF('Consommation BATIMENT'!AI$229&lt;0,0,'Consommation BATIMENT'!AI$229*'Consommation BATIMENT'!$D$19))</f>
        <v>33417016.200000007</v>
      </c>
      <c r="AJ178" s="293">
        <f>IF(AJ$78="","",IF('Consommation BATIMENT'!AJ$229&lt;0,0,'Consommation BATIMENT'!AJ$229*'Consommation BATIMENT'!$D$19))</f>
        <v>34178454.000000007</v>
      </c>
      <c r="AK178" s="293" t="str">
        <f>IF(AK$78="","",IF('Consommation BATIMENT'!AK$229&lt;0,0,'Consommation BATIMENT'!AK$229*'Consommation BATIMENT'!$D$19))</f>
        <v/>
      </c>
      <c r="AL178" s="293" t="str">
        <f>IF(AL$78="","",IF('Consommation BATIMENT'!AL$229&lt;0,0,'Consommation BATIMENT'!AL$229*'Consommation BATIMENT'!$D$19))</f>
        <v/>
      </c>
      <c r="AM178" s="293" t="str">
        <f>IF(AM$78="","",IF('Consommation BATIMENT'!AM$229&lt;0,0,'Consommation BATIMENT'!AM$229*'Consommation BATIMENT'!$D$19))</f>
        <v/>
      </c>
      <c r="AN178" s="293" t="str">
        <f>IF(AN$78="","",IF('Consommation BATIMENT'!AN$229&lt;0,0,'Consommation BATIMENT'!AN$229*'Consommation BATIMENT'!$D$19))</f>
        <v/>
      </c>
      <c r="AO178" s="293" t="str">
        <f>IF(AO$78="","",IF('Consommation BATIMENT'!AO$229&lt;0,0,'Consommation BATIMENT'!AO$229*'Consommation BATIMENT'!$D$19))</f>
        <v/>
      </c>
      <c r="AP178" s="293" t="str">
        <f>IF(AP$78="","",IF('Consommation BATIMENT'!AP$229&lt;0,0,'Consommation BATIMENT'!AP$229*'Consommation BATIMENT'!$D$19))</f>
        <v/>
      </c>
      <c r="AQ178" s="293" t="str">
        <f>IF(AQ$78="","",IF('Consommation BATIMENT'!AQ$229&lt;0,0,'Consommation BATIMENT'!AQ$229*'Consommation BATIMENT'!$D$19))</f>
        <v/>
      </c>
      <c r="AR178" s="293" t="str">
        <f>IF(AR$78="","",IF('Consommation BATIMENT'!AR$229&lt;0,0,'Consommation BATIMENT'!AR$229*'Consommation BATIMENT'!$D$19))</f>
        <v/>
      </c>
    </row>
    <row r="179" spans="1:1173" s="290" customFormat="1" ht="22" hidden="1" customHeight="1" x14ac:dyDescent="0.15">
      <c r="A179" s="256"/>
      <c r="B179" s="288" t="s">
        <v>200</v>
      </c>
      <c r="C179" s="93" t="s">
        <v>79</v>
      </c>
      <c r="D179" s="289">
        <f>IF(D$78="","",IF(D178&lt;0,0,IF($E172=0,D178,$F$90*$F$91*D178)))</f>
        <v>1195137.0000000056</v>
      </c>
      <c r="E179" s="289">
        <f t="shared" ref="E179:AQ179" si="43">IF(E$78="","",IF(E178&lt;0,0,IF($E172=0,E178,$F$90*$F$91*E178)))</f>
        <v>2390274.0000000051</v>
      </c>
      <c r="F179" s="289">
        <f t="shared" si="43"/>
        <v>3585411.0000000051</v>
      </c>
      <c r="G179" s="289">
        <f t="shared" si="43"/>
        <v>4817511.0000000056</v>
      </c>
      <c r="H179" s="289">
        <f t="shared" si="43"/>
        <v>6049611.0000000047</v>
      </c>
      <c r="I179" s="289">
        <f t="shared" si="43"/>
        <v>7281711.0000000047</v>
      </c>
      <c r="J179" s="289">
        <f t="shared" si="43"/>
        <v>8513811.0000000056</v>
      </c>
      <c r="K179" s="289">
        <f t="shared" si="43"/>
        <v>9745911.0000000056</v>
      </c>
      <c r="L179" s="289">
        <f t="shared" si="43"/>
        <v>10978011.000000006</v>
      </c>
      <c r="M179" s="289">
        <f t="shared" si="43"/>
        <v>12210111.000000006</v>
      </c>
      <c r="N179" s="289">
        <f t="shared" si="43"/>
        <v>13442211.000000006</v>
      </c>
      <c r="O179" s="289">
        <f t="shared" si="43"/>
        <v>14674311.000000004</v>
      </c>
      <c r="P179" s="289">
        <f t="shared" si="43"/>
        <v>15906411.000000004</v>
      </c>
      <c r="Q179" s="289">
        <f t="shared" si="43"/>
        <v>16972177.500000007</v>
      </c>
      <c r="R179" s="289">
        <f t="shared" si="43"/>
        <v>18037944.000000007</v>
      </c>
      <c r="S179" s="289">
        <f t="shared" si="43"/>
        <v>19103710.500000007</v>
      </c>
      <c r="T179" s="289">
        <f t="shared" si="43"/>
        <v>20169477.000000007</v>
      </c>
      <c r="U179" s="289">
        <f t="shared" si="43"/>
        <v>21235243.500000007</v>
      </c>
      <c r="V179" s="289">
        <f t="shared" si="43"/>
        <v>22301010.000000007</v>
      </c>
      <c r="W179" s="289">
        <f t="shared" si="43"/>
        <v>23366776.500000007</v>
      </c>
      <c r="X179" s="289">
        <f t="shared" si="43"/>
        <v>24432543.000000007</v>
      </c>
      <c r="Y179" s="289">
        <f t="shared" si="43"/>
        <v>25498309.500000007</v>
      </c>
      <c r="Z179" s="289">
        <f t="shared" si="43"/>
        <v>26564076.000000007</v>
      </c>
      <c r="AA179" s="289">
        <f t="shared" si="43"/>
        <v>27325513.800000004</v>
      </c>
      <c r="AB179" s="289">
        <f t="shared" si="43"/>
        <v>28086951.600000005</v>
      </c>
      <c r="AC179" s="289">
        <f t="shared" si="43"/>
        <v>28848389.400000006</v>
      </c>
      <c r="AD179" s="289">
        <f t="shared" si="43"/>
        <v>29609827.200000007</v>
      </c>
      <c r="AE179" s="289">
        <f t="shared" si="43"/>
        <v>30371265.000000007</v>
      </c>
      <c r="AF179" s="289">
        <f t="shared" si="43"/>
        <v>31132702.800000004</v>
      </c>
      <c r="AG179" s="289">
        <f t="shared" si="43"/>
        <v>31894140.600000005</v>
      </c>
      <c r="AH179" s="289">
        <f t="shared" si="43"/>
        <v>32655578.400000006</v>
      </c>
      <c r="AI179" s="289">
        <f t="shared" si="43"/>
        <v>33417016.200000007</v>
      </c>
      <c r="AJ179" s="289">
        <f t="shared" si="43"/>
        <v>34178454.000000007</v>
      </c>
      <c r="AK179" s="289" t="str">
        <f t="shared" si="43"/>
        <v/>
      </c>
      <c r="AL179" s="289" t="str">
        <f t="shared" si="43"/>
        <v/>
      </c>
      <c r="AM179" s="289" t="str">
        <f t="shared" si="43"/>
        <v/>
      </c>
      <c r="AN179" s="289" t="str">
        <f t="shared" si="43"/>
        <v/>
      </c>
      <c r="AO179" s="289" t="str">
        <f t="shared" si="43"/>
        <v/>
      </c>
      <c r="AP179" s="289" t="str">
        <f t="shared" si="43"/>
        <v/>
      </c>
      <c r="AQ179" s="289" t="str">
        <f t="shared" si="43"/>
        <v/>
      </c>
      <c r="AR179" s="289" t="str">
        <f>IF(AR$78="","",IF(AR178&lt;0,0,IF($E172=0,AR178,$F$90*$F$91*AR178)))</f>
        <v/>
      </c>
    </row>
    <row r="180" spans="1:1173" s="290" customFormat="1" ht="22" hidden="1" customHeight="1" x14ac:dyDescent="0.15">
      <c r="A180" s="256"/>
      <c r="B180" s="288" t="s">
        <v>201</v>
      </c>
      <c r="C180" s="93" t="s">
        <v>49</v>
      </c>
      <c r="D180" s="289">
        <f t="shared" ref="D180:AR180" si="44">IF(D$78="","",IF($E172=0,$G172*D179,$J$24*D179))</f>
        <v>53781165.000000253</v>
      </c>
      <c r="E180" s="289">
        <f t="shared" si="44"/>
        <v>107562330.00000022</v>
      </c>
      <c r="F180" s="289">
        <f t="shared" si="44"/>
        <v>161343495.00000024</v>
      </c>
      <c r="G180" s="289">
        <f t="shared" si="44"/>
        <v>216787995.00000024</v>
      </c>
      <c r="H180" s="289">
        <f t="shared" si="44"/>
        <v>272232495.00000024</v>
      </c>
      <c r="I180" s="289">
        <f t="shared" si="44"/>
        <v>327676995.00000024</v>
      </c>
      <c r="J180" s="289">
        <f t="shared" si="44"/>
        <v>383121495.00000024</v>
      </c>
      <c r="K180" s="289">
        <f t="shared" si="44"/>
        <v>438565995.00000024</v>
      </c>
      <c r="L180" s="289">
        <f t="shared" si="44"/>
        <v>494010495.00000024</v>
      </c>
      <c r="M180" s="289">
        <f t="shared" si="44"/>
        <v>549454995.00000024</v>
      </c>
      <c r="N180" s="289">
        <f t="shared" si="44"/>
        <v>604899495.00000024</v>
      </c>
      <c r="O180" s="289">
        <f t="shared" si="44"/>
        <v>660343995.00000012</v>
      </c>
      <c r="P180" s="289">
        <f t="shared" si="44"/>
        <v>715788495.00000012</v>
      </c>
      <c r="Q180" s="289">
        <f t="shared" si="44"/>
        <v>763747987.50000036</v>
      </c>
      <c r="R180" s="289">
        <f t="shared" si="44"/>
        <v>811707480.00000036</v>
      </c>
      <c r="S180" s="289">
        <f t="shared" si="44"/>
        <v>859666972.50000036</v>
      </c>
      <c r="T180" s="289">
        <f t="shared" si="44"/>
        <v>907626465.00000036</v>
      </c>
      <c r="U180" s="289">
        <f t="shared" si="44"/>
        <v>955585957.50000036</v>
      </c>
      <c r="V180" s="289">
        <f t="shared" si="44"/>
        <v>1003545450.0000004</v>
      </c>
      <c r="W180" s="289">
        <f t="shared" si="44"/>
        <v>1051504942.5000004</v>
      </c>
      <c r="X180" s="289">
        <f t="shared" si="44"/>
        <v>1099464435.0000002</v>
      </c>
      <c r="Y180" s="289">
        <f t="shared" si="44"/>
        <v>1147423927.5000002</v>
      </c>
      <c r="Z180" s="289">
        <f t="shared" si="44"/>
        <v>1195383420.0000002</v>
      </c>
      <c r="AA180" s="289">
        <f t="shared" si="44"/>
        <v>1229648121.0000002</v>
      </c>
      <c r="AB180" s="289">
        <f t="shared" si="44"/>
        <v>1263912822.0000002</v>
      </c>
      <c r="AC180" s="289">
        <f t="shared" si="44"/>
        <v>1298177523.0000002</v>
      </c>
      <c r="AD180" s="289">
        <f t="shared" si="44"/>
        <v>1332442224.0000002</v>
      </c>
      <c r="AE180" s="289">
        <f t="shared" si="44"/>
        <v>1366706925.0000002</v>
      </c>
      <c r="AF180" s="289">
        <f t="shared" si="44"/>
        <v>1400971626.0000002</v>
      </c>
      <c r="AG180" s="289">
        <f t="shared" si="44"/>
        <v>1435236327.0000002</v>
      </c>
      <c r="AH180" s="289">
        <f t="shared" si="44"/>
        <v>1469501028.0000002</v>
      </c>
      <c r="AI180" s="289">
        <f t="shared" si="44"/>
        <v>1503765729.0000002</v>
      </c>
      <c r="AJ180" s="289">
        <f t="shared" si="44"/>
        <v>1538030430.0000002</v>
      </c>
      <c r="AK180" s="289" t="str">
        <f t="shared" si="44"/>
        <v/>
      </c>
      <c r="AL180" s="289" t="str">
        <f t="shared" si="44"/>
        <v/>
      </c>
      <c r="AM180" s="289" t="str">
        <f t="shared" si="44"/>
        <v/>
      </c>
      <c r="AN180" s="289" t="str">
        <f t="shared" si="44"/>
        <v/>
      </c>
      <c r="AO180" s="289" t="str">
        <f t="shared" si="44"/>
        <v/>
      </c>
      <c r="AP180" s="289" t="str">
        <f t="shared" si="44"/>
        <v/>
      </c>
      <c r="AQ180" s="289" t="str">
        <f t="shared" si="44"/>
        <v/>
      </c>
      <c r="AR180" s="289" t="str">
        <f t="shared" si="44"/>
        <v/>
      </c>
    </row>
    <row r="181" spans="1:1173" s="256" customFormat="1" ht="10" hidden="1" customHeight="1" x14ac:dyDescent="0.15">
      <c r="C181" s="291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</row>
    <row r="182" spans="1:1173" s="284" customFormat="1" ht="26" hidden="1" customHeight="1" x14ac:dyDescent="0.15">
      <c r="A182" s="256"/>
      <c r="B182" s="284" t="s">
        <v>100</v>
      </c>
      <c r="C182" s="286" t="s">
        <v>79</v>
      </c>
      <c r="D182" s="287">
        <f>IF(D$78="","",IF('Consommation BATIMENT'!D$241&lt;0,0,'Consommation BATIMENT'!D$241))</f>
        <v>2515500</v>
      </c>
      <c r="E182" s="287">
        <f>IF(E$78="","",IF('Consommation BATIMENT'!E$241&lt;0,0,'Consommation BATIMENT'!E$241))</f>
        <v>4916000.7731250003</v>
      </c>
      <c r="F182" s="287">
        <f>IF(F$78="","",IF('Consommation BATIMENT'!F$241&lt;0,0,'Consommation BATIMENT'!F$241))</f>
        <v>7206759.6527806241</v>
      </c>
      <c r="G182" s="287">
        <f>IF(G$78="","",IF('Consommation BATIMENT'!G$241&lt;0,0,'Consommation BATIMENT'!G$241))</f>
        <v>9392793.6268041916</v>
      </c>
      <c r="H182" s="287">
        <f>IF(H$78="","",IF('Consommation BATIMENT'!H$241&lt;0,0,'Consommation BATIMENT'!H$241))</f>
        <v>11478890.325162804</v>
      </c>
      <c r="I182" s="287">
        <f>IF(I$78="","",IF('Consommation BATIMENT'!I$241&lt;0,0,'Consommation BATIMENT'!I$241))</f>
        <v>13469618.50533508</v>
      </c>
      <c r="J182" s="287">
        <f>IF(J$78="","",IF('Consommation BATIMENT'!J$241&lt;0,0,'Consommation BATIMENT'!J$241))</f>
        <v>15369338.058340555</v>
      </c>
      <c r="K182" s="287">
        <f>IF(K$78="","",IF('Consommation BATIMENT'!K$241&lt;0,0,'Consommation BATIMENT'!K$241))</f>
        <v>17182209.557330944</v>
      </c>
      <c r="L182" s="287">
        <f>IF(L$78="","",IF('Consommation BATIMENT'!L$241&lt;0,0,'Consommation BATIMENT'!L$241))</f>
        <v>18912203.369655613</v>
      </c>
      <c r="M182" s="287">
        <f>IF(M$78="","",IF('Consommation BATIMENT'!M$241&lt;0,0,'Consommation BATIMENT'!M$241))</f>
        <v>20563108.352357596</v>
      </c>
      <c r="N182" s="287">
        <f>IF(N$78="","",IF('Consommation BATIMENT'!N$241&lt;0,0,'Consommation BATIMENT'!N$241))</f>
        <v>22138540.15014413</v>
      </c>
      <c r="O182" s="287">
        <f>IF(O$78="","",IF('Consommation BATIMENT'!O$241&lt;0,0,'Consommation BATIMENT'!O$241))</f>
        <v>23641949.114005104</v>
      </c>
      <c r="P182" s="287">
        <f>IF(P$78="","",IF('Consommation BATIMENT'!P$241&lt;0,0,'Consommation BATIMENT'!P$241))</f>
        <v>25076627.857821967</v>
      </c>
      <c r="Q182" s="287">
        <f>IF(Q$78="","",IF('Consommation BATIMENT'!Q$241&lt;0,0,'Consommation BATIMENT'!Q$241))</f>
        <v>26445718.469516814</v>
      </c>
      <c r="R182" s="287">
        <f>IF(R$78="","",IF('Consommation BATIMENT'!R$241&lt;0,0,'Consommation BATIMENT'!R$241))</f>
        <v>27752219.392534766</v>
      </c>
      <c r="S182" s="287">
        <f>IF(S$78="","",IF('Consommation BATIMENT'!S$241&lt;0,0,'Consommation BATIMENT'!S$241))</f>
        <v>28998991.9927308</v>
      </c>
      <c r="T182" s="287">
        <f>IF(T$78="","",IF('Consommation BATIMENT'!T$241&lt;0,0,'Consommation BATIMENT'!T$241))</f>
        <v>30188766.825043119</v>
      </c>
      <c r="U182" s="287">
        <f>IF(U$78="","",IF('Consommation BATIMENT'!U$241&lt;0,0,'Consommation BATIMENT'!U$241))</f>
        <v>31324149.613677744</v>
      </c>
      <c r="V182" s="287">
        <f>IF(V$78="","",IF('Consommation BATIMENT'!V$241&lt;0,0,'Consommation BATIMENT'!V$241))</f>
        <v>32407626.95890145</v>
      </c>
      <c r="W182" s="287">
        <f>IF(W$78="","",IF('Consommation BATIMENT'!W$241&lt;0,0,'Consommation BATIMENT'!W$241))</f>
        <v>33441571.782941572</v>
      </c>
      <c r="X182" s="287">
        <f>IF(X$78="","",IF('Consommation BATIMENT'!X$241&lt;0,0,'Consommation BATIMENT'!X$241))</f>
        <v>34428248.52691967</v>
      </c>
      <c r="Y182" s="287">
        <f>IF(Y$78="","",IF('Consommation BATIMENT'!Y$241&lt;0,0,'Consommation BATIMENT'!Y$241))</f>
        <v>35369818.110200882</v>
      </c>
      <c r="Z182" s="287">
        <f>IF(Z$78="","",IF('Consommation BATIMENT'!Z$241&lt;0,0,'Consommation BATIMENT'!Z$241))</f>
        <v>36268342.66302041</v>
      </c>
      <c r="AA182" s="287">
        <f>IF(AA$78="","",IF('Consommation BATIMENT'!AA$241&lt;0,0,'Consommation BATIMENT'!AA$241))</f>
        <v>37125790.042752102</v>
      </c>
      <c r="AB182" s="287">
        <f>IF(AB$78="","",IF('Consommation BATIMENT'!AB$241&lt;0,0,'Consommation BATIMENT'!AB$241))</f>
        <v>37944038.143710136</v>
      </c>
      <c r="AC182" s="287">
        <f>IF(AC$78="","",IF('Consommation BATIMENT'!AC$241&lt;0,0,'Consommation BATIMENT'!AC$241))</f>
        <v>38724879.00992275</v>
      </c>
      <c r="AD182" s="287">
        <f>IF(AD$78="","",IF('Consommation BATIMENT'!AD$241&lt;0,0,'Consommation BATIMENT'!AD$241))</f>
        <v>39470022.759885371</v>
      </c>
      <c r="AE182" s="287">
        <f>IF(AE$78="","",IF('Consommation BATIMENT'!AE$241&lt;0,0,'Consommation BATIMENT'!AE$241))</f>
        <v>40181101.331888765</v>
      </c>
      <c r="AF182" s="287">
        <f>IF(AF$78="","",IF('Consommation BATIMENT'!AF$241&lt;0,0,'Consommation BATIMENT'!AF$241))</f>
        <v>40859672.058124803</v>
      </c>
      <c r="AG182" s="287">
        <f>IF(AG$78="","",IF('Consommation BATIMENT'!AG$241&lt;0,0,'Consommation BATIMENT'!AG$241))</f>
        <v>41507221.075397559</v>
      </c>
      <c r="AH182" s="287">
        <f>IF(AH$78="","",IF('Consommation BATIMENT'!AH$241&lt;0,0,'Consommation BATIMENT'!AH$241))</f>
        <v>42125166.579909414</v>
      </c>
      <c r="AI182" s="287">
        <f>IF(AI$78="","",IF('Consommation BATIMENT'!AI$241&lt;0,0,'Consommation BATIMENT'!AI$241))</f>
        <v>42714861.933250628</v>
      </c>
      <c r="AJ182" s="287">
        <f>IF(AJ$78="","",IF('Consommation BATIMENT'!AJ$241&lt;0,0,'Consommation BATIMENT'!AJ$241))</f>
        <v>43277598.626394659</v>
      </c>
      <c r="AK182" s="287" t="str">
        <f>IF(AK$78="","",IF('Consommation BATIMENT'!AK$241&lt;0,0,'Consommation BATIMENT'!AK$241))</f>
        <v/>
      </c>
      <c r="AL182" s="287" t="str">
        <f>IF(AL$78="","",IF('Consommation BATIMENT'!AL$241&lt;0,0,'Consommation BATIMENT'!AL$241))</f>
        <v/>
      </c>
      <c r="AM182" s="287" t="str">
        <f>IF(AM$78="","",IF('Consommation BATIMENT'!AM$241&lt;0,0,'Consommation BATIMENT'!AM$241))</f>
        <v/>
      </c>
      <c r="AN182" s="287" t="str">
        <f>IF(AN$78="","",IF('Consommation BATIMENT'!AN$241&lt;0,0,'Consommation BATIMENT'!AN$241))</f>
        <v/>
      </c>
      <c r="AO182" s="287" t="str">
        <f>IF(AO$78="","",IF('Consommation BATIMENT'!AO$241&lt;0,0,'Consommation BATIMENT'!AO$241))</f>
        <v/>
      </c>
      <c r="AP182" s="287" t="str">
        <f>IF(AP$78="","",IF('Consommation BATIMENT'!AP$241&lt;0,0,'Consommation BATIMENT'!AP$241))</f>
        <v/>
      </c>
      <c r="AQ182" s="287" t="str">
        <f>IF(AQ$78="","",IF('Consommation BATIMENT'!AQ$241&lt;0,0,'Consommation BATIMENT'!AQ$241))</f>
        <v/>
      </c>
      <c r="AR182" s="287" t="str">
        <f>IF(AR$78="","",IF('Consommation BATIMENT'!AR$241&lt;0,0,'Consommation BATIMENT'!AR$241))</f>
        <v/>
      </c>
    </row>
    <row r="183" spans="1:1173" s="290" customFormat="1" ht="22" hidden="1" customHeight="1" x14ac:dyDescent="0.15">
      <c r="A183" s="256"/>
      <c r="B183" s="288" t="s">
        <v>199</v>
      </c>
      <c r="C183" s="93" t="s">
        <v>79</v>
      </c>
      <c r="D183" s="289">
        <f>IF(D$78="","",IF(D182&lt;0,0,IF($D172=0,D182,$F$90*$F$91*D182)))</f>
        <v>528255</v>
      </c>
      <c r="E183" s="289">
        <f t="shared" ref="E183:AR183" si="45">IF(E$78="","",IF(E182&lt;0,0,IF($D172=0,E182,$F$90*$F$91*E182)))</f>
        <v>1032360.16235625</v>
      </c>
      <c r="F183" s="289">
        <f t="shared" si="45"/>
        <v>1513419.527083931</v>
      </c>
      <c r="G183" s="289">
        <f t="shared" si="45"/>
        <v>1972486.6616288801</v>
      </c>
      <c r="H183" s="289">
        <f t="shared" si="45"/>
        <v>2410566.9682841888</v>
      </c>
      <c r="I183" s="289">
        <f t="shared" si="45"/>
        <v>2828619.8861203664</v>
      </c>
      <c r="J183" s="289">
        <f t="shared" si="45"/>
        <v>3227560.9922515163</v>
      </c>
      <c r="K183" s="289">
        <f t="shared" si="45"/>
        <v>3608264.0070394981</v>
      </c>
      <c r="L183" s="289">
        <f t="shared" si="45"/>
        <v>3971562.7076276788</v>
      </c>
      <c r="M183" s="289">
        <f t="shared" si="45"/>
        <v>4318252.7539950954</v>
      </c>
      <c r="N183" s="289">
        <f t="shared" si="45"/>
        <v>4649093.431530267</v>
      </c>
      <c r="O183" s="289">
        <f t="shared" si="45"/>
        <v>4964809.3139410717</v>
      </c>
      <c r="P183" s="289">
        <f t="shared" si="45"/>
        <v>5266091.8501426131</v>
      </c>
      <c r="Q183" s="289">
        <f t="shared" si="45"/>
        <v>5553600.8785985308</v>
      </c>
      <c r="R183" s="289">
        <f t="shared" si="45"/>
        <v>5827966.072432301</v>
      </c>
      <c r="S183" s="289">
        <f t="shared" si="45"/>
        <v>6089788.3184734676</v>
      </c>
      <c r="T183" s="289">
        <f t="shared" si="45"/>
        <v>6339641.0332590546</v>
      </c>
      <c r="U183" s="289">
        <f t="shared" si="45"/>
        <v>6578071.4188723257</v>
      </c>
      <c r="V183" s="289">
        <f t="shared" si="45"/>
        <v>6805601.6613693042</v>
      </c>
      <c r="W183" s="289">
        <f t="shared" si="45"/>
        <v>7022730.0744177299</v>
      </c>
      <c r="X183" s="289">
        <f t="shared" si="45"/>
        <v>7229932.1906531304</v>
      </c>
      <c r="Y183" s="289">
        <f t="shared" si="45"/>
        <v>7427661.8031421853</v>
      </c>
      <c r="Z183" s="289">
        <f t="shared" si="45"/>
        <v>7616351.9592342861</v>
      </c>
      <c r="AA183" s="289">
        <f t="shared" si="45"/>
        <v>7796415.9089779407</v>
      </c>
      <c r="AB183" s="289">
        <f t="shared" si="45"/>
        <v>7968248.0101791285</v>
      </c>
      <c r="AC183" s="289">
        <f t="shared" si="45"/>
        <v>8132224.5920837773</v>
      </c>
      <c r="AD183" s="289">
        <f t="shared" si="45"/>
        <v>8288704.7795759272</v>
      </c>
      <c r="AE183" s="289">
        <f t="shared" si="45"/>
        <v>8438031.2796966396</v>
      </c>
      <c r="AF183" s="289">
        <f t="shared" si="45"/>
        <v>8580531.132206209</v>
      </c>
      <c r="AG183" s="289">
        <f t="shared" si="45"/>
        <v>8716516.4258334879</v>
      </c>
      <c r="AH183" s="289">
        <f t="shared" si="45"/>
        <v>8846284.9817809761</v>
      </c>
      <c r="AI183" s="289">
        <f t="shared" si="45"/>
        <v>8970121.0059826318</v>
      </c>
      <c r="AJ183" s="289">
        <f t="shared" si="45"/>
        <v>9088295.7115428783</v>
      </c>
      <c r="AK183" s="289" t="str">
        <f t="shared" si="45"/>
        <v/>
      </c>
      <c r="AL183" s="289" t="str">
        <f t="shared" si="45"/>
        <v/>
      </c>
      <c r="AM183" s="289" t="str">
        <f t="shared" si="45"/>
        <v/>
      </c>
      <c r="AN183" s="289" t="str">
        <f t="shared" si="45"/>
        <v/>
      </c>
      <c r="AO183" s="289" t="str">
        <f t="shared" si="45"/>
        <v/>
      </c>
      <c r="AP183" s="289" t="str">
        <f t="shared" si="45"/>
        <v/>
      </c>
      <c r="AQ183" s="289" t="str">
        <f t="shared" si="45"/>
        <v/>
      </c>
      <c r="AR183" s="289" t="str">
        <f t="shared" si="45"/>
        <v/>
      </c>
    </row>
    <row r="184" spans="1:1173" s="290" customFormat="1" ht="22" hidden="1" customHeight="1" x14ac:dyDescent="0.15">
      <c r="A184" s="256"/>
      <c r="B184" s="288" t="s">
        <v>197</v>
      </c>
      <c r="C184" s="93" t="s">
        <v>49</v>
      </c>
      <c r="D184" s="289">
        <f t="shared" ref="D184:AR184" si="46">IF(D$78="","",IF($D172=0,$H172*D183,$J$24*D183))</f>
        <v>56786212.304640003</v>
      </c>
      <c r="E184" s="289">
        <f t="shared" si="46"/>
        <v>110976371.93100801</v>
      </c>
      <c r="F184" s="289">
        <f t="shared" si="46"/>
        <v>162689160.67235705</v>
      </c>
      <c r="G184" s="289">
        <f t="shared" si="46"/>
        <v>212037834.63540941</v>
      </c>
      <c r="H184" s="289">
        <f t="shared" si="46"/>
        <v>259130472.28239837</v>
      </c>
      <c r="I184" s="289">
        <f t="shared" si="46"/>
        <v>304070211.13355815</v>
      </c>
      <c r="J184" s="289">
        <f t="shared" si="46"/>
        <v>346955473.64846367</v>
      </c>
      <c r="K184" s="289">
        <f t="shared" si="46"/>
        <v>387880182.78092206</v>
      </c>
      <c r="L184" s="289">
        <f t="shared" si="46"/>
        <v>426933967.6795038</v>
      </c>
      <c r="M184" s="289">
        <f t="shared" si="46"/>
        <v>464202359.98421574</v>
      </c>
      <c r="N184" s="289">
        <f t="shared" si="46"/>
        <v>499766981.14922732</v>
      </c>
      <c r="O184" s="289">
        <f t="shared" si="46"/>
        <v>533705721.201904</v>
      </c>
      <c r="P184" s="289">
        <f t="shared" si="46"/>
        <v>566092909.32964742</v>
      </c>
      <c r="Q184" s="289">
        <f t="shared" si="46"/>
        <v>596999476.6681459</v>
      </c>
      <c r="R184" s="289">
        <f t="shared" si="46"/>
        <v>626493111.64755583</v>
      </c>
      <c r="S184" s="289">
        <f t="shared" si="46"/>
        <v>654638408.23683822</v>
      </c>
      <c r="T184" s="289">
        <f t="shared" si="46"/>
        <v>681497007.41092086</v>
      </c>
      <c r="U184" s="289">
        <f t="shared" si="46"/>
        <v>707127732.15051138</v>
      </c>
      <c r="V184" s="289">
        <f t="shared" si="46"/>
        <v>731586716.27022564</v>
      </c>
      <c r="W184" s="289">
        <f t="shared" si="46"/>
        <v>754927527.3571769</v>
      </c>
      <c r="X184" s="289">
        <f t="shared" si="46"/>
        <v>777201284.08927441</v>
      </c>
      <c r="Y184" s="289">
        <f t="shared" si="46"/>
        <v>798456768.19016826</v>
      </c>
      <c r="Z184" s="289">
        <f t="shared" si="46"/>
        <v>818740531.26603448</v>
      </c>
      <c r="AA184" s="289">
        <f t="shared" si="46"/>
        <v>838096996.75818348</v>
      </c>
      <c r="AB184" s="289">
        <f t="shared" si="46"/>
        <v>856568557.23477721</v>
      </c>
      <c r="AC184" s="289">
        <f t="shared" si="46"/>
        <v>874195667.23473287</v>
      </c>
      <c r="AD184" s="289">
        <f t="shared" si="46"/>
        <v>891016931.86715305</v>
      </c>
      <c r="AE184" s="289">
        <f t="shared" si="46"/>
        <v>907069191.3603214</v>
      </c>
      <c r="AF184" s="289">
        <f t="shared" si="46"/>
        <v>922387601.74543512</v>
      </c>
      <c r="AG184" s="289">
        <f t="shared" si="46"/>
        <v>937005711.85178053</v>
      </c>
      <c r="AH184" s="289">
        <f t="shared" si="46"/>
        <v>950955536.78197634</v>
      </c>
      <c r="AI184" s="289">
        <f t="shared" si="46"/>
        <v>964267628.02820742</v>
      </c>
      <c r="AJ184" s="289">
        <f t="shared" si="46"/>
        <v>976971140.38300288</v>
      </c>
      <c r="AK184" s="289" t="str">
        <f t="shared" si="46"/>
        <v/>
      </c>
      <c r="AL184" s="289" t="str">
        <f t="shared" si="46"/>
        <v/>
      </c>
      <c r="AM184" s="289" t="str">
        <f t="shared" si="46"/>
        <v/>
      </c>
      <c r="AN184" s="289" t="str">
        <f t="shared" si="46"/>
        <v/>
      </c>
      <c r="AO184" s="289" t="str">
        <f t="shared" si="46"/>
        <v/>
      </c>
      <c r="AP184" s="289" t="str">
        <f t="shared" si="46"/>
        <v/>
      </c>
      <c r="AQ184" s="289" t="str">
        <f t="shared" si="46"/>
        <v/>
      </c>
      <c r="AR184" s="289" t="str">
        <f t="shared" si="46"/>
        <v/>
      </c>
    </row>
    <row r="185" spans="1:1173" s="256" customFormat="1" ht="10" hidden="1" customHeight="1" x14ac:dyDescent="0.15">
      <c r="C185" s="291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</row>
    <row r="186" spans="1:1173" s="284" customFormat="1" ht="26" hidden="1" customHeight="1" x14ac:dyDescent="0.15">
      <c r="A186" s="256"/>
      <c r="B186" s="284" t="s">
        <v>101</v>
      </c>
      <c r="C186" s="286" t="s">
        <v>79</v>
      </c>
      <c r="D186" s="287">
        <f>IF(D$78="","",IF('Consommation BATIMENT'!D$248&lt;0,0,'Consommation BATIMENT'!D$248))</f>
        <v>559000</v>
      </c>
      <c r="E186" s="287">
        <f>IF(E$78="","",IF('Consommation BATIMENT'!E$248&lt;0,0,'Consommation BATIMENT'!E$248))</f>
        <v>1123189.61625</v>
      </c>
      <c r="F186" s="287">
        <f>IF(F$78="","",IF('Consommation BATIMENT'!F$248&lt;0,0,'Consommation BATIMENT'!F$248))</f>
        <v>1692639.0489561111</v>
      </c>
      <c r="G186" s="287">
        <f>IF(G$78="","",IF('Consommation BATIMENT'!G$248&lt;0,0,'Consommation BATIMENT'!G$248))</f>
        <v>2267418.3635342713</v>
      </c>
      <c r="H186" s="287">
        <f>IF(H$78="","",IF('Consommation BATIMENT'!H$248&lt;0,0,'Consommation BATIMENT'!H$248))</f>
        <v>2847597.5275173476</v>
      </c>
      <c r="I186" s="287">
        <f>IF(I$78="","",IF('Consommation BATIMENT'!I$248&lt;0,0,'Consommation BATIMENT'!I$248))</f>
        <v>3433246.4460824328</v>
      </c>
      <c r="J186" s="287">
        <f>IF(J$78="","",IF('Consommation BATIMENT'!J$248&lt;0,0,'Consommation BATIMENT'!J$248))</f>
        <v>4024434.9962644912</v>
      </c>
      <c r="K186" s="287">
        <f>IF(K$78="","",IF('Consommation BATIMENT'!K$248&lt;0,0,'Consommation BATIMENT'!K$248))</f>
        <v>4621233.0599195175</v>
      </c>
      <c r="L186" s="287">
        <f>IF(L$78="","",IF('Consommation BATIMENT'!L$248&lt;0,0,'Consommation BATIMENT'!L$248))</f>
        <v>5223710.5554975038</v>
      </c>
      <c r="M186" s="287">
        <f>IF(M$78="","",IF('Consommation BATIMENT'!M$248&lt;0,0,'Consommation BATIMENT'!M$248))</f>
        <v>5831937.4686828088</v>
      </c>
      <c r="N186" s="287">
        <f>IF(N$78="","",IF('Consommation BATIMENT'!N$248&lt;0,0,'Consommation BATIMENT'!N$248))</f>
        <v>6445983.8819568865</v>
      </c>
      <c r="O186" s="287">
        <f>IF(O$78="","",IF('Consommation BATIMENT'!O$248&lt;0,0,'Consommation BATIMENT'!O$248))</f>
        <v>7065920.0031358907</v>
      </c>
      <c r="P186" s="287">
        <f>IF(P$78="","",IF('Consommation BATIMENT'!P$248&lt;0,0,'Consommation BATIMENT'!P$248))</f>
        <v>7691816.1929332707</v>
      </c>
      <c r="Q186" s="287">
        <f>IF(Q$78="","",IF('Consommation BATIMENT'!Q$248&lt;0,0,'Consommation BATIMENT'!Q$248))</f>
        <v>8323742.9915952338</v>
      </c>
      <c r="R186" s="287">
        <f>IF(R$78="","",IF('Consommation BATIMENT'!R$248&lt;0,0,'Consommation BATIMENT'!R$248))</f>
        <v>8961771.1446547881</v>
      </c>
      <c r="S186" s="287">
        <f>IF(S$78="","",IF('Consommation BATIMENT'!S$248&lt;0,0,'Consommation BATIMENT'!S$248))</f>
        <v>9605971.6278480235</v>
      </c>
      <c r="T186" s="287">
        <f>IF(T$78="","",IF('Consommation BATIMENT'!T$248&lt;0,0,'Consommation BATIMENT'!T$248))</f>
        <v>10256415.671234328</v>
      </c>
      <c r="U186" s="287">
        <f>IF(U$78="","",IF('Consommation BATIMENT'!U$248&lt;0,0,'Consommation BATIMENT'!U$248))</f>
        <v>10913174.782560352</v>
      </c>
      <c r="V186" s="287">
        <f>IF(V$78="","",IF('Consommation BATIMENT'!V$248&lt;0,0,'Consommation BATIMENT'!V$248))</f>
        <v>11576320.76990578</v>
      </c>
      <c r="W186" s="287">
        <f>IF(W$78="","",IF('Consommation BATIMENT'!W$248&lt;0,0,'Consommation BATIMENT'!W$248))</f>
        <v>12245925.763647212</v>
      </c>
      <c r="X186" s="287">
        <f>IF(X$78="","",IF('Consommation BATIMENT'!X$248&lt;0,0,'Consommation BATIMENT'!X$248))</f>
        <v>12922062.237774899</v>
      </c>
      <c r="Y186" s="287">
        <f>IF(Y$78="","",IF('Consommation BATIMENT'!Y$248&lt;0,0,'Consommation BATIMENT'!Y$248))</f>
        <v>13604803.030595448</v>
      </c>
      <c r="Z186" s="287">
        <f>IF(Z$78="","",IF('Consommation BATIMENT'!Z$248&lt;0,0,'Consommation BATIMENT'!Z$248))</f>
        <v>14294221.364852196</v>
      </c>
      <c r="AA186" s="287">
        <f>IF(AA$78="","",IF('Consommation BATIMENT'!AA$248&lt;0,0,'Consommation BATIMENT'!AA$248))</f>
        <v>14990390.86729352</v>
      </c>
      <c r="AB186" s="287">
        <f>IF(AB$78="","",IF('Consommation BATIMENT'!AB$248&lt;0,0,'Consommation BATIMENT'!AB$248))</f>
        <v>15693385.587717984</v>
      </c>
      <c r="AC186" s="287">
        <f>IF(AC$78="","",IF('Consommation BATIMENT'!AC$248&lt;0,0,'Consommation BATIMENT'!AC$248))</f>
        <v>16403280.017523957</v>
      </c>
      <c r="AD186" s="287">
        <f>IF(AD$78="","",IF('Consommation BATIMENT'!AD$248&lt;0,0,'Consommation BATIMENT'!AD$248))</f>
        <v>17120149.107790116</v>
      </c>
      <c r="AE186" s="287">
        <f>IF(AE$78="","",IF('Consommation BATIMENT'!AE$248&lt;0,0,'Consommation BATIMENT'!AE$248))</f>
        <v>17844068.286912069</v>
      </c>
      <c r="AF186" s="287">
        <f>IF(AF$78="","",IF('Consommation BATIMENT'!AF$248&lt;0,0,'Consommation BATIMENT'!AF$248))</f>
        <v>18575113.477819197</v>
      </c>
      <c r="AG186" s="287">
        <f>IF(AG$78="","",IF('Consommation BATIMENT'!AG$248&lt;0,0,'Consommation BATIMENT'!AG$248))</f>
        <v>19313361.114794806</v>
      </c>
      <c r="AH186" s="287">
        <f>IF(AH$78="","",IF('Consommation BATIMENT'!AH$248&lt;0,0,'Consommation BATIMENT'!AH$248))</f>
        <v>20058888.159921587</v>
      </c>
      <c r="AI186" s="287">
        <f>IF(AI$78="","",IF('Consommation BATIMENT'!AI$248&lt;0,0,'Consommation BATIMENT'!AI$248))</f>
        <v>20811772.119173501</v>
      </c>
      <c r="AJ186" s="287">
        <f>IF(AJ$78="","",IF('Consommation BATIMENT'!AJ$248&lt;0,0,'Consommation BATIMENT'!AJ$248))</f>
        <v>21572091.058174193</v>
      </c>
      <c r="AK186" s="287" t="str">
        <f>IF(AK$78="","",IF('Consommation BATIMENT'!AK$248&lt;0,0,'Consommation BATIMENT'!AK$248))</f>
        <v/>
      </c>
      <c r="AL186" s="287" t="str">
        <f>IF(AL$78="","",IF('Consommation BATIMENT'!AL$248&lt;0,0,'Consommation BATIMENT'!AL$248))</f>
        <v/>
      </c>
      <c r="AM186" s="287" t="str">
        <f>IF(AM$78="","",IF('Consommation BATIMENT'!AM$248&lt;0,0,'Consommation BATIMENT'!AM$248))</f>
        <v/>
      </c>
      <c r="AN186" s="287" t="str">
        <f>IF(AN$78="","",IF('Consommation BATIMENT'!AN$248&lt;0,0,'Consommation BATIMENT'!AN$248))</f>
        <v/>
      </c>
      <c r="AO186" s="287" t="str">
        <f>IF(AO$78="","",IF('Consommation BATIMENT'!AO$248&lt;0,0,'Consommation BATIMENT'!AO$248))</f>
        <v/>
      </c>
      <c r="AP186" s="287" t="str">
        <f>IF(AP$78="","",IF('Consommation BATIMENT'!AP$248&lt;0,0,'Consommation BATIMENT'!AP$248))</f>
        <v/>
      </c>
      <c r="AQ186" s="287" t="str">
        <f>IF(AQ$78="","",IF('Consommation BATIMENT'!AQ$248&lt;0,0,'Consommation BATIMENT'!AQ$248))</f>
        <v/>
      </c>
      <c r="AR186" s="287" t="str">
        <f>IF(AR$78="","",IF('Consommation BATIMENT'!AR$248&lt;0,0,'Consommation BATIMENT'!AR$248))</f>
        <v/>
      </c>
    </row>
    <row r="187" spans="1:1173" s="290" customFormat="1" ht="22" hidden="1" customHeight="1" x14ac:dyDescent="0.15">
      <c r="A187" s="256"/>
      <c r="B187" s="288" t="s">
        <v>200</v>
      </c>
      <c r="C187" s="93" t="s">
        <v>79</v>
      </c>
      <c r="D187" s="289">
        <f>IF(D$78="","",IF(D186&lt;0,0,IF($F172=0,D186,$F$90*$F$91*D186)))</f>
        <v>559000</v>
      </c>
      <c r="E187" s="289">
        <f t="shared" ref="E187:AR187" si="47">IF(E$78="","",IF(E186&lt;0,0,IF($F172=0,E186,$F$90*$F$91*E186)))</f>
        <v>1123189.61625</v>
      </c>
      <c r="F187" s="289">
        <f t="shared" si="47"/>
        <v>1692639.0489561111</v>
      </c>
      <c r="G187" s="289">
        <f t="shared" si="47"/>
        <v>2267418.3635342713</v>
      </c>
      <c r="H187" s="289">
        <f t="shared" si="47"/>
        <v>2847597.5275173476</v>
      </c>
      <c r="I187" s="289">
        <f t="shared" si="47"/>
        <v>3433246.4460824328</v>
      </c>
      <c r="J187" s="289">
        <f t="shared" si="47"/>
        <v>4024434.9962644912</v>
      </c>
      <c r="K187" s="289">
        <f t="shared" si="47"/>
        <v>4621233.0599195175</v>
      </c>
      <c r="L187" s="289">
        <f t="shared" si="47"/>
        <v>5223710.5554975038</v>
      </c>
      <c r="M187" s="289">
        <f t="shared" si="47"/>
        <v>5831937.4686828088</v>
      </c>
      <c r="N187" s="289">
        <f t="shared" si="47"/>
        <v>6445983.8819568865</v>
      </c>
      <c r="O187" s="289">
        <f t="shared" si="47"/>
        <v>7065920.0031358907</v>
      </c>
      <c r="P187" s="289">
        <f t="shared" si="47"/>
        <v>7691816.1929332707</v>
      </c>
      <c r="Q187" s="289">
        <f t="shared" si="47"/>
        <v>8323742.9915952338</v>
      </c>
      <c r="R187" s="289">
        <f t="shared" si="47"/>
        <v>8961771.1446547881</v>
      </c>
      <c r="S187" s="289">
        <f t="shared" si="47"/>
        <v>9605971.6278480235</v>
      </c>
      <c r="T187" s="289">
        <f t="shared" si="47"/>
        <v>10256415.671234328</v>
      </c>
      <c r="U187" s="289">
        <f t="shared" si="47"/>
        <v>10913174.782560352</v>
      </c>
      <c r="V187" s="289">
        <f t="shared" si="47"/>
        <v>11576320.76990578</v>
      </c>
      <c r="W187" s="289">
        <f t="shared" si="47"/>
        <v>12245925.763647212</v>
      </c>
      <c r="X187" s="289">
        <f t="shared" si="47"/>
        <v>12922062.237774899</v>
      </c>
      <c r="Y187" s="289">
        <f t="shared" si="47"/>
        <v>13604803.030595448</v>
      </c>
      <c r="Z187" s="289">
        <f t="shared" si="47"/>
        <v>14294221.364852196</v>
      </c>
      <c r="AA187" s="289">
        <f t="shared" si="47"/>
        <v>14990390.86729352</v>
      </c>
      <c r="AB187" s="289">
        <f t="shared" si="47"/>
        <v>15693385.587717984</v>
      </c>
      <c r="AC187" s="289">
        <f t="shared" si="47"/>
        <v>16403280.017523957</v>
      </c>
      <c r="AD187" s="289">
        <f t="shared" si="47"/>
        <v>17120149.107790116</v>
      </c>
      <c r="AE187" s="289">
        <f t="shared" si="47"/>
        <v>17844068.286912069</v>
      </c>
      <c r="AF187" s="289">
        <f t="shared" si="47"/>
        <v>18575113.477819197</v>
      </c>
      <c r="AG187" s="289">
        <f t="shared" si="47"/>
        <v>19313361.114794806</v>
      </c>
      <c r="AH187" s="289">
        <f t="shared" si="47"/>
        <v>20058888.159921587</v>
      </c>
      <c r="AI187" s="289">
        <f t="shared" si="47"/>
        <v>20811772.119173501</v>
      </c>
      <c r="AJ187" s="289">
        <f t="shared" si="47"/>
        <v>21572091.058174193</v>
      </c>
      <c r="AK187" s="289" t="str">
        <f t="shared" si="47"/>
        <v/>
      </c>
      <c r="AL187" s="289" t="str">
        <f t="shared" si="47"/>
        <v/>
      </c>
      <c r="AM187" s="289" t="str">
        <f t="shared" si="47"/>
        <v/>
      </c>
      <c r="AN187" s="289" t="str">
        <f t="shared" si="47"/>
        <v/>
      </c>
      <c r="AO187" s="289" t="str">
        <f t="shared" si="47"/>
        <v/>
      </c>
      <c r="AP187" s="289" t="str">
        <f t="shared" si="47"/>
        <v/>
      </c>
      <c r="AQ187" s="289" t="str">
        <f t="shared" si="47"/>
        <v/>
      </c>
      <c r="AR187" s="289" t="str">
        <f t="shared" si="47"/>
        <v/>
      </c>
      <c r="AS187" s="294"/>
    </row>
    <row r="188" spans="1:1173" s="290" customFormat="1" ht="22" hidden="1" customHeight="1" x14ac:dyDescent="0.15">
      <c r="A188" s="256"/>
      <c r="B188" s="288" t="s">
        <v>201</v>
      </c>
      <c r="C188" s="93" t="s">
        <v>49</v>
      </c>
      <c r="D188" s="289">
        <f t="shared" ref="D188:AR188" si="48">IF(D$78="","",IF($F172=0,$H172*D187,$J$24*D187))</f>
        <v>50310000</v>
      </c>
      <c r="E188" s="289">
        <f t="shared" si="48"/>
        <v>101087065.46249999</v>
      </c>
      <c r="F188" s="289">
        <f t="shared" si="48"/>
        <v>152337514.40605</v>
      </c>
      <c r="G188" s="289">
        <f t="shared" si="48"/>
        <v>204067652.71808442</v>
      </c>
      <c r="H188" s="289">
        <f t="shared" si="48"/>
        <v>256283777.47656128</v>
      </c>
      <c r="I188" s="289">
        <f t="shared" si="48"/>
        <v>308992180.14741898</v>
      </c>
      <c r="J188" s="289">
        <f t="shared" si="48"/>
        <v>362199149.66380423</v>
      </c>
      <c r="K188" s="289">
        <f t="shared" si="48"/>
        <v>415910975.39275658</v>
      </c>
      <c r="L188" s="289">
        <f t="shared" si="48"/>
        <v>470133949.99477535</v>
      </c>
      <c r="M188" s="289">
        <f t="shared" si="48"/>
        <v>524874372.18145281</v>
      </c>
      <c r="N188" s="289">
        <f t="shared" si="48"/>
        <v>580138549.37611973</v>
      </c>
      <c r="O188" s="289">
        <f t="shared" si="48"/>
        <v>635932800.28223014</v>
      </c>
      <c r="P188" s="289">
        <f t="shared" si="48"/>
        <v>692263457.36399436</v>
      </c>
      <c r="Q188" s="289">
        <f t="shared" si="48"/>
        <v>749136869.24357104</v>
      </c>
      <c r="R188" s="289">
        <f t="shared" si="48"/>
        <v>806559403.01893091</v>
      </c>
      <c r="S188" s="289">
        <f t="shared" si="48"/>
        <v>864537446.50632215</v>
      </c>
      <c r="T188" s="289">
        <f t="shared" si="48"/>
        <v>923077410.41108954</v>
      </c>
      <c r="U188" s="289">
        <f t="shared" si="48"/>
        <v>982185730.43043172</v>
      </c>
      <c r="V188" s="289">
        <f t="shared" si="48"/>
        <v>1041868869.2915201</v>
      </c>
      <c r="W188" s="289">
        <f t="shared" si="48"/>
        <v>1102133318.7282491</v>
      </c>
      <c r="X188" s="289">
        <f t="shared" si="48"/>
        <v>1162985601.3997409</v>
      </c>
      <c r="Y188" s="289">
        <f t="shared" si="48"/>
        <v>1224432272.7535903</v>
      </c>
      <c r="Z188" s="289">
        <f t="shared" si="48"/>
        <v>1286479922.8366976</v>
      </c>
      <c r="AA188" s="289">
        <f t="shared" si="48"/>
        <v>1349135178.0564167</v>
      </c>
      <c r="AB188" s="289">
        <f t="shared" si="48"/>
        <v>1412404702.8946185</v>
      </c>
      <c r="AC188" s="289">
        <f t="shared" si="48"/>
        <v>1476295201.5771561</v>
      </c>
      <c r="AD188" s="289">
        <f t="shared" si="48"/>
        <v>1540813419.7011104</v>
      </c>
      <c r="AE188" s="289">
        <f t="shared" si="48"/>
        <v>1605966145.8220861</v>
      </c>
      <c r="AF188" s="289">
        <f t="shared" si="48"/>
        <v>1671760213.0037277</v>
      </c>
      <c r="AG188" s="289">
        <f t="shared" si="48"/>
        <v>1738202500.3315325</v>
      </c>
      <c r="AH188" s="289">
        <f t="shared" si="48"/>
        <v>1805299934.3929429</v>
      </c>
      <c r="AI188" s="289">
        <f t="shared" si="48"/>
        <v>1873059490.725615</v>
      </c>
      <c r="AJ188" s="289">
        <f t="shared" si="48"/>
        <v>1941488195.2356772</v>
      </c>
      <c r="AK188" s="289" t="str">
        <f t="shared" si="48"/>
        <v/>
      </c>
      <c r="AL188" s="289" t="str">
        <f t="shared" si="48"/>
        <v/>
      </c>
      <c r="AM188" s="289" t="str">
        <f t="shared" si="48"/>
        <v/>
      </c>
      <c r="AN188" s="289" t="str">
        <f t="shared" si="48"/>
        <v/>
      </c>
      <c r="AO188" s="289" t="str">
        <f t="shared" si="48"/>
        <v/>
      </c>
      <c r="AP188" s="289" t="str">
        <f t="shared" si="48"/>
        <v/>
      </c>
      <c r="AQ188" s="289" t="str">
        <f t="shared" si="48"/>
        <v/>
      </c>
      <c r="AR188" s="289" t="str">
        <f t="shared" si="48"/>
        <v/>
      </c>
      <c r="AS188" s="294"/>
    </row>
    <row r="189" spans="1:1173" s="256" customFormat="1" ht="10" hidden="1" customHeight="1" thickBot="1" x14ac:dyDescent="0.2">
      <c r="C189" s="291"/>
      <c r="D189" s="292"/>
      <c r="E189" s="295"/>
      <c r="F189" s="292"/>
      <c r="G189" s="292"/>
      <c r="H189" s="292"/>
      <c r="I189" s="292"/>
      <c r="J189" s="295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</row>
    <row r="190" spans="1:1173" s="255" customFormat="1" ht="22" hidden="1" customHeight="1" thickTop="1" thickBot="1" x14ac:dyDescent="0.2">
      <c r="A190" s="256"/>
      <c r="B190" s="296" t="s">
        <v>248</v>
      </c>
      <c r="C190" s="297" t="s">
        <v>79</v>
      </c>
      <c r="D190" s="298">
        <f>IF(D$78="","",D175+D179+D183+D187)</f>
        <v>4125067.7797000054</v>
      </c>
      <c r="E190" s="298">
        <f t="shared" ref="E190:AR191" si="49">IF(E$78="","",E175+E179+E183+E187)</f>
        <v>8148274.7216062555</v>
      </c>
      <c r="F190" s="298">
        <f t="shared" si="49"/>
        <v>12074495.062240047</v>
      </c>
      <c r="G190" s="298">
        <f t="shared" si="49"/>
        <v>15945386.060263157</v>
      </c>
      <c r="H190" s="298">
        <f t="shared" si="49"/>
        <v>19728475.466701541</v>
      </c>
      <c r="I190" s="298">
        <f t="shared" si="49"/>
        <v>23428026.888302803</v>
      </c>
      <c r="J190" s="298">
        <f t="shared" si="49"/>
        <v>27048156.545316011</v>
      </c>
      <c r="K190" s="298">
        <f t="shared" si="49"/>
        <v>30592731.81325902</v>
      </c>
      <c r="L190" s="298">
        <f t="shared" si="49"/>
        <v>34065528.41282519</v>
      </c>
      <c r="M190" s="298">
        <f t="shared" si="49"/>
        <v>37470077.021977909</v>
      </c>
      <c r="N190" s="298">
        <f t="shared" si="49"/>
        <v>40809820.292687163</v>
      </c>
      <c r="O190" s="298">
        <f t="shared" si="49"/>
        <v>44087985.17187696</v>
      </c>
      <c r="P190" s="298">
        <f t="shared" si="49"/>
        <v>47307713.886375882</v>
      </c>
      <c r="Q190" s="298">
        <f t="shared" si="49"/>
        <v>50305654.361593768</v>
      </c>
      <c r="R190" s="298">
        <f t="shared" si="49"/>
        <v>53250988.066487096</v>
      </c>
      <c r="S190" s="298">
        <f t="shared" si="49"/>
        <v>56146405.043421492</v>
      </c>
      <c r="T190" s="298">
        <f t="shared" si="49"/>
        <v>58994542.244693398</v>
      </c>
      <c r="U190" s="298">
        <f t="shared" si="49"/>
        <v>61797881.315332681</v>
      </c>
      <c r="V190" s="298">
        <f t="shared" si="49"/>
        <v>64558801.562375084</v>
      </c>
      <c r="W190" s="298">
        <f t="shared" si="49"/>
        <v>67279581.120464951</v>
      </c>
      <c r="X190" s="298">
        <f t="shared" si="49"/>
        <v>69962398.064528033</v>
      </c>
      <c r="Y190" s="298">
        <f t="shared" si="49"/>
        <v>72609331.471937627</v>
      </c>
      <c r="Z190" s="298">
        <f t="shared" si="49"/>
        <v>75222362.436486483</v>
      </c>
      <c r="AA190" s="298">
        <f t="shared" si="49"/>
        <v>77499072.210471466</v>
      </c>
      <c r="AB190" s="298">
        <f t="shared" si="49"/>
        <v>79745629.228797108</v>
      </c>
      <c r="AC190" s="298">
        <f t="shared" si="49"/>
        <v>81963752.143007725</v>
      </c>
      <c r="AD190" s="298">
        <f t="shared" si="49"/>
        <v>84155142.859966055</v>
      </c>
      <c r="AE190" s="298">
        <f t="shared" si="49"/>
        <v>86321383.849608719</v>
      </c>
      <c r="AF190" s="298">
        <f t="shared" si="49"/>
        <v>88463990.660925418</v>
      </c>
      <c r="AG190" s="298">
        <f t="shared" si="49"/>
        <v>90584438.529128298</v>
      </c>
      <c r="AH190" s="298">
        <f t="shared" si="49"/>
        <v>92684137.201502562</v>
      </c>
      <c r="AI190" s="298">
        <f t="shared" si="49"/>
        <v>94764431.605756134</v>
      </c>
      <c r="AJ190" s="298">
        <f t="shared" si="49"/>
        <v>96826602.488217071</v>
      </c>
      <c r="AK190" s="298" t="str">
        <f t="shared" si="49"/>
        <v/>
      </c>
      <c r="AL190" s="298" t="str">
        <f t="shared" si="49"/>
        <v/>
      </c>
      <c r="AM190" s="298" t="str">
        <f t="shared" si="49"/>
        <v/>
      </c>
      <c r="AN190" s="298" t="str">
        <f t="shared" si="49"/>
        <v/>
      </c>
      <c r="AO190" s="298" t="str">
        <f t="shared" si="49"/>
        <v/>
      </c>
      <c r="AP190" s="298" t="str">
        <f t="shared" si="49"/>
        <v/>
      </c>
      <c r="AQ190" s="298" t="str">
        <f t="shared" si="49"/>
        <v/>
      </c>
      <c r="AR190" s="298" t="str">
        <f t="shared" si="49"/>
        <v/>
      </c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  <c r="DQ190" s="261"/>
      <c r="DR190" s="261"/>
      <c r="DS190" s="261"/>
      <c r="DT190" s="261"/>
      <c r="DU190" s="261"/>
      <c r="DV190" s="261"/>
      <c r="DW190" s="261"/>
      <c r="DX190" s="261"/>
      <c r="DY190" s="261"/>
      <c r="DZ190" s="261"/>
      <c r="EA190" s="261"/>
      <c r="EB190" s="261"/>
      <c r="EC190" s="261"/>
      <c r="ED190" s="261"/>
      <c r="EE190" s="261"/>
      <c r="EF190" s="261"/>
      <c r="EG190" s="261"/>
      <c r="EH190" s="261"/>
      <c r="EI190" s="261"/>
      <c r="EJ190" s="261"/>
      <c r="EK190" s="261"/>
      <c r="EL190" s="261"/>
      <c r="EM190" s="261"/>
      <c r="EN190" s="261"/>
      <c r="EO190" s="261"/>
      <c r="EP190" s="261"/>
      <c r="EQ190" s="261"/>
      <c r="ER190" s="261"/>
      <c r="ES190" s="261"/>
      <c r="ET190" s="261"/>
      <c r="EU190" s="261"/>
      <c r="EV190" s="261"/>
      <c r="EW190" s="261"/>
      <c r="EX190" s="261"/>
      <c r="EY190" s="261"/>
      <c r="EZ190" s="261"/>
      <c r="FA190" s="261"/>
      <c r="FB190" s="261"/>
      <c r="FC190" s="261"/>
      <c r="FD190" s="261"/>
      <c r="FE190" s="261"/>
      <c r="FF190" s="261"/>
      <c r="FG190" s="261"/>
      <c r="FH190" s="261"/>
      <c r="FI190" s="261"/>
      <c r="FJ190" s="261"/>
      <c r="FK190" s="261"/>
      <c r="FL190" s="261"/>
      <c r="FM190" s="261"/>
      <c r="FN190" s="261"/>
      <c r="FO190" s="261"/>
      <c r="FP190" s="261"/>
      <c r="FQ190" s="261"/>
      <c r="FR190" s="261"/>
      <c r="FS190" s="261"/>
      <c r="FT190" s="261"/>
      <c r="FU190" s="261"/>
      <c r="FV190" s="261"/>
      <c r="FW190" s="261"/>
      <c r="FX190" s="261"/>
      <c r="FY190" s="261"/>
      <c r="FZ190" s="261"/>
      <c r="GA190" s="261"/>
      <c r="GB190" s="261"/>
      <c r="GC190" s="261"/>
      <c r="GD190" s="261"/>
      <c r="GE190" s="261"/>
      <c r="GF190" s="261"/>
      <c r="GG190" s="261"/>
      <c r="GH190" s="261"/>
      <c r="GI190" s="261"/>
      <c r="GJ190" s="261"/>
      <c r="GK190" s="261"/>
      <c r="GL190" s="261"/>
      <c r="GM190" s="261"/>
      <c r="GN190" s="261"/>
      <c r="GO190" s="261"/>
      <c r="GP190" s="261"/>
      <c r="GQ190" s="261"/>
      <c r="GR190" s="261"/>
      <c r="GS190" s="261"/>
      <c r="GT190" s="261"/>
      <c r="GU190" s="261"/>
      <c r="GV190" s="261"/>
      <c r="GW190" s="261"/>
      <c r="GX190" s="261"/>
      <c r="GY190" s="261"/>
      <c r="GZ190" s="261"/>
      <c r="HA190" s="261"/>
      <c r="HB190" s="261"/>
      <c r="HC190" s="261"/>
      <c r="HD190" s="261"/>
      <c r="HE190" s="261"/>
      <c r="HF190" s="261"/>
      <c r="HG190" s="261"/>
      <c r="HH190" s="261"/>
      <c r="HI190" s="261"/>
      <c r="HJ190" s="261"/>
      <c r="HK190" s="261"/>
      <c r="HL190" s="261"/>
      <c r="HM190" s="261"/>
      <c r="HN190" s="261"/>
      <c r="HO190" s="261"/>
      <c r="HP190" s="261"/>
      <c r="HQ190" s="261"/>
      <c r="HR190" s="261"/>
      <c r="HS190" s="261"/>
      <c r="HT190" s="261"/>
      <c r="HU190" s="261"/>
      <c r="HV190" s="261"/>
      <c r="HW190" s="261"/>
      <c r="HX190" s="261"/>
      <c r="HY190" s="261"/>
      <c r="HZ190" s="261"/>
      <c r="IA190" s="261"/>
      <c r="IB190" s="261"/>
      <c r="IC190" s="261"/>
      <c r="ID190" s="261"/>
      <c r="IE190" s="261"/>
      <c r="IF190" s="261"/>
      <c r="IG190" s="261"/>
      <c r="IH190" s="261"/>
      <c r="II190" s="261"/>
      <c r="IJ190" s="261"/>
      <c r="IK190" s="261"/>
      <c r="IL190" s="261"/>
      <c r="IM190" s="261"/>
      <c r="IN190" s="261"/>
      <c r="IO190" s="261"/>
      <c r="IP190" s="261"/>
      <c r="IQ190" s="261"/>
      <c r="IR190" s="261"/>
      <c r="IS190" s="261"/>
      <c r="IT190" s="261"/>
      <c r="IU190" s="261"/>
      <c r="IV190" s="261"/>
      <c r="IW190" s="261"/>
      <c r="IX190" s="261"/>
      <c r="IY190" s="261"/>
      <c r="IZ190" s="261"/>
      <c r="JA190" s="261"/>
      <c r="JB190" s="261"/>
      <c r="JC190" s="261"/>
      <c r="JD190" s="261"/>
      <c r="JE190" s="261"/>
      <c r="JF190" s="261"/>
      <c r="JG190" s="261"/>
      <c r="JH190" s="261"/>
      <c r="JI190" s="261"/>
      <c r="JJ190" s="261"/>
      <c r="JK190" s="261"/>
      <c r="JL190" s="261"/>
      <c r="JM190" s="261"/>
      <c r="JN190" s="261"/>
      <c r="JO190" s="261"/>
      <c r="JP190" s="261"/>
      <c r="JQ190" s="261"/>
      <c r="JR190" s="261"/>
      <c r="JS190" s="261"/>
      <c r="JT190" s="261"/>
      <c r="JU190" s="261"/>
      <c r="JV190" s="261"/>
      <c r="JW190" s="261"/>
      <c r="JX190" s="261"/>
      <c r="JY190" s="261"/>
      <c r="JZ190" s="261"/>
      <c r="KA190" s="261"/>
      <c r="KB190" s="261"/>
      <c r="KC190" s="261"/>
      <c r="KD190" s="261"/>
      <c r="KE190" s="261"/>
      <c r="KF190" s="261"/>
      <c r="KG190" s="261"/>
      <c r="KH190" s="261"/>
      <c r="KI190" s="261"/>
      <c r="KJ190" s="261"/>
      <c r="KK190" s="261"/>
      <c r="KL190" s="261"/>
      <c r="KM190" s="261"/>
      <c r="KN190" s="261"/>
      <c r="KO190" s="261"/>
      <c r="KP190" s="261"/>
      <c r="KQ190" s="261"/>
      <c r="KR190" s="261"/>
      <c r="KS190" s="261"/>
      <c r="KT190" s="261"/>
      <c r="KU190" s="261"/>
      <c r="KV190" s="261"/>
      <c r="KW190" s="261"/>
      <c r="KX190" s="261"/>
      <c r="KY190" s="261"/>
      <c r="KZ190" s="261"/>
      <c r="LA190" s="261"/>
      <c r="LB190" s="261"/>
      <c r="LC190" s="261"/>
      <c r="LD190" s="261"/>
      <c r="LE190" s="261"/>
      <c r="LF190" s="261"/>
      <c r="LG190" s="261"/>
      <c r="LH190" s="261"/>
      <c r="LI190" s="261"/>
      <c r="LJ190" s="261"/>
      <c r="LK190" s="261"/>
      <c r="LL190" s="261"/>
      <c r="LM190" s="261"/>
      <c r="LN190" s="261"/>
      <c r="LO190" s="261"/>
      <c r="LP190" s="261"/>
      <c r="LQ190" s="261"/>
      <c r="LR190" s="261"/>
      <c r="LS190" s="261"/>
      <c r="LT190" s="261"/>
      <c r="LU190" s="261"/>
      <c r="LV190" s="261"/>
      <c r="LW190" s="261"/>
      <c r="LX190" s="261"/>
      <c r="LY190" s="261"/>
      <c r="LZ190" s="261"/>
      <c r="MA190" s="261"/>
      <c r="MB190" s="261"/>
      <c r="MC190" s="261"/>
      <c r="MD190" s="261"/>
      <c r="ME190" s="261"/>
      <c r="MF190" s="261"/>
      <c r="MG190" s="261"/>
      <c r="MH190" s="261"/>
      <c r="MI190" s="261"/>
      <c r="MJ190" s="261"/>
      <c r="MK190" s="261"/>
      <c r="ML190" s="261"/>
      <c r="MM190" s="261"/>
      <c r="MN190" s="261"/>
      <c r="MO190" s="261"/>
      <c r="MP190" s="261"/>
      <c r="MQ190" s="261"/>
      <c r="MR190" s="261"/>
      <c r="MS190" s="261"/>
      <c r="MT190" s="261"/>
      <c r="MU190" s="261"/>
      <c r="MV190" s="261"/>
      <c r="MW190" s="261"/>
      <c r="MX190" s="261"/>
      <c r="MY190" s="261"/>
      <c r="MZ190" s="261"/>
      <c r="NA190" s="261"/>
      <c r="NB190" s="261"/>
      <c r="NC190" s="261"/>
      <c r="ND190" s="261"/>
      <c r="NE190" s="261"/>
      <c r="NF190" s="261"/>
      <c r="NG190" s="261"/>
      <c r="NH190" s="261"/>
      <c r="NI190" s="261"/>
      <c r="NJ190" s="261"/>
      <c r="NK190" s="261"/>
      <c r="NL190" s="261"/>
      <c r="NM190" s="261"/>
      <c r="NN190" s="261"/>
      <c r="NO190" s="261"/>
      <c r="NP190" s="261"/>
      <c r="NQ190" s="261"/>
      <c r="NR190" s="261"/>
      <c r="NS190" s="261"/>
      <c r="NT190" s="261"/>
      <c r="NU190" s="261"/>
      <c r="NV190" s="261"/>
      <c r="NW190" s="261"/>
      <c r="NX190" s="261"/>
      <c r="NY190" s="261"/>
      <c r="NZ190" s="261"/>
      <c r="OA190" s="261"/>
      <c r="OB190" s="261"/>
      <c r="OC190" s="261"/>
      <c r="OD190" s="261"/>
      <c r="OE190" s="261"/>
      <c r="OF190" s="261"/>
      <c r="OG190" s="261"/>
      <c r="OH190" s="261"/>
      <c r="OI190" s="261"/>
      <c r="OJ190" s="261"/>
      <c r="OK190" s="261"/>
      <c r="OL190" s="261"/>
      <c r="OM190" s="261"/>
      <c r="ON190" s="261"/>
      <c r="OO190" s="261"/>
      <c r="OP190" s="261"/>
      <c r="OQ190" s="261"/>
      <c r="OR190" s="261"/>
      <c r="OS190" s="261"/>
      <c r="OT190" s="261"/>
      <c r="OU190" s="261"/>
      <c r="OV190" s="261"/>
      <c r="OW190" s="261"/>
      <c r="OX190" s="261"/>
      <c r="OY190" s="261"/>
      <c r="OZ190" s="261"/>
      <c r="PA190" s="261"/>
      <c r="PB190" s="261"/>
      <c r="PC190" s="261"/>
      <c r="PD190" s="261"/>
      <c r="PE190" s="261"/>
      <c r="PF190" s="261"/>
      <c r="PG190" s="261"/>
      <c r="PH190" s="261"/>
      <c r="PI190" s="261"/>
      <c r="PJ190" s="261"/>
      <c r="PK190" s="261"/>
      <c r="PL190" s="261"/>
      <c r="PM190" s="261"/>
      <c r="PN190" s="261"/>
      <c r="PO190" s="261"/>
      <c r="PP190" s="261"/>
      <c r="PQ190" s="261"/>
      <c r="PR190" s="261"/>
      <c r="PS190" s="261"/>
      <c r="PT190" s="261"/>
      <c r="PU190" s="261"/>
      <c r="PV190" s="261"/>
      <c r="PW190" s="261"/>
      <c r="PX190" s="261"/>
      <c r="PY190" s="261"/>
      <c r="PZ190" s="261"/>
      <c r="QA190" s="261"/>
      <c r="QB190" s="261"/>
      <c r="QC190" s="261"/>
      <c r="QD190" s="261"/>
      <c r="QE190" s="261"/>
      <c r="QF190" s="261"/>
      <c r="QG190" s="261"/>
      <c r="QH190" s="261"/>
      <c r="QI190" s="261"/>
      <c r="QJ190" s="261"/>
      <c r="QK190" s="261"/>
      <c r="QL190" s="261"/>
      <c r="QM190" s="261"/>
      <c r="QN190" s="261"/>
      <c r="QO190" s="261"/>
      <c r="QP190" s="261"/>
      <c r="QQ190" s="261"/>
      <c r="QR190" s="261"/>
      <c r="QS190" s="261"/>
      <c r="QT190" s="261"/>
      <c r="QU190" s="261"/>
      <c r="QV190" s="261"/>
      <c r="QW190" s="261"/>
      <c r="QX190" s="261"/>
      <c r="QY190" s="261"/>
      <c r="QZ190" s="261"/>
      <c r="RA190" s="261"/>
      <c r="RB190" s="261"/>
      <c r="RC190" s="261"/>
      <c r="RD190" s="261"/>
      <c r="RE190" s="261"/>
      <c r="RF190" s="261"/>
      <c r="RG190" s="261"/>
      <c r="RH190" s="261"/>
      <c r="RI190" s="261"/>
      <c r="RJ190" s="261"/>
      <c r="RK190" s="261"/>
      <c r="RL190" s="261"/>
      <c r="RM190" s="261"/>
      <c r="RN190" s="261"/>
      <c r="RO190" s="261"/>
      <c r="RP190" s="261"/>
      <c r="RQ190" s="261"/>
      <c r="RR190" s="261"/>
      <c r="RS190" s="261"/>
      <c r="RT190" s="261"/>
      <c r="RU190" s="261"/>
      <c r="RV190" s="261"/>
      <c r="RW190" s="261"/>
      <c r="RX190" s="261"/>
      <c r="RY190" s="261"/>
      <c r="RZ190" s="261"/>
      <c r="SA190" s="261"/>
      <c r="SB190" s="261"/>
      <c r="SC190" s="261"/>
      <c r="SD190" s="261"/>
      <c r="SE190" s="261"/>
      <c r="SF190" s="261"/>
      <c r="SG190" s="261"/>
      <c r="SH190" s="261"/>
      <c r="SI190" s="261"/>
      <c r="SJ190" s="261"/>
      <c r="SK190" s="261"/>
      <c r="SL190" s="261"/>
      <c r="SM190" s="261"/>
      <c r="SN190" s="261"/>
      <c r="SO190" s="261"/>
      <c r="SP190" s="261"/>
      <c r="SQ190" s="261"/>
      <c r="SR190" s="261"/>
      <c r="SS190" s="261"/>
      <c r="ST190" s="261"/>
      <c r="SU190" s="261"/>
      <c r="SV190" s="261"/>
      <c r="SW190" s="261"/>
      <c r="SX190" s="261"/>
      <c r="SY190" s="261"/>
      <c r="SZ190" s="261"/>
      <c r="TA190" s="261"/>
      <c r="TB190" s="261"/>
      <c r="TC190" s="261"/>
      <c r="TD190" s="261"/>
      <c r="TE190" s="261"/>
      <c r="TF190" s="261"/>
      <c r="TG190" s="261"/>
      <c r="TH190" s="261"/>
      <c r="TI190" s="261"/>
      <c r="TJ190" s="261"/>
      <c r="TK190" s="261"/>
      <c r="TL190" s="261"/>
      <c r="TM190" s="261"/>
      <c r="TN190" s="261"/>
      <c r="TO190" s="261"/>
      <c r="TP190" s="261"/>
      <c r="TQ190" s="261"/>
      <c r="TR190" s="261"/>
      <c r="TS190" s="261"/>
      <c r="TT190" s="261"/>
      <c r="TU190" s="261"/>
      <c r="TV190" s="261"/>
      <c r="TW190" s="261"/>
      <c r="TX190" s="261"/>
      <c r="TY190" s="261"/>
      <c r="TZ190" s="261"/>
      <c r="UA190" s="261"/>
      <c r="UB190" s="261"/>
      <c r="UC190" s="261"/>
      <c r="UD190" s="261"/>
      <c r="UE190" s="261"/>
      <c r="UF190" s="261"/>
      <c r="UG190" s="261"/>
      <c r="UH190" s="261"/>
      <c r="UI190" s="261"/>
      <c r="UJ190" s="261"/>
      <c r="UK190" s="261"/>
      <c r="UL190" s="261"/>
      <c r="UM190" s="261"/>
      <c r="UN190" s="261"/>
      <c r="UO190" s="261"/>
      <c r="UP190" s="261"/>
      <c r="UQ190" s="261"/>
      <c r="UR190" s="261"/>
      <c r="US190" s="261"/>
      <c r="UT190" s="261"/>
      <c r="UU190" s="261"/>
      <c r="UV190" s="261"/>
      <c r="UW190" s="261"/>
      <c r="UX190" s="261"/>
      <c r="UY190" s="261"/>
      <c r="UZ190" s="261"/>
      <c r="VA190" s="261"/>
      <c r="VB190" s="261"/>
      <c r="VC190" s="261"/>
      <c r="VD190" s="261"/>
      <c r="VE190" s="261"/>
      <c r="VF190" s="261"/>
      <c r="VG190" s="261"/>
      <c r="VH190" s="261"/>
      <c r="VI190" s="261"/>
      <c r="VJ190" s="261"/>
      <c r="VK190" s="261"/>
      <c r="VL190" s="261"/>
      <c r="VM190" s="261"/>
      <c r="VN190" s="261"/>
      <c r="VO190" s="261"/>
      <c r="VP190" s="261"/>
      <c r="VQ190" s="261"/>
      <c r="VR190" s="261"/>
      <c r="VS190" s="261"/>
      <c r="VT190" s="261"/>
      <c r="VU190" s="261"/>
      <c r="VV190" s="261"/>
      <c r="VW190" s="261"/>
      <c r="VX190" s="261"/>
      <c r="VY190" s="261"/>
      <c r="VZ190" s="261"/>
      <c r="WA190" s="261"/>
      <c r="WB190" s="261"/>
      <c r="WC190" s="261"/>
      <c r="WD190" s="261"/>
      <c r="WE190" s="261"/>
      <c r="WF190" s="261"/>
      <c r="WG190" s="261"/>
      <c r="WH190" s="261"/>
      <c r="WI190" s="261"/>
      <c r="WJ190" s="261"/>
      <c r="WK190" s="261"/>
      <c r="WL190" s="261"/>
      <c r="WM190" s="261"/>
      <c r="WN190" s="261"/>
      <c r="WO190" s="261"/>
      <c r="WP190" s="261"/>
      <c r="WQ190" s="261"/>
      <c r="WR190" s="261"/>
      <c r="WS190" s="261"/>
      <c r="WT190" s="261"/>
      <c r="WU190" s="261"/>
      <c r="WV190" s="261"/>
      <c r="WW190" s="261"/>
      <c r="WX190" s="261"/>
      <c r="WY190" s="261"/>
      <c r="WZ190" s="261"/>
      <c r="XA190" s="261"/>
      <c r="XB190" s="261"/>
      <c r="XC190" s="261"/>
      <c r="XD190" s="261"/>
      <c r="XE190" s="261"/>
      <c r="XF190" s="261"/>
      <c r="XG190" s="261"/>
      <c r="XH190" s="261"/>
      <c r="XI190" s="261"/>
      <c r="XJ190" s="261"/>
      <c r="XK190" s="261"/>
      <c r="XL190" s="261"/>
      <c r="XM190" s="261"/>
      <c r="XN190" s="261"/>
      <c r="XO190" s="261"/>
      <c r="XP190" s="261"/>
      <c r="XQ190" s="261"/>
      <c r="XR190" s="261"/>
      <c r="XS190" s="261"/>
      <c r="XT190" s="261"/>
      <c r="XU190" s="261"/>
      <c r="XV190" s="261"/>
      <c r="XW190" s="261"/>
      <c r="XX190" s="261"/>
      <c r="XY190" s="261"/>
      <c r="XZ190" s="261"/>
      <c r="YA190" s="261"/>
      <c r="YB190" s="261"/>
      <c r="YC190" s="261"/>
      <c r="YD190" s="261"/>
      <c r="YE190" s="261"/>
      <c r="YF190" s="261"/>
      <c r="YG190" s="261"/>
      <c r="YH190" s="261"/>
      <c r="YI190" s="261"/>
      <c r="YJ190" s="261"/>
      <c r="YK190" s="261"/>
      <c r="YL190" s="261"/>
      <c r="YM190" s="261"/>
      <c r="YN190" s="261"/>
      <c r="YO190" s="261"/>
      <c r="YP190" s="261"/>
      <c r="YQ190" s="261"/>
      <c r="YR190" s="261"/>
      <c r="YS190" s="261"/>
      <c r="YT190" s="261"/>
      <c r="YU190" s="261"/>
      <c r="YV190" s="261"/>
      <c r="YW190" s="261"/>
      <c r="YX190" s="261"/>
      <c r="YY190" s="261"/>
      <c r="YZ190" s="261"/>
      <c r="ZA190" s="261"/>
      <c r="ZB190" s="261"/>
      <c r="ZC190" s="261"/>
      <c r="ZD190" s="261"/>
      <c r="ZE190" s="261"/>
      <c r="ZF190" s="261"/>
      <c r="ZG190" s="261"/>
      <c r="ZH190" s="261"/>
      <c r="ZI190" s="261"/>
      <c r="ZJ190" s="261"/>
      <c r="ZK190" s="261"/>
      <c r="ZL190" s="261"/>
      <c r="ZM190" s="261"/>
      <c r="ZN190" s="261"/>
      <c r="ZO190" s="261"/>
      <c r="ZP190" s="261"/>
      <c r="ZQ190" s="261"/>
      <c r="ZR190" s="261"/>
      <c r="ZS190" s="261"/>
      <c r="ZT190" s="261"/>
      <c r="ZU190" s="261"/>
      <c r="ZV190" s="261"/>
      <c r="ZW190" s="261"/>
      <c r="ZX190" s="261"/>
      <c r="ZY190" s="261"/>
      <c r="ZZ190" s="261"/>
      <c r="AAA190" s="261"/>
      <c r="AAB190" s="261"/>
      <c r="AAC190" s="261"/>
      <c r="AAD190" s="261"/>
      <c r="AAE190" s="261"/>
      <c r="AAF190" s="261"/>
      <c r="AAG190" s="261"/>
      <c r="AAH190" s="261"/>
      <c r="AAI190" s="261"/>
      <c r="AAJ190" s="261"/>
      <c r="AAK190" s="261"/>
      <c r="AAL190" s="261"/>
      <c r="AAM190" s="261"/>
      <c r="AAN190" s="261"/>
      <c r="AAO190" s="261"/>
      <c r="AAP190" s="261"/>
      <c r="AAQ190" s="261"/>
      <c r="AAR190" s="261"/>
      <c r="AAS190" s="261"/>
      <c r="AAT190" s="261"/>
      <c r="AAU190" s="261"/>
      <c r="AAV190" s="261"/>
      <c r="AAW190" s="261"/>
      <c r="AAX190" s="261"/>
      <c r="AAY190" s="261"/>
      <c r="AAZ190" s="261"/>
      <c r="ABA190" s="261"/>
      <c r="ABB190" s="261"/>
      <c r="ABC190" s="261"/>
      <c r="ABD190" s="261"/>
      <c r="ABE190" s="261"/>
      <c r="ABF190" s="261"/>
      <c r="ABG190" s="261"/>
      <c r="ABH190" s="261"/>
      <c r="ABI190" s="261"/>
      <c r="ABJ190" s="261"/>
      <c r="ABK190" s="261"/>
      <c r="ABL190" s="261"/>
      <c r="ABM190" s="261"/>
      <c r="ABN190" s="261"/>
      <c r="ABO190" s="261"/>
      <c r="ABP190" s="261"/>
      <c r="ABQ190" s="261"/>
      <c r="ABR190" s="261"/>
      <c r="ABS190" s="261"/>
      <c r="ABT190" s="261"/>
      <c r="ABU190" s="261"/>
      <c r="ABV190" s="261"/>
      <c r="ABW190" s="261"/>
      <c r="ABX190" s="261"/>
      <c r="ABY190" s="261"/>
      <c r="ABZ190" s="261"/>
      <c r="ACA190" s="261"/>
      <c r="ACB190" s="261"/>
      <c r="ACC190" s="261"/>
      <c r="ACD190" s="261"/>
      <c r="ACE190" s="261"/>
      <c r="ACF190" s="261"/>
      <c r="ACG190" s="261"/>
      <c r="ACH190" s="261"/>
      <c r="ACI190" s="261"/>
      <c r="ACJ190" s="261"/>
      <c r="ACK190" s="261"/>
      <c r="ACL190" s="261"/>
      <c r="ACM190" s="261"/>
      <c r="ACN190" s="261"/>
      <c r="ACO190" s="261"/>
      <c r="ACP190" s="261"/>
      <c r="ACQ190" s="261"/>
      <c r="ACR190" s="261"/>
      <c r="ACS190" s="261"/>
      <c r="ACT190" s="261"/>
      <c r="ACU190" s="261"/>
      <c r="ACV190" s="261"/>
      <c r="ACW190" s="261"/>
      <c r="ACX190" s="261"/>
      <c r="ACY190" s="261"/>
      <c r="ACZ190" s="261"/>
      <c r="ADA190" s="261"/>
      <c r="ADB190" s="261"/>
      <c r="ADC190" s="261"/>
      <c r="ADD190" s="261"/>
      <c r="ADE190" s="261"/>
      <c r="ADF190" s="261"/>
      <c r="ADG190" s="261"/>
      <c r="ADH190" s="261"/>
      <c r="ADI190" s="261"/>
      <c r="ADJ190" s="261"/>
      <c r="ADK190" s="261"/>
      <c r="ADL190" s="261"/>
      <c r="ADM190" s="261"/>
      <c r="ADN190" s="261"/>
      <c r="ADO190" s="261"/>
      <c r="ADP190" s="261"/>
      <c r="ADQ190" s="261"/>
      <c r="ADR190" s="261"/>
      <c r="ADS190" s="261"/>
      <c r="ADT190" s="261"/>
      <c r="ADU190" s="261"/>
      <c r="ADV190" s="261"/>
      <c r="ADW190" s="261"/>
      <c r="ADX190" s="261"/>
      <c r="ADY190" s="261"/>
      <c r="ADZ190" s="261"/>
      <c r="AEA190" s="261"/>
      <c r="AEB190" s="261"/>
      <c r="AEC190" s="261"/>
      <c r="AED190" s="261"/>
      <c r="AEE190" s="261"/>
      <c r="AEF190" s="261"/>
      <c r="AEG190" s="261"/>
      <c r="AEH190" s="261"/>
      <c r="AEI190" s="261"/>
      <c r="AEJ190" s="261"/>
      <c r="AEK190" s="261"/>
      <c r="AEL190" s="261"/>
      <c r="AEM190" s="261"/>
      <c r="AEN190" s="261"/>
      <c r="AEO190" s="261"/>
      <c r="AEP190" s="261"/>
      <c r="AEQ190" s="261"/>
      <c r="AER190" s="261"/>
      <c r="AES190" s="261"/>
      <c r="AET190" s="261"/>
      <c r="AEU190" s="261"/>
      <c r="AEV190" s="261"/>
      <c r="AEW190" s="261"/>
      <c r="AEX190" s="261"/>
      <c r="AEY190" s="261"/>
      <c r="AEZ190" s="261"/>
      <c r="AFA190" s="261"/>
      <c r="AFB190" s="261"/>
      <c r="AFC190" s="261"/>
      <c r="AFD190" s="261"/>
      <c r="AFE190" s="261"/>
      <c r="AFF190" s="261"/>
      <c r="AFG190" s="261"/>
      <c r="AFH190" s="261"/>
      <c r="AFI190" s="261"/>
      <c r="AFJ190" s="261"/>
      <c r="AFK190" s="261"/>
      <c r="AFL190" s="261"/>
      <c r="AFM190" s="261"/>
      <c r="AFN190" s="261"/>
      <c r="AFO190" s="261"/>
      <c r="AFP190" s="261"/>
      <c r="AFQ190" s="261"/>
      <c r="AFR190" s="261"/>
      <c r="AFS190" s="261"/>
      <c r="AFT190" s="261"/>
      <c r="AFU190" s="261"/>
      <c r="AFV190" s="261"/>
      <c r="AFW190" s="261"/>
      <c r="AFX190" s="261"/>
      <c r="AFY190" s="261"/>
      <c r="AFZ190" s="261"/>
      <c r="AGA190" s="261"/>
      <c r="AGB190" s="261"/>
      <c r="AGC190" s="261"/>
      <c r="AGD190" s="261"/>
      <c r="AGE190" s="261"/>
      <c r="AGF190" s="261"/>
      <c r="AGG190" s="261"/>
      <c r="AGH190" s="261"/>
      <c r="AGI190" s="261"/>
      <c r="AGJ190" s="261"/>
      <c r="AGK190" s="261"/>
      <c r="AGL190" s="261"/>
      <c r="AGM190" s="261"/>
      <c r="AGN190" s="261"/>
      <c r="AGO190" s="261"/>
      <c r="AGP190" s="261"/>
      <c r="AGQ190" s="261"/>
      <c r="AGR190" s="261"/>
      <c r="AGS190" s="261"/>
      <c r="AGT190" s="261"/>
      <c r="AGU190" s="261"/>
      <c r="AGV190" s="261"/>
      <c r="AGW190" s="261"/>
      <c r="AGX190" s="261"/>
      <c r="AGY190" s="261"/>
      <c r="AGZ190" s="261"/>
      <c r="AHA190" s="261"/>
      <c r="AHB190" s="261"/>
      <c r="AHC190" s="261"/>
      <c r="AHD190" s="261"/>
      <c r="AHE190" s="261"/>
      <c r="AHF190" s="261"/>
      <c r="AHG190" s="261"/>
      <c r="AHH190" s="261"/>
      <c r="AHI190" s="261"/>
      <c r="AHJ190" s="261"/>
      <c r="AHK190" s="261"/>
      <c r="AHL190" s="261"/>
      <c r="AHM190" s="261"/>
      <c r="AHN190" s="261"/>
      <c r="AHO190" s="261"/>
      <c r="AHP190" s="261"/>
      <c r="AHQ190" s="261"/>
      <c r="AHR190" s="261"/>
      <c r="AHS190" s="261"/>
      <c r="AHT190" s="261"/>
      <c r="AHU190" s="261"/>
      <c r="AHV190" s="261"/>
      <c r="AHW190" s="261"/>
      <c r="AHX190" s="261"/>
      <c r="AHY190" s="261"/>
      <c r="AHZ190" s="261"/>
      <c r="AIA190" s="261"/>
      <c r="AIB190" s="261"/>
      <c r="AIC190" s="261"/>
      <c r="AID190" s="261"/>
      <c r="AIE190" s="261"/>
      <c r="AIF190" s="261"/>
      <c r="AIG190" s="261"/>
      <c r="AIH190" s="261"/>
      <c r="AII190" s="261"/>
      <c r="AIJ190" s="261"/>
      <c r="AIK190" s="261"/>
      <c r="AIL190" s="261"/>
      <c r="AIM190" s="261"/>
      <c r="AIN190" s="261"/>
      <c r="AIO190" s="261"/>
      <c r="AIP190" s="261"/>
      <c r="AIQ190" s="261"/>
      <c r="AIR190" s="261"/>
      <c r="AIS190" s="261"/>
      <c r="AIT190" s="261"/>
      <c r="AIU190" s="261"/>
      <c r="AIV190" s="261"/>
      <c r="AIW190" s="261"/>
      <c r="AIX190" s="261"/>
      <c r="AIY190" s="261"/>
      <c r="AIZ190" s="261"/>
      <c r="AJA190" s="261"/>
      <c r="AJB190" s="261"/>
      <c r="AJC190" s="261"/>
      <c r="AJD190" s="261"/>
      <c r="AJE190" s="261"/>
      <c r="AJF190" s="261"/>
      <c r="AJG190" s="261"/>
      <c r="AJH190" s="261"/>
      <c r="AJI190" s="261"/>
      <c r="AJJ190" s="261"/>
      <c r="AJK190" s="261"/>
      <c r="AJL190" s="261"/>
      <c r="AJM190" s="261"/>
      <c r="AJN190" s="261"/>
      <c r="AJO190" s="261"/>
      <c r="AJP190" s="261"/>
      <c r="AJQ190" s="261"/>
      <c r="AJR190" s="261"/>
      <c r="AJS190" s="261"/>
      <c r="AJT190" s="261"/>
      <c r="AJU190" s="261"/>
      <c r="AJV190" s="261"/>
      <c r="AJW190" s="261"/>
      <c r="AJX190" s="261"/>
      <c r="AJY190" s="261"/>
      <c r="AJZ190" s="261"/>
      <c r="AKA190" s="261"/>
      <c r="AKB190" s="261"/>
      <c r="AKC190" s="261"/>
      <c r="AKD190" s="261"/>
      <c r="AKE190" s="261"/>
      <c r="AKF190" s="261"/>
      <c r="AKG190" s="261"/>
      <c r="AKH190" s="261"/>
      <c r="AKI190" s="261"/>
      <c r="AKJ190" s="261"/>
      <c r="AKK190" s="261"/>
      <c r="AKL190" s="261"/>
      <c r="AKM190" s="261"/>
      <c r="AKN190" s="261"/>
      <c r="AKO190" s="261"/>
      <c r="AKP190" s="261"/>
      <c r="AKQ190" s="261"/>
      <c r="AKR190" s="261"/>
      <c r="AKS190" s="261"/>
      <c r="AKT190" s="261"/>
      <c r="AKU190" s="261"/>
      <c r="AKV190" s="261"/>
      <c r="AKW190" s="261"/>
      <c r="AKX190" s="261"/>
      <c r="AKY190" s="261"/>
      <c r="AKZ190" s="261"/>
      <c r="ALA190" s="261"/>
      <c r="ALB190" s="261"/>
      <c r="ALC190" s="261"/>
      <c r="ALD190" s="261"/>
      <c r="ALE190" s="261"/>
      <c r="ALF190" s="261"/>
      <c r="ALG190" s="261"/>
      <c r="ALH190" s="261"/>
      <c r="ALI190" s="261"/>
      <c r="ALJ190" s="261"/>
      <c r="ALK190" s="261"/>
      <c r="ALL190" s="261"/>
      <c r="ALM190" s="261"/>
      <c r="ALN190" s="261"/>
      <c r="ALO190" s="261"/>
      <c r="ALP190" s="261"/>
      <c r="ALQ190" s="261"/>
      <c r="ALR190" s="261"/>
      <c r="ALS190" s="261"/>
      <c r="ALT190" s="261"/>
      <c r="ALU190" s="261"/>
      <c r="ALV190" s="261"/>
      <c r="ALW190" s="261"/>
      <c r="ALX190" s="261"/>
      <c r="ALY190" s="261"/>
      <c r="ALZ190" s="261"/>
      <c r="AMA190" s="261"/>
      <c r="AMB190" s="261"/>
      <c r="AMC190" s="261"/>
      <c r="AMD190" s="261"/>
      <c r="AME190" s="261"/>
      <c r="AMF190" s="261"/>
      <c r="AMG190" s="261"/>
      <c r="AMH190" s="261"/>
      <c r="AMI190" s="261"/>
      <c r="AMJ190" s="261"/>
      <c r="AMK190" s="261"/>
      <c r="AML190" s="261"/>
      <c r="AMM190" s="261"/>
      <c r="AMN190" s="261"/>
      <c r="AMO190" s="261"/>
      <c r="AMP190" s="261"/>
      <c r="AMQ190" s="261"/>
      <c r="AMR190" s="261"/>
      <c r="AMS190" s="261"/>
      <c r="AMT190" s="261"/>
      <c r="AMU190" s="261"/>
      <c r="AMV190" s="261"/>
      <c r="AMW190" s="261"/>
      <c r="AMX190" s="261"/>
      <c r="AMY190" s="261"/>
      <c r="AMZ190" s="261"/>
      <c r="ANA190" s="261"/>
      <c r="ANB190" s="261"/>
      <c r="ANC190" s="261"/>
      <c r="AND190" s="261"/>
      <c r="ANE190" s="261"/>
      <c r="ANF190" s="261"/>
      <c r="ANG190" s="261"/>
      <c r="ANH190" s="261"/>
      <c r="ANI190" s="261"/>
      <c r="ANJ190" s="261"/>
      <c r="ANK190" s="261"/>
      <c r="ANL190" s="261"/>
      <c r="ANM190" s="261"/>
      <c r="ANN190" s="261"/>
      <c r="ANO190" s="261"/>
      <c r="ANP190" s="261"/>
      <c r="ANQ190" s="261"/>
      <c r="ANR190" s="261"/>
      <c r="ANS190" s="261"/>
      <c r="ANT190" s="261"/>
      <c r="ANU190" s="261"/>
      <c r="ANV190" s="261"/>
      <c r="ANW190" s="261"/>
      <c r="ANX190" s="261"/>
      <c r="ANY190" s="261"/>
      <c r="ANZ190" s="261"/>
      <c r="AOA190" s="261"/>
      <c r="AOB190" s="261"/>
      <c r="AOC190" s="261"/>
      <c r="AOD190" s="261"/>
      <c r="AOE190" s="261"/>
      <c r="AOF190" s="261"/>
      <c r="AOG190" s="261"/>
      <c r="AOH190" s="261"/>
      <c r="AOI190" s="261"/>
      <c r="AOJ190" s="261"/>
      <c r="AOK190" s="261"/>
      <c r="AOL190" s="261"/>
      <c r="AOM190" s="261"/>
      <c r="AON190" s="261"/>
      <c r="AOO190" s="261"/>
      <c r="AOP190" s="261"/>
      <c r="AOQ190" s="261"/>
      <c r="AOR190" s="261"/>
      <c r="AOS190" s="261"/>
      <c r="AOT190" s="261"/>
      <c r="AOU190" s="261"/>
      <c r="AOV190" s="261"/>
      <c r="AOW190" s="261"/>
      <c r="AOX190" s="261"/>
      <c r="AOY190" s="261"/>
      <c r="AOZ190" s="261"/>
      <c r="APA190" s="261"/>
      <c r="APB190" s="261"/>
      <c r="APC190" s="261"/>
      <c r="APD190" s="261"/>
      <c r="APE190" s="261"/>
      <c r="APF190" s="261"/>
      <c r="APG190" s="261"/>
      <c r="APH190" s="261"/>
      <c r="API190" s="261"/>
      <c r="APJ190" s="261"/>
      <c r="APK190" s="261"/>
      <c r="APL190" s="261"/>
      <c r="APM190" s="261"/>
      <c r="APN190" s="261"/>
      <c r="APO190" s="261"/>
      <c r="APP190" s="261"/>
      <c r="APQ190" s="261"/>
      <c r="APR190" s="261"/>
      <c r="APS190" s="261"/>
      <c r="APT190" s="261"/>
      <c r="APU190" s="261"/>
      <c r="APV190" s="261"/>
      <c r="APW190" s="261"/>
      <c r="APX190" s="261"/>
      <c r="APY190" s="261"/>
      <c r="APZ190" s="261"/>
      <c r="AQA190" s="261"/>
      <c r="AQB190" s="261"/>
      <c r="AQC190" s="261"/>
      <c r="AQD190" s="261"/>
      <c r="AQE190" s="261"/>
      <c r="AQF190" s="261"/>
      <c r="AQG190" s="261"/>
      <c r="AQH190" s="261"/>
      <c r="AQI190" s="261"/>
      <c r="AQJ190" s="261"/>
      <c r="AQK190" s="261"/>
      <c r="AQL190" s="261"/>
      <c r="AQM190" s="261"/>
      <c r="AQN190" s="261"/>
      <c r="AQO190" s="261"/>
      <c r="AQP190" s="261"/>
      <c r="AQQ190" s="261"/>
      <c r="AQR190" s="261"/>
      <c r="AQS190" s="261"/>
      <c r="AQT190" s="261"/>
      <c r="AQU190" s="261"/>
      <c r="AQV190" s="261"/>
      <c r="AQW190" s="261"/>
      <c r="AQX190" s="261"/>
      <c r="AQY190" s="261"/>
      <c r="AQZ190" s="261"/>
      <c r="ARA190" s="261"/>
      <c r="ARB190" s="261"/>
      <c r="ARC190" s="261"/>
      <c r="ARD190" s="261"/>
      <c r="ARE190" s="261"/>
      <c r="ARF190" s="261"/>
      <c r="ARG190" s="261"/>
      <c r="ARH190" s="261"/>
      <c r="ARI190" s="261"/>
      <c r="ARJ190" s="261"/>
      <c r="ARK190" s="261"/>
      <c r="ARL190" s="261"/>
      <c r="ARM190" s="261"/>
      <c r="ARN190" s="261"/>
      <c r="ARO190" s="261"/>
      <c r="ARP190" s="261"/>
      <c r="ARQ190" s="261"/>
      <c r="ARR190" s="261"/>
      <c r="ARS190" s="261"/>
      <c r="ART190" s="261"/>
      <c r="ARU190" s="261"/>
      <c r="ARV190" s="261"/>
      <c r="ARW190" s="261"/>
      <c r="ARX190" s="261"/>
      <c r="ARY190" s="261"/>
      <c r="ARZ190" s="261"/>
      <c r="ASA190" s="261"/>
      <c r="ASB190" s="261"/>
      <c r="ASC190" s="261"/>
    </row>
    <row r="191" spans="1:1173" s="255" customFormat="1" ht="22" hidden="1" customHeight="1" thickTop="1" thickBot="1" x14ac:dyDescent="0.2">
      <c r="A191" s="256"/>
      <c r="B191" s="296" t="s">
        <v>250</v>
      </c>
      <c r="C191" s="297" t="s">
        <v>49</v>
      </c>
      <c r="D191" s="298">
        <f>IF(D$78="","",D176+D180+D184+D188)</f>
        <v>358960837.0630188</v>
      </c>
      <c r="E191" s="298">
        <f t="shared" si="49"/>
        <v>706881058.99746573</v>
      </c>
      <c r="F191" s="298">
        <f t="shared" si="49"/>
        <v>1044283406.8110026</v>
      </c>
      <c r="G191" s="298">
        <f t="shared" si="49"/>
        <v>1373334611.6588242</v>
      </c>
      <c r="H191" s="298">
        <f t="shared" si="49"/>
        <v>1692852859.8003759</v>
      </c>
      <c r="I191" s="298">
        <f t="shared" si="49"/>
        <v>2003295256.0923362</v>
      </c>
      <c r="J191" s="298">
        <f t="shared" si="49"/>
        <v>2305103062.1700749</v>
      </c>
      <c r="K191" s="298">
        <f t="shared" si="49"/>
        <v>2598690789.3413773</v>
      </c>
      <c r="L191" s="298">
        <f t="shared" si="49"/>
        <v>2884463095.5883212</v>
      </c>
      <c r="M191" s="298">
        <f t="shared" si="49"/>
        <v>3162798296.1798029</v>
      </c>
      <c r="N191" s="298">
        <f t="shared" si="49"/>
        <v>3434065242.0966902</v>
      </c>
      <c r="O191" s="298">
        <f t="shared" si="49"/>
        <v>3698609594.3244238</v>
      </c>
      <c r="P191" s="298">
        <f t="shared" si="49"/>
        <v>3956767903.955308</v>
      </c>
      <c r="Q191" s="298">
        <f t="shared" si="49"/>
        <v>4201374425.6530609</v>
      </c>
      <c r="R191" s="298">
        <f t="shared" si="49"/>
        <v>4440219079.2238255</v>
      </c>
      <c r="S191" s="298">
        <f t="shared" si="49"/>
        <v>4673589796.1960058</v>
      </c>
      <c r="T191" s="298">
        <f t="shared" si="49"/>
        <v>4901768796.5861082</v>
      </c>
      <c r="U191" s="298">
        <f t="shared" si="49"/>
        <v>5125021600.3734465</v>
      </c>
      <c r="V191" s="298">
        <f t="shared" si="49"/>
        <v>5343602721.1803303</v>
      </c>
      <c r="W191" s="298">
        <f t="shared" si="49"/>
        <v>5557755791.1873932</v>
      </c>
      <c r="X191" s="298">
        <f t="shared" si="49"/>
        <v>5767713680.3704004</v>
      </c>
      <c r="Y191" s="298">
        <f t="shared" si="49"/>
        <v>5973698610.3184414</v>
      </c>
      <c r="Z191" s="298">
        <f t="shared" si="49"/>
        <v>6175922262.8815403</v>
      </c>
      <c r="AA191" s="298">
        <f t="shared" si="49"/>
        <v>6360893873.7913876</v>
      </c>
      <c r="AB191" s="298">
        <f t="shared" si="49"/>
        <v>6542504706.1671085</v>
      </c>
      <c r="AC191" s="298">
        <f t="shared" si="49"/>
        <v>6720938207.7147102</v>
      </c>
      <c r="AD191" s="298">
        <f t="shared" si="49"/>
        <v>6896376018.0816174</v>
      </c>
      <c r="AE191" s="298">
        <f t="shared" si="49"/>
        <v>7068986929.3650961</v>
      </c>
      <c r="AF191" s="298">
        <f t="shared" si="49"/>
        <v>7238932531.1594467</v>
      </c>
      <c r="AG191" s="298">
        <f t="shared" si="49"/>
        <v>7406370070.471941</v>
      </c>
      <c r="AH191" s="298">
        <f t="shared" si="49"/>
        <v>7571449745.2712002</v>
      </c>
      <c r="AI191" s="298">
        <f t="shared" si="49"/>
        <v>7734314776.0517006</v>
      </c>
      <c r="AJ191" s="298">
        <f t="shared" si="49"/>
        <v>7895101474.1628056</v>
      </c>
      <c r="AK191" s="298" t="str">
        <f t="shared" si="49"/>
        <v/>
      </c>
      <c r="AL191" s="298" t="str">
        <f t="shared" si="49"/>
        <v/>
      </c>
      <c r="AM191" s="298" t="str">
        <f t="shared" si="49"/>
        <v/>
      </c>
      <c r="AN191" s="298" t="str">
        <f t="shared" si="49"/>
        <v/>
      </c>
      <c r="AO191" s="298" t="str">
        <f t="shared" si="49"/>
        <v/>
      </c>
      <c r="AP191" s="298" t="str">
        <f t="shared" si="49"/>
        <v/>
      </c>
      <c r="AQ191" s="298" t="str">
        <f t="shared" si="49"/>
        <v/>
      </c>
      <c r="AR191" s="298" t="str">
        <f t="shared" si="49"/>
        <v/>
      </c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  <c r="DQ191" s="261"/>
      <c r="DR191" s="261"/>
      <c r="DS191" s="261"/>
      <c r="DT191" s="261"/>
      <c r="DU191" s="261"/>
      <c r="DV191" s="261"/>
      <c r="DW191" s="261"/>
      <c r="DX191" s="261"/>
      <c r="DY191" s="261"/>
      <c r="DZ191" s="261"/>
      <c r="EA191" s="261"/>
      <c r="EB191" s="261"/>
      <c r="EC191" s="261"/>
      <c r="ED191" s="261"/>
      <c r="EE191" s="261"/>
      <c r="EF191" s="261"/>
      <c r="EG191" s="261"/>
      <c r="EH191" s="261"/>
      <c r="EI191" s="261"/>
      <c r="EJ191" s="261"/>
      <c r="EK191" s="261"/>
      <c r="EL191" s="261"/>
      <c r="EM191" s="261"/>
      <c r="EN191" s="261"/>
      <c r="EO191" s="261"/>
      <c r="EP191" s="261"/>
      <c r="EQ191" s="261"/>
      <c r="ER191" s="261"/>
      <c r="ES191" s="261"/>
      <c r="ET191" s="261"/>
      <c r="EU191" s="261"/>
      <c r="EV191" s="261"/>
      <c r="EW191" s="261"/>
      <c r="EX191" s="261"/>
      <c r="EY191" s="261"/>
      <c r="EZ191" s="261"/>
      <c r="FA191" s="261"/>
      <c r="FB191" s="261"/>
      <c r="FC191" s="261"/>
      <c r="FD191" s="261"/>
      <c r="FE191" s="261"/>
      <c r="FF191" s="261"/>
      <c r="FG191" s="261"/>
      <c r="FH191" s="261"/>
      <c r="FI191" s="261"/>
      <c r="FJ191" s="261"/>
      <c r="FK191" s="261"/>
      <c r="FL191" s="261"/>
      <c r="FM191" s="261"/>
      <c r="FN191" s="261"/>
      <c r="FO191" s="261"/>
      <c r="FP191" s="261"/>
      <c r="FQ191" s="261"/>
      <c r="FR191" s="261"/>
      <c r="FS191" s="261"/>
      <c r="FT191" s="261"/>
      <c r="FU191" s="261"/>
      <c r="FV191" s="261"/>
      <c r="FW191" s="261"/>
      <c r="FX191" s="261"/>
      <c r="FY191" s="261"/>
      <c r="FZ191" s="261"/>
      <c r="GA191" s="261"/>
      <c r="GB191" s="261"/>
      <c r="GC191" s="261"/>
      <c r="GD191" s="261"/>
      <c r="GE191" s="261"/>
      <c r="GF191" s="261"/>
      <c r="GG191" s="261"/>
      <c r="GH191" s="261"/>
      <c r="GI191" s="261"/>
      <c r="GJ191" s="261"/>
      <c r="GK191" s="261"/>
      <c r="GL191" s="261"/>
      <c r="GM191" s="261"/>
      <c r="GN191" s="261"/>
      <c r="GO191" s="261"/>
      <c r="GP191" s="261"/>
      <c r="GQ191" s="261"/>
      <c r="GR191" s="261"/>
      <c r="GS191" s="261"/>
      <c r="GT191" s="261"/>
      <c r="GU191" s="261"/>
      <c r="GV191" s="261"/>
      <c r="GW191" s="261"/>
      <c r="GX191" s="261"/>
      <c r="GY191" s="261"/>
      <c r="GZ191" s="261"/>
      <c r="HA191" s="261"/>
      <c r="HB191" s="261"/>
      <c r="HC191" s="261"/>
      <c r="HD191" s="261"/>
      <c r="HE191" s="261"/>
      <c r="HF191" s="261"/>
      <c r="HG191" s="261"/>
      <c r="HH191" s="261"/>
      <c r="HI191" s="261"/>
      <c r="HJ191" s="261"/>
      <c r="HK191" s="261"/>
      <c r="HL191" s="261"/>
      <c r="HM191" s="261"/>
      <c r="HN191" s="261"/>
      <c r="HO191" s="261"/>
      <c r="HP191" s="261"/>
      <c r="HQ191" s="261"/>
      <c r="HR191" s="261"/>
      <c r="HS191" s="261"/>
      <c r="HT191" s="261"/>
      <c r="HU191" s="261"/>
      <c r="HV191" s="261"/>
      <c r="HW191" s="261"/>
      <c r="HX191" s="261"/>
      <c r="HY191" s="261"/>
      <c r="HZ191" s="261"/>
      <c r="IA191" s="261"/>
      <c r="IB191" s="261"/>
      <c r="IC191" s="261"/>
      <c r="ID191" s="261"/>
      <c r="IE191" s="261"/>
      <c r="IF191" s="261"/>
      <c r="IG191" s="261"/>
      <c r="IH191" s="261"/>
      <c r="II191" s="261"/>
      <c r="IJ191" s="261"/>
      <c r="IK191" s="261"/>
      <c r="IL191" s="261"/>
      <c r="IM191" s="261"/>
      <c r="IN191" s="261"/>
      <c r="IO191" s="261"/>
      <c r="IP191" s="261"/>
      <c r="IQ191" s="261"/>
      <c r="IR191" s="261"/>
      <c r="IS191" s="261"/>
      <c r="IT191" s="261"/>
      <c r="IU191" s="261"/>
      <c r="IV191" s="261"/>
      <c r="IW191" s="261"/>
      <c r="IX191" s="261"/>
      <c r="IY191" s="261"/>
      <c r="IZ191" s="261"/>
      <c r="JA191" s="261"/>
      <c r="JB191" s="261"/>
      <c r="JC191" s="261"/>
      <c r="JD191" s="261"/>
      <c r="JE191" s="261"/>
      <c r="JF191" s="261"/>
      <c r="JG191" s="261"/>
      <c r="JH191" s="261"/>
      <c r="JI191" s="261"/>
      <c r="JJ191" s="261"/>
      <c r="JK191" s="261"/>
      <c r="JL191" s="261"/>
      <c r="JM191" s="261"/>
      <c r="JN191" s="261"/>
      <c r="JO191" s="261"/>
      <c r="JP191" s="261"/>
      <c r="JQ191" s="261"/>
      <c r="JR191" s="261"/>
      <c r="JS191" s="261"/>
      <c r="JT191" s="261"/>
      <c r="JU191" s="261"/>
      <c r="JV191" s="261"/>
      <c r="JW191" s="261"/>
      <c r="JX191" s="261"/>
      <c r="JY191" s="261"/>
      <c r="JZ191" s="261"/>
      <c r="KA191" s="261"/>
      <c r="KB191" s="261"/>
      <c r="KC191" s="261"/>
      <c r="KD191" s="261"/>
      <c r="KE191" s="261"/>
      <c r="KF191" s="261"/>
      <c r="KG191" s="261"/>
      <c r="KH191" s="261"/>
      <c r="KI191" s="261"/>
      <c r="KJ191" s="261"/>
      <c r="KK191" s="261"/>
      <c r="KL191" s="261"/>
      <c r="KM191" s="261"/>
      <c r="KN191" s="261"/>
      <c r="KO191" s="261"/>
      <c r="KP191" s="261"/>
      <c r="KQ191" s="261"/>
      <c r="KR191" s="261"/>
      <c r="KS191" s="261"/>
      <c r="KT191" s="261"/>
      <c r="KU191" s="261"/>
      <c r="KV191" s="261"/>
      <c r="KW191" s="261"/>
      <c r="KX191" s="261"/>
      <c r="KY191" s="261"/>
      <c r="KZ191" s="261"/>
      <c r="LA191" s="261"/>
      <c r="LB191" s="261"/>
      <c r="LC191" s="261"/>
      <c r="LD191" s="261"/>
      <c r="LE191" s="261"/>
      <c r="LF191" s="261"/>
      <c r="LG191" s="261"/>
      <c r="LH191" s="261"/>
      <c r="LI191" s="261"/>
      <c r="LJ191" s="261"/>
      <c r="LK191" s="261"/>
      <c r="LL191" s="261"/>
      <c r="LM191" s="261"/>
      <c r="LN191" s="261"/>
      <c r="LO191" s="261"/>
      <c r="LP191" s="261"/>
      <c r="LQ191" s="261"/>
      <c r="LR191" s="261"/>
      <c r="LS191" s="261"/>
      <c r="LT191" s="261"/>
      <c r="LU191" s="261"/>
      <c r="LV191" s="261"/>
      <c r="LW191" s="261"/>
      <c r="LX191" s="261"/>
      <c r="LY191" s="261"/>
      <c r="LZ191" s="261"/>
      <c r="MA191" s="261"/>
      <c r="MB191" s="261"/>
      <c r="MC191" s="261"/>
      <c r="MD191" s="261"/>
      <c r="ME191" s="261"/>
      <c r="MF191" s="261"/>
      <c r="MG191" s="261"/>
      <c r="MH191" s="261"/>
      <c r="MI191" s="261"/>
      <c r="MJ191" s="261"/>
      <c r="MK191" s="261"/>
      <c r="ML191" s="261"/>
      <c r="MM191" s="261"/>
      <c r="MN191" s="261"/>
      <c r="MO191" s="261"/>
      <c r="MP191" s="261"/>
      <c r="MQ191" s="261"/>
      <c r="MR191" s="261"/>
      <c r="MS191" s="261"/>
      <c r="MT191" s="261"/>
      <c r="MU191" s="261"/>
      <c r="MV191" s="261"/>
      <c r="MW191" s="261"/>
      <c r="MX191" s="261"/>
      <c r="MY191" s="261"/>
      <c r="MZ191" s="261"/>
      <c r="NA191" s="261"/>
      <c r="NB191" s="261"/>
      <c r="NC191" s="261"/>
      <c r="ND191" s="261"/>
      <c r="NE191" s="261"/>
      <c r="NF191" s="261"/>
      <c r="NG191" s="261"/>
      <c r="NH191" s="261"/>
      <c r="NI191" s="261"/>
      <c r="NJ191" s="261"/>
      <c r="NK191" s="261"/>
      <c r="NL191" s="261"/>
      <c r="NM191" s="261"/>
      <c r="NN191" s="261"/>
      <c r="NO191" s="261"/>
      <c r="NP191" s="261"/>
      <c r="NQ191" s="261"/>
      <c r="NR191" s="261"/>
      <c r="NS191" s="261"/>
      <c r="NT191" s="261"/>
      <c r="NU191" s="261"/>
      <c r="NV191" s="261"/>
      <c r="NW191" s="261"/>
      <c r="NX191" s="261"/>
      <c r="NY191" s="261"/>
      <c r="NZ191" s="261"/>
      <c r="OA191" s="261"/>
      <c r="OB191" s="261"/>
      <c r="OC191" s="261"/>
      <c r="OD191" s="261"/>
      <c r="OE191" s="261"/>
      <c r="OF191" s="261"/>
      <c r="OG191" s="261"/>
      <c r="OH191" s="261"/>
      <c r="OI191" s="261"/>
      <c r="OJ191" s="261"/>
      <c r="OK191" s="261"/>
      <c r="OL191" s="261"/>
      <c r="OM191" s="261"/>
      <c r="ON191" s="261"/>
      <c r="OO191" s="261"/>
      <c r="OP191" s="261"/>
      <c r="OQ191" s="261"/>
      <c r="OR191" s="261"/>
      <c r="OS191" s="261"/>
      <c r="OT191" s="261"/>
      <c r="OU191" s="261"/>
      <c r="OV191" s="261"/>
      <c r="OW191" s="261"/>
      <c r="OX191" s="261"/>
      <c r="OY191" s="261"/>
      <c r="OZ191" s="261"/>
      <c r="PA191" s="261"/>
      <c r="PB191" s="261"/>
      <c r="PC191" s="261"/>
      <c r="PD191" s="261"/>
      <c r="PE191" s="261"/>
      <c r="PF191" s="261"/>
      <c r="PG191" s="261"/>
      <c r="PH191" s="261"/>
      <c r="PI191" s="261"/>
      <c r="PJ191" s="261"/>
      <c r="PK191" s="261"/>
      <c r="PL191" s="261"/>
      <c r="PM191" s="261"/>
      <c r="PN191" s="261"/>
      <c r="PO191" s="261"/>
      <c r="PP191" s="261"/>
      <c r="PQ191" s="261"/>
      <c r="PR191" s="261"/>
      <c r="PS191" s="261"/>
      <c r="PT191" s="261"/>
      <c r="PU191" s="261"/>
      <c r="PV191" s="261"/>
      <c r="PW191" s="261"/>
      <c r="PX191" s="261"/>
      <c r="PY191" s="261"/>
      <c r="PZ191" s="261"/>
      <c r="QA191" s="261"/>
      <c r="QB191" s="261"/>
      <c r="QC191" s="261"/>
      <c r="QD191" s="261"/>
      <c r="QE191" s="261"/>
      <c r="QF191" s="261"/>
      <c r="QG191" s="261"/>
      <c r="QH191" s="261"/>
      <c r="QI191" s="261"/>
      <c r="QJ191" s="261"/>
      <c r="QK191" s="261"/>
      <c r="QL191" s="261"/>
      <c r="QM191" s="261"/>
      <c r="QN191" s="261"/>
      <c r="QO191" s="261"/>
      <c r="QP191" s="261"/>
      <c r="QQ191" s="261"/>
      <c r="QR191" s="261"/>
      <c r="QS191" s="261"/>
      <c r="QT191" s="261"/>
      <c r="QU191" s="261"/>
      <c r="QV191" s="261"/>
      <c r="QW191" s="261"/>
      <c r="QX191" s="261"/>
      <c r="QY191" s="261"/>
      <c r="QZ191" s="261"/>
      <c r="RA191" s="261"/>
      <c r="RB191" s="261"/>
      <c r="RC191" s="261"/>
      <c r="RD191" s="261"/>
      <c r="RE191" s="261"/>
      <c r="RF191" s="261"/>
      <c r="RG191" s="261"/>
      <c r="RH191" s="261"/>
      <c r="RI191" s="261"/>
      <c r="RJ191" s="261"/>
      <c r="RK191" s="261"/>
      <c r="RL191" s="261"/>
      <c r="RM191" s="261"/>
      <c r="RN191" s="261"/>
      <c r="RO191" s="261"/>
      <c r="RP191" s="261"/>
      <c r="RQ191" s="261"/>
      <c r="RR191" s="261"/>
      <c r="RS191" s="261"/>
      <c r="RT191" s="261"/>
      <c r="RU191" s="261"/>
      <c r="RV191" s="261"/>
      <c r="RW191" s="261"/>
      <c r="RX191" s="261"/>
      <c r="RY191" s="261"/>
      <c r="RZ191" s="261"/>
      <c r="SA191" s="261"/>
      <c r="SB191" s="261"/>
      <c r="SC191" s="261"/>
      <c r="SD191" s="261"/>
      <c r="SE191" s="261"/>
      <c r="SF191" s="261"/>
      <c r="SG191" s="261"/>
      <c r="SH191" s="261"/>
      <c r="SI191" s="261"/>
      <c r="SJ191" s="261"/>
      <c r="SK191" s="261"/>
      <c r="SL191" s="261"/>
      <c r="SM191" s="261"/>
      <c r="SN191" s="261"/>
      <c r="SO191" s="261"/>
      <c r="SP191" s="261"/>
      <c r="SQ191" s="261"/>
      <c r="SR191" s="261"/>
      <c r="SS191" s="261"/>
      <c r="ST191" s="261"/>
      <c r="SU191" s="261"/>
      <c r="SV191" s="261"/>
      <c r="SW191" s="261"/>
      <c r="SX191" s="261"/>
      <c r="SY191" s="261"/>
      <c r="SZ191" s="261"/>
      <c r="TA191" s="261"/>
      <c r="TB191" s="261"/>
      <c r="TC191" s="261"/>
      <c r="TD191" s="261"/>
      <c r="TE191" s="261"/>
      <c r="TF191" s="261"/>
      <c r="TG191" s="261"/>
      <c r="TH191" s="261"/>
      <c r="TI191" s="261"/>
      <c r="TJ191" s="261"/>
      <c r="TK191" s="261"/>
      <c r="TL191" s="261"/>
      <c r="TM191" s="261"/>
      <c r="TN191" s="261"/>
      <c r="TO191" s="261"/>
      <c r="TP191" s="261"/>
      <c r="TQ191" s="261"/>
      <c r="TR191" s="261"/>
      <c r="TS191" s="261"/>
      <c r="TT191" s="261"/>
      <c r="TU191" s="261"/>
      <c r="TV191" s="261"/>
      <c r="TW191" s="261"/>
      <c r="TX191" s="261"/>
      <c r="TY191" s="261"/>
      <c r="TZ191" s="261"/>
      <c r="UA191" s="261"/>
      <c r="UB191" s="261"/>
      <c r="UC191" s="261"/>
      <c r="UD191" s="261"/>
      <c r="UE191" s="261"/>
      <c r="UF191" s="261"/>
      <c r="UG191" s="261"/>
      <c r="UH191" s="261"/>
      <c r="UI191" s="261"/>
      <c r="UJ191" s="261"/>
      <c r="UK191" s="261"/>
      <c r="UL191" s="261"/>
      <c r="UM191" s="261"/>
      <c r="UN191" s="261"/>
      <c r="UO191" s="261"/>
      <c r="UP191" s="261"/>
      <c r="UQ191" s="261"/>
      <c r="UR191" s="261"/>
      <c r="US191" s="261"/>
      <c r="UT191" s="261"/>
      <c r="UU191" s="261"/>
      <c r="UV191" s="261"/>
      <c r="UW191" s="261"/>
      <c r="UX191" s="261"/>
      <c r="UY191" s="261"/>
      <c r="UZ191" s="261"/>
      <c r="VA191" s="261"/>
      <c r="VB191" s="261"/>
      <c r="VC191" s="261"/>
      <c r="VD191" s="261"/>
      <c r="VE191" s="261"/>
      <c r="VF191" s="261"/>
      <c r="VG191" s="261"/>
      <c r="VH191" s="261"/>
      <c r="VI191" s="261"/>
      <c r="VJ191" s="261"/>
      <c r="VK191" s="261"/>
      <c r="VL191" s="261"/>
      <c r="VM191" s="261"/>
      <c r="VN191" s="261"/>
      <c r="VO191" s="261"/>
      <c r="VP191" s="261"/>
      <c r="VQ191" s="261"/>
      <c r="VR191" s="261"/>
      <c r="VS191" s="261"/>
      <c r="VT191" s="261"/>
      <c r="VU191" s="261"/>
      <c r="VV191" s="261"/>
      <c r="VW191" s="261"/>
      <c r="VX191" s="261"/>
      <c r="VY191" s="261"/>
      <c r="VZ191" s="261"/>
      <c r="WA191" s="261"/>
      <c r="WB191" s="261"/>
      <c r="WC191" s="261"/>
      <c r="WD191" s="261"/>
      <c r="WE191" s="261"/>
      <c r="WF191" s="261"/>
      <c r="WG191" s="261"/>
      <c r="WH191" s="261"/>
      <c r="WI191" s="261"/>
      <c r="WJ191" s="261"/>
      <c r="WK191" s="261"/>
      <c r="WL191" s="261"/>
      <c r="WM191" s="261"/>
      <c r="WN191" s="261"/>
      <c r="WO191" s="261"/>
      <c r="WP191" s="261"/>
      <c r="WQ191" s="261"/>
      <c r="WR191" s="261"/>
      <c r="WS191" s="261"/>
      <c r="WT191" s="261"/>
      <c r="WU191" s="261"/>
      <c r="WV191" s="261"/>
      <c r="WW191" s="261"/>
      <c r="WX191" s="261"/>
      <c r="WY191" s="261"/>
      <c r="WZ191" s="261"/>
      <c r="XA191" s="261"/>
      <c r="XB191" s="261"/>
      <c r="XC191" s="261"/>
      <c r="XD191" s="261"/>
      <c r="XE191" s="261"/>
      <c r="XF191" s="261"/>
      <c r="XG191" s="261"/>
      <c r="XH191" s="261"/>
      <c r="XI191" s="261"/>
      <c r="XJ191" s="261"/>
      <c r="XK191" s="261"/>
      <c r="XL191" s="261"/>
      <c r="XM191" s="261"/>
      <c r="XN191" s="261"/>
      <c r="XO191" s="261"/>
      <c r="XP191" s="261"/>
      <c r="XQ191" s="261"/>
      <c r="XR191" s="261"/>
      <c r="XS191" s="261"/>
      <c r="XT191" s="261"/>
      <c r="XU191" s="261"/>
      <c r="XV191" s="261"/>
      <c r="XW191" s="261"/>
      <c r="XX191" s="261"/>
      <c r="XY191" s="261"/>
      <c r="XZ191" s="261"/>
      <c r="YA191" s="261"/>
      <c r="YB191" s="261"/>
      <c r="YC191" s="261"/>
      <c r="YD191" s="261"/>
      <c r="YE191" s="261"/>
      <c r="YF191" s="261"/>
      <c r="YG191" s="261"/>
      <c r="YH191" s="261"/>
      <c r="YI191" s="261"/>
      <c r="YJ191" s="261"/>
      <c r="YK191" s="261"/>
      <c r="YL191" s="261"/>
      <c r="YM191" s="261"/>
      <c r="YN191" s="261"/>
      <c r="YO191" s="261"/>
      <c r="YP191" s="261"/>
      <c r="YQ191" s="261"/>
      <c r="YR191" s="261"/>
      <c r="YS191" s="261"/>
      <c r="YT191" s="261"/>
      <c r="YU191" s="261"/>
      <c r="YV191" s="261"/>
      <c r="YW191" s="261"/>
      <c r="YX191" s="261"/>
      <c r="YY191" s="261"/>
      <c r="YZ191" s="261"/>
      <c r="ZA191" s="261"/>
      <c r="ZB191" s="261"/>
      <c r="ZC191" s="261"/>
      <c r="ZD191" s="261"/>
      <c r="ZE191" s="261"/>
      <c r="ZF191" s="261"/>
      <c r="ZG191" s="261"/>
      <c r="ZH191" s="261"/>
      <c r="ZI191" s="261"/>
      <c r="ZJ191" s="261"/>
      <c r="ZK191" s="261"/>
      <c r="ZL191" s="261"/>
      <c r="ZM191" s="261"/>
      <c r="ZN191" s="261"/>
      <c r="ZO191" s="261"/>
      <c r="ZP191" s="261"/>
      <c r="ZQ191" s="261"/>
      <c r="ZR191" s="261"/>
      <c r="ZS191" s="261"/>
      <c r="ZT191" s="261"/>
      <c r="ZU191" s="261"/>
      <c r="ZV191" s="261"/>
      <c r="ZW191" s="261"/>
      <c r="ZX191" s="261"/>
      <c r="ZY191" s="261"/>
      <c r="ZZ191" s="261"/>
      <c r="AAA191" s="261"/>
      <c r="AAB191" s="261"/>
      <c r="AAC191" s="261"/>
      <c r="AAD191" s="261"/>
      <c r="AAE191" s="261"/>
      <c r="AAF191" s="261"/>
      <c r="AAG191" s="261"/>
      <c r="AAH191" s="261"/>
      <c r="AAI191" s="261"/>
      <c r="AAJ191" s="261"/>
      <c r="AAK191" s="261"/>
      <c r="AAL191" s="261"/>
      <c r="AAM191" s="261"/>
      <c r="AAN191" s="261"/>
      <c r="AAO191" s="261"/>
      <c r="AAP191" s="261"/>
      <c r="AAQ191" s="261"/>
      <c r="AAR191" s="261"/>
      <c r="AAS191" s="261"/>
      <c r="AAT191" s="261"/>
      <c r="AAU191" s="261"/>
      <c r="AAV191" s="261"/>
      <c r="AAW191" s="261"/>
      <c r="AAX191" s="261"/>
      <c r="AAY191" s="261"/>
      <c r="AAZ191" s="261"/>
      <c r="ABA191" s="261"/>
      <c r="ABB191" s="261"/>
      <c r="ABC191" s="261"/>
      <c r="ABD191" s="261"/>
      <c r="ABE191" s="261"/>
      <c r="ABF191" s="261"/>
      <c r="ABG191" s="261"/>
      <c r="ABH191" s="261"/>
      <c r="ABI191" s="261"/>
      <c r="ABJ191" s="261"/>
      <c r="ABK191" s="261"/>
      <c r="ABL191" s="261"/>
      <c r="ABM191" s="261"/>
      <c r="ABN191" s="261"/>
      <c r="ABO191" s="261"/>
      <c r="ABP191" s="261"/>
      <c r="ABQ191" s="261"/>
      <c r="ABR191" s="261"/>
      <c r="ABS191" s="261"/>
      <c r="ABT191" s="261"/>
      <c r="ABU191" s="261"/>
      <c r="ABV191" s="261"/>
      <c r="ABW191" s="261"/>
      <c r="ABX191" s="261"/>
      <c r="ABY191" s="261"/>
      <c r="ABZ191" s="261"/>
      <c r="ACA191" s="261"/>
      <c r="ACB191" s="261"/>
      <c r="ACC191" s="261"/>
      <c r="ACD191" s="261"/>
      <c r="ACE191" s="261"/>
      <c r="ACF191" s="261"/>
      <c r="ACG191" s="261"/>
      <c r="ACH191" s="261"/>
      <c r="ACI191" s="261"/>
      <c r="ACJ191" s="261"/>
      <c r="ACK191" s="261"/>
      <c r="ACL191" s="261"/>
      <c r="ACM191" s="261"/>
      <c r="ACN191" s="261"/>
      <c r="ACO191" s="261"/>
      <c r="ACP191" s="261"/>
      <c r="ACQ191" s="261"/>
      <c r="ACR191" s="261"/>
      <c r="ACS191" s="261"/>
      <c r="ACT191" s="261"/>
      <c r="ACU191" s="261"/>
      <c r="ACV191" s="261"/>
      <c r="ACW191" s="261"/>
      <c r="ACX191" s="261"/>
      <c r="ACY191" s="261"/>
      <c r="ACZ191" s="261"/>
      <c r="ADA191" s="261"/>
      <c r="ADB191" s="261"/>
      <c r="ADC191" s="261"/>
      <c r="ADD191" s="261"/>
      <c r="ADE191" s="261"/>
      <c r="ADF191" s="261"/>
      <c r="ADG191" s="261"/>
      <c r="ADH191" s="261"/>
      <c r="ADI191" s="261"/>
      <c r="ADJ191" s="261"/>
      <c r="ADK191" s="261"/>
      <c r="ADL191" s="261"/>
      <c r="ADM191" s="261"/>
      <c r="ADN191" s="261"/>
      <c r="ADO191" s="261"/>
      <c r="ADP191" s="261"/>
      <c r="ADQ191" s="261"/>
      <c r="ADR191" s="261"/>
      <c r="ADS191" s="261"/>
      <c r="ADT191" s="261"/>
      <c r="ADU191" s="261"/>
      <c r="ADV191" s="261"/>
      <c r="ADW191" s="261"/>
      <c r="ADX191" s="261"/>
      <c r="ADY191" s="261"/>
      <c r="ADZ191" s="261"/>
      <c r="AEA191" s="261"/>
      <c r="AEB191" s="261"/>
      <c r="AEC191" s="261"/>
      <c r="AED191" s="261"/>
      <c r="AEE191" s="261"/>
      <c r="AEF191" s="261"/>
      <c r="AEG191" s="261"/>
      <c r="AEH191" s="261"/>
      <c r="AEI191" s="261"/>
      <c r="AEJ191" s="261"/>
      <c r="AEK191" s="261"/>
      <c r="AEL191" s="261"/>
      <c r="AEM191" s="261"/>
      <c r="AEN191" s="261"/>
      <c r="AEO191" s="261"/>
      <c r="AEP191" s="261"/>
      <c r="AEQ191" s="261"/>
      <c r="AER191" s="261"/>
      <c r="AES191" s="261"/>
      <c r="AET191" s="261"/>
      <c r="AEU191" s="261"/>
      <c r="AEV191" s="261"/>
      <c r="AEW191" s="261"/>
      <c r="AEX191" s="261"/>
      <c r="AEY191" s="261"/>
      <c r="AEZ191" s="261"/>
      <c r="AFA191" s="261"/>
      <c r="AFB191" s="261"/>
      <c r="AFC191" s="261"/>
      <c r="AFD191" s="261"/>
      <c r="AFE191" s="261"/>
      <c r="AFF191" s="261"/>
      <c r="AFG191" s="261"/>
      <c r="AFH191" s="261"/>
      <c r="AFI191" s="261"/>
      <c r="AFJ191" s="261"/>
      <c r="AFK191" s="261"/>
      <c r="AFL191" s="261"/>
      <c r="AFM191" s="261"/>
      <c r="AFN191" s="261"/>
      <c r="AFO191" s="261"/>
      <c r="AFP191" s="261"/>
      <c r="AFQ191" s="261"/>
      <c r="AFR191" s="261"/>
      <c r="AFS191" s="261"/>
      <c r="AFT191" s="261"/>
      <c r="AFU191" s="261"/>
      <c r="AFV191" s="261"/>
      <c r="AFW191" s="261"/>
      <c r="AFX191" s="261"/>
      <c r="AFY191" s="261"/>
      <c r="AFZ191" s="261"/>
      <c r="AGA191" s="261"/>
      <c r="AGB191" s="261"/>
      <c r="AGC191" s="261"/>
      <c r="AGD191" s="261"/>
      <c r="AGE191" s="261"/>
      <c r="AGF191" s="261"/>
      <c r="AGG191" s="261"/>
      <c r="AGH191" s="261"/>
      <c r="AGI191" s="261"/>
      <c r="AGJ191" s="261"/>
      <c r="AGK191" s="261"/>
      <c r="AGL191" s="261"/>
      <c r="AGM191" s="261"/>
      <c r="AGN191" s="261"/>
      <c r="AGO191" s="261"/>
      <c r="AGP191" s="261"/>
      <c r="AGQ191" s="261"/>
      <c r="AGR191" s="261"/>
      <c r="AGS191" s="261"/>
      <c r="AGT191" s="261"/>
      <c r="AGU191" s="261"/>
      <c r="AGV191" s="261"/>
      <c r="AGW191" s="261"/>
      <c r="AGX191" s="261"/>
      <c r="AGY191" s="261"/>
      <c r="AGZ191" s="261"/>
      <c r="AHA191" s="261"/>
      <c r="AHB191" s="261"/>
      <c r="AHC191" s="261"/>
      <c r="AHD191" s="261"/>
      <c r="AHE191" s="261"/>
      <c r="AHF191" s="261"/>
      <c r="AHG191" s="261"/>
      <c r="AHH191" s="261"/>
      <c r="AHI191" s="261"/>
      <c r="AHJ191" s="261"/>
      <c r="AHK191" s="261"/>
      <c r="AHL191" s="261"/>
      <c r="AHM191" s="261"/>
      <c r="AHN191" s="261"/>
      <c r="AHO191" s="261"/>
      <c r="AHP191" s="261"/>
      <c r="AHQ191" s="261"/>
      <c r="AHR191" s="261"/>
      <c r="AHS191" s="261"/>
      <c r="AHT191" s="261"/>
      <c r="AHU191" s="261"/>
      <c r="AHV191" s="261"/>
      <c r="AHW191" s="261"/>
      <c r="AHX191" s="261"/>
      <c r="AHY191" s="261"/>
      <c r="AHZ191" s="261"/>
      <c r="AIA191" s="261"/>
      <c r="AIB191" s="261"/>
      <c r="AIC191" s="261"/>
      <c r="AID191" s="261"/>
      <c r="AIE191" s="261"/>
      <c r="AIF191" s="261"/>
      <c r="AIG191" s="261"/>
      <c r="AIH191" s="261"/>
      <c r="AII191" s="261"/>
      <c r="AIJ191" s="261"/>
      <c r="AIK191" s="261"/>
      <c r="AIL191" s="261"/>
      <c r="AIM191" s="261"/>
      <c r="AIN191" s="261"/>
      <c r="AIO191" s="261"/>
      <c r="AIP191" s="261"/>
      <c r="AIQ191" s="261"/>
      <c r="AIR191" s="261"/>
      <c r="AIS191" s="261"/>
      <c r="AIT191" s="261"/>
      <c r="AIU191" s="261"/>
      <c r="AIV191" s="261"/>
      <c r="AIW191" s="261"/>
      <c r="AIX191" s="261"/>
      <c r="AIY191" s="261"/>
      <c r="AIZ191" s="261"/>
      <c r="AJA191" s="261"/>
      <c r="AJB191" s="261"/>
      <c r="AJC191" s="261"/>
      <c r="AJD191" s="261"/>
      <c r="AJE191" s="261"/>
      <c r="AJF191" s="261"/>
      <c r="AJG191" s="261"/>
      <c r="AJH191" s="261"/>
      <c r="AJI191" s="261"/>
      <c r="AJJ191" s="261"/>
      <c r="AJK191" s="261"/>
      <c r="AJL191" s="261"/>
      <c r="AJM191" s="261"/>
      <c r="AJN191" s="261"/>
      <c r="AJO191" s="261"/>
      <c r="AJP191" s="261"/>
      <c r="AJQ191" s="261"/>
      <c r="AJR191" s="261"/>
      <c r="AJS191" s="261"/>
      <c r="AJT191" s="261"/>
      <c r="AJU191" s="261"/>
      <c r="AJV191" s="261"/>
      <c r="AJW191" s="261"/>
      <c r="AJX191" s="261"/>
      <c r="AJY191" s="261"/>
      <c r="AJZ191" s="261"/>
      <c r="AKA191" s="261"/>
      <c r="AKB191" s="261"/>
      <c r="AKC191" s="261"/>
      <c r="AKD191" s="261"/>
      <c r="AKE191" s="261"/>
      <c r="AKF191" s="261"/>
      <c r="AKG191" s="261"/>
      <c r="AKH191" s="261"/>
      <c r="AKI191" s="261"/>
      <c r="AKJ191" s="261"/>
      <c r="AKK191" s="261"/>
      <c r="AKL191" s="261"/>
      <c r="AKM191" s="261"/>
      <c r="AKN191" s="261"/>
      <c r="AKO191" s="261"/>
      <c r="AKP191" s="261"/>
      <c r="AKQ191" s="261"/>
      <c r="AKR191" s="261"/>
      <c r="AKS191" s="261"/>
      <c r="AKT191" s="261"/>
      <c r="AKU191" s="261"/>
      <c r="AKV191" s="261"/>
      <c r="AKW191" s="261"/>
      <c r="AKX191" s="261"/>
      <c r="AKY191" s="261"/>
      <c r="AKZ191" s="261"/>
      <c r="ALA191" s="261"/>
      <c r="ALB191" s="261"/>
      <c r="ALC191" s="261"/>
      <c r="ALD191" s="261"/>
      <c r="ALE191" s="261"/>
      <c r="ALF191" s="261"/>
      <c r="ALG191" s="261"/>
      <c r="ALH191" s="261"/>
      <c r="ALI191" s="261"/>
      <c r="ALJ191" s="261"/>
      <c r="ALK191" s="261"/>
      <c r="ALL191" s="261"/>
      <c r="ALM191" s="261"/>
      <c r="ALN191" s="261"/>
      <c r="ALO191" s="261"/>
      <c r="ALP191" s="261"/>
      <c r="ALQ191" s="261"/>
      <c r="ALR191" s="261"/>
      <c r="ALS191" s="261"/>
      <c r="ALT191" s="261"/>
      <c r="ALU191" s="261"/>
      <c r="ALV191" s="261"/>
      <c r="ALW191" s="261"/>
      <c r="ALX191" s="261"/>
      <c r="ALY191" s="261"/>
      <c r="ALZ191" s="261"/>
      <c r="AMA191" s="261"/>
      <c r="AMB191" s="261"/>
      <c r="AMC191" s="261"/>
      <c r="AMD191" s="261"/>
      <c r="AME191" s="261"/>
      <c r="AMF191" s="261"/>
      <c r="AMG191" s="261"/>
      <c r="AMH191" s="261"/>
      <c r="AMI191" s="261"/>
      <c r="AMJ191" s="261"/>
      <c r="AMK191" s="261"/>
      <c r="AML191" s="261"/>
      <c r="AMM191" s="261"/>
      <c r="AMN191" s="261"/>
      <c r="AMO191" s="261"/>
      <c r="AMP191" s="261"/>
      <c r="AMQ191" s="261"/>
      <c r="AMR191" s="261"/>
      <c r="AMS191" s="261"/>
      <c r="AMT191" s="261"/>
      <c r="AMU191" s="261"/>
      <c r="AMV191" s="261"/>
      <c r="AMW191" s="261"/>
      <c r="AMX191" s="261"/>
      <c r="AMY191" s="261"/>
      <c r="AMZ191" s="261"/>
      <c r="ANA191" s="261"/>
      <c r="ANB191" s="261"/>
      <c r="ANC191" s="261"/>
      <c r="AND191" s="261"/>
      <c r="ANE191" s="261"/>
      <c r="ANF191" s="261"/>
      <c r="ANG191" s="261"/>
      <c r="ANH191" s="261"/>
      <c r="ANI191" s="261"/>
      <c r="ANJ191" s="261"/>
      <c r="ANK191" s="261"/>
      <c r="ANL191" s="261"/>
      <c r="ANM191" s="261"/>
      <c r="ANN191" s="261"/>
      <c r="ANO191" s="261"/>
      <c r="ANP191" s="261"/>
      <c r="ANQ191" s="261"/>
      <c r="ANR191" s="261"/>
      <c r="ANS191" s="261"/>
      <c r="ANT191" s="261"/>
      <c r="ANU191" s="261"/>
      <c r="ANV191" s="261"/>
      <c r="ANW191" s="261"/>
      <c r="ANX191" s="261"/>
      <c r="ANY191" s="261"/>
      <c r="ANZ191" s="261"/>
      <c r="AOA191" s="261"/>
      <c r="AOB191" s="261"/>
      <c r="AOC191" s="261"/>
      <c r="AOD191" s="261"/>
      <c r="AOE191" s="261"/>
      <c r="AOF191" s="261"/>
      <c r="AOG191" s="261"/>
      <c r="AOH191" s="261"/>
      <c r="AOI191" s="261"/>
      <c r="AOJ191" s="261"/>
      <c r="AOK191" s="261"/>
      <c r="AOL191" s="261"/>
      <c r="AOM191" s="261"/>
      <c r="AON191" s="261"/>
      <c r="AOO191" s="261"/>
      <c r="AOP191" s="261"/>
      <c r="AOQ191" s="261"/>
      <c r="AOR191" s="261"/>
      <c r="AOS191" s="261"/>
      <c r="AOT191" s="261"/>
      <c r="AOU191" s="261"/>
      <c r="AOV191" s="261"/>
      <c r="AOW191" s="261"/>
      <c r="AOX191" s="261"/>
      <c r="AOY191" s="261"/>
      <c r="AOZ191" s="261"/>
      <c r="APA191" s="261"/>
      <c r="APB191" s="261"/>
      <c r="APC191" s="261"/>
      <c r="APD191" s="261"/>
      <c r="APE191" s="261"/>
      <c r="APF191" s="261"/>
      <c r="APG191" s="261"/>
      <c r="APH191" s="261"/>
      <c r="API191" s="261"/>
      <c r="APJ191" s="261"/>
      <c r="APK191" s="261"/>
      <c r="APL191" s="261"/>
      <c r="APM191" s="261"/>
      <c r="APN191" s="261"/>
      <c r="APO191" s="261"/>
      <c r="APP191" s="261"/>
      <c r="APQ191" s="261"/>
      <c r="APR191" s="261"/>
      <c r="APS191" s="261"/>
      <c r="APT191" s="261"/>
      <c r="APU191" s="261"/>
      <c r="APV191" s="261"/>
      <c r="APW191" s="261"/>
      <c r="APX191" s="261"/>
      <c r="APY191" s="261"/>
      <c r="APZ191" s="261"/>
      <c r="AQA191" s="261"/>
      <c r="AQB191" s="261"/>
      <c r="AQC191" s="261"/>
      <c r="AQD191" s="261"/>
      <c r="AQE191" s="261"/>
      <c r="AQF191" s="261"/>
      <c r="AQG191" s="261"/>
      <c r="AQH191" s="261"/>
      <c r="AQI191" s="261"/>
      <c r="AQJ191" s="261"/>
      <c r="AQK191" s="261"/>
      <c r="AQL191" s="261"/>
      <c r="AQM191" s="261"/>
      <c r="AQN191" s="261"/>
      <c r="AQO191" s="261"/>
      <c r="AQP191" s="261"/>
      <c r="AQQ191" s="261"/>
      <c r="AQR191" s="261"/>
      <c r="AQS191" s="261"/>
      <c r="AQT191" s="261"/>
      <c r="AQU191" s="261"/>
      <c r="AQV191" s="261"/>
      <c r="AQW191" s="261"/>
      <c r="AQX191" s="261"/>
      <c r="AQY191" s="261"/>
      <c r="AQZ191" s="261"/>
      <c r="ARA191" s="261"/>
      <c r="ARB191" s="261"/>
      <c r="ARC191" s="261"/>
      <c r="ARD191" s="261"/>
      <c r="ARE191" s="261"/>
      <c r="ARF191" s="261"/>
      <c r="ARG191" s="261"/>
      <c r="ARH191" s="261"/>
      <c r="ARI191" s="261"/>
      <c r="ARJ191" s="261"/>
      <c r="ARK191" s="261"/>
      <c r="ARL191" s="261"/>
      <c r="ARM191" s="261"/>
      <c r="ARN191" s="261"/>
      <c r="ARO191" s="261"/>
      <c r="ARP191" s="261"/>
      <c r="ARQ191" s="261"/>
      <c r="ARR191" s="261"/>
      <c r="ARS191" s="261"/>
      <c r="ART191" s="261"/>
      <c r="ARU191" s="261"/>
      <c r="ARV191" s="261"/>
      <c r="ARW191" s="261"/>
      <c r="ARX191" s="261"/>
      <c r="ARY191" s="261"/>
      <c r="ARZ191" s="261"/>
      <c r="ASA191" s="261"/>
      <c r="ASB191" s="261"/>
      <c r="ASC191" s="261"/>
    </row>
    <row r="192" spans="1:1173" s="256" customFormat="1" ht="26" hidden="1" customHeight="1" thickTop="1" x14ac:dyDescent="0.15"/>
    <row r="193" spans="1:44" s="274" customFormat="1" ht="22" hidden="1" customHeight="1" x14ac:dyDescent="0.15">
      <c r="A193" s="256"/>
      <c r="B193" s="271"/>
      <c r="C193" s="884" t="s">
        <v>53</v>
      </c>
      <c r="D193" s="884"/>
      <c r="E193" s="884" t="s">
        <v>54</v>
      </c>
      <c r="F193" s="884"/>
      <c r="G193" s="272" t="s">
        <v>198</v>
      </c>
      <c r="H193" s="273"/>
    </row>
    <row r="194" spans="1:44" s="274" customFormat="1" ht="22" hidden="1" customHeight="1" x14ac:dyDescent="0.15">
      <c r="A194" s="256"/>
      <c r="B194" s="275" t="s">
        <v>202</v>
      </c>
      <c r="C194" s="276" t="s">
        <v>46</v>
      </c>
      <c r="D194" s="276" t="s">
        <v>47</v>
      </c>
      <c r="E194" s="276" t="s">
        <v>46</v>
      </c>
      <c r="F194" s="276" t="s">
        <v>47</v>
      </c>
      <c r="G194" s="277" t="s">
        <v>192</v>
      </c>
      <c r="H194" s="278" t="s">
        <v>99</v>
      </c>
    </row>
    <row r="195" spans="1:44" s="274" customFormat="1" ht="22" hidden="1" customHeight="1" x14ac:dyDescent="0.15">
      <c r="A195" s="256"/>
      <c r="B195" s="279" t="str">
        <f>'Consommation BATIMENT'!C$268</f>
        <v>*PASSIF*</v>
      </c>
      <c r="C195" s="280">
        <f>VLOOKUP($B195,'Consommation BATIMENT'!$C$27:$K$31,4,)</f>
        <v>45</v>
      </c>
      <c r="D195" s="280">
        <f>VLOOKUP($B195,'Consommation BATIMENT'!$C$27:$K$31,6,)</f>
        <v>90</v>
      </c>
      <c r="E195" s="280">
        <f>VLOOKUP($B195,'Consommation BATIMENT'!$C$27:$K$31,7,)</f>
        <v>45</v>
      </c>
      <c r="F195" s="280">
        <f>VLOOKUP($B195,'Consommation BATIMENT'!$C$27:$K$31,9,)</f>
        <v>90</v>
      </c>
      <c r="G195" s="281">
        <f>$I$14</f>
        <v>45</v>
      </c>
      <c r="H195" s="282">
        <f>$I$15</f>
        <v>90</v>
      </c>
    </row>
    <row r="196" spans="1:44" s="284" customFormat="1" ht="26" hidden="1" customHeight="1" x14ac:dyDescent="0.15">
      <c r="A196" s="256"/>
      <c r="B196" s="283"/>
      <c r="E196" s="285"/>
      <c r="J196" s="285"/>
    </row>
    <row r="197" spans="1:44" s="284" customFormat="1" ht="26" hidden="1" customHeight="1" x14ac:dyDescent="0.15">
      <c r="A197" s="256"/>
      <c r="B197" s="284" t="s">
        <v>88</v>
      </c>
      <c r="C197" s="286" t="s">
        <v>79</v>
      </c>
      <c r="D197" s="287">
        <f>IF(D$78="","",IF('Consommation BATIMENT'!D$276&lt;0,0,'Consommation BATIMENT'!D$276*'Consommation BATIMENT'!$D$19))</f>
        <v>3899842.92</v>
      </c>
      <c r="E197" s="287">
        <f>IF(E$78="","",IF('Consommation BATIMENT'!E$276&lt;0,0,'Consommation BATIMENT'!E$276*'Consommation BATIMENT'!$D$19))</f>
        <v>7721693.9099999992</v>
      </c>
      <c r="F197" s="287">
        <f>IF(F$78="","",IF('Consommation BATIMENT'!F$276&lt;0,0,'Consommation BATIMENT'!F$276*'Consommation BATIMENT'!$D$19))</f>
        <v>11467154.699999999</v>
      </c>
      <c r="G197" s="287">
        <f>IF(G$78="","",IF('Consommation BATIMENT'!G$276&lt;0,0,'Consommation BATIMENT'!G$276*'Consommation BATIMENT'!$D$19))</f>
        <v>15137703.809999999</v>
      </c>
      <c r="H197" s="287">
        <f>IF(H$78="","",IF('Consommation BATIMENT'!H$276&lt;0,0,'Consommation BATIMENT'!H$276*'Consommation BATIMENT'!$D$19))</f>
        <v>18734819.759999998</v>
      </c>
      <c r="I197" s="287">
        <f>IF(I$78="","",IF('Consommation BATIMENT'!I$276&lt;0,0,'Consommation BATIMENT'!I$276*'Consommation BATIMENT'!$D$19))</f>
        <v>22259981.07</v>
      </c>
      <c r="J197" s="287">
        <f>IF(J$78="","",IF('Consommation BATIMENT'!J$276&lt;0,0,'Consommation BATIMENT'!J$276*'Consommation BATIMENT'!$D$19))</f>
        <v>25714666.259999998</v>
      </c>
      <c r="K197" s="287">
        <f>IF(K$78="","",IF('Consommation BATIMENT'!K$276&lt;0,0,'Consommation BATIMENT'!K$276*'Consommation BATIMENT'!$D$19))</f>
        <v>29100230.639999997</v>
      </c>
      <c r="L197" s="287">
        <f>IF(L$78="","",IF('Consommation BATIMENT'!L$276&lt;0,0,'Consommation BATIMENT'!L$276*'Consommation BATIMENT'!$D$19))</f>
        <v>32418152.729999997</v>
      </c>
      <c r="M197" s="287">
        <f>IF(M$78="","",IF('Consommation BATIMENT'!M$276&lt;0,0,'Consommation BATIMENT'!M$276*'Consommation BATIMENT'!$D$19))</f>
        <v>35669664.629999995</v>
      </c>
      <c r="N197" s="287">
        <f>IF(N$78="","",IF('Consommation BATIMENT'!N$276&lt;0,0,'Consommation BATIMENT'!N$276*'Consommation BATIMENT'!$D$19))</f>
        <v>38856121.649999999</v>
      </c>
      <c r="O197" s="287">
        <f>IF(O$78="","",IF('Consommation BATIMENT'!O$276&lt;0,0,'Consommation BATIMENT'!O$276*'Consommation BATIMENT'!$D$19))</f>
        <v>41978879.100000001</v>
      </c>
      <c r="P197" s="287">
        <f>IF(P$78="","",IF('Consommation BATIMENT'!P$276&lt;0,0,'Consommation BATIMENT'!P$276*'Consommation BATIMENT'!$D$19))</f>
        <v>45039169.079999998</v>
      </c>
      <c r="Q197" s="287">
        <f>IF(Q$78="","",IF('Consommation BATIMENT'!Q$276&lt;0,0,'Consommation BATIMENT'!Q$276*'Consommation BATIMENT'!$D$19))</f>
        <v>48038346.899999999</v>
      </c>
      <c r="R197" s="287">
        <f>IF(R$78="","",IF('Consommation BATIMENT'!R$276&lt;0,0,'Consommation BATIMENT'!R$276*'Consommation BATIMENT'!$D$19))</f>
        <v>50977521.449999996</v>
      </c>
      <c r="S197" s="287">
        <f>IF(S$78="","",IF('Consommation BATIMENT'!S$276&lt;0,0,'Consommation BATIMENT'!S$276*'Consommation BATIMENT'!$D$19))</f>
        <v>53857924.829999998</v>
      </c>
      <c r="T197" s="287">
        <f>IF(T$78="","",IF('Consommation BATIMENT'!T$276&lt;0,0,'Consommation BATIMENT'!T$276*'Consommation BATIMENT'!$D$19))</f>
        <v>56680665.93</v>
      </c>
      <c r="U197" s="287">
        <f>IF(U$78="","",IF('Consommation BATIMENT'!U$276&lt;0,0,'Consommation BATIMENT'!U$276*'Consommation BATIMENT'!$D$19))</f>
        <v>59446976.849999994</v>
      </c>
      <c r="V197" s="287">
        <f>IF(V$78="","",IF('Consommation BATIMENT'!V$276&lt;0,0,'Consommation BATIMENT'!V$276*'Consommation BATIMENT'!$D$19))</f>
        <v>62157966.479999997</v>
      </c>
      <c r="W197" s="287">
        <f>IF(W$78="","",IF('Consommation BATIMENT'!W$276&lt;0,0,'Consommation BATIMENT'!W$276*'Consommation BATIMENT'!$D$19))</f>
        <v>64814743.709999993</v>
      </c>
      <c r="X197" s="287">
        <f>IF(X$78="","",IF('Consommation BATIMENT'!X$276&lt;0,0,'Consommation BATIMENT'!X$276*'Consommation BATIMENT'!$D$19))</f>
        <v>67418294.219999999</v>
      </c>
      <c r="Y197" s="287">
        <f>IF(Y$78="","",IF('Consommation BATIMENT'!Y$276&lt;0,0,'Consommation BATIMENT'!Y$276*'Consommation BATIMENT'!$D$19))</f>
        <v>69969850.109999999</v>
      </c>
      <c r="Z197" s="287">
        <f>IF(Z$78="","",IF('Consommation BATIMENT'!Z$276&lt;0,0,'Consommation BATIMENT'!Z$276*'Consommation BATIMENT'!$D$19))</f>
        <v>72470397.060000002</v>
      </c>
      <c r="AA197" s="287">
        <f>IF(AA$78="","",IF('Consommation BATIMENT'!AA$276&lt;0,0,'Consommation BATIMENT'!AA$276*'Consommation BATIMENT'!$D$19))</f>
        <v>74920920.75</v>
      </c>
      <c r="AB197" s="287">
        <f>IF(AB$78="","",IF('Consommation BATIMENT'!AB$276&lt;0,0,'Consommation BATIMENT'!AB$276*'Consommation BATIMENT'!$D$19))</f>
        <v>77322406.859999999</v>
      </c>
      <c r="AC197" s="287">
        <f>IF(AC$78="","",IF('Consommation BATIMENT'!AC$276&lt;0,0,'Consommation BATIMENT'!AC$276*'Consommation BATIMENT'!$D$19))</f>
        <v>79675841.069999993</v>
      </c>
      <c r="AD197" s="287">
        <f>IF(AD$78="","",IF('Consommation BATIMENT'!AD$276&lt;0,0,'Consommation BATIMENT'!AD$276*'Consommation BATIMENT'!$D$19))</f>
        <v>81982209.060000002</v>
      </c>
      <c r="AE197" s="287">
        <f>IF(AE$78="","",IF('Consommation BATIMENT'!AE$276&lt;0,0,'Consommation BATIMENT'!AE$276*'Consommation BATIMENT'!$D$19))</f>
        <v>84242496.50999999</v>
      </c>
      <c r="AF197" s="287">
        <f>IF(AF$78="","",IF('Consommation BATIMENT'!AF$276&lt;0,0,'Consommation BATIMENT'!AF$276*'Consommation BATIMENT'!$D$19))</f>
        <v>86457565.890000001</v>
      </c>
      <c r="AG197" s="287">
        <f>IF(AG$78="","",IF('Consommation BATIMENT'!AG$276&lt;0,0,'Consommation BATIMENT'!AG$276*'Consommation BATIMENT'!$D$19))</f>
        <v>88628279.670000002</v>
      </c>
      <c r="AH197" s="287">
        <f>IF(AH$78="","",IF('Consommation BATIMENT'!AH$276&lt;0,0,'Consommation BATIMENT'!AH$276*'Consommation BATIMENT'!$D$19))</f>
        <v>90755623.530000001</v>
      </c>
      <c r="AI197" s="287">
        <f>IF(AI$78="","",IF('Consommation BATIMENT'!AI$276&lt;0,0,'Consommation BATIMENT'!AI$276*'Consommation BATIMENT'!$D$19))</f>
        <v>92840459.939999998</v>
      </c>
      <c r="AJ197" s="287">
        <f>IF(AJ$78="","",IF('Consommation BATIMENT'!AJ$276&lt;0,0,'Consommation BATIMENT'!AJ$276*'Consommation BATIMENT'!$D$19))</f>
        <v>94883528.159999996</v>
      </c>
      <c r="AK197" s="287" t="str">
        <f>IF(AK$78="","",IF('Consommation BATIMENT'!AK$276&lt;0,0,'Consommation BATIMENT'!AK$276*'Consommation BATIMENT'!$D$19))</f>
        <v/>
      </c>
      <c r="AL197" s="287" t="str">
        <f>IF(AL$78="","",IF('Consommation BATIMENT'!AL$276&lt;0,0,'Consommation BATIMENT'!AL$276*'Consommation BATIMENT'!$D$19))</f>
        <v/>
      </c>
      <c r="AM197" s="287" t="str">
        <f>IF(AM$78="","",IF('Consommation BATIMENT'!AM$276&lt;0,0,'Consommation BATIMENT'!AM$276*'Consommation BATIMENT'!$D$19))</f>
        <v/>
      </c>
      <c r="AN197" s="287" t="str">
        <f>IF(AN$78="","",IF('Consommation BATIMENT'!AN$276&lt;0,0,'Consommation BATIMENT'!AN$276*'Consommation BATIMENT'!$D$19))</f>
        <v/>
      </c>
      <c r="AO197" s="287" t="str">
        <f>IF(AO$78="","",IF('Consommation BATIMENT'!AO$276&lt;0,0,'Consommation BATIMENT'!AO$276*'Consommation BATIMENT'!$D$19))</f>
        <v/>
      </c>
      <c r="AP197" s="287" t="str">
        <f>IF(AP$78="","",IF('Consommation BATIMENT'!AP$276&lt;0,0,'Consommation BATIMENT'!AP$276*'Consommation BATIMENT'!$D$19))</f>
        <v/>
      </c>
      <c r="AQ197" s="287" t="str">
        <f>IF(AQ$78="","",IF('Consommation BATIMENT'!AQ$276&lt;0,0,'Consommation BATIMENT'!AQ$276*'Consommation BATIMENT'!$D$19))</f>
        <v/>
      </c>
      <c r="AR197" s="287" t="str">
        <f>IF(AR$78="","",IF('Consommation BATIMENT'!AR$276&lt;0,0,'Consommation BATIMENT'!AR$276*'Consommation BATIMENT'!$D$19))</f>
        <v/>
      </c>
    </row>
    <row r="198" spans="1:44" s="290" customFormat="1" ht="22" hidden="1" customHeight="1" x14ac:dyDescent="0.15">
      <c r="A198" s="256"/>
      <c r="B198" s="288" t="s">
        <v>199</v>
      </c>
      <c r="C198" s="93" t="s">
        <v>79</v>
      </c>
      <c r="D198" s="289">
        <f t="shared" ref="D198:AR198" si="50">IF(D$78="","",IF(D197&lt;0,0,IF($C195=0,D197,$F$90*$F$91*D197)))</f>
        <v>818967.01319999993</v>
      </c>
      <c r="E198" s="289">
        <f t="shared" si="50"/>
        <v>1621555.7210999997</v>
      </c>
      <c r="F198" s="289">
        <f t="shared" si="50"/>
        <v>2408102.4869999997</v>
      </c>
      <c r="G198" s="289">
        <f t="shared" si="50"/>
        <v>3178917.8000999996</v>
      </c>
      <c r="H198" s="289">
        <f t="shared" si="50"/>
        <v>3934312.1495999992</v>
      </c>
      <c r="I198" s="289">
        <f t="shared" si="50"/>
        <v>4674596.0247</v>
      </c>
      <c r="J198" s="289">
        <f t="shared" si="50"/>
        <v>5400079.9145999998</v>
      </c>
      <c r="K198" s="289">
        <f t="shared" si="50"/>
        <v>6111048.4343999987</v>
      </c>
      <c r="L198" s="289">
        <f t="shared" si="50"/>
        <v>6807812.0732999993</v>
      </c>
      <c r="M198" s="289">
        <f t="shared" si="50"/>
        <v>7490629.5722999992</v>
      </c>
      <c r="N198" s="289">
        <f t="shared" si="50"/>
        <v>8159785.5464999992</v>
      </c>
      <c r="O198" s="289">
        <f t="shared" si="50"/>
        <v>8815564.6109999996</v>
      </c>
      <c r="P198" s="289">
        <f t="shared" si="50"/>
        <v>9458225.5067999996</v>
      </c>
      <c r="Q198" s="289">
        <f t="shared" si="50"/>
        <v>10088052.848999999</v>
      </c>
      <c r="R198" s="289">
        <f t="shared" si="50"/>
        <v>10705279.504499998</v>
      </c>
      <c r="S198" s="289">
        <f t="shared" si="50"/>
        <v>11310164.214299999</v>
      </c>
      <c r="T198" s="289">
        <f t="shared" si="50"/>
        <v>11902939.8453</v>
      </c>
      <c r="U198" s="289">
        <f t="shared" si="50"/>
        <v>12483865.138499998</v>
      </c>
      <c r="V198" s="289">
        <f t="shared" si="50"/>
        <v>13053172.9608</v>
      </c>
      <c r="W198" s="289">
        <f t="shared" si="50"/>
        <v>13611096.179099998</v>
      </c>
      <c r="X198" s="289">
        <f t="shared" si="50"/>
        <v>14157841.7862</v>
      </c>
      <c r="Y198" s="289">
        <f t="shared" si="50"/>
        <v>14693668.5231</v>
      </c>
      <c r="Z198" s="289">
        <f t="shared" si="50"/>
        <v>15218783.3826</v>
      </c>
      <c r="AA198" s="289">
        <f t="shared" si="50"/>
        <v>15733393.3575</v>
      </c>
      <c r="AB198" s="289">
        <f t="shared" si="50"/>
        <v>16237705.440599998</v>
      </c>
      <c r="AC198" s="289">
        <f t="shared" si="50"/>
        <v>16731926.624699999</v>
      </c>
      <c r="AD198" s="289">
        <f t="shared" si="50"/>
        <v>17216263.902600002</v>
      </c>
      <c r="AE198" s="289">
        <f t="shared" si="50"/>
        <v>17690924.267099999</v>
      </c>
      <c r="AF198" s="289">
        <f t="shared" si="50"/>
        <v>18156088.8369</v>
      </c>
      <c r="AG198" s="289">
        <f t="shared" si="50"/>
        <v>18611938.730700001</v>
      </c>
      <c r="AH198" s="289">
        <f t="shared" si="50"/>
        <v>19058680.941300001</v>
      </c>
      <c r="AI198" s="289">
        <f t="shared" si="50"/>
        <v>19496496.587400001</v>
      </c>
      <c r="AJ198" s="289">
        <f t="shared" si="50"/>
        <v>19925540.913599998</v>
      </c>
      <c r="AK198" s="289" t="str">
        <f t="shared" si="50"/>
        <v/>
      </c>
      <c r="AL198" s="289" t="str">
        <f t="shared" si="50"/>
        <v/>
      </c>
      <c r="AM198" s="289" t="str">
        <f t="shared" si="50"/>
        <v/>
      </c>
      <c r="AN198" s="289" t="str">
        <f t="shared" si="50"/>
        <v/>
      </c>
      <c r="AO198" s="289" t="str">
        <f t="shared" si="50"/>
        <v/>
      </c>
      <c r="AP198" s="289" t="str">
        <f t="shared" si="50"/>
        <v/>
      </c>
      <c r="AQ198" s="289" t="str">
        <f t="shared" si="50"/>
        <v/>
      </c>
      <c r="AR198" s="289" t="str">
        <f t="shared" si="50"/>
        <v/>
      </c>
    </row>
    <row r="199" spans="1:44" s="290" customFormat="1" ht="22" hidden="1" customHeight="1" x14ac:dyDescent="0.15">
      <c r="A199" s="256"/>
      <c r="B199" s="288" t="s">
        <v>197</v>
      </c>
      <c r="C199" s="93" t="s">
        <v>49</v>
      </c>
      <c r="D199" s="289">
        <f t="shared" ref="D199:AR199" si="51">IF(D$78="","",IF($C195=0,$G195*D198,$J$24*D198))</f>
        <v>88037093.225946009</v>
      </c>
      <c r="E199" s="289">
        <f t="shared" si="51"/>
        <v>174313555.84365165</v>
      </c>
      <c r="F199" s="289">
        <f t="shared" si="51"/>
        <v>258865546.14364952</v>
      </c>
      <c r="G199" s="289">
        <f t="shared" si="51"/>
        <v>341726441.00950819</v>
      </c>
      <c r="H199" s="289">
        <f t="shared" si="51"/>
        <v>422929617.32479608</v>
      </c>
      <c r="I199" s="289">
        <f t="shared" si="51"/>
        <v>502508451.97308195</v>
      </c>
      <c r="J199" s="289">
        <f t="shared" si="51"/>
        <v>580496321.83793402</v>
      </c>
      <c r="K199" s="289">
        <f t="shared" si="51"/>
        <v>656923822.39595699</v>
      </c>
      <c r="L199" s="289">
        <f t="shared" si="51"/>
        <v>731824330.5307194</v>
      </c>
      <c r="M199" s="289">
        <f t="shared" si="51"/>
        <v>805225660.31186175</v>
      </c>
      <c r="N199" s="289">
        <f t="shared" si="51"/>
        <v>877158407.2159884</v>
      </c>
      <c r="O199" s="289">
        <f t="shared" si="51"/>
        <v>947653166.71970379</v>
      </c>
      <c r="P199" s="289">
        <f t="shared" si="51"/>
        <v>1016737752.8926486</v>
      </c>
      <c r="Q199" s="289">
        <f t="shared" si="51"/>
        <v>1084442761.2114272</v>
      </c>
      <c r="R199" s="289">
        <f t="shared" si="51"/>
        <v>1150793224.3387156</v>
      </c>
      <c r="S199" s="289">
        <f t="shared" si="51"/>
        <v>1215816956.3441551</v>
      </c>
      <c r="T199" s="289">
        <f t="shared" si="51"/>
        <v>1279538989.8904216</v>
      </c>
      <c r="U199" s="289">
        <f t="shared" si="51"/>
        <v>1341987139.0471551</v>
      </c>
      <c r="V199" s="289">
        <f t="shared" si="51"/>
        <v>1403186436.4770331</v>
      </c>
      <c r="W199" s="289">
        <f t="shared" si="51"/>
        <v>1463161914.842731</v>
      </c>
      <c r="X199" s="289">
        <f t="shared" si="51"/>
        <v>1521935825.3999619</v>
      </c>
      <c r="Y199" s="289">
        <f t="shared" si="51"/>
        <v>1579535982.2183657</v>
      </c>
      <c r="Z199" s="289">
        <f t="shared" si="51"/>
        <v>1635984636.5536549</v>
      </c>
      <c r="AA199" s="289">
        <f t="shared" si="51"/>
        <v>1691304039.6615419</v>
      </c>
      <c r="AB199" s="289">
        <f t="shared" si="51"/>
        <v>1745516442.797739</v>
      </c>
      <c r="AC199" s="289">
        <f t="shared" si="51"/>
        <v>1798644097.2179587</v>
      </c>
      <c r="AD199" s="289">
        <f t="shared" si="51"/>
        <v>1850709254.1779137</v>
      </c>
      <c r="AE199" s="289">
        <f t="shared" si="51"/>
        <v>1901734164.9333153</v>
      </c>
      <c r="AF199" s="289">
        <f t="shared" si="51"/>
        <v>1951738299.3329127</v>
      </c>
      <c r="AG199" s="289">
        <f t="shared" si="51"/>
        <v>2000741127.2254541</v>
      </c>
      <c r="AH199" s="289">
        <f t="shared" si="51"/>
        <v>2048764899.8666515</v>
      </c>
      <c r="AI199" s="289">
        <f t="shared" si="51"/>
        <v>2095829087.1052537</v>
      </c>
      <c r="AJ199" s="289">
        <f t="shared" si="51"/>
        <v>2141950377.3830442</v>
      </c>
      <c r="AK199" s="289" t="str">
        <f t="shared" si="51"/>
        <v/>
      </c>
      <c r="AL199" s="289" t="str">
        <f t="shared" si="51"/>
        <v/>
      </c>
      <c r="AM199" s="289" t="str">
        <f t="shared" si="51"/>
        <v/>
      </c>
      <c r="AN199" s="289" t="str">
        <f t="shared" si="51"/>
        <v/>
      </c>
      <c r="AO199" s="289" t="str">
        <f t="shared" si="51"/>
        <v/>
      </c>
      <c r="AP199" s="289" t="str">
        <f t="shared" si="51"/>
        <v/>
      </c>
      <c r="AQ199" s="289" t="str">
        <f t="shared" si="51"/>
        <v/>
      </c>
      <c r="AR199" s="289" t="str">
        <f t="shared" si="51"/>
        <v/>
      </c>
    </row>
    <row r="200" spans="1:44" s="256" customFormat="1" ht="10" hidden="1" customHeight="1" x14ac:dyDescent="0.15">
      <c r="C200" s="291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</row>
    <row r="201" spans="1:44" s="284" customFormat="1" ht="26" hidden="1" customHeight="1" x14ac:dyDescent="0.15">
      <c r="A201" s="256"/>
      <c r="B201" s="284" t="s">
        <v>89</v>
      </c>
      <c r="C201" s="286" t="s">
        <v>79</v>
      </c>
      <c r="D201" s="293">
        <f>IF(D$78="","",IF('Consommation BATIMENT'!D$280&lt;0,0,'Consommation BATIMENT'!D$280*'Consommation BATIMENT'!$D$19))</f>
        <v>1195137.0000000056</v>
      </c>
      <c r="E201" s="293">
        <f>IF(E$78="","",IF('Consommation BATIMENT'!E$280&lt;0,0,'Consommation BATIMENT'!E$280*'Consommation BATIMENT'!$D$19))</f>
        <v>2390274.0000000051</v>
      </c>
      <c r="F201" s="293">
        <f>IF(F$78="","",IF('Consommation BATIMENT'!F$280&lt;0,0,'Consommation BATIMENT'!F$280*'Consommation BATIMENT'!$D$19))</f>
        <v>3585411.0000000051</v>
      </c>
      <c r="G201" s="293">
        <f>IF(G$78="","",IF('Consommation BATIMENT'!G$280&lt;0,0,'Consommation BATIMENT'!G$280*'Consommation BATIMENT'!$D$19))</f>
        <v>4817511.0000000056</v>
      </c>
      <c r="H201" s="293">
        <f>IF(H$78="","",IF('Consommation BATIMENT'!H$280&lt;0,0,'Consommation BATIMENT'!H$280*'Consommation BATIMENT'!$D$19))</f>
        <v>6049611.0000000047</v>
      </c>
      <c r="I201" s="293">
        <f>IF(I$78="","",IF('Consommation BATIMENT'!I$280&lt;0,0,'Consommation BATIMENT'!I$280*'Consommation BATIMENT'!$D$19))</f>
        <v>7281711.0000000047</v>
      </c>
      <c r="J201" s="293">
        <f>IF(J$78="","",IF('Consommation BATIMENT'!J$280&lt;0,0,'Consommation BATIMENT'!J$280*'Consommation BATIMENT'!$D$19))</f>
        <v>8513811.0000000056</v>
      </c>
      <c r="K201" s="293">
        <f>IF(K$78="","",IF('Consommation BATIMENT'!K$280&lt;0,0,'Consommation BATIMENT'!K$280*'Consommation BATIMENT'!$D$19))</f>
        <v>9745911.0000000056</v>
      </c>
      <c r="L201" s="293">
        <f>IF(L$78="","",IF('Consommation BATIMENT'!L$280&lt;0,0,'Consommation BATIMENT'!L$280*'Consommation BATIMENT'!$D$19))</f>
        <v>10978011.000000006</v>
      </c>
      <c r="M201" s="293">
        <f>IF(M$78="","",IF('Consommation BATIMENT'!M$280&lt;0,0,'Consommation BATIMENT'!M$280*'Consommation BATIMENT'!$D$19))</f>
        <v>12210111.000000006</v>
      </c>
      <c r="N201" s="293">
        <f>IF(N$78="","",IF('Consommation BATIMENT'!N$280&lt;0,0,'Consommation BATIMENT'!N$280*'Consommation BATIMENT'!$D$19))</f>
        <v>13442211.000000006</v>
      </c>
      <c r="O201" s="293">
        <f>IF(O$78="","",IF('Consommation BATIMENT'!O$280&lt;0,0,'Consommation BATIMENT'!O$280*'Consommation BATIMENT'!$D$19))</f>
        <v>14674311.000000004</v>
      </c>
      <c r="P201" s="293">
        <f>IF(P$78="","",IF('Consommation BATIMENT'!P$280&lt;0,0,'Consommation BATIMENT'!P$280*'Consommation BATIMENT'!$D$19))</f>
        <v>15906411.000000004</v>
      </c>
      <c r="Q201" s="293">
        <f>IF(Q$78="","",IF('Consommation BATIMENT'!Q$280&lt;0,0,'Consommation BATIMENT'!Q$280*'Consommation BATIMENT'!$D$19))</f>
        <v>16972177.500000007</v>
      </c>
      <c r="R201" s="293">
        <f>IF(R$78="","",IF('Consommation BATIMENT'!R$280&lt;0,0,'Consommation BATIMENT'!R$280*'Consommation BATIMENT'!$D$19))</f>
        <v>18037944.000000007</v>
      </c>
      <c r="S201" s="293">
        <f>IF(S$78="","",IF('Consommation BATIMENT'!S$280&lt;0,0,'Consommation BATIMENT'!S$280*'Consommation BATIMENT'!$D$19))</f>
        <v>19103710.500000007</v>
      </c>
      <c r="T201" s="293">
        <f>IF(T$78="","",IF('Consommation BATIMENT'!T$280&lt;0,0,'Consommation BATIMENT'!T$280*'Consommation BATIMENT'!$D$19))</f>
        <v>20169477.000000007</v>
      </c>
      <c r="U201" s="293">
        <f>IF(U$78="","",IF('Consommation BATIMENT'!U$280&lt;0,0,'Consommation BATIMENT'!U$280*'Consommation BATIMENT'!$D$19))</f>
        <v>21235243.500000007</v>
      </c>
      <c r="V201" s="293">
        <f>IF(V$78="","",IF('Consommation BATIMENT'!V$280&lt;0,0,'Consommation BATIMENT'!V$280*'Consommation BATIMENT'!$D$19))</f>
        <v>22301010.000000007</v>
      </c>
      <c r="W201" s="293">
        <f>IF(W$78="","",IF('Consommation BATIMENT'!W$280&lt;0,0,'Consommation BATIMENT'!W$280*'Consommation BATIMENT'!$D$19))</f>
        <v>23366776.500000007</v>
      </c>
      <c r="X201" s="293">
        <f>IF(X$78="","",IF('Consommation BATIMENT'!X$280&lt;0,0,'Consommation BATIMENT'!X$280*'Consommation BATIMENT'!$D$19))</f>
        <v>24432543.000000007</v>
      </c>
      <c r="Y201" s="293">
        <f>IF(Y$78="","",IF('Consommation BATIMENT'!Y$280&lt;0,0,'Consommation BATIMENT'!Y$280*'Consommation BATIMENT'!$D$19))</f>
        <v>25498309.500000007</v>
      </c>
      <c r="Z201" s="293">
        <f>IF(Z$78="","",IF('Consommation BATIMENT'!Z$280&lt;0,0,'Consommation BATIMENT'!Z$280*'Consommation BATIMENT'!$D$19))</f>
        <v>26564076.000000007</v>
      </c>
      <c r="AA201" s="293">
        <f>IF(AA$78="","",IF('Consommation BATIMENT'!AA$280&lt;0,0,'Consommation BATIMENT'!AA$280*'Consommation BATIMENT'!$D$19))</f>
        <v>27325513.800000004</v>
      </c>
      <c r="AB201" s="293">
        <f>IF(AB$78="","",IF('Consommation BATIMENT'!AB$280&lt;0,0,'Consommation BATIMENT'!AB$280*'Consommation BATIMENT'!$D$19))</f>
        <v>28086951.600000005</v>
      </c>
      <c r="AC201" s="293">
        <f>IF(AC$78="","",IF('Consommation BATIMENT'!AC$280&lt;0,0,'Consommation BATIMENT'!AC$280*'Consommation BATIMENT'!$D$19))</f>
        <v>28848389.400000006</v>
      </c>
      <c r="AD201" s="293">
        <f>IF(AD$78="","",IF('Consommation BATIMENT'!AD$280&lt;0,0,'Consommation BATIMENT'!AD$280*'Consommation BATIMENT'!$D$19))</f>
        <v>29609827.200000007</v>
      </c>
      <c r="AE201" s="293">
        <f>IF(AE$78="","",IF('Consommation BATIMENT'!AE$280&lt;0,0,'Consommation BATIMENT'!AE$280*'Consommation BATIMENT'!$D$19))</f>
        <v>30371265.000000007</v>
      </c>
      <c r="AF201" s="293">
        <f>IF(AF$78="","",IF('Consommation BATIMENT'!AF$280&lt;0,0,'Consommation BATIMENT'!AF$280*'Consommation BATIMENT'!$D$19))</f>
        <v>31132702.800000004</v>
      </c>
      <c r="AG201" s="293">
        <f>IF(AG$78="","",IF('Consommation BATIMENT'!AG$280&lt;0,0,'Consommation BATIMENT'!AG$280*'Consommation BATIMENT'!$D$19))</f>
        <v>31894140.600000005</v>
      </c>
      <c r="AH201" s="293">
        <f>IF(AH$78="","",IF('Consommation BATIMENT'!AH$280&lt;0,0,'Consommation BATIMENT'!AH$280*'Consommation BATIMENT'!$D$19))</f>
        <v>32655578.400000006</v>
      </c>
      <c r="AI201" s="293">
        <f>IF(AI$78="","",IF('Consommation BATIMENT'!AI$280&lt;0,0,'Consommation BATIMENT'!AI$280*'Consommation BATIMENT'!$D$19))</f>
        <v>33417016.200000007</v>
      </c>
      <c r="AJ201" s="293">
        <f>IF(AJ$78="","",IF('Consommation BATIMENT'!AJ$280&lt;0,0,'Consommation BATIMENT'!AJ$280*'Consommation BATIMENT'!$D$19))</f>
        <v>34178454.000000007</v>
      </c>
      <c r="AK201" s="293" t="str">
        <f>IF(AK$78="","",IF('Consommation BATIMENT'!AK$280&lt;0,0,'Consommation BATIMENT'!AK$280*'Consommation BATIMENT'!$D$19))</f>
        <v/>
      </c>
      <c r="AL201" s="293" t="str">
        <f>IF(AL$78="","",IF('Consommation BATIMENT'!AL$280&lt;0,0,'Consommation BATIMENT'!AL$280*'Consommation BATIMENT'!$D$19))</f>
        <v/>
      </c>
      <c r="AM201" s="293" t="str">
        <f>IF(AM$78="","",IF('Consommation BATIMENT'!AM$280&lt;0,0,'Consommation BATIMENT'!AM$280*'Consommation BATIMENT'!$D$19))</f>
        <v/>
      </c>
      <c r="AN201" s="293" t="str">
        <f>IF(AN$78="","",IF('Consommation BATIMENT'!AN$280&lt;0,0,'Consommation BATIMENT'!AN$280*'Consommation BATIMENT'!$D$19))</f>
        <v/>
      </c>
      <c r="AO201" s="293" t="str">
        <f>IF(AO$78="","",IF('Consommation BATIMENT'!AO$280&lt;0,0,'Consommation BATIMENT'!AO$280*'Consommation BATIMENT'!$D$19))</f>
        <v/>
      </c>
      <c r="AP201" s="293" t="str">
        <f>IF(AP$78="","",IF('Consommation BATIMENT'!AP$280&lt;0,0,'Consommation BATIMENT'!AP$280*'Consommation BATIMENT'!$D$19))</f>
        <v/>
      </c>
      <c r="AQ201" s="293" t="str">
        <f>IF(AQ$78="","",IF('Consommation BATIMENT'!AQ$280&lt;0,0,'Consommation BATIMENT'!AQ$280*'Consommation BATIMENT'!$D$19))</f>
        <v/>
      </c>
      <c r="AR201" s="293" t="str">
        <f>IF(AR$78="","",IF('Consommation BATIMENT'!AR$280&lt;0,0,'Consommation BATIMENT'!AR$280*'Consommation BATIMENT'!$D$19))</f>
        <v/>
      </c>
    </row>
    <row r="202" spans="1:44" s="290" customFormat="1" ht="22" hidden="1" customHeight="1" x14ac:dyDescent="0.15">
      <c r="A202" s="256"/>
      <c r="B202" s="288" t="s">
        <v>200</v>
      </c>
      <c r="C202" s="93" t="s">
        <v>79</v>
      </c>
      <c r="D202" s="289">
        <f t="shared" ref="D202:AR202" si="52">IF(D$78="","",IF(D201&lt;0,0,IF($E195=0,D201,$F$90*$F$91*D201)))</f>
        <v>250978.77000000115</v>
      </c>
      <c r="E202" s="289">
        <f t="shared" si="52"/>
        <v>501957.54000000108</v>
      </c>
      <c r="F202" s="289">
        <f t="shared" si="52"/>
        <v>752936.3100000011</v>
      </c>
      <c r="G202" s="289">
        <f t="shared" si="52"/>
        <v>1011677.3100000011</v>
      </c>
      <c r="H202" s="289">
        <f t="shared" si="52"/>
        <v>1270418.310000001</v>
      </c>
      <c r="I202" s="289">
        <f t="shared" si="52"/>
        <v>1529159.310000001</v>
      </c>
      <c r="J202" s="289">
        <f t="shared" si="52"/>
        <v>1787900.3100000012</v>
      </c>
      <c r="K202" s="289">
        <f t="shared" si="52"/>
        <v>2046641.310000001</v>
      </c>
      <c r="L202" s="289">
        <f t="shared" si="52"/>
        <v>2305382.310000001</v>
      </c>
      <c r="M202" s="289">
        <f t="shared" si="52"/>
        <v>2564123.310000001</v>
      </c>
      <c r="N202" s="289">
        <f t="shared" si="52"/>
        <v>2822864.310000001</v>
      </c>
      <c r="O202" s="289">
        <f t="shared" si="52"/>
        <v>3081605.3100000005</v>
      </c>
      <c r="P202" s="289">
        <f t="shared" si="52"/>
        <v>3340346.3100000005</v>
      </c>
      <c r="Q202" s="289">
        <f t="shared" si="52"/>
        <v>3564157.2750000013</v>
      </c>
      <c r="R202" s="289">
        <f t="shared" si="52"/>
        <v>3787968.2400000016</v>
      </c>
      <c r="S202" s="289">
        <f t="shared" si="52"/>
        <v>4011779.2050000015</v>
      </c>
      <c r="T202" s="289">
        <f t="shared" si="52"/>
        <v>4235590.1700000018</v>
      </c>
      <c r="U202" s="289">
        <f t="shared" si="52"/>
        <v>4459401.1350000016</v>
      </c>
      <c r="V202" s="289">
        <f t="shared" si="52"/>
        <v>4683212.1000000015</v>
      </c>
      <c r="W202" s="289">
        <f t="shared" si="52"/>
        <v>4907023.0650000013</v>
      </c>
      <c r="X202" s="289">
        <f t="shared" si="52"/>
        <v>5130834.0300000012</v>
      </c>
      <c r="Y202" s="289">
        <f t="shared" si="52"/>
        <v>5354644.995000001</v>
      </c>
      <c r="Z202" s="289">
        <f t="shared" si="52"/>
        <v>5578455.9600000009</v>
      </c>
      <c r="AA202" s="289">
        <f t="shared" si="52"/>
        <v>5738357.898000001</v>
      </c>
      <c r="AB202" s="289">
        <f t="shared" si="52"/>
        <v>5898259.8360000011</v>
      </c>
      <c r="AC202" s="289">
        <f t="shared" si="52"/>
        <v>6058161.7740000011</v>
      </c>
      <c r="AD202" s="289">
        <f t="shared" si="52"/>
        <v>6218063.7120000012</v>
      </c>
      <c r="AE202" s="289">
        <f t="shared" si="52"/>
        <v>6377965.6500000013</v>
      </c>
      <c r="AF202" s="289">
        <f t="shared" si="52"/>
        <v>6537867.5880000005</v>
      </c>
      <c r="AG202" s="289">
        <f t="shared" si="52"/>
        <v>6697769.5260000005</v>
      </c>
      <c r="AH202" s="289">
        <f t="shared" si="52"/>
        <v>6857671.4640000006</v>
      </c>
      <c r="AI202" s="289">
        <f t="shared" si="52"/>
        <v>7017573.4020000007</v>
      </c>
      <c r="AJ202" s="289">
        <f t="shared" si="52"/>
        <v>7177475.3400000017</v>
      </c>
      <c r="AK202" s="289" t="str">
        <f t="shared" si="52"/>
        <v/>
      </c>
      <c r="AL202" s="289" t="str">
        <f t="shared" si="52"/>
        <v/>
      </c>
      <c r="AM202" s="289" t="str">
        <f t="shared" si="52"/>
        <v/>
      </c>
      <c r="AN202" s="289" t="str">
        <f t="shared" si="52"/>
        <v/>
      </c>
      <c r="AO202" s="289" t="str">
        <f t="shared" si="52"/>
        <v/>
      </c>
      <c r="AP202" s="289" t="str">
        <f t="shared" si="52"/>
        <v/>
      </c>
      <c r="AQ202" s="289" t="str">
        <f t="shared" si="52"/>
        <v/>
      </c>
      <c r="AR202" s="289" t="str">
        <f t="shared" si="52"/>
        <v/>
      </c>
    </row>
    <row r="203" spans="1:44" s="290" customFormat="1" ht="22" hidden="1" customHeight="1" x14ac:dyDescent="0.15">
      <c r="A203" s="256"/>
      <c r="B203" s="288" t="s">
        <v>201</v>
      </c>
      <c r="C203" s="93" t="s">
        <v>49</v>
      </c>
      <c r="D203" s="289">
        <f t="shared" ref="D203:AR203" si="53">IF(D$78="","",IF($E195=0,$G195*D202,$J$24*D202))</f>
        <v>26979647.551234685</v>
      </c>
      <c r="E203" s="289">
        <f t="shared" si="53"/>
        <v>53959295.102469243</v>
      </c>
      <c r="F203" s="289">
        <f t="shared" si="53"/>
        <v>80938942.653703809</v>
      </c>
      <c r="G203" s="289">
        <f t="shared" si="53"/>
        <v>108753012.29415181</v>
      </c>
      <c r="H203" s="289">
        <f t="shared" si="53"/>
        <v>136567081.93459979</v>
      </c>
      <c r="I203" s="289">
        <f t="shared" si="53"/>
        <v>164381151.57504779</v>
      </c>
      <c r="J203" s="289">
        <f t="shared" si="53"/>
        <v>192195221.21549582</v>
      </c>
      <c r="K203" s="289">
        <f t="shared" si="53"/>
        <v>220009290.8559438</v>
      </c>
      <c r="L203" s="289">
        <f t="shared" si="53"/>
        <v>247823360.4963918</v>
      </c>
      <c r="M203" s="289">
        <f t="shared" si="53"/>
        <v>275637430.13683981</v>
      </c>
      <c r="N203" s="289">
        <f t="shared" si="53"/>
        <v>303451499.77728784</v>
      </c>
      <c r="O203" s="289">
        <f t="shared" si="53"/>
        <v>331265569.41773576</v>
      </c>
      <c r="P203" s="289">
        <f t="shared" si="53"/>
        <v>359079639.05818379</v>
      </c>
      <c r="Q203" s="289">
        <f t="shared" si="53"/>
        <v>383138809.29717135</v>
      </c>
      <c r="R203" s="289">
        <f t="shared" si="53"/>
        <v>407197979.53615892</v>
      </c>
      <c r="S203" s="289">
        <f t="shared" si="53"/>
        <v>431257149.77514642</v>
      </c>
      <c r="T203" s="289">
        <f t="shared" si="53"/>
        <v>455316320.01413399</v>
      </c>
      <c r="U203" s="289">
        <f t="shared" si="53"/>
        <v>479375490.2531215</v>
      </c>
      <c r="V203" s="289">
        <f t="shared" si="53"/>
        <v>503434660.492109</v>
      </c>
      <c r="W203" s="289">
        <f t="shared" si="53"/>
        <v>527493830.73109651</v>
      </c>
      <c r="X203" s="289">
        <f t="shared" si="53"/>
        <v>551553000.97008407</v>
      </c>
      <c r="Y203" s="289">
        <f t="shared" si="53"/>
        <v>575612171.20907152</v>
      </c>
      <c r="Z203" s="289">
        <f t="shared" si="53"/>
        <v>599671341.44805908</v>
      </c>
      <c r="AA203" s="289">
        <f t="shared" si="53"/>
        <v>616860436.48585594</v>
      </c>
      <c r="AB203" s="289">
        <f t="shared" si="53"/>
        <v>634049531.52365279</v>
      </c>
      <c r="AC203" s="289">
        <f t="shared" si="53"/>
        <v>651238626.56144965</v>
      </c>
      <c r="AD203" s="289">
        <f t="shared" si="53"/>
        <v>668427721.5992465</v>
      </c>
      <c r="AE203" s="289">
        <f t="shared" si="53"/>
        <v>685616816.63704336</v>
      </c>
      <c r="AF203" s="289">
        <f t="shared" si="53"/>
        <v>702805911.67484021</v>
      </c>
      <c r="AG203" s="289">
        <f t="shared" si="53"/>
        <v>719995006.71263707</v>
      </c>
      <c r="AH203" s="289">
        <f t="shared" si="53"/>
        <v>737184101.75043392</v>
      </c>
      <c r="AI203" s="289">
        <f t="shared" si="53"/>
        <v>754373196.78823078</v>
      </c>
      <c r="AJ203" s="289">
        <f t="shared" si="53"/>
        <v>771562291.82602775</v>
      </c>
      <c r="AK203" s="289" t="str">
        <f t="shared" si="53"/>
        <v/>
      </c>
      <c r="AL203" s="289" t="str">
        <f t="shared" si="53"/>
        <v/>
      </c>
      <c r="AM203" s="289" t="str">
        <f t="shared" si="53"/>
        <v/>
      </c>
      <c r="AN203" s="289" t="str">
        <f t="shared" si="53"/>
        <v/>
      </c>
      <c r="AO203" s="289" t="str">
        <f t="shared" si="53"/>
        <v/>
      </c>
      <c r="AP203" s="289" t="str">
        <f t="shared" si="53"/>
        <v/>
      </c>
      <c r="AQ203" s="289" t="str">
        <f t="shared" si="53"/>
        <v/>
      </c>
      <c r="AR203" s="289" t="str">
        <f t="shared" si="53"/>
        <v/>
      </c>
    </row>
    <row r="204" spans="1:44" s="256" customFormat="1" ht="10" hidden="1" customHeight="1" x14ac:dyDescent="0.15">
      <c r="C204" s="291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</row>
    <row r="205" spans="1:44" s="284" customFormat="1" ht="26" hidden="1" customHeight="1" x14ac:dyDescent="0.15">
      <c r="A205" s="256"/>
      <c r="B205" s="284" t="s">
        <v>100</v>
      </c>
      <c r="C205" s="286" t="s">
        <v>79</v>
      </c>
      <c r="D205" s="287">
        <f>IF(D$78="","",IF('Consommation BATIMENT'!D$292&lt;0,0,'Consommation BATIMENT'!D$292))</f>
        <v>1118000</v>
      </c>
      <c r="E205" s="287">
        <f>IF(E$78="","",IF('Consommation BATIMENT'!E$292&lt;0,0,'Consommation BATIMENT'!E$292))</f>
        <v>2212818.27</v>
      </c>
      <c r="F205" s="287">
        <f>IF(F$78="","",IF('Consommation BATIMENT'!F$292&lt;0,0,'Consommation BATIMENT'!F$292))</f>
        <v>3284935.4831715496</v>
      </c>
      <c r="G205" s="287">
        <f>IF(G$78="","",IF('Consommation BATIMENT'!G$292&lt;0,0,'Consommation BATIMENT'!G$292))</f>
        <v>4334822.3459279872</v>
      </c>
      <c r="H205" s="287">
        <f>IF(H$78="","",IF('Consommation BATIMENT'!H$292&lt;0,0,'Consommation BATIMENT'!H$292))</f>
        <v>5362939.80458517</v>
      </c>
      <c r="I205" s="287">
        <f>IF(I$78="","",IF('Consommation BATIMENT'!I$292&lt;0,0,'Consommation BATIMENT'!I$292))</f>
        <v>6369739.2477370966</v>
      </c>
      <c r="J205" s="287">
        <f>IF(J$78="","",IF('Consommation BATIMENT'!J$292&lt;0,0,'Consommation BATIMENT'!J$292))</f>
        <v>7355662.7044352675</v>
      </c>
      <c r="K205" s="287">
        <f>IF(K$78="","",IF('Consommation BATIMENT'!K$292&lt;0,0,'Consommation BATIMENT'!K$292))</f>
        <v>8321143.0382588021</v>
      </c>
      <c r="L205" s="287">
        <f>IF(L$78="","",IF('Consommation BATIMENT'!L$292&lt;0,0,'Consommation BATIMENT'!L$292))</f>
        <v>9266604.1373605058</v>
      </c>
      <c r="M205" s="287">
        <f>IF(M$78="","",IF('Consommation BATIMENT'!M$292&lt;0,0,'Consommation BATIMENT'!M$292))</f>
        <v>10192461.100572336</v>
      </c>
      <c r="N205" s="287">
        <f>IF(N$78="","",IF('Consommation BATIMENT'!N$292&lt;0,0,'Consommation BATIMENT'!N$292))</f>
        <v>11099120.419651968</v>
      </c>
      <c r="O205" s="287">
        <f>IF(O$78="","",IF('Consommation BATIMENT'!O$292&lt;0,0,'Consommation BATIMENT'!O$292))</f>
        <v>11986980.157750485</v>
      </c>
      <c r="P205" s="287">
        <f>IF(P$78="","",IF('Consommation BATIMENT'!P$292&lt;0,0,'Consommation BATIMENT'!P$292))</f>
        <v>12856430.124179529</v>
      </c>
      <c r="Q205" s="287">
        <f>IF(Q$78="","",IF('Consommation BATIMENT'!Q$292&lt;0,0,'Consommation BATIMENT'!Q$292))</f>
        <v>13707852.045554666</v>
      </c>
      <c r="R205" s="287">
        <f>IF(R$78="","",IF('Consommation BATIMENT'!R$292&lt;0,0,'Consommation BATIMENT'!R$292))</f>
        <v>14541619.733390089</v>
      </c>
      <c r="S205" s="287">
        <f>IF(S$78="","",IF('Consommation BATIMENT'!S$292&lt;0,0,'Consommation BATIMENT'!S$292))</f>
        <v>15358099.248218246</v>
      </c>
      <c r="T205" s="287">
        <f>IF(T$78="","",IF('Consommation BATIMENT'!T$292&lt;0,0,'Consommation BATIMENT'!T$292))</f>
        <v>16157649.060306441</v>
      </c>
      <c r="U205" s="287">
        <f>IF(U$78="","",IF('Consommation BATIMENT'!U$292&lt;0,0,'Consommation BATIMENT'!U$292))</f>
        <v>16940620.207040988</v>
      </c>
      <c r="V205" s="287">
        <f>IF(V$78="","",IF('Consommation BATIMENT'!V$292&lt;0,0,'Consommation BATIMENT'!V$292))</f>
        <v>17707356.447047994</v>
      </c>
      <c r="W205" s="287">
        <f>IF(W$78="","",IF('Consommation BATIMENT'!W$292&lt;0,0,'Consommation BATIMENT'!W$292))</f>
        <v>18458194.411118455</v>
      </c>
      <c r="X205" s="287">
        <f>IF(X$78="","",IF('Consommation BATIMENT'!X$292&lt;0,0,'Consommation BATIMENT'!X$292))</f>
        <v>19193463.750003915</v>
      </c>
      <c r="Y205" s="287">
        <f>IF(Y$78="","",IF('Consommation BATIMENT'!Y$292&lt;0,0,'Consommation BATIMENT'!Y$292))</f>
        <v>19913487.279147584</v>
      </c>
      <c r="Z205" s="287">
        <f>IF(Z$78="","",IF('Consommation BATIMENT'!Z$292&lt;0,0,'Consommation BATIMENT'!Z$292))</f>
        <v>20618581.120414458</v>
      </c>
      <c r="AA205" s="287">
        <f>IF(AA$78="","",IF('Consommation BATIMENT'!AA$292&lt;0,0,'Consommation BATIMENT'!AA$292))</f>
        <v>21309054.840882663</v>
      </c>
      <c r="AB205" s="287">
        <f>IF(AB$78="","",IF('Consommation BATIMENT'!AB$292&lt;0,0,'Consommation BATIMENT'!AB$292))</f>
        <v>21985211.58875696</v>
      </c>
      <c r="AC205" s="287">
        <f>IF(AC$78="","",IF('Consommation BATIMENT'!AC$292&lt;0,0,'Consommation BATIMENT'!AC$292))</f>
        <v>22647348.226464085</v>
      </c>
      <c r="AD205" s="287">
        <f>IF(AD$78="","",IF('Consommation BATIMENT'!AD$292&lt;0,0,'Consommation BATIMENT'!AD$292))</f>
        <v>23295755.460988354</v>
      </c>
      <c r="AE205" s="287">
        <f>IF(AE$78="","",IF('Consommation BATIMENT'!AE$292&lt;0,0,'Consommation BATIMENT'!AE$292))</f>
        <v>23930717.971504759</v>
      </c>
      <c r="AF205" s="287">
        <f>IF(AF$78="","",IF('Consommation BATIMENT'!AF$292&lt;0,0,'Consommation BATIMENT'!AF$292))</f>
        <v>24552514.534365609</v>
      </c>
      <c r="AG205" s="287">
        <f>IF(AG$78="","",IF('Consommation BATIMENT'!AG$292&lt;0,0,'Consommation BATIMENT'!AG$292))</f>
        <v>25161418.145495538</v>
      </c>
      <c r="AH205" s="287">
        <f>IF(AH$78="","",IF('Consommation BATIMENT'!AH$292&lt;0,0,'Consommation BATIMENT'!AH$292))</f>
        <v>25757696.140248686</v>
      </c>
      <c r="AI205" s="287">
        <f>IF(AI$78="","",IF('Consommation BATIMENT'!AI$292&lt;0,0,'Consommation BATIMENT'!AI$292))</f>
        <v>26341610.31078063</v>
      </c>
      <c r="AJ205" s="287">
        <f>IF(AJ$78="","",IF('Consommation BATIMENT'!AJ$292&lt;0,0,'Consommation BATIMENT'!AJ$292))</f>
        <v>26913417.020986594</v>
      </c>
      <c r="AK205" s="287" t="str">
        <f>IF(AK$78="","",IF('Consommation BATIMENT'!AK$292&lt;0,0,'Consommation BATIMENT'!AK$292))</f>
        <v/>
      </c>
      <c r="AL205" s="287" t="str">
        <f>IF(AL$78="","",IF('Consommation BATIMENT'!AL$292&lt;0,0,'Consommation BATIMENT'!AL$292))</f>
        <v/>
      </c>
      <c r="AM205" s="287" t="str">
        <f>IF(AM$78="","",IF('Consommation BATIMENT'!AM$292&lt;0,0,'Consommation BATIMENT'!AM$292))</f>
        <v/>
      </c>
      <c r="AN205" s="287" t="str">
        <f>IF(AN$78="","",IF('Consommation BATIMENT'!AN$292&lt;0,0,'Consommation BATIMENT'!AN$292))</f>
        <v/>
      </c>
      <c r="AO205" s="287" t="str">
        <f>IF(AO$78="","",IF('Consommation BATIMENT'!AO$292&lt;0,0,'Consommation BATIMENT'!AO$292))</f>
        <v/>
      </c>
      <c r="AP205" s="287" t="str">
        <f>IF(AP$78="","",IF('Consommation BATIMENT'!AP$292&lt;0,0,'Consommation BATIMENT'!AP$292))</f>
        <v/>
      </c>
      <c r="AQ205" s="287" t="str">
        <f>IF(AQ$78="","",IF('Consommation BATIMENT'!AQ$292&lt;0,0,'Consommation BATIMENT'!AQ$292))</f>
        <v/>
      </c>
      <c r="AR205" s="287" t="str">
        <f>IF(AR$78="","",IF('Consommation BATIMENT'!AR$292&lt;0,0,'Consommation BATIMENT'!AR$292))</f>
        <v/>
      </c>
    </row>
    <row r="206" spans="1:44" s="290" customFormat="1" ht="22" hidden="1" customHeight="1" x14ac:dyDescent="0.15">
      <c r="A206" s="256"/>
      <c r="B206" s="288" t="s">
        <v>199</v>
      </c>
      <c r="C206" s="93" t="s">
        <v>79</v>
      </c>
      <c r="D206" s="289">
        <f t="shared" ref="D206:AR206" si="54">IF(D$78="","",IF(D205&lt;0,0,IF($D195=0,D205,$F$90*$F$91*D205)))</f>
        <v>234780</v>
      </c>
      <c r="E206" s="289">
        <f t="shared" si="54"/>
        <v>464691.83669999999</v>
      </c>
      <c r="F206" s="289">
        <f t="shared" si="54"/>
        <v>689836.45146602544</v>
      </c>
      <c r="G206" s="289">
        <f t="shared" si="54"/>
        <v>910312.69264487724</v>
      </c>
      <c r="H206" s="289">
        <f t="shared" si="54"/>
        <v>1126217.3589628856</v>
      </c>
      <c r="I206" s="289">
        <f t="shared" si="54"/>
        <v>1337645.2420247903</v>
      </c>
      <c r="J206" s="289">
        <f t="shared" si="54"/>
        <v>1544689.1679314061</v>
      </c>
      <c r="K206" s="289">
        <f t="shared" si="54"/>
        <v>1747440.0380343483</v>
      </c>
      <c r="L206" s="289">
        <f t="shared" si="54"/>
        <v>1945986.8688457061</v>
      </c>
      <c r="M206" s="289">
        <f t="shared" si="54"/>
        <v>2140416.8311201907</v>
      </c>
      <c r="N206" s="289">
        <f t="shared" si="54"/>
        <v>2330815.2881269134</v>
      </c>
      <c r="O206" s="289">
        <f t="shared" si="54"/>
        <v>2517265.833127602</v>
      </c>
      <c r="P206" s="289">
        <f t="shared" si="54"/>
        <v>2699850.3260777011</v>
      </c>
      <c r="Q206" s="289">
        <f t="shared" si="54"/>
        <v>2878648.9295664798</v>
      </c>
      <c r="R206" s="289">
        <f t="shared" si="54"/>
        <v>3053740.1440119185</v>
      </c>
      <c r="S206" s="289">
        <f t="shared" si="54"/>
        <v>3225200.8421258316</v>
      </c>
      <c r="T206" s="289">
        <f t="shared" si="54"/>
        <v>3393106.3026643526</v>
      </c>
      <c r="U206" s="289">
        <f t="shared" si="54"/>
        <v>3557530.2434786074</v>
      </c>
      <c r="V206" s="289">
        <f t="shared" si="54"/>
        <v>3718544.8538800785</v>
      </c>
      <c r="W206" s="289">
        <f t="shared" si="54"/>
        <v>3876220.8263348755</v>
      </c>
      <c r="X206" s="289">
        <f t="shared" si="54"/>
        <v>4030627.3875008221</v>
      </c>
      <c r="Y206" s="289">
        <f t="shared" si="54"/>
        <v>4181832.3286209926</v>
      </c>
      <c r="Z206" s="289">
        <f t="shared" si="54"/>
        <v>4329902.0352870356</v>
      </c>
      <c r="AA206" s="289">
        <f t="shared" si="54"/>
        <v>4474901.5165853593</v>
      </c>
      <c r="AB206" s="289">
        <f t="shared" si="54"/>
        <v>4616894.4336389611</v>
      </c>
      <c r="AC206" s="289">
        <f t="shared" si="54"/>
        <v>4755943.1275574574</v>
      </c>
      <c r="AD206" s="289">
        <f t="shared" si="54"/>
        <v>4892108.6468075542</v>
      </c>
      <c r="AE206" s="289">
        <f t="shared" si="54"/>
        <v>5025450.7740159994</v>
      </c>
      <c r="AF206" s="289">
        <f t="shared" si="54"/>
        <v>5156028.0522167776</v>
      </c>
      <c r="AG206" s="289">
        <f t="shared" si="54"/>
        <v>5283897.8105540629</v>
      </c>
      <c r="AH206" s="289">
        <f t="shared" si="54"/>
        <v>5409116.1894522235</v>
      </c>
      <c r="AI206" s="289">
        <f t="shared" si="54"/>
        <v>5531738.1652639322</v>
      </c>
      <c r="AJ206" s="289">
        <f t="shared" si="54"/>
        <v>5651817.5744071845</v>
      </c>
      <c r="AK206" s="289" t="str">
        <f t="shared" si="54"/>
        <v/>
      </c>
      <c r="AL206" s="289" t="str">
        <f t="shared" si="54"/>
        <v/>
      </c>
      <c r="AM206" s="289" t="str">
        <f t="shared" si="54"/>
        <v/>
      </c>
      <c r="AN206" s="289" t="str">
        <f t="shared" si="54"/>
        <v/>
      </c>
      <c r="AO206" s="289" t="str">
        <f t="shared" si="54"/>
        <v/>
      </c>
      <c r="AP206" s="289" t="str">
        <f t="shared" si="54"/>
        <v/>
      </c>
      <c r="AQ206" s="289" t="str">
        <f t="shared" si="54"/>
        <v/>
      </c>
      <c r="AR206" s="289" t="str">
        <f t="shared" si="54"/>
        <v/>
      </c>
    </row>
    <row r="207" spans="1:44" s="290" customFormat="1" ht="22" hidden="1" customHeight="1" x14ac:dyDescent="0.15">
      <c r="A207" s="256"/>
      <c r="B207" s="288" t="s">
        <v>197</v>
      </c>
      <c r="C207" s="93" t="s">
        <v>49</v>
      </c>
      <c r="D207" s="289">
        <f t="shared" ref="D207:AR207" si="55">IF(D$78="","",IF($D195=0,$H195*D206,$J$24*D206))</f>
        <v>25238316.579840001</v>
      </c>
      <c r="E207" s="289">
        <f t="shared" si="55"/>
        <v>49953316.665397018</v>
      </c>
      <c r="F207" s="289">
        <f t="shared" si="55"/>
        <v>74155851.224180013</v>
      </c>
      <c r="G207" s="289">
        <f t="shared" si="55"/>
        <v>97856546.228886619</v>
      </c>
      <c r="H207" s="289">
        <f t="shared" si="55"/>
        <v>121065807.32267064</v>
      </c>
      <c r="I207" s="289">
        <f t="shared" si="55"/>
        <v>143793824.38767508</v>
      </c>
      <c r="J207" s="289">
        <f t="shared" si="55"/>
        <v>166050576.01883662</v>
      </c>
      <c r="K207" s="289">
        <f t="shared" si="55"/>
        <v>187845833.90492603</v>
      </c>
      <c r="L207" s="289">
        <f t="shared" si="55"/>
        <v>209189167.11874741</v>
      </c>
      <c r="M207" s="289">
        <f t="shared" si="55"/>
        <v>230089946.31838021</v>
      </c>
      <c r="N207" s="289">
        <f t="shared" si="55"/>
        <v>250557347.86130857</v>
      </c>
      <c r="O207" s="289">
        <f t="shared" si="55"/>
        <v>270600357.83324438</v>
      </c>
      <c r="P207" s="289">
        <f t="shared" si="55"/>
        <v>290227775.99341202</v>
      </c>
      <c r="Q207" s="289">
        <f t="shared" si="55"/>
        <v>309448219.63802862</v>
      </c>
      <c r="R207" s="289">
        <f t="shared" si="55"/>
        <v>328270127.38367409</v>
      </c>
      <c r="S207" s="289">
        <f t="shared" si="55"/>
        <v>346701762.8722136</v>
      </c>
      <c r="T207" s="289">
        <f t="shared" si="55"/>
        <v>364751218.3988983</v>
      </c>
      <c r="U207" s="289">
        <f t="shared" si="55"/>
        <v>382426418.46523714</v>
      </c>
      <c r="V207" s="289">
        <f t="shared" si="55"/>
        <v>399735123.25820047</v>
      </c>
      <c r="W207" s="289">
        <f t="shared" si="55"/>
        <v>416684932.05728173</v>
      </c>
      <c r="X207" s="289">
        <f t="shared" si="55"/>
        <v>433283286.57091403</v>
      </c>
      <c r="Y207" s="289">
        <f t="shared" si="55"/>
        <v>449537474.20370615</v>
      </c>
      <c r="Z207" s="289">
        <f t="shared" si="55"/>
        <v>465454631.25593221</v>
      </c>
      <c r="AA207" s="289">
        <f t="shared" si="55"/>
        <v>481041746.0566805</v>
      </c>
      <c r="AB207" s="289">
        <f t="shared" si="55"/>
        <v>496305662.03203511</v>
      </c>
      <c r="AC207" s="289">
        <f t="shared" si="55"/>
        <v>511253080.70964092</v>
      </c>
      <c r="AD207" s="289">
        <f t="shared" si="55"/>
        <v>525890564.66096658</v>
      </c>
      <c r="AE207" s="289">
        <f t="shared" si="55"/>
        <v>540224540.38256145</v>
      </c>
      <c r="AF207" s="289">
        <f t="shared" si="55"/>
        <v>554261301.11756897</v>
      </c>
      <c r="AG207" s="289">
        <f t="shared" si="55"/>
        <v>568007009.61873627</v>
      </c>
      <c r="AH207" s="289">
        <f t="shared" si="55"/>
        <v>581467700.85413158</v>
      </c>
      <c r="AI207" s="289">
        <f t="shared" si="55"/>
        <v>594649284.65676129</v>
      </c>
      <c r="AJ207" s="289">
        <f t="shared" si="55"/>
        <v>607557548.31924331</v>
      </c>
      <c r="AK207" s="289" t="str">
        <f t="shared" si="55"/>
        <v/>
      </c>
      <c r="AL207" s="289" t="str">
        <f t="shared" si="55"/>
        <v/>
      </c>
      <c r="AM207" s="289" t="str">
        <f t="shared" si="55"/>
        <v/>
      </c>
      <c r="AN207" s="289" t="str">
        <f t="shared" si="55"/>
        <v/>
      </c>
      <c r="AO207" s="289" t="str">
        <f t="shared" si="55"/>
        <v/>
      </c>
      <c r="AP207" s="289" t="str">
        <f t="shared" si="55"/>
        <v/>
      </c>
      <c r="AQ207" s="289" t="str">
        <f t="shared" si="55"/>
        <v/>
      </c>
      <c r="AR207" s="289" t="str">
        <f t="shared" si="55"/>
        <v/>
      </c>
    </row>
    <row r="208" spans="1:44" s="256" customFormat="1" ht="10" hidden="1" customHeight="1" x14ac:dyDescent="0.15">
      <c r="C208" s="291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</row>
    <row r="209" spans="1:1173" s="284" customFormat="1" ht="26" hidden="1" customHeight="1" x14ac:dyDescent="0.15">
      <c r="A209" s="256"/>
      <c r="B209" s="284" t="s">
        <v>101</v>
      </c>
      <c r="C209" s="286" t="s">
        <v>79</v>
      </c>
      <c r="D209" s="287">
        <f>IF(D$78="","",IF('Consommation BATIMENT'!D$299&lt;0,0,'Consommation BATIMENT'!D$299))</f>
        <v>559000</v>
      </c>
      <c r="E209" s="287">
        <f>IF(E$78="","",IF('Consommation BATIMENT'!E$299&lt;0,0,'Consommation BATIMENT'!E$299))</f>
        <v>1123179.135</v>
      </c>
      <c r="F209" s="287">
        <f>IF(F$78="","",IF('Consommation BATIMENT'!F$299&lt;0,0,'Consommation BATIMENT'!F$299))</f>
        <v>1692597.7156357751</v>
      </c>
      <c r="G209" s="287">
        <f>IF(G$78="","",IF('Consommation BATIMENT'!G$299&lt;0,0,'Consommation BATIMENT'!G$299))</f>
        <v>2267316.4790020674</v>
      </c>
      <c r="H209" s="287">
        <f>IF(H$78="","",IF('Consommation BATIMENT'!H$299&lt;0,0,'Consommation BATIMENT'!H$299))</f>
        <v>2847396.5965799596</v>
      </c>
      <c r="I209" s="287">
        <f>IF(I$78="","",IF('Consommation BATIMENT'!I$299&lt;0,0,'Consommation BATIMENT'!I$299))</f>
        <v>3432899.6821675743</v>
      </c>
      <c r="J209" s="287">
        <f>IF(J$78="","",IF('Consommation BATIMENT'!J$299&lt;0,0,'Consommation BATIMENT'!J$299))</f>
        <v>4023887.7998157069</v>
      </c>
      <c r="K209" s="287">
        <f>IF(K$78="","",IF('Consommation BATIMENT'!K$299&lt;0,0,'Consommation BATIMENT'!K$299))</f>
        <v>4620423.4717699839</v>
      </c>
      <c r="L209" s="287">
        <f>IF(L$78="","",IF('Consommation BATIMENT'!L$299&lt;0,0,'Consommation BATIMENT'!L$299))</f>
        <v>5222569.6864211233</v>
      </c>
      <c r="M209" s="287">
        <f>IF(M$78="","",IF('Consommation BATIMENT'!M$299&lt;0,0,'Consommation BATIMENT'!M$299))</f>
        <v>5830389.9062648546</v>
      </c>
      <c r="N209" s="287">
        <f>IF(N$78="","",IF('Consommation BATIMENT'!N$299&lt;0,0,'Consommation BATIMENT'!N$299))</f>
        <v>6443948.0758730425</v>
      </c>
      <c r="O209" s="287">
        <f>IF(O$78="","",IF('Consommation BATIMENT'!O$299&lt;0,0,'Consommation BATIMENT'!O$299))</f>
        <v>7063308.6298775505</v>
      </c>
      <c r="P209" s="287">
        <f>IF(P$78="","",IF('Consommation BATIMENT'!P$299&lt;0,0,'Consommation BATIMENT'!P$299))</f>
        <v>7688536.5009683529</v>
      </c>
      <c r="Q209" s="287">
        <f>IF(Q$78="","",IF('Consommation BATIMENT'!Q$299&lt;0,0,'Consommation BATIMENT'!Q$299))</f>
        <v>8319697.1279074</v>
      </c>
      <c r="R209" s="287">
        <f>IF(R$78="","",IF('Consommation BATIMENT'!R$299&lt;0,0,'Consommation BATIMENT'!R$299))</f>
        <v>8956856.4635597318</v>
      </c>
      <c r="S209" s="287">
        <f>IF(S$78="","",IF('Consommation BATIMENT'!S$299&lt;0,0,'Consommation BATIMENT'!S$299))</f>
        <v>9600080.9829433076</v>
      </c>
      <c r="T209" s="287">
        <f>IF(T$78="","",IF('Consommation BATIMENT'!T$299&lt;0,0,'Consommation BATIMENT'!T$299))</f>
        <v>10249437.691299021</v>
      </c>
      <c r="U209" s="287">
        <f>IF(U$78="","",IF('Consommation BATIMENT'!U$299&lt;0,0,'Consommation BATIMENT'!U$299))</f>
        <v>10904994.132182349</v>
      </c>
      <c r="V209" s="287">
        <f>IF(V$78="","",IF('Consommation BATIMENT'!V$299&lt;0,0,'Consommation BATIMENT'!V$299))</f>
        <v>11566818.395578085</v>
      </c>
      <c r="W209" s="287">
        <f>IF(W$78="","",IF('Consommation BATIMENT'!W$299&lt;0,0,'Consommation BATIMENT'!W$299))</f>
        <v>12234979.126039576</v>
      </c>
      <c r="X209" s="287">
        <f>IF(X$78="","",IF('Consommation BATIMENT'!X$299&lt;0,0,'Consommation BATIMENT'!X$299))</f>
        <v>12909545.530853886</v>
      </c>
      <c r="Y209" s="287">
        <f>IF(Y$78="","",IF('Consommation BATIMENT'!Y$299&lt;0,0,'Consommation BATIMENT'!Y$299))</f>
        <v>13590587.388234299</v>
      </c>
      <c r="Z209" s="287">
        <f>IF(Z$78="","",IF('Consommation BATIMENT'!Z$299&lt;0,0,'Consommation BATIMENT'!Z$299))</f>
        <v>14278175.055541554</v>
      </c>
      <c r="AA209" s="287">
        <f>IF(AA$78="","",IF('Consommation BATIMENT'!AA$299&lt;0,0,'Consommation BATIMENT'!AA$299))</f>
        <v>14972379.477535218</v>
      </c>
      <c r="AB209" s="287">
        <f>IF(AB$78="","",IF('Consommation BATIMENT'!AB$299&lt;0,0,'Consommation BATIMENT'!AB$299))</f>
        <v>15673272.194656545</v>
      </c>
      <c r="AC209" s="287">
        <f>IF(AC$78="","",IF('Consommation BATIMENT'!AC$299&lt;0,0,'Consommation BATIMENT'!AC$299))</f>
        <v>16380925.351344243</v>
      </c>
      <c r="AD209" s="287">
        <f>IF(AD$78="","",IF('Consommation BATIMENT'!AD$299&lt;0,0,'Consommation BATIMENT'!AD$299))</f>
        <v>17095411.704384461</v>
      </c>
      <c r="AE209" s="287">
        <f>IF(AE$78="","",IF('Consommation BATIMENT'!AE$299&lt;0,0,'Consommation BATIMENT'!AE$299))</f>
        <v>17816804.631296393</v>
      </c>
      <c r="AF209" s="287">
        <f>IF(AF$78="","",IF('Consommation BATIMENT'!AF$299&lt;0,0,'Consommation BATIMENT'!AF$299))</f>
        <v>18545178.13875483</v>
      </c>
      <c r="AG209" s="287">
        <f>IF(AG$78="","",IF('Consommation BATIMENT'!AG$299&lt;0,0,'Consommation BATIMENT'!AG$299))</f>
        <v>19280606.871050999</v>
      </c>
      <c r="AH209" s="287">
        <f>IF(AH$78="","",IF('Consommation BATIMENT'!AH$299&lt;0,0,'Consommation BATIMENT'!AH$299))</f>
        <v>20023166.118593037</v>
      </c>
      <c r="AI209" s="287">
        <f>IF(AI$78="","",IF('Consommation BATIMENT'!AI$299&lt;0,0,'Consommation BATIMENT'!AI$299))</f>
        <v>20772931.826447427</v>
      </c>
      <c r="AJ209" s="287">
        <f>IF(AJ$78="","",IF('Consommation BATIMENT'!AJ$299&lt;0,0,'Consommation BATIMENT'!AJ$299))</f>
        <v>21529980.602922689</v>
      </c>
      <c r="AK209" s="287" t="str">
        <f>IF(AK$78="","",IF('Consommation BATIMENT'!AK$299&lt;0,0,'Consommation BATIMENT'!AK$299))</f>
        <v/>
      </c>
      <c r="AL209" s="287" t="str">
        <f>IF(AL$78="","",IF('Consommation BATIMENT'!AL$299&lt;0,0,'Consommation BATIMENT'!AL$299))</f>
        <v/>
      </c>
      <c r="AM209" s="287" t="str">
        <f>IF(AM$78="","",IF('Consommation BATIMENT'!AM$299&lt;0,0,'Consommation BATIMENT'!AM$299))</f>
        <v/>
      </c>
      <c r="AN209" s="287" t="str">
        <f>IF(AN$78="","",IF('Consommation BATIMENT'!AN$299&lt;0,0,'Consommation BATIMENT'!AN$299))</f>
        <v/>
      </c>
      <c r="AO209" s="287" t="str">
        <f>IF(AO$78="","",IF('Consommation BATIMENT'!AO$299&lt;0,0,'Consommation BATIMENT'!AO$299))</f>
        <v/>
      </c>
      <c r="AP209" s="287" t="str">
        <f>IF(AP$78="","",IF('Consommation BATIMENT'!AP$299&lt;0,0,'Consommation BATIMENT'!AP$299))</f>
        <v/>
      </c>
      <c r="AQ209" s="287" t="str">
        <f>IF(AQ$78="","",IF('Consommation BATIMENT'!AQ$299&lt;0,0,'Consommation BATIMENT'!AQ$299))</f>
        <v/>
      </c>
      <c r="AR209" s="287" t="str">
        <f>IF(AR$78="","",IF('Consommation BATIMENT'!AR$299&lt;0,0,'Consommation BATIMENT'!AR$299))</f>
        <v/>
      </c>
    </row>
    <row r="210" spans="1:1173" s="290" customFormat="1" ht="22" hidden="1" customHeight="1" x14ac:dyDescent="0.15">
      <c r="A210" s="256"/>
      <c r="B210" s="288" t="s">
        <v>200</v>
      </c>
      <c r="C210" s="93" t="s">
        <v>79</v>
      </c>
      <c r="D210" s="289">
        <f t="shared" ref="D210:AR210" si="56">IF(D$78="","",IF(D209&lt;0,0,IF($F195=0,D209,$F$90*$F$91*D209)))</f>
        <v>117390</v>
      </c>
      <c r="E210" s="289">
        <f t="shared" si="56"/>
        <v>235867.61835</v>
      </c>
      <c r="F210" s="289">
        <f t="shared" si="56"/>
        <v>355445.52028351277</v>
      </c>
      <c r="G210" s="289">
        <f t="shared" si="56"/>
        <v>476136.46059043414</v>
      </c>
      <c r="H210" s="289">
        <f t="shared" si="56"/>
        <v>597953.28528179147</v>
      </c>
      <c r="I210" s="289">
        <f t="shared" si="56"/>
        <v>720908.93325519061</v>
      </c>
      <c r="J210" s="289">
        <f t="shared" si="56"/>
        <v>845016.43796129839</v>
      </c>
      <c r="K210" s="289">
        <f t="shared" si="56"/>
        <v>970288.92907169659</v>
      </c>
      <c r="L210" s="289">
        <f t="shared" si="56"/>
        <v>1096739.6341484359</v>
      </c>
      <c r="M210" s="289">
        <f t="shared" si="56"/>
        <v>1224381.8803156195</v>
      </c>
      <c r="N210" s="289">
        <f t="shared" si="56"/>
        <v>1353229.0959333389</v>
      </c>
      <c r="O210" s="289">
        <f t="shared" si="56"/>
        <v>1483294.8122742856</v>
      </c>
      <c r="P210" s="289">
        <f t="shared" si="56"/>
        <v>1614592.6652033541</v>
      </c>
      <c r="Q210" s="289">
        <f t="shared" si="56"/>
        <v>1747136.3968605539</v>
      </c>
      <c r="R210" s="289">
        <f t="shared" si="56"/>
        <v>1880939.8573475436</v>
      </c>
      <c r="S210" s="289">
        <f t="shared" si="56"/>
        <v>2016017.0064180945</v>
      </c>
      <c r="T210" s="289">
        <f t="shared" si="56"/>
        <v>2152381.9151727944</v>
      </c>
      <c r="U210" s="289">
        <f t="shared" si="56"/>
        <v>2290048.7677582931</v>
      </c>
      <c r="V210" s="289">
        <f t="shared" si="56"/>
        <v>2429031.8630713979</v>
      </c>
      <c r="W210" s="289">
        <f t="shared" si="56"/>
        <v>2569345.6164683108</v>
      </c>
      <c r="X210" s="289">
        <f t="shared" si="56"/>
        <v>2711004.5614793161</v>
      </c>
      <c r="Y210" s="289">
        <f t="shared" si="56"/>
        <v>2854023.3515292024</v>
      </c>
      <c r="Z210" s="289">
        <f t="shared" si="56"/>
        <v>2998416.7616637265</v>
      </c>
      <c r="AA210" s="289">
        <f t="shared" si="56"/>
        <v>3144199.6902823956</v>
      </c>
      <c r="AB210" s="289">
        <f t="shared" si="56"/>
        <v>3291387.1608778746</v>
      </c>
      <c r="AC210" s="289">
        <f t="shared" si="56"/>
        <v>3439994.3237822908</v>
      </c>
      <c r="AD210" s="289">
        <f t="shared" si="56"/>
        <v>3590036.4579207366</v>
      </c>
      <c r="AE210" s="289">
        <f t="shared" si="56"/>
        <v>3741528.9725722424</v>
      </c>
      <c r="AF210" s="289">
        <f t="shared" si="56"/>
        <v>3894487.4091385142</v>
      </c>
      <c r="AG210" s="289">
        <f t="shared" si="56"/>
        <v>4048927.4429207095</v>
      </c>
      <c r="AH210" s="289">
        <f t="shared" si="56"/>
        <v>4204864.8849045373</v>
      </c>
      <c r="AI210" s="289">
        <f t="shared" si="56"/>
        <v>4362315.6835539592</v>
      </c>
      <c r="AJ210" s="289">
        <f t="shared" si="56"/>
        <v>4521295.9266137648</v>
      </c>
      <c r="AK210" s="289" t="str">
        <f t="shared" si="56"/>
        <v/>
      </c>
      <c r="AL210" s="289" t="str">
        <f t="shared" si="56"/>
        <v/>
      </c>
      <c r="AM210" s="289" t="str">
        <f t="shared" si="56"/>
        <v/>
      </c>
      <c r="AN210" s="289" t="str">
        <f t="shared" si="56"/>
        <v/>
      </c>
      <c r="AO210" s="289" t="str">
        <f t="shared" si="56"/>
        <v/>
      </c>
      <c r="AP210" s="289" t="str">
        <f t="shared" si="56"/>
        <v/>
      </c>
      <c r="AQ210" s="289" t="str">
        <f t="shared" si="56"/>
        <v/>
      </c>
      <c r="AR210" s="289" t="str">
        <f t="shared" si="56"/>
        <v/>
      </c>
      <c r="AS210" s="294"/>
    </row>
    <row r="211" spans="1:1173" s="290" customFormat="1" ht="22" hidden="1" customHeight="1" x14ac:dyDescent="0.15">
      <c r="A211" s="256"/>
      <c r="B211" s="288" t="s">
        <v>201</v>
      </c>
      <c r="C211" s="93" t="s">
        <v>49</v>
      </c>
      <c r="D211" s="289">
        <f t="shared" ref="D211:AR211" si="57">IF(D$78="","",IF($F195=0,$H195*D210,$J$24*D210))</f>
        <v>12619158.28992</v>
      </c>
      <c r="E211" s="289">
        <f t="shared" si="57"/>
        <v>25355233.08139611</v>
      </c>
      <c r="F211" s="289">
        <f t="shared" si="57"/>
        <v>38209585.858255543</v>
      </c>
      <c r="G211" s="289">
        <f t="shared" si="57"/>
        <v>51183587.731433213</v>
      </c>
      <c r="H211" s="289">
        <f t="shared" si="57"/>
        <v>64278619.61792843</v>
      </c>
      <c r="I211" s="289">
        <f t="shared" si="57"/>
        <v>77496072.41983664</v>
      </c>
      <c r="J211" s="289">
        <f t="shared" si="57"/>
        <v>90837347.203492537</v>
      </c>
      <c r="K211" s="289">
        <f t="shared" si="57"/>
        <v>104303855.37876055</v>
      </c>
      <c r="L211" s="289">
        <f t="shared" si="57"/>
        <v>117897018.87850809</v>
      </c>
      <c r="M211" s="289">
        <f t="shared" si="57"/>
        <v>131618270.33829704</v>
      </c>
      <c r="N211" s="289">
        <f t="shared" si="57"/>
        <v>145469053.27632797</v>
      </c>
      <c r="O211" s="289">
        <f t="shared" si="57"/>
        <v>159450822.27367222</v>
      </c>
      <c r="P211" s="289">
        <f t="shared" si="57"/>
        <v>173565043.15482524</v>
      </c>
      <c r="Q211" s="289">
        <f t="shared" si="57"/>
        <v>187813193.16861588</v>
      </c>
      <c r="R211" s="289">
        <f t="shared" si="57"/>
        <v>202196761.16950506</v>
      </c>
      <c r="S211" s="289">
        <f t="shared" si="57"/>
        <v>216717247.7993066</v>
      </c>
      <c r="T211" s="289">
        <f t="shared" si="57"/>
        <v>231376165.66936415</v>
      </c>
      <c r="U211" s="289">
        <f t="shared" si="57"/>
        <v>246175039.54321617</v>
      </c>
      <c r="V211" s="289">
        <f t="shared" si="57"/>
        <v>261115406.51978239</v>
      </c>
      <c r="W211" s="289">
        <f t="shared" si="57"/>
        <v>276198816.21710283</v>
      </c>
      <c r="X211" s="289">
        <f t="shared" si="57"/>
        <v>291426830.95666283</v>
      </c>
      <c r="Y211" s="289">
        <f t="shared" si="57"/>
        <v>306801025.94833463</v>
      </c>
      <c r="Z211" s="289">
        <f t="shared" si="57"/>
        <v>322322989.47596812</v>
      </c>
      <c r="AA211" s="289">
        <f t="shared" si="57"/>
        <v>337994323.08366126</v>
      </c>
      <c r="AB211" s="289">
        <f t="shared" si="57"/>
        <v>353816641.76274204</v>
      </c>
      <c r="AC211" s="289">
        <f t="shared" si="57"/>
        <v>369791574.13949263</v>
      </c>
      <c r="AD211" s="289">
        <f t="shared" si="57"/>
        <v>385920762.66364682</v>
      </c>
      <c r="AE211" s="289">
        <f t="shared" si="57"/>
        <v>402205863.79769039</v>
      </c>
      <c r="AF211" s="289">
        <f t="shared" si="57"/>
        <v>418648548.20699674</v>
      </c>
      <c r="AG211" s="289">
        <f t="shared" si="57"/>
        <v>435250500.95082599</v>
      </c>
      <c r="AH211" s="289">
        <f t="shared" si="57"/>
        <v>452013421.67421931</v>
      </c>
      <c r="AI211" s="289">
        <f t="shared" si="57"/>
        <v>468939024.80081761</v>
      </c>
      <c r="AJ211" s="289">
        <f t="shared" si="57"/>
        <v>486029039.7266345</v>
      </c>
      <c r="AK211" s="289" t="str">
        <f t="shared" si="57"/>
        <v/>
      </c>
      <c r="AL211" s="289" t="str">
        <f t="shared" si="57"/>
        <v/>
      </c>
      <c r="AM211" s="289" t="str">
        <f t="shared" si="57"/>
        <v/>
      </c>
      <c r="AN211" s="289" t="str">
        <f t="shared" si="57"/>
        <v/>
      </c>
      <c r="AO211" s="289" t="str">
        <f t="shared" si="57"/>
        <v/>
      </c>
      <c r="AP211" s="289" t="str">
        <f t="shared" si="57"/>
        <v/>
      </c>
      <c r="AQ211" s="289" t="str">
        <f t="shared" si="57"/>
        <v/>
      </c>
      <c r="AR211" s="289" t="str">
        <f t="shared" si="57"/>
        <v/>
      </c>
      <c r="AS211" s="294"/>
    </row>
    <row r="212" spans="1:1173" s="256" customFormat="1" ht="10" hidden="1" customHeight="1" thickBot="1" x14ac:dyDescent="0.2">
      <c r="C212" s="291"/>
      <c r="D212" s="292"/>
      <c r="E212" s="295"/>
      <c r="F212" s="292"/>
      <c r="G212" s="292"/>
      <c r="H212" s="292"/>
      <c r="I212" s="292"/>
      <c r="J212" s="295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</row>
    <row r="213" spans="1:1173" s="255" customFormat="1" ht="22" hidden="1" customHeight="1" thickTop="1" thickBot="1" x14ac:dyDescent="0.2">
      <c r="A213" s="256"/>
      <c r="B213" s="296" t="s">
        <v>248</v>
      </c>
      <c r="C213" s="297" t="s">
        <v>79</v>
      </c>
      <c r="D213" s="298">
        <f>IF(D$78="","",D198+D202+D206+D210)</f>
        <v>1422115.7832000011</v>
      </c>
      <c r="E213" s="298">
        <f t="shared" ref="E213:AR213" si="58">IF(E$78="","",E198+E202+E206+E210)</f>
        <v>2824072.7161500007</v>
      </c>
      <c r="F213" s="298">
        <f t="shared" si="58"/>
        <v>4206320.7687495388</v>
      </c>
      <c r="G213" s="298">
        <f t="shared" si="58"/>
        <v>5577044.2633353118</v>
      </c>
      <c r="H213" s="298">
        <f t="shared" si="58"/>
        <v>6928901.1038446771</v>
      </c>
      <c r="I213" s="298">
        <f t="shared" si="58"/>
        <v>8262309.5099799829</v>
      </c>
      <c r="J213" s="298">
        <f t="shared" si="58"/>
        <v>9577685.830492707</v>
      </c>
      <c r="K213" s="298">
        <f t="shared" si="58"/>
        <v>10875418.711506044</v>
      </c>
      <c r="L213" s="298">
        <f t="shared" si="58"/>
        <v>12155920.886294143</v>
      </c>
      <c r="M213" s="298">
        <f t="shared" si="58"/>
        <v>13419551.59373581</v>
      </c>
      <c r="N213" s="298">
        <f t="shared" si="58"/>
        <v>14666694.240560252</v>
      </c>
      <c r="O213" s="298">
        <f t="shared" si="58"/>
        <v>15897730.566401888</v>
      </c>
      <c r="P213" s="298">
        <f t="shared" si="58"/>
        <v>17113014.808081057</v>
      </c>
      <c r="Q213" s="298">
        <f t="shared" si="58"/>
        <v>18277995.450427037</v>
      </c>
      <c r="R213" s="298">
        <f t="shared" si="58"/>
        <v>19427927.745859463</v>
      </c>
      <c r="S213" s="298">
        <f t="shared" si="58"/>
        <v>20563161.267843928</v>
      </c>
      <c r="T213" s="298">
        <f t="shared" si="58"/>
        <v>21684018.233137146</v>
      </c>
      <c r="U213" s="298">
        <f t="shared" si="58"/>
        <v>22790845.284736902</v>
      </c>
      <c r="V213" s="298">
        <f t="shared" si="58"/>
        <v>23883961.777751476</v>
      </c>
      <c r="W213" s="298">
        <f t="shared" si="58"/>
        <v>24963685.686903182</v>
      </c>
      <c r="X213" s="298">
        <f t="shared" si="58"/>
        <v>26030307.765180141</v>
      </c>
      <c r="Y213" s="298">
        <f t="shared" si="58"/>
        <v>27084169.198250197</v>
      </c>
      <c r="Z213" s="298">
        <f t="shared" si="58"/>
        <v>28125558.139550768</v>
      </c>
      <c r="AA213" s="298">
        <f t="shared" si="58"/>
        <v>29090852.462367758</v>
      </c>
      <c r="AB213" s="298">
        <f t="shared" si="58"/>
        <v>30044246.871116836</v>
      </c>
      <c r="AC213" s="298">
        <f t="shared" si="58"/>
        <v>30986025.850039747</v>
      </c>
      <c r="AD213" s="298">
        <f t="shared" si="58"/>
        <v>31916472.719328295</v>
      </c>
      <c r="AE213" s="298">
        <f t="shared" si="58"/>
        <v>32835869.663688242</v>
      </c>
      <c r="AF213" s="298">
        <f t="shared" si="58"/>
        <v>33744471.886255294</v>
      </c>
      <c r="AG213" s="298">
        <f t="shared" si="58"/>
        <v>34642533.510174774</v>
      </c>
      <c r="AH213" s="298">
        <f t="shared" si="58"/>
        <v>35530333.479656763</v>
      </c>
      <c r="AI213" s="298">
        <f t="shared" si="58"/>
        <v>36408123.838217892</v>
      </c>
      <c r="AJ213" s="298">
        <f t="shared" si="58"/>
        <v>37276129.754620947</v>
      </c>
      <c r="AK213" s="298" t="str">
        <f t="shared" si="58"/>
        <v/>
      </c>
      <c r="AL213" s="298" t="str">
        <f t="shared" si="58"/>
        <v/>
      </c>
      <c r="AM213" s="298" t="str">
        <f t="shared" si="58"/>
        <v/>
      </c>
      <c r="AN213" s="298" t="str">
        <f t="shared" si="58"/>
        <v/>
      </c>
      <c r="AO213" s="298" t="str">
        <f t="shared" si="58"/>
        <v/>
      </c>
      <c r="AP213" s="298" t="str">
        <f t="shared" si="58"/>
        <v/>
      </c>
      <c r="AQ213" s="298" t="str">
        <f t="shared" si="58"/>
        <v/>
      </c>
      <c r="AR213" s="298" t="str">
        <f t="shared" si="58"/>
        <v/>
      </c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1"/>
      <c r="BN213" s="261"/>
      <c r="BO213" s="261"/>
      <c r="BP213" s="261"/>
      <c r="BQ213" s="261"/>
      <c r="BR213" s="261"/>
      <c r="BS213" s="261"/>
      <c r="BT213" s="261"/>
      <c r="BU213" s="261"/>
      <c r="BV213" s="261"/>
      <c r="BW213" s="261"/>
      <c r="BX213" s="261"/>
      <c r="BY213" s="261"/>
      <c r="BZ213" s="261"/>
      <c r="CA213" s="261"/>
      <c r="CB213" s="261"/>
      <c r="CC213" s="261"/>
      <c r="CD213" s="261"/>
      <c r="CE213" s="261"/>
      <c r="CF213" s="261"/>
      <c r="CG213" s="261"/>
      <c r="CH213" s="261"/>
      <c r="CI213" s="261"/>
      <c r="CJ213" s="261"/>
      <c r="CK213" s="261"/>
      <c r="CL213" s="261"/>
      <c r="CM213" s="261"/>
      <c r="CN213" s="261"/>
      <c r="CO213" s="261"/>
      <c r="CP213" s="261"/>
      <c r="CQ213" s="261"/>
      <c r="CR213" s="261"/>
      <c r="CS213" s="261"/>
      <c r="CT213" s="261"/>
      <c r="CU213" s="261"/>
      <c r="CV213" s="261"/>
      <c r="CW213" s="261"/>
      <c r="CX213" s="261"/>
      <c r="CY213" s="261"/>
      <c r="CZ213" s="261"/>
      <c r="DA213" s="261"/>
      <c r="DB213" s="261"/>
      <c r="DC213" s="261"/>
      <c r="DD213" s="261"/>
      <c r="DE213" s="261"/>
      <c r="DF213" s="261"/>
      <c r="DG213" s="261"/>
      <c r="DH213" s="261"/>
      <c r="DI213" s="261"/>
      <c r="DJ213" s="261"/>
      <c r="DK213" s="261"/>
      <c r="DL213" s="261"/>
      <c r="DM213" s="261"/>
      <c r="DN213" s="261"/>
      <c r="DO213" s="261"/>
      <c r="DP213" s="261"/>
      <c r="DQ213" s="261"/>
      <c r="DR213" s="261"/>
      <c r="DS213" s="261"/>
      <c r="DT213" s="261"/>
      <c r="DU213" s="261"/>
      <c r="DV213" s="261"/>
      <c r="DW213" s="261"/>
      <c r="DX213" s="261"/>
      <c r="DY213" s="261"/>
      <c r="DZ213" s="261"/>
      <c r="EA213" s="261"/>
      <c r="EB213" s="261"/>
      <c r="EC213" s="261"/>
      <c r="ED213" s="261"/>
      <c r="EE213" s="261"/>
      <c r="EF213" s="261"/>
      <c r="EG213" s="261"/>
      <c r="EH213" s="261"/>
      <c r="EI213" s="261"/>
      <c r="EJ213" s="261"/>
      <c r="EK213" s="261"/>
      <c r="EL213" s="261"/>
      <c r="EM213" s="261"/>
      <c r="EN213" s="261"/>
      <c r="EO213" s="261"/>
      <c r="EP213" s="261"/>
      <c r="EQ213" s="261"/>
      <c r="ER213" s="261"/>
      <c r="ES213" s="261"/>
      <c r="ET213" s="261"/>
      <c r="EU213" s="261"/>
      <c r="EV213" s="261"/>
      <c r="EW213" s="261"/>
      <c r="EX213" s="261"/>
      <c r="EY213" s="261"/>
      <c r="EZ213" s="261"/>
      <c r="FA213" s="261"/>
      <c r="FB213" s="261"/>
      <c r="FC213" s="261"/>
      <c r="FD213" s="261"/>
      <c r="FE213" s="261"/>
      <c r="FF213" s="261"/>
      <c r="FG213" s="261"/>
      <c r="FH213" s="261"/>
      <c r="FI213" s="261"/>
      <c r="FJ213" s="261"/>
      <c r="FK213" s="261"/>
      <c r="FL213" s="261"/>
      <c r="FM213" s="261"/>
      <c r="FN213" s="261"/>
      <c r="FO213" s="261"/>
      <c r="FP213" s="261"/>
      <c r="FQ213" s="261"/>
      <c r="FR213" s="261"/>
      <c r="FS213" s="261"/>
      <c r="FT213" s="261"/>
      <c r="FU213" s="261"/>
      <c r="FV213" s="261"/>
      <c r="FW213" s="261"/>
      <c r="FX213" s="261"/>
      <c r="FY213" s="261"/>
      <c r="FZ213" s="261"/>
      <c r="GA213" s="261"/>
      <c r="GB213" s="261"/>
      <c r="GC213" s="261"/>
      <c r="GD213" s="261"/>
      <c r="GE213" s="261"/>
      <c r="GF213" s="261"/>
      <c r="GG213" s="261"/>
      <c r="GH213" s="261"/>
      <c r="GI213" s="261"/>
      <c r="GJ213" s="261"/>
      <c r="GK213" s="261"/>
      <c r="GL213" s="261"/>
      <c r="GM213" s="261"/>
      <c r="GN213" s="261"/>
      <c r="GO213" s="261"/>
      <c r="GP213" s="261"/>
      <c r="GQ213" s="261"/>
      <c r="GR213" s="261"/>
      <c r="GS213" s="261"/>
      <c r="GT213" s="261"/>
      <c r="GU213" s="261"/>
      <c r="GV213" s="261"/>
      <c r="GW213" s="261"/>
      <c r="GX213" s="261"/>
      <c r="GY213" s="261"/>
      <c r="GZ213" s="261"/>
      <c r="HA213" s="261"/>
      <c r="HB213" s="261"/>
      <c r="HC213" s="261"/>
      <c r="HD213" s="261"/>
      <c r="HE213" s="261"/>
      <c r="HF213" s="261"/>
      <c r="HG213" s="261"/>
      <c r="HH213" s="261"/>
      <c r="HI213" s="261"/>
      <c r="HJ213" s="261"/>
      <c r="HK213" s="261"/>
      <c r="HL213" s="261"/>
      <c r="HM213" s="261"/>
      <c r="HN213" s="261"/>
      <c r="HO213" s="261"/>
      <c r="HP213" s="261"/>
      <c r="HQ213" s="261"/>
      <c r="HR213" s="261"/>
      <c r="HS213" s="261"/>
      <c r="HT213" s="261"/>
      <c r="HU213" s="261"/>
      <c r="HV213" s="261"/>
      <c r="HW213" s="261"/>
      <c r="HX213" s="261"/>
      <c r="HY213" s="261"/>
      <c r="HZ213" s="261"/>
      <c r="IA213" s="261"/>
      <c r="IB213" s="261"/>
      <c r="IC213" s="261"/>
      <c r="ID213" s="261"/>
      <c r="IE213" s="261"/>
      <c r="IF213" s="261"/>
      <c r="IG213" s="261"/>
      <c r="IH213" s="261"/>
      <c r="II213" s="261"/>
      <c r="IJ213" s="261"/>
      <c r="IK213" s="261"/>
      <c r="IL213" s="261"/>
      <c r="IM213" s="261"/>
      <c r="IN213" s="261"/>
      <c r="IO213" s="261"/>
      <c r="IP213" s="261"/>
      <c r="IQ213" s="261"/>
      <c r="IR213" s="261"/>
      <c r="IS213" s="261"/>
      <c r="IT213" s="261"/>
      <c r="IU213" s="261"/>
      <c r="IV213" s="261"/>
      <c r="IW213" s="261"/>
      <c r="IX213" s="261"/>
      <c r="IY213" s="261"/>
      <c r="IZ213" s="261"/>
      <c r="JA213" s="261"/>
      <c r="JB213" s="261"/>
      <c r="JC213" s="261"/>
      <c r="JD213" s="261"/>
      <c r="JE213" s="261"/>
      <c r="JF213" s="261"/>
      <c r="JG213" s="261"/>
      <c r="JH213" s="261"/>
      <c r="JI213" s="261"/>
      <c r="JJ213" s="261"/>
      <c r="JK213" s="261"/>
      <c r="JL213" s="261"/>
      <c r="JM213" s="261"/>
      <c r="JN213" s="261"/>
      <c r="JO213" s="261"/>
      <c r="JP213" s="261"/>
      <c r="JQ213" s="261"/>
      <c r="JR213" s="261"/>
      <c r="JS213" s="261"/>
      <c r="JT213" s="261"/>
      <c r="JU213" s="261"/>
      <c r="JV213" s="261"/>
      <c r="JW213" s="261"/>
      <c r="JX213" s="261"/>
      <c r="JY213" s="261"/>
      <c r="JZ213" s="261"/>
      <c r="KA213" s="261"/>
      <c r="KB213" s="261"/>
      <c r="KC213" s="261"/>
      <c r="KD213" s="261"/>
      <c r="KE213" s="261"/>
      <c r="KF213" s="261"/>
      <c r="KG213" s="261"/>
      <c r="KH213" s="261"/>
      <c r="KI213" s="261"/>
      <c r="KJ213" s="261"/>
      <c r="KK213" s="261"/>
      <c r="KL213" s="261"/>
      <c r="KM213" s="261"/>
      <c r="KN213" s="261"/>
      <c r="KO213" s="261"/>
      <c r="KP213" s="261"/>
      <c r="KQ213" s="261"/>
      <c r="KR213" s="261"/>
      <c r="KS213" s="261"/>
      <c r="KT213" s="261"/>
      <c r="KU213" s="261"/>
      <c r="KV213" s="261"/>
      <c r="KW213" s="261"/>
      <c r="KX213" s="261"/>
      <c r="KY213" s="261"/>
      <c r="KZ213" s="261"/>
      <c r="LA213" s="261"/>
      <c r="LB213" s="261"/>
      <c r="LC213" s="261"/>
      <c r="LD213" s="261"/>
      <c r="LE213" s="261"/>
      <c r="LF213" s="261"/>
      <c r="LG213" s="261"/>
      <c r="LH213" s="261"/>
      <c r="LI213" s="261"/>
      <c r="LJ213" s="261"/>
      <c r="LK213" s="261"/>
      <c r="LL213" s="261"/>
      <c r="LM213" s="261"/>
      <c r="LN213" s="261"/>
      <c r="LO213" s="261"/>
      <c r="LP213" s="261"/>
      <c r="LQ213" s="261"/>
      <c r="LR213" s="261"/>
      <c r="LS213" s="261"/>
      <c r="LT213" s="261"/>
      <c r="LU213" s="261"/>
      <c r="LV213" s="261"/>
      <c r="LW213" s="261"/>
      <c r="LX213" s="261"/>
      <c r="LY213" s="261"/>
      <c r="LZ213" s="261"/>
      <c r="MA213" s="261"/>
      <c r="MB213" s="261"/>
      <c r="MC213" s="261"/>
      <c r="MD213" s="261"/>
      <c r="ME213" s="261"/>
      <c r="MF213" s="261"/>
      <c r="MG213" s="261"/>
      <c r="MH213" s="261"/>
      <c r="MI213" s="261"/>
      <c r="MJ213" s="261"/>
      <c r="MK213" s="261"/>
      <c r="ML213" s="261"/>
      <c r="MM213" s="261"/>
      <c r="MN213" s="261"/>
      <c r="MO213" s="261"/>
      <c r="MP213" s="261"/>
      <c r="MQ213" s="261"/>
      <c r="MR213" s="261"/>
      <c r="MS213" s="261"/>
      <c r="MT213" s="261"/>
      <c r="MU213" s="261"/>
      <c r="MV213" s="261"/>
      <c r="MW213" s="261"/>
      <c r="MX213" s="261"/>
      <c r="MY213" s="261"/>
      <c r="MZ213" s="261"/>
      <c r="NA213" s="261"/>
      <c r="NB213" s="261"/>
      <c r="NC213" s="261"/>
      <c r="ND213" s="261"/>
      <c r="NE213" s="261"/>
      <c r="NF213" s="261"/>
      <c r="NG213" s="261"/>
      <c r="NH213" s="261"/>
      <c r="NI213" s="261"/>
      <c r="NJ213" s="261"/>
      <c r="NK213" s="261"/>
      <c r="NL213" s="261"/>
      <c r="NM213" s="261"/>
      <c r="NN213" s="261"/>
      <c r="NO213" s="261"/>
      <c r="NP213" s="261"/>
      <c r="NQ213" s="261"/>
      <c r="NR213" s="261"/>
      <c r="NS213" s="261"/>
      <c r="NT213" s="261"/>
      <c r="NU213" s="261"/>
      <c r="NV213" s="261"/>
      <c r="NW213" s="261"/>
      <c r="NX213" s="261"/>
      <c r="NY213" s="261"/>
      <c r="NZ213" s="261"/>
      <c r="OA213" s="261"/>
      <c r="OB213" s="261"/>
      <c r="OC213" s="261"/>
      <c r="OD213" s="261"/>
      <c r="OE213" s="261"/>
      <c r="OF213" s="261"/>
      <c r="OG213" s="261"/>
      <c r="OH213" s="261"/>
      <c r="OI213" s="261"/>
      <c r="OJ213" s="261"/>
      <c r="OK213" s="261"/>
      <c r="OL213" s="261"/>
      <c r="OM213" s="261"/>
      <c r="ON213" s="261"/>
      <c r="OO213" s="261"/>
      <c r="OP213" s="261"/>
      <c r="OQ213" s="261"/>
      <c r="OR213" s="261"/>
      <c r="OS213" s="261"/>
      <c r="OT213" s="261"/>
      <c r="OU213" s="261"/>
      <c r="OV213" s="261"/>
      <c r="OW213" s="261"/>
      <c r="OX213" s="261"/>
      <c r="OY213" s="261"/>
      <c r="OZ213" s="261"/>
      <c r="PA213" s="261"/>
      <c r="PB213" s="261"/>
      <c r="PC213" s="261"/>
      <c r="PD213" s="261"/>
      <c r="PE213" s="261"/>
      <c r="PF213" s="261"/>
      <c r="PG213" s="261"/>
      <c r="PH213" s="261"/>
      <c r="PI213" s="261"/>
      <c r="PJ213" s="261"/>
      <c r="PK213" s="261"/>
      <c r="PL213" s="261"/>
      <c r="PM213" s="261"/>
      <c r="PN213" s="261"/>
      <c r="PO213" s="261"/>
      <c r="PP213" s="261"/>
      <c r="PQ213" s="261"/>
      <c r="PR213" s="261"/>
      <c r="PS213" s="261"/>
      <c r="PT213" s="261"/>
      <c r="PU213" s="261"/>
      <c r="PV213" s="261"/>
      <c r="PW213" s="261"/>
      <c r="PX213" s="261"/>
      <c r="PY213" s="261"/>
      <c r="PZ213" s="261"/>
      <c r="QA213" s="261"/>
      <c r="QB213" s="261"/>
      <c r="QC213" s="261"/>
      <c r="QD213" s="261"/>
      <c r="QE213" s="261"/>
      <c r="QF213" s="261"/>
      <c r="QG213" s="261"/>
      <c r="QH213" s="261"/>
      <c r="QI213" s="261"/>
      <c r="QJ213" s="261"/>
      <c r="QK213" s="261"/>
      <c r="QL213" s="261"/>
      <c r="QM213" s="261"/>
      <c r="QN213" s="261"/>
      <c r="QO213" s="261"/>
      <c r="QP213" s="261"/>
      <c r="QQ213" s="261"/>
      <c r="QR213" s="261"/>
      <c r="QS213" s="261"/>
      <c r="QT213" s="261"/>
      <c r="QU213" s="261"/>
      <c r="QV213" s="261"/>
      <c r="QW213" s="261"/>
      <c r="QX213" s="261"/>
      <c r="QY213" s="261"/>
      <c r="QZ213" s="261"/>
      <c r="RA213" s="261"/>
      <c r="RB213" s="261"/>
      <c r="RC213" s="261"/>
      <c r="RD213" s="261"/>
      <c r="RE213" s="261"/>
      <c r="RF213" s="261"/>
      <c r="RG213" s="261"/>
      <c r="RH213" s="261"/>
      <c r="RI213" s="261"/>
      <c r="RJ213" s="261"/>
      <c r="RK213" s="261"/>
      <c r="RL213" s="261"/>
      <c r="RM213" s="261"/>
      <c r="RN213" s="261"/>
      <c r="RO213" s="261"/>
      <c r="RP213" s="261"/>
      <c r="RQ213" s="261"/>
      <c r="RR213" s="261"/>
      <c r="RS213" s="261"/>
      <c r="RT213" s="261"/>
      <c r="RU213" s="261"/>
      <c r="RV213" s="261"/>
      <c r="RW213" s="261"/>
      <c r="RX213" s="261"/>
      <c r="RY213" s="261"/>
      <c r="RZ213" s="261"/>
      <c r="SA213" s="261"/>
      <c r="SB213" s="261"/>
      <c r="SC213" s="261"/>
      <c r="SD213" s="261"/>
      <c r="SE213" s="261"/>
      <c r="SF213" s="261"/>
      <c r="SG213" s="261"/>
      <c r="SH213" s="261"/>
      <c r="SI213" s="261"/>
      <c r="SJ213" s="261"/>
      <c r="SK213" s="261"/>
      <c r="SL213" s="261"/>
      <c r="SM213" s="261"/>
      <c r="SN213" s="261"/>
      <c r="SO213" s="261"/>
      <c r="SP213" s="261"/>
      <c r="SQ213" s="261"/>
      <c r="SR213" s="261"/>
      <c r="SS213" s="261"/>
      <c r="ST213" s="261"/>
      <c r="SU213" s="261"/>
      <c r="SV213" s="261"/>
      <c r="SW213" s="261"/>
      <c r="SX213" s="261"/>
      <c r="SY213" s="261"/>
      <c r="SZ213" s="261"/>
      <c r="TA213" s="261"/>
      <c r="TB213" s="261"/>
      <c r="TC213" s="261"/>
      <c r="TD213" s="261"/>
      <c r="TE213" s="261"/>
      <c r="TF213" s="261"/>
      <c r="TG213" s="261"/>
      <c r="TH213" s="261"/>
      <c r="TI213" s="261"/>
      <c r="TJ213" s="261"/>
      <c r="TK213" s="261"/>
      <c r="TL213" s="261"/>
      <c r="TM213" s="261"/>
      <c r="TN213" s="261"/>
      <c r="TO213" s="261"/>
      <c r="TP213" s="261"/>
      <c r="TQ213" s="261"/>
      <c r="TR213" s="261"/>
      <c r="TS213" s="261"/>
      <c r="TT213" s="261"/>
      <c r="TU213" s="261"/>
      <c r="TV213" s="261"/>
      <c r="TW213" s="261"/>
      <c r="TX213" s="261"/>
      <c r="TY213" s="261"/>
      <c r="TZ213" s="261"/>
      <c r="UA213" s="261"/>
      <c r="UB213" s="261"/>
      <c r="UC213" s="261"/>
      <c r="UD213" s="261"/>
      <c r="UE213" s="261"/>
      <c r="UF213" s="261"/>
      <c r="UG213" s="261"/>
      <c r="UH213" s="261"/>
      <c r="UI213" s="261"/>
      <c r="UJ213" s="261"/>
      <c r="UK213" s="261"/>
      <c r="UL213" s="261"/>
      <c r="UM213" s="261"/>
      <c r="UN213" s="261"/>
      <c r="UO213" s="261"/>
      <c r="UP213" s="261"/>
      <c r="UQ213" s="261"/>
      <c r="UR213" s="261"/>
      <c r="US213" s="261"/>
      <c r="UT213" s="261"/>
      <c r="UU213" s="261"/>
      <c r="UV213" s="261"/>
      <c r="UW213" s="261"/>
      <c r="UX213" s="261"/>
      <c r="UY213" s="261"/>
      <c r="UZ213" s="261"/>
      <c r="VA213" s="261"/>
      <c r="VB213" s="261"/>
      <c r="VC213" s="261"/>
      <c r="VD213" s="261"/>
      <c r="VE213" s="261"/>
      <c r="VF213" s="261"/>
      <c r="VG213" s="261"/>
      <c r="VH213" s="261"/>
      <c r="VI213" s="261"/>
      <c r="VJ213" s="261"/>
      <c r="VK213" s="261"/>
      <c r="VL213" s="261"/>
      <c r="VM213" s="261"/>
      <c r="VN213" s="261"/>
      <c r="VO213" s="261"/>
      <c r="VP213" s="261"/>
      <c r="VQ213" s="261"/>
      <c r="VR213" s="261"/>
      <c r="VS213" s="261"/>
      <c r="VT213" s="261"/>
      <c r="VU213" s="261"/>
      <c r="VV213" s="261"/>
      <c r="VW213" s="261"/>
      <c r="VX213" s="261"/>
      <c r="VY213" s="261"/>
      <c r="VZ213" s="261"/>
      <c r="WA213" s="261"/>
      <c r="WB213" s="261"/>
      <c r="WC213" s="261"/>
      <c r="WD213" s="261"/>
      <c r="WE213" s="261"/>
      <c r="WF213" s="261"/>
      <c r="WG213" s="261"/>
      <c r="WH213" s="261"/>
      <c r="WI213" s="261"/>
      <c r="WJ213" s="261"/>
      <c r="WK213" s="261"/>
      <c r="WL213" s="261"/>
      <c r="WM213" s="261"/>
      <c r="WN213" s="261"/>
      <c r="WO213" s="261"/>
      <c r="WP213" s="261"/>
      <c r="WQ213" s="261"/>
      <c r="WR213" s="261"/>
      <c r="WS213" s="261"/>
      <c r="WT213" s="261"/>
      <c r="WU213" s="261"/>
      <c r="WV213" s="261"/>
      <c r="WW213" s="261"/>
      <c r="WX213" s="261"/>
      <c r="WY213" s="261"/>
      <c r="WZ213" s="261"/>
      <c r="XA213" s="261"/>
      <c r="XB213" s="261"/>
      <c r="XC213" s="261"/>
      <c r="XD213" s="261"/>
      <c r="XE213" s="261"/>
      <c r="XF213" s="261"/>
      <c r="XG213" s="261"/>
      <c r="XH213" s="261"/>
      <c r="XI213" s="261"/>
      <c r="XJ213" s="261"/>
      <c r="XK213" s="261"/>
      <c r="XL213" s="261"/>
      <c r="XM213" s="261"/>
      <c r="XN213" s="261"/>
      <c r="XO213" s="261"/>
      <c r="XP213" s="261"/>
      <c r="XQ213" s="261"/>
      <c r="XR213" s="261"/>
      <c r="XS213" s="261"/>
      <c r="XT213" s="261"/>
      <c r="XU213" s="261"/>
      <c r="XV213" s="261"/>
      <c r="XW213" s="261"/>
      <c r="XX213" s="261"/>
      <c r="XY213" s="261"/>
      <c r="XZ213" s="261"/>
      <c r="YA213" s="261"/>
      <c r="YB213" s="261"/>
      <c r="YC213" s="261"/>
      <c r="YD213" s="261"/>
      <c r="YE213" s="261"/>
      <c r="YF213" s="261"/>
      <c r="YG213" s="261"/>
      <c r="YH213" s="261"/>
      <c r="YI213" s="261"/>
      <c r="YJ213" s="261"/>
      <c r="YK213" s="261"/>
      <c r="YL213" s="261"/>
      <c r="YM213" s="261"/>
      <c r="YN213" s="261"/>
      <c r="YO213" s="261"/>
      <c r="YP213" s="261"/>
      <c r="YQ213" s="261"/>
      <c r="YR213" s="261"/>
      <c r="YS213" s="261"/>
      <c r="YT213" s="261"/>
      <c r="YU213" s="261"/>
      <c r="YV213" s="261"/>
      <c r="YW213" s="261"/>
      <c r="YX213" s="261"/>
      <c r="YY213" s="261"/>
      <c r="YZ213" s="261"/>
      <c r="ZA213" s="261"/>
      <c r="ZB213" s="261"/>
      <c r="ZC213" s="261"/>
      <c r="ZD213" s="261"/>
      <c r="ZE213" s="261"/>
      <c r="ZF213" s="261"/>
      <c r="ZG213" s="261"/>
      <c r="ZH213" s="261"/>
      <c r="ZI213" s="261"/>
      <c r="ZJ213" s="261"/>
      <c r="ZK213" s="261"/>
      <c r="ZL213" s="261"/>
      <c r="ZM213" s="261"/>
      <c r="ZN213" s="261"/>
      <c r="ZO213" s="261"/>
      <c r="ZP213" s="261"/>
      <c r="ZQ213" s="261"/>
      <c r="ZR213" s="261"/>
      <c r="ZS213" s="261"/>
      <c r="ZT213" s="261"/>
      <c r="ZU213" s="261"/>
      <c r="ZV213" s="261"/>
      <c r="ZW213" s="261"/>
      <c r="ZX213" s="261"/>
      <c r="ZY213" s="261"/>
      <c r="ZZ213" s="261"/>
      <c r="AAA213" s="261"/>
      <c r="AAB213" s="261"/>
      <c r="AAC213" s="261"/>
      <c r="AAD213" s="261"/>
      <c r="AAE213" s="261"/>
      <c r="AAF213" s="261"/>
      <c r="AAG213" s="261"/>
      <c r="AAH213" s="261"/>
      <c r="AAI213" s="261"/>
      <c r="AAJ213" s="261"/>
      <c r="AAK213" s="261"/>
      <c r="AAL213" s="261"/>
      <c r="AAM213" s="261"/>
      <c r="AAN213" s="261"/>
      <c r="AAO213" s="261"/>
      <c r="AAP213" s="261"/>
      <c r="AAQ213" s="261"/>
      <c r="AAR213" s="261"/>
      <c r="AAS213" s="261"/>
      <c r="AAT213" s="261"/>
      <c r="AAU213" s="261"/>
      <c r="AAV213" s="261"/>
      <c r="AAW213" s="261"/>
      <c r="AAX213" s="261"/>
      <c r="AAY213" s="261"/>
      <c r="AAZ213" s="261"/>
      <c r="ABA213" s="261"/>
      <c r="ABB213" s="261"/>
      <c r="ABC213" s="261"/>
      <c r="ABD213" s="261"/>
      <c r="ABE213" s="261"/>
      <c r="ABF213" s="261"/>
      <c r="ABG213" s="261"/>
      <c r="ABH213" s="261"/>
      <c r="ABI213" s="261"/>
      <c r="ABJ213" s="261"/>
      <c r="ABK213" s="261"/>
      <c r="ABL213" s="261"/>
      <c r="ABM213" s="261"/>
      <c r="ABN213" s="261"/>
      <c r="ABO213" s="261"/>
      <c r="ABP213" s="261"/>
      <c r="ABQ213" s="261"/>
      <c r="ABR213" s="261"/>
      <c r="ABS213" s="261"/>
      <c r="ABT213" s="261"/>
      <c r="ABU213" s="261"/>
      <c r="ABV213" s="261"/>
      <c r="ABW213" s="261"/>
      <c r="ABX213" s="261"/>
      <c r="ABY213" s="261"/>
      <c r="ABZ213" s="261"/>
      <c r="ACA213" s="261"/>
      <c r="ACB213" s="261"/>
      <c r="ACC213" s="261"/>
      <c r="ACD213" s="261"/>
      <c r="ACE213" s="261"/>
      <c r="ACF213" s="261"/>
      <c r="ACG213" s="261"/>
      <c r="ACH213" s="261"/>
      <c r="ACI213" s="261"/>
      <c r="ACJ213" s="261"/>
      <c r="ACK213" s="261"/>
      <c r="ACL213" s="261"/>
      <c r="ACM213" s="261"/>
      <c r="ACN213" s="261"/>
      <c r="ACO213" s="261"/>
      <c r="ACP213" s="261"/>
      <c r="ACQ213" s="261"/>
      <c r="ACR213" s="261"/>
      <c r="ACS213" s="261"/>
      <c r="ACT213" s="261"/>
      <c r="ACU213" s="261"/>
      <c r="ACV213" s="261"/>
      <c r="ACW213" s="261"/>
      <c r="ACX213" s="261"/>
      <c r="ACY213" s="261"/>
      <c r="ACZ213" s="261"/>
      <c r="ADA213" s="261"/>
      <c r="ADB213" s="261"/>
      <c r="ADC213" s="261"/>
      <c r="ADD213" s="261"/>
      <c r="ADE213" s="261"/>
      <c r="ADF213" s="261"/>
      <c r="ADG213" s="261"/>
      <c r="ADH213" s="261"/>
      <c r="ADI213" s="261"/>
      <c r="ADJ213" s="261"/>
      <c r="ADK213" s="261"/>
      <c r="ADL213" s="261"/>
      <c r="ADM213" s="261"/>
      <c r="ADN213" s="261"/>
      <c r="ADO213" s="261"/>
      <c r="ADP213" s="261"/>
      <c r="ADQ213" s="261"/>
      <c r="ADR213" s="261"/>
      <c r="ADS213" s="261"/>
      <c r="ADT213" s="261"/>
      <c r="ADU213" s="261"/>
      <c r="ADV213" s="261"/>
      <c r="ADW213" s="261"/>
      <c r="ADX213" s="261"/>
      <c r="ADY213" s="261"/>
      <c r="ADZ213" s="261"/>
      <c r="AEA213" s="261"/>
      <c r="AEB213" s="261"/>
      <c r="AEC213" s="261"/>
      <c r="AED213" s="261"/>
      <c r="AEE213" s="261"/>
      <c r="AEF213" s="261"/>
      <c r="AEG213" s="261"/>
      <c r="AEH213" s="261"/>
      <c r="AEI213" s="261"/>
      <c r="AEJ213" s="261"/>
      <c r="AEK213" s="261"/>
      <c r="AEL213" s="261"/>
      <c r="AEM213" s="261"/>
      <c r="AEN213" s="261"/>
      <c r="AEO213" s="261"/>
      <c r="AEP213" s="261"/>
      <c r="AEQ213" s="261"/>
      <c r="AER213" s="261"/>
      <c r="AES213" s="261"/>
      <c r="AET213" s="261"/>
      <c r="AEU213" s="261"/>
      <c r="AEV213" s="261"/>
      <c r="AEW213" s="261"/>
      <c r="AEX213" s="261"/>
      <c r="AEY213" s="261"/>
      <c r="AEZ213" s="261"/>
      <c r="AFA213" s="261"/>
      <c r="AFB213" s="261"/>
      <c r="AFC213" s="261"/>
      <c r="AFD213" s="261"/>
      <c r="AFE213" s="261"/>
      <c r="AFF213" s="261"/>
      <c r="AFG213" s="261"/>
      <c r="AFH213" s="261"/>
      <c r="AFI213" s="261"/>
      <c r="AFJ213" s="261"/>
      <c r="AFK213" s="261"/>
      <c r="AFL213" s="261"/>
      <c r="AFM213" s="261"/>
      <c r="AFN213" s="261"/>
      <c r="AFO213" s="261"/>
      <c r="AFP213" s="261"/>
      <c r="AFQ213" s="261"/>
      <c r="AFR213" s="261"/>
      <c r="AFS213" s="261"/>
      <c r="AFT213" s="261"/>
      <c r="AFU213" s="261"/>
      <c r="AFV213" s="261"/>
      <c r="AFW213" s="261"/>
      <c r="AFX213" s="261"/>
      <c r="AFY213" s="261"/>
      <c r="AFZ213" s="261"/>
      <c r="AGA213" s="261"/>
      <c r="AGB213" s="261"/>
      <c r="AGC213" s="261"/>
      <c r="AGD213" s="261"/>
      <c r="AGE213" s="261"/>
      <c r="AGF213" s="261"/>
      <c r="AGG213" s="261"/>
      <c r="AGH213" s="261"/>
      <c r="AGI213" s="261"/>
      <c r="AGJ213" s="261"/>
      <c r="AGK213" s="261"/>
      <c r="AGL213" s="261"/>
      <c r="AGM213" s="261"/>
      <c r="AGN213" s="261"/>
      <c r="AGO213" s="261"/>
      <c r="AGP213" s="261"/>
      <c r="AGQ213" s="261"/>
      <c r="AGR213" s="261"/>
      <c r="AGS213" s="261"/>
      <c r="AGT213" s="261"/>
      <c r="AGU213" s="261"/>
      <c r="AGV213" s="261"/>
      <c r="AGW213" s="261"/>
      <c r="AGX213" s="261"/>
      <c r="AGY213" s="261"/>
      <c r="AGZ213" s="261"/>
      <c r="AHA213" s="261"/>
      <c r="AHB213" s="261"/>
      <c r="AHC213" s="261"/>
      <c r="AHD213" s="261"/>
      <c r="AHE213" s="261"/>
      <c r="AHF213" s="261"/>
      <c r="AHG213" s="261"/>
      <c r="AHH213" s="261"/>
      <c r="AHI213" s="261"/>
      <c r="AHJ213" s="261"/>
      <c r="AHK213" s="261"/>
      <c r="AHL213" s="261"/>
      <c r="AHM213" s="261"/>
      <c r="AHN213" s="261"/>
      <c r="AHO213" s="261"/>
      <c r="AHP213" s="261"/>
      <c r="AHQ213" s="261"/>
      <c r="AHR213" s="261"/>
      <c r="AHS213" s="261"/>
      <c r="AHT213" s="261"/>
      <c r="AHU213" s="261"/>
      <c r="AHV213" s="261"/>
      <c r="AHW213" s="261"/>
      <c r="AHX213" s="261"/>
      <c r="AHY213" s="261"/>
      <c r="AHZ213" s="261"/>
      <c r="AIA213" s="261"/>
      <c r="AIB213" s="261"/>
      <c r="AIC213" s="261"/>
      <c r="AID213" s="261"/>
      <c r="AIE213" s="261"/>
      <c r="AIF213" s="261"/>
      <c r="AIG213" s="261"/>
      <c r="AIH213" s="261"/>
      <c r="AII213" s="261"/>
      <c r="AIJ213" s="261"/>
      <c r="AIK213" s="261"/>
      <c r="AIL213" s="261"/>
      <c r="AIM213" s="261"/>
      <c r="AIN213" s="261"/>
      <c r="AIO213" s="261"/>
      <c r="AIP213" s="261"/>
      <c r="AIQ213" s="261"/>
      <c r="AIR213" s="261"/>
      <c r="AIS213" s="261"/>
      <c r="AIT213" s="261"/>
      <c r="AIU213" s="261"/>
      <c r="AIV213" s="261"/>
      <c r="AIW213" s="261"/>
      <c r="AIX213" s="261"/>
      <c r="AIY213" s="261"/>
      <c r="AIZ213" s="261"/>
      <c r="AJA213" s="261"/>
      <c r="AJB213" s="261"/>
      <c r="AJC213" s="261"/>
      <c r="AJD213" s="261"/>
      <c r="AJE213" s="261"/>
      <c r="AJF213" s="261"/>
      <c r="AJG213" s="261"/>
      <c r="AJH213" s="261"/>
      <c r="AJI213" s="261"/>
      <c r="AJJ213" s="261"/>
      <c r="AJK213" s="261"/>
      <c r="AJL213" s="261"/>
      <c r="AJM213" s="261"/>
      <c r="AJN213" s="261"/>
      <c r="AJO213" s="261"/>
      <c r="AJP213" s="261"/>
      <c r="AJQ213" s="261"/>
      <c r="AJR213" s="261"/>
      <c r="AJS213" s="261"/>
      <c r="AJT213" s="261"/>
      <c r="AJU213" s="261"/>
      <c r="AJV213" s="261"/>
      <c r="AJW213" s="261"/>
      <c r="AJX213" s="261"/>
      <c r="AJY213" s="261"/>
      <c r="AJZ213" s="261"/>
      <c r="AKA213" s="261"/>
      <c r="AKB213" s="261"/>
      <c r="AKC213" s="261"/>
      <c r="AKD213" s="261"/>
      <c r="AKE213" s="261"/>
      <c r="AKF213" s="261"/>
      <c r="AKG213" s="261"/>
      <c r="AKH213" s="261"/>
      <c r="AKI213" s="261"/>
      <c r="AKJ213" s="261"/>
      <c r="AKK213" s="261"/>
      <c r="AKL213" s="261"/>
      <c r="AKM213" s="261"/>
      <c r="AKN213" s="261"/>
      <c r="AKO213" s="261"/>
      <c r="AKP213" s="261"/>
      <c r="AKQ213" s="261"/>
      <c r="AKR213" s="261"/>
      <c r="AKS213" s="261"/>
      <c r="AKT213" s="261"/>
      <c r="AKU213" s="261"/>
      <c r="AKV213" s="261"/>
      <c r="AKW213" s="261"/>
      <c r="AKX213" s="261"/>
      <c r="AKY213" s="261"/>
      <c r="AKZ213" s="261"/>
      <c r="ALA213" s="261"/>
      <c r="ALB213" s="261"/>
      <c r="ALC213" s="261"/>
      <c r="ALD213" s="261"/>
      <c r="ALE213" s="261"/>
      <c r="ALF213" s="261"/>
      <c r="ALG213" s="261"/>
      <c r="ALH213" s="261"/>
      <c r="ALI213" s="261"/>
      <c r="ALJ213" s="261"/>
      <c r="ALK213" s="261"/>
      <c r="ALL213" s="261"/>
      <c r="ALM213" s="261"/>
      <c r="ALN213" s="261"/>
      <c r="ALO213" s="261"/>
      <c r="ALP213" s="261"/>
      <c r="ALQ213" s="261"/>
      <c r="ALR213" s="261"/>
      <c r="ALS213" s="261"/>
      <c r="ALT213" s="261"/>
      <c r="ALU213" s="261"/>
      <c r="ALV213" s="261"/>
      <c r="ALW213" s="261"/>
      <c r="ALX213" s="261"/>
      <c r="ALY213" s="261"/>
      <c r="ALZ213" s="261"/>
      <c r="AMA213" s="261"/>
      <c r="AMB213" s="261"/>
      <c r="AMC213" s="261"/>
      <c r="AMD213" s="261"/>
      <c r="AME213" s="261"/>
      <c r="AMF213" s="261"/>
      <c r="AMG213" s="261"/>
      <c r="AMH213" s="261"/>
      <c r="AMI213" s="261"/>
      <c r="AMJ213" s="261"/>
      <c r="AMK213" s="261"/>
      <c r="AML213" s="261"/>
      <c r="AMM213" s="261"/>
      <c r="AMN213" s="261"/>
      <c r="AMO213" s="261"/>
      <c r="AMP213" s="261"/>
      <c r="AMQ213" s="261"/>
      <c r="AMR213" s="261"/>
      <c r="AMS213" s="261"/>
      <c r="AMT213" s="261"/>
      <c r="AMU213" s="261"/>
      <c r="AMV213" s="261"/>
      <c r="AMW213" s="261"/>
      <c r="AMX213" s="261"/>
      <c r="AMY213" s="261"/>
      <c r="AMZ213" s="261"/>
      <c r="ANA213" s="261"/>
      <c r="ANB213" s="261"/>
      <c r="ANC213" s="261"/>
      <c r="AND213" s="261"/>
      <c r="ANE213" s="261"/>
      <c r="ANF213" s="261"/>
      <c r="ANG213" s="261"/>
      <c r="ANH213" s="261"/>
      <c r="ANI213" s="261"/>
      <c r="ANJ213" s="261"/>
      <c r="ANK213" s="261"/>
      <c r="ANL213" s="261"/>
      <c r="ANM213" s="261"/>
      <c r="ANN213" s="261"/>
      <c r="ANO213" s="261"/>
      <c r="ANP213" s="261"/>
      <c r="ANQ213" s="261"/>
      <c r="ANR213" s="261"/>
      <c r="ANS213" s="261"/>
      <c r="ANT213" s="261"/>
      <c r="ANU213" s="261"/>
      <c r="ANV213" s="261"/>
      <c r="ANW213" s="261"/>
      <c r="ANX213" s="261"/>
      <c r="ANY213" s="261"/>
      <c r="ANZ213" s="261"/>
      <c r="AOA213" s="261"/>
      <c r="AOB213" s="261"/>
      <c r="AOC213" s="261"/>
      <c r="AOD213" s="261"/>
      <c r="AOE213" s="261"/>
      <c r="AOF213" s="261"/>
      <c r="AOG213" s="261"/>
      <c r="AOH213" s="261"/>
      <c r="AOI213" s="261"/>
      <c r="AOJ213" s="261"/>
      <c r="AOK213" s="261"/>
      <c r="AOL213" s="261"/>
      <c r="AOM213" s="261"/>
      <c r="AON213" s="261"/>
      <c r="AOO213" s="261"/>
      <c r="AOP213" s="261"/>
      <c r="AOQ213" s="261"/>
      <c r="AOR213" s="261"/>
      <c r="AOS213" s="261"/>
      <c r="AOT213" s="261"/>
      <c r="AOU213" s="261"/>
      <c r="AOV213" s="261"/>
      <c r="AOW213" s="261"/>
      <c r="AOX213" s="261"/>
      <c r="AOY213" s="261"/>
      <c r="AOZ213" s="261"/>
      <c r="APA213" s="261"/>
      <c r="APB213" s="261"/>
      <c r="APC213" s="261"/>
      <c r="APD213" s="261"/>
      <c r="APE213" s="261"/>
      <c r="APF213" s="261"/>
      <c r="APG213" s="261"/>
      <c r="APH213" s="261"/>
      <c r="API213" s="261"/>
      <c r="APJ213" s="261"/>
      <c r="APK213" s="261"/>
      <c r="APL213" s="261"/>
      <c r="APM213" s="261"/>
      <c r="APN213" s="261"/>
      <c r="APO213" s="261"/>
      <c r="APP213" s="261"/>
      <c r="APQ213" s="261"/>
      <c r="APR213" s="261"/>
      <c r="APS213" s="261"/>
      <c r="APT213" s="261"/>
      <c r="APU213" s="261"/>
      <c r="APV213" s="261"/>
      <c r="APW213" s="261"/>
      <c r="APX213" s="261"/>
      <c r="APY213" s="261"/>
      <c r="APZ213" s="261"/>
      <c r="AQA213" s="261"/>
      <c r="AQB213" s="261"/>
      <c r="AQC213" s="261"/>
      <c r="AQD213" s="261"/>
      <c r="AQE213" s="261"/>
      <c r="AQF213" s="261"/>
      <c r="AQG213" s="261"/>
      <c r="AQH213" s="261"/>
      <c r="AQI213" s="261"/>
      <c r="AQJ213" s="261"/>
      <c r="AQK213" s="261"/>
      <c r="AQL213" s="261"/>
      <c r="AQM213" s="261"/>
      <c r="AQN213" s="261"/>
      <c r="AQO213" s="261"/>
      <c r="AQP213" s="261"/>
      <c r="AQQ213" s="261"/>
      <c r="AQR213" s="261"/>
      <c r="AQS213" s="261"/>
      <c r="AQT213" s="261"/>
      <c r="AQU213" s="261"/>
      <c r="AQV213" s="261"/>
      <c r="AQW213" s="261"/>
      <c r="AQX213" s="261"/>
      <c r="AQY213" s="261"/>
      <c r="AQZ213" s="261"/>
      <c r="ARA213" s="261"/>
      <c r="ARB213" s="261"/>
      <c r="ARC213" s="261"/>
      <c r="ARD213" s="261"/>
      <c r="ARE213" s="261"/>
      <c r="ARF213" s="261"/>
      <c r="ARG213" s="261"/>
      <c r="ARH213" s="261"/>
      <c r="ARI213" s="261"/>
      <c r="ARJ213" s="261"/>
      <c r="ARK213" s="261"/>
      <c r="ARL213" s="261"/>
      <c r="ARM213" s="261"/>
      <c r="ARN213" s="261"/>
      <c r="ARO213" s="261"/>
      <c r="ARP213" s="261"/>
      <c r="ARQ213" s="261"/>
      <c r="ARR213" s="261"/>
      <c r="ARS213" s="261"/>
      <c r="ART213" s="261"/>
      <c r="ARU213" s="261"/>
      <c r="ARV213" s="261"/>
      <c r="ARW213" s="261"/>
      <c r="ARX213" s="261"/>
      <c r="ARY213" s="261"/>
      <c r="ARZ213" s="261"/>
      <c r="ASA213" s="261"/>
      <c r="ASB213" s="261"/>
      <c r="ASC213" s="261"/>
    </row>
    <row r="214" spans="1:1173" s="255" customFormat="1" ht="22" hidden="1" customHeight="1" thickTop="1" thickBot="1" x14ac:dyDescent="0.2">
      <c r="A214" s="256"/>
      <c r="B214" s="296" t="s">
        <v>250</v>
      </c>
      <c r="C214" s="297" t="s">
        <v>49</v>
      </c>
      <c r="D214" s="298">
        <f>IF(D$78="","",D199+D203+D207+D211)</f>
        <v>152874215.64694071</v>
      </c>
      <c r="E214" s="298">
        <f t="shared" ref="E214:AR214" si="59">IF(E$78="","",E199+E203+E207+E211)</f>
        <v>303581400.69291401</v>
      </c>
      <c r="F214" s="298">
        <f t="shared" si="59"/>
        <v>452169925.87978894</v>
      </c>
      <c r="G214" s="298">
        <f t="shared" si="59"/>
        <v>599519587.26397991</v>
      </c>
      <c r="H214" s="298">
        <f t="shared" si="59"/>
        <v>744841126.19999492</v>
      </c>
      <c r="I214" s="298">
        <f t="shared" si="59"/>
        <v>888179500.35564148</v>
      </c>
      <c r="J214" s="298">
        <f t="shared" si="59"/>
        <v>1029579466.275759</v>
      </c>
      <c r="K214" s="298">
        <f t="shared" si="59"/>
        <v>1169082802.5355873</v>
      </c>
      <c r="L214" s="298">
        <f t="shared" si="59"/>
        <v>1306733877.0243666</v>
      </c>
      <c r="M214" s="298">
        <f t="shared" si="59"/>
        <v>1442571307.1053789</v>
      </c>
      <c r="N214" s="298">
        <f t="shared" si="59"/>
        <v>1576636308.1309128</v>
      </c>
      <c r="O214" s="298">
        <f t="shared" si="59"/>
        <v>1708969916.2443562</v>
      </c>
      <c r="P214" s="298">
        <f t="shared" si="59"/>
        <v>1839610211.0990696</v>
      </c>
      <c r="Q214" s="298">
        <f t="shared" si="59"/>
        <v>1964842983.315243</v>
      </c>
      <c r="R214" s="298">
        <f t="shared" si="59"/>
        <v>2088458092.4280539</v>
      </c>
      <c r="S214" s="298">
        <f t="shared" si="59"/>
        <v>2210493116.7908216</v>
      </c>
      <c r="T214" s="298">
        <f t="shared" si="59"/>
        <v>2330982693.9728179</v>
      </c>
      <c r="U214" s="298">
        <f t="shared" si="59"/>
        <v>2449964087.3087301</v>
      </c>
      <c r="V214" s="298">
        <f t="shared" si="59"/>
        <v>2567471626.7471251</v>
      </c>
      <c r="W214" s="298">
        <f t="shared" si="59"/>
        <v>2683539493.8482122</v>
      </c>
      <c r="X214" s="298">
        <f t="shared" si="59"/>
        <v>2798198943.8976226</v>
      </c>
      <c r="Y214" s="298">
        <f t="shared" si="59"/>
        <v>2911486653.5794783</v>
      </c>
      <c r="Z214" s="298">
        <f t="shared" si="59"/>
        <v>3023433598.733614</v>
      </c>
      <c r="AA214" s="298">
        <f t="shared" si="59"/>
        <v>3127200545.2877398</v>
      </c>
      <c r="AB214" s="298">
        <f t="shared" si="59"/>
        <v>3229688278.116169</v>
      </c>
      <c r="AC214" s="298">
        <f t="shared" si="59"/>
        <v>3330927378.6285419</v>
      </c>
      <c r="AD214" s="298">
        <f t="shared" si="59"/>
        <v>3430948303.1017733</v>
      </c>
      <c r="AE214" s="298">
        <f t="shared" si="59"/>
        <v>3529781385.7506104</v>
      </c>
      <c r="AF214" s="298">
        <f t="shared" si="59"/>
        <v>3627454060.3323188</v>
      </c>
      <c r="AG214" s="298">
        <f t="shared" si="59"/>
        <v>3723993644.5076537</v>
      </c>
      <c r="AH214" s="298">
        <f t="shared" si="59"/>
        <v>3819430124.1454363</v>
      </c>
      <c r="AI214" s="298">
        <f t="shared" si="59"/>
        <v>3913790593.3510633</v>
      </c>
      <c r="AJ214" s="298">
        <f t="shared" si="59"/>
        <v>4007099257.25495</v>
      </c>
      <c r="AK214" s="298" t="str">
        <f t="shared" si="59"/>
        <v/>
      </c>
      <c r="AL214" s="298" t="str">
        <f t="shared" si="59"/>
        <v/>
      </c>
      <c r="AM214" s="298" t="str">
        <f t="shared" si="59"/>
        <v/>
      </c>
      <c r="AN214" s="298" t="str">
        <f t="shared" si="59"/>
        <v/>
      </c>
      <c r="AO214" s="298" t="str">
        <f t="shared" si="59"/>
        <v/>
      </c>
      <c r="AP214" s="298" t="str">
        <f t="shared" si="59"/>
        <v/>
      </c>
      <c r="AQ214" s="298" t="str">
        <f t="shared" si="59"/>
        <v/>
      </c>
      <c r="AR214" s="298" t="str">
        <f t="shared" si="59"/>
        <v/>
      </c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1"/>
      <c r="BN214" s="261"/>
      <c r="BO214" s="261"/>
      <c r="BP214" s="261"/>
      <c r="BQ214" s="261"/>
      <c r="BR214" s="261"/>
      <c r="BS214" s="261"/>
      <c r="BT214" s="261"/>
      <c r="BU214" s="261"/>
      <c r="BV214" s="261"/>
      <c r="BW214" s="261"/>
      <c r="BX214" s="261"/>
      <c r="BY214" s="261"/>
      <c r="BZ214" s="261"/>
      <c r="CA214" s="261"/>
      <c r="CB214" s="261"/>
      <c r="CC214" s="261"/>
      <c r="CD214" s="261"/>
      <c r="CE214" s="261"/>
      <c r="CF214" s="261"/>
      <c r="CG214" s="261"/>
      <c r="CH214" s="261"/>
      <c r="CI214" s="261"/>
      <c r="CJ214" s="261"/>
      <c r="CK214" s="261"/>
      <c r="CL214" s="261"/>
      <c r="CM214" s="261"/>
      <c r="CN214" s="261"/>
      <c r="CO214" s="261"/>
      <c r="CP214" s="261"/>
      <c r="CQ214" s="261"/>
      <c r="CR214" s="261"/>
      <c r="CS214" s="261"/>
      <c r="CT214" s="261"/>
      <c r="CU214" s="261"/>
      <c r="CV214" s="261"/>
      <c r="CW214" s="261"/>
      <c r="CX214" s="261"/>
      <c r="CY214" s="261"/>
      <c r="CZ214" s="261"/>
      <c r="DA214" s="261"/>
      <c r="DB214" s="261"/>
      <c r="DC214" s="261"/>
      <c r="DD214" s="261"/>
      <c r="DE214" s="261"/>
      <c r="DF214" s="261"/>
      <c r="DG214" s="261"/>
      <c r="DH214" s="261"/>
      <c r="DI214" s="261"/>
      <c r="DJ214" s="261"/>
      <c r="DK214" s="261"/>
      <c r="DL214" s="261"/>
      <c r="DM214" s="261"/>
      <c r="DN214" s="261"/>
      <c r="DO214" s="261"/>
      <c r="DP214" s="261"/>
      <c r="DQ214" s="261"/>
      <c r="DR214" s="261"/>
      <c r="DS214" s="261"/>
      <c r="DT214" s="261"/>
      <c r="DU214" s="261"/>
      <c r="DV214" s="261"/>
      <c r="DW214" s="261"/>
      <c r="DX214" s="261"/>
      <c r="DY214" s="261"/>
      <c r="DZ214" s="261"/>
      <c r="EA214" s="261"/>
      <c r="EB214" s="261"/>
      <c r="EC214" s="261"/>
      <c r="ED214" s="261"/>
      <c r="EE214" s="261"/>
      <c r="EF214" s="261"/>
      <c r="EG214" s="261"/>
      <c r="EH214" s="261"/>
      <c r="EI214" s="261"/>
      <c r="EJ214" s="261"/>
      <c r="EK214" s="261"/>
      <c r="EL214" s="261"/>
      <c r="EM214" s="261"/>
      <c r="EN214" s="261"/>
      <c r="EO214" s="261"/>
      <c r="EP214" s="261"/>
      <c r="EQ214" s="261"/>
      <c r="ER214" s="261"/>
      <c r="ES214" s="261"/>
      <c r="ET214" s="261"/>
      <c r="EU214" s="261"/>
      <c r="EV214" s="261"/>
      <c r="EW214" s="261"/>
      <c r="EX214" s="261"/>
      <c r="EY214" s="261"/>
      <c r="EZ214" s="261"/>
      <c r="FA214" s="261"/>
      <c r="FB214" s="261"/>
      <c r="FC214" s="261"/>
      <c r="FD214" s="261"/>
      <c r="FE214" s="261"/>
      <c r="FF214" s="261"/>
      <c r="FG214" s="261"/>
      <c r="FH214" s="261"/>
      <c r="FI214" s="261"/>
      <c r="FJ214" s="261"/>
      <c r="FK214" s="261"/>
      <c r="FL214" s="261"/>
      <c r="FM214" s="261"/>
      <c r="FN214" s="261"/>
      <c r="FO214" s="261"/>
      <c r="FP214" s="261"/>
      <c r="FQ214" s="261"/>
      <c r="FR214" s="261"/>
      <c r="FS214" s="261"/>
      <c r="FT214" s="261"/>
      <c r="FU214" s="261"/>
      <c r="FV214" s="261"/>
      <c r="FW214" s="261"/>
      <c r="FX214" s="261"/>
      <c r="FY214" s="261"/>
      <c r="FZ214" s="261"/>
      <c r="GA214" s="261"/>
      <c r="GB214" s="261"/>
      <c r="GC214" s="261"/>
      <c r="GD214" s="261"/>
      <c r="GE214" s="261"/>
      <c r="GF214" s="261"/>
      <c r="GG214" s="261"/>
      <c r="GH214" s="261"/>
      <c r="GI214" s="261"/>
      <c r="GJ214" s="261"/>
      <c r="GK214" s="261"/>
      <c r="GL214" s="261"/>
      <c r="GM214" s="261"/>
      <c r="GN214" s="261"/>
      <c r="GO214" s="261"/>
      <c r="GP214" s="261"/>
      <c r="GQ214" s="261"/>
      <c r="GR214" s="261"/>
      <c r="GS214" s="261"/>
      <c r="GT214" s="261"/>
      <c r="GU214" s="261"/>
      <c r="GV214" s="261"/>
      <c r="GW214" s="261"/>
      <c r="GX214" s="261"/>
      <c r="GY214" s="261"/>
      <c r="GZ214" s="261"/>
      <c r="HA214" s="261"/>
      <c r="HB214" s="261"/>
      <c r="HC214" s="261"/>
      <c r="HD214" s="261"/>
      <c r="HE214" s="261"/>
      <c r="HF214" s="261"/>
      <c r="HG214" s="261"/>
      <c r="HH214" s="261"/>
      <c r="HI214" s="261"/>
      <c r="HJ214" s="261"/>
      <c r="HK214" s="261"/>
      <c r="HL214" s="261"/>
      <c r="HM214" s="261"/>
      <c r="HN214" s="261"/>
      <c r="HO214" s="261"/>
      <c r="HP214" s="261"/>
      <c r="HQ214" s="261"/>
      <c r="HR214" s="261"/>
      <c r="HS214" s="261"/>
      <c r="HT214" s="261"/>
      <c r="HU214" s="261"/>
      <c r="HV214" s="261"/>
      <c r="HW214" s="261"/>
      <c r="HX214" s="261"/>
      <c r="HY214" s="261"/>
      <c r="HZ214" s="261"/>
      <c r="IA214" s="261"/>
      <c r="IB214" s="261"/>
      <c r="IC214" s="261"/>
      <c r="ID214" s="261"/>
      <c r="IE214" s="261"/>
      <c r="IF214" s="261"/>
      <c r="IG214" s="261"/>
      <c r="IH214" s="261"/>
      <c r="II214" s="261"/>
      <c r="IJ214" s="261"/>
      <c r="IK214" s="261"/>
      <c r="IL214" s="261"/>
      <c r="IM214" s="261"/>
      <c r="IN214" s="261"/>
      <c r="IO214" s="261"/>
      <c r="IP214" s="261"/>
      <c r="IQ214" s="261"/>
      <c r="IR214" s="261"/>
      <c r="IS214" s="261"/>
      <c r="IT214" s="261"/>
      <c r="IU214" s="261"/>
      <c r="IV214" s="261"/>
      <c r="IW214" s="261"/>
      <c r="IX214" s="261"/>
      <c r="IY214" s="261"/>
      <c r="IZ214" s="261"/>
      <c r="JA214" s="261"/>
      <c r="JB214" s="261"/>
      <c r="JC214" s="261"/>
      <c r="JD214" s="261"/>
      <c r="JE214" s="261"/>
      <c r="JF214" s="261"/>
      <c r="JG214" s="261"/>
      <c r="JH214" s="261"/>
      <c r="JI214" s="261"/>
      <c r="JJ214" s="261"/>
      <c r="JK214" s="261"/>
      <c r="JL214" s="261"/>
      <c r="JM214" s="261"/>
      <c r="JN214" s="261"/>
      <c r="JO214" s="261"/>
      <c r="JP214" s="261"/>
      <c r="JQ214" s="261"/>
      <c r="JR214" s="261"/>
      <c r="JS214" s="261"/>
      <c r="JT214" s="261"/>
      <c r="JU214" s="261"/>
      <c r="JV214" s="261"/>
      <c r="JW214" s="261"/>
      <c r="JX214" s="261"/>
      <c r="JY214" s="261"/>
      <c r="JZ214" s="261"/>
      <c r="KA214" s="261"/>
      <c r="KB214" s="261"/>
      <c r="KC214" s="261"/>
      <c r="KD214" s="261"/>
      <c r="KE214" s="261"/>
      <c r="KF214" s="261"/>
      <c r="KG214" s="261"/>
      <c r="KH214" s="261"/>
      <c r="KI214" s="261"/>
      <c r="KJ214" s="261"/>
      <c r="KK214" s="261"/>
      <c r="KL214" s="261"/>
      <c r="KM214" s="261"/>
      <c r="KN214" s="261"/>
      <c r="KO214" s="261"/>
      <c r="KP214" s="261"/>
      <c r="KQ214" s="261"/>
      <c r="KR214" s="261"/>
      <c r="KS214" s="261"/>
      <c r="KT214" s="261"/>
      <c r="KU214" s="261"/>
      <c r="KV214" s="261"/>
      <c r="KW214" s="261"/>
      <c r="KX214" s="261"/>
      <c r="KY214" s="261"/>
      <c r="KZ214" s="261"/>
      <c r="LA214" s="261"/>
      <c r="LB214" s="261"/>
      <c r="LC214" s="261"/>
      <c r="LD214" s="261"/>
      <c r="LE214" s="261"/>
      <c r="LF214" s="261"/>
      <c r="LG214" s="261"/>
      <c r="LH214" s="261"/>
      <c r="LI214" s="261"/>
      <c r="LJ214" s="261"/>
      <c r="LK214" s="261"/>
      <c r="LL214" s="261"/>
      <c r="LM214" s="261"/>
      <c r="LN214" s="261"/>
      <c r="LO214" s="261"/>
      <c r="LP214" s="261"/>
      <c r="LQ214" s="261"/>
      <c r="LR214" s="261"/>
      <c r="LS214" s="261"/>
      <c r="LT214" s="261"/>
      <c r="LU214" s="261"/>
      <c r="LV214" s="261"/>
      <c r="LW214" s="261"/>
      <c r="LX214" s="261"/>
      <c r="LY214" s="261"/>
      <c r="LZ214" s="261"/>
      <c r="MA214" s="261"/>
      <c r="MB214" s="261"/>
      <c r="MC214" s="261"/>
      <c r="MD214" s="261"/>
      <c r="ME214" s="261"/>
      <c r="MF214" s="261"/>
      <c r="MG214" s="261"/>
      <c r="MH214" s="261"/>
      <c r="MI214" s="261"/>
      <c r="MJ214" s="261"/>
      <c r="MK214" s="261"/>
      <c r="ML214" s="261"/>
      <c r="MM214" s="261"/>
      <c r="MN214" s="261"/>
      <c r="MO214" s="261"/>
      <c r="MP214" s="261"/>
      <c r="MQ214" s="261"/>
      <c r="MR214" s="261"/>
      <c r="MS214" s="261"/>
      <c r="MT214" s="261"/>
      <c r="MU214" s="261"/>
      <c r="MV214" s="261"/>
      <c r="MW214" s="261"/>
      <c r="MX214" s="261"/>
      <c r="MY214" s="261"/>
      <c r="MZ214" s="261"/>
      <c r="NA214" s="261"/>
      <c r="NB214" s="261"/>
      <c r="NC214" s="261"/>
      <c r="ND214" s="261"/>
      <c r="NE214" s="261"/>
      <c r="NF214" s="261"/>
      <c r="NG214" s="261"/>
      <c r="NH214" s="261"/>
      <c r="NI214" s="261"/>
      <c r="NJ214" s="261"/>
      <c r="NK214" s="261"/>
      <c r="NL214" s="261"/>
      <c r="NM214" s="261"/>
      <c r="NN214" s="261"/>
      <c r="NO214" s="261"/>
      <c r="NP214" s="261"/>
      <c r="NQ214" s="261"/>
      <c r="NR214" s="261"/>
      <c r="NS214" s="261"/>
      <c r="NT214" s="261"/>
      <c r="NU214" s="261"/>
      <c r="NV214" s="261"/>
      <c r="NW214" s="261"/>
      <c r="NX214" s="261"/>
      <c r="NY214" s="261"/>
      <c r="NZ214" s="261"/>
      <c r="OA214" s="261"/>
      <c r="OB214" s="261"/>
      <c r="OC214" s="261"/>
      <c r="OD214" s="261"/>
      <c r="OE214" s="261"/>
      <c r="OF214" s="261"/>
      <c r="OG214" s="261"/>
      <c r="OH214" s="261"/>
      <c r="OI214" s="261"/>
      <c r="OJ214" s="261"/>
      <c r="OK214" s="261"/>
      <c r="OL214" s="261"/>
      <c r="OM214" s="261"/>
      <c r="ON214" s="261"/>
      <c r="OO214" s="261"/>
      <c r="OP214" s="261"/>
      <c r="OQ214" s="261"/>
      <c r="OR214" s="261"/>
      <c r="OS214" s="261"/>
      <c r="OT214" s="261"/>
      <c r="OU214" s="261"/>
      <c r="OV214" s="261"/>
      <c r="OW214" s="261"/>
      <c r="OX214" s="261"/>
      <c r="OY214" s="261"/>
      <c r="OZ214" s="261"/>
      <c r="PA214" s="261"/>
      <c r="PB214" s="261"/>
      <c r="PC214" s="261"/>
      <c r="PD214" s="261"/>
      <c r="PE214" s="261"/>
      <c r="PF214" s="261"/>
      <c r="PG214" s="261"/>
      <c r="PH214" s="261"/>
      <c r="PI214" s="261"/>
      <c r="PJ214" s="261"/>
      <c r="PK214" s="261"/>
      <c r="PL214" s="261"/>
      <c r="PM214" s="261"/>
      <c r="PN214" s="261"/>
      <c r="PO214" s="261"/>
      <c r="PP214" s="261"/>
      <c r="PQ214" s="261"/>
      <c r="PR214" s="261"/>
      <c r="PS214" s="261"/>
      <c r="PT214" s="261"/>
      <c r="PU214" s="261"/>
      <c r="PV214" s="261"/>
      <c r="PW214" s="261"/>
      <c r="PX214" s="261"/>
      <c r="PY214" s="261"/>
      <c r="PZ214" s="261"/>
      <c r="QA214" s="261"/>
      <c r="QB214" s="261"/>
      <c r="QC214" s="261"/>
      <c r="QD214" s="261"/>
      <c r="QE214" s="261"/>
      <c r="QF214" s="261"/>
      <c r="QG214" s="261"/>
      <c r="QH214" s="261"/>
      <c r="QI214" s="261"/>
      <c r="QJ214" s="261"/>
      <c r="QK214" s="261"/>
      <c r="QL214" s="261"/>
      <c r="QM214" s="261"/>
      <c r="QN214" s="261"/>
      <c r="QO214" s="261"/>
      <c r="QP214" s="261"/>
      <c r="QQ214" s="261"/>
      <c r="QR214" s="261"/>
      <c r="QS214" s="261"/>
      <c r="QT214" s="261"/>
      <c r="QU214" s="261"/>
      <c r="QV214" s="261"/>
      <c r="QW214" s="261"/>
      <c r="QX214" s="261"/>
      <c r="QY214" s="261"/>
      <c r="QZ214" s="261"/>
      <c r="RA214" s="261"/>
      <c r="RB214" s="261"/>
      <c r="RC214" s="261"/>
      <c r="RD214" s="261"/>
      <c r="RE214" s="261"/>
      <c r="RF214" s="261"/>
      <c r="RG214" s="261"/>
      <c r="RH214" s="261"/>
      <c r="RI214" s="261"/>
      <c r="RJ214" s="261"/>
      <c r="RK214" s="261"/>
      <c r="RL214" s="261"/>
      <c r="RM214" s="261"/>
      <c r="RN214" s="261"/>
      <c r="RO214" s="261"/>
      <c r="RP214" s="261"/>
      <c r="RQ214" s="261"/>
      <c r="RR214" s="261"/>
      <c r="RS214" s="261"/>
      <c r="RT214" s="261"/>
      <c r="RU214" s="261"/>
      <c r="RV214" s="261"/>
      <c r="RW214" s="261"/>
      <c r="RX214" s="261"/>
      <c r="RY214" s="261"/>
      <c r="RZ214" s="261"/>
      <c r="SA214" s="261"/>
      <c r="SB214" s="261"/>
      <c r="SC214" s="261"/>
      <c r="SD214" s="261"/>
      <c r="SE214" s="261"/>
      <c r="SF214" s="261"/>
      <c r="SG214" s="261"/>
      <c r="SH214" s="261"/>
      <c r="SI214" s="261"/>
      <c r="SJ214" s="261"/>
      <c r="SK214" s="261"/>
      <c r="SL214" s="261"/>
      <c r="SM214" s="261"/>
      <c r="SN214" s="261"/>
      <c r="SO214" s="261"/>
      <c r="SP214" s="261"/>
      <c r="SQ214" s="261"/>
      <c r="SR214" s="261"/>
      <c r="SS214" s="261"/>
      <c r="ST214" s="261"/>
      <c r="SU214" s="261"/>
      <c r="SV214" s="261"/>
      <c r="SW214" s="261"/>
      <c r="SX214" s="261"/>
      <c r="SY214" s="261"/>
      <c r="SZ214" s="261"/>
      <c r="TA214" s="261"/>
      <c r="TB214" s="261"/>
      <c r="TC214" s="261"/>
      <c r="TD214" s="261"/>
      <c r="TE214" s="261"/>
      <c r="TF214" s="261"/>
      <c r="TG214" s="261"/>
      <c r="TH214" s="261"/>
      <c r="TI214" s="261"/>
      <c r="TJ214" s="261"/>
      <c r="TK214" s="261"/>
      <c r="TL214" s="261"/>
      <c r="TM214" s="261"/>
      <c r="TN214" s="261"/>
      <c r="TO214" s="261"/>
      <c r="TP214" s="261"/>
      <c r="TQ214" s="261"/>
      <c r="TR214" s="261"/>
      <c r="TS214" s="261"/>
      <c r="TT214" s="261"/>
      <c r="TU214" s="261"/>
      <c r="TV214" s="261"/>
      <c r="TW214" s="261"/>
      <c r="TX214" s="261"/>
      <c r="TY214" s="261"/>
      <c r="TZ214" s="261"/>
      <c r="UA214" s="261"/>
      <c r="UB214" s="261"/>
      <c r="UC214" s="261"/>
      <c r="UD214" s="261"/>
      <c r="UE214" s="261"/>
      <c r="UF214" s="261"/>
      <c r="UG214" s="261"/>
      <c r="UH214" s="261"/>
      <c r="UI214" s="261"/>
      <c r="UJ214" s="261"/>
      <c r="UK214" s="261"/>
      <c r="UL214" s="261"/>
      <c r="UM214" s="261"/>
      <c r="UN214" s="261"/>
      <c r="UO214" s="261"/>
      <c r="UP214" s="261"/>
      <c r="UQ214" s="261"/>
      <c r="UR214" s="261"/>
      <c r="US214" s="261"/>
      <c r="UT214" s="261"/>
      <c r="UU214" s="261"/>
      <c r="UV214" s="261"/>
      <c r="UW214" s="261"/>
      <c r="UX214" s="261"/>
      <c r="UY214" s="261"/>
      <c r="UZ214" s="261"/>
      <c r="VA214" s="261"/>
      <c r="VB214" s="261"/>
      <c r="VC214" s="261"/>
      <c r="VD214" s="261"/>
      <c r="VE214" s="261"/>
      <c r="VF214" s="261"/>
      <c r="VG214" s="261"/>
      <c r="VH214" s="261"/>
      <c r="VI214" s="261"/>
      <c r="VJ214" s="261"/>
      <c r="VK214" s="261"/>
      <c r="VL214" s="261"/>
      <c r="VM214" s="261"/>
      <c r="VN214" s="261"/>
      <c r="VO214" s="261"/>
      <c r="VP214" s="261"/>
      <c r="VQ214" s="261"/>
      <c r="VR214" s="261"/>
      <c r="VS214" s="261"/>
      <c r="VT214" s="261"/>
      <c r="VU214" s="261"/>
      <c r="VV214" s="261"/>
      <c r="VW214" s="261"/>
      <c r="VX214" s="261"/>
      <c r="VY214" s="261"/>
      <c r="VZ214" s="261"/>
      <c r="WA214" s="261"/>
      <c r="WB214" s="261"/>
      <c r="WC214" s="261"/>
      <c r="WD214" s="261"/>
      <c r="WE214" s="261"/>
      <c r="WF214" s="261"/>
      <c r="WG214" s="261"/>
      <c r="WH214" s="261"/>
      <c r="WI214" s="261"/>
      <c r="WJ214" s="261"/>
      <c r="WK214" s="261"/>
      <c r="WL214" s="261"/>
      <c r="WM214" s="261"/>
      <c r="WN214" s="261"/>
      <c r="WO214" s="261"/>
      <c r="WP214" s="261"/>
      <c r="WQ214" s="261"/>
      <c r="WR214" s="261"/>
      <c r="WS214" s="261"/>
      <c r="WT214" s="261"/>
      <c r="WU214" s="261"/>
      <c r="WV214" s="261"/>
      <c r="WW214" s="261"/>
      <c r="WX214" s="261"/>
      <c r="WY214" s="261"/>
      <c r="WZ214" s="261"/>
      <c r="XA214" s="261"/>
      <c r="XB214" s="261"/>
      <c r="XC214" s="261"/>
      <c r="XD214" s="261"/>
      <c r="XE214" s="261"/>
      <c r="XF214" s="261"/>
      <c r="XG214" s="261"/>
      <c r="XH214" s="261"/>
      <c r="XI214" s="261"/>
      <c r="XJ214" s="261"/>
      <c r="XK214" s="261"/>
      <c r="XL214" s="261"/>
      <c r="XM214" s="261"/>
      <c r="XN214" s="261"/>
      <c r="XO214" s="261"/>
      <c r="XP214" s="261"/>
      <c r="XQ214" s="261"/>
      <c r="XR214" s="261"/>
      <c r="XS214" s="261"/>
      <c r="XT214" s="261"/>
      <c r="XU214" s="261"/>
      <c r="XV214" s="261"/>
      <c r="XW214" s="261"/>
      <c r="XX214" s="261"/>
      <c r="XY214" s="261"/>
      <c r="XZ214" s="261"/>
      <c r="YA214" s="261"/>
      <c r="YB214" s="261"/>
      <c r="YC214" s="261"/>
      <c r="YD214" s="261"/>
      <c r="YE214" s="261"/>
      <c r="YF214" s="261"/>
      <c r="YG214" s="261"/>
      <c r="YH214" s="261"/>
      <c r="YI214" s="261"/>
      <c r="YJ214" s="261"/>
      <c r="YK214" s="261"/>
      <c r="YL214" s="261"/>
      <c r="YM214" s="261"/>
      <c r="YN214" s="261"/>
      <c r="YO214" s="261"/>
      <c r="YP214" s="261"/>
      <c r="YQ214" s="261"/>
      <c r="YR214" s="261"/>
      <c r="YS214" s="261"/>
      <c r="YT214" s="261"/>
      <c r="YU214" s="261"/>
      <c r="YV214" s="261"/>
      <c r="YW214" s="261"/>
      <c r="YX214" s="261"/>
      <c r="YY214" s="261"/>
      <c r="YZ214" s="261"/>
      <c r="ZA214" s="261"/>
      <c r="ZB214" s="261"/>
      <c r="ZC214" s="261"/>
      <c r="ZD214" s="261"/>
      <c r="ZE214" s="261"/>
      <c r="ZF214" s="261"/>
      <c r="ZG214" s="261"/>
      <c r="ZH214" s="261"/>
      <c r="ZI214" s="261"/>
      <c r="ZJ214" s="261"/>
      <c r="ZK214" s="261"/>
      <c r="ZL214" s="261"/>
      <c r="ZM214" s="261"/>
      <c r="ZN214" s="261"/>
      <c r="ZO214" s="261"/>
      <c r="ZP214" s="261"/>
      <c r="ZQ214" s="261"/>
      <c r="ZR214" s="261"/>
      <c r="ZS214" s="261"/>
      <c r="ZT214" s="261"/>
      <c r="ZU214" s="261"/>
      <c r="ZV214" s="261"/>
      <c r="ZW214" s="261"/>
      <c r="ZX214" s="261"/>
      <c r="ZY214" s="261"/>
      <c r="ZZ214" s="261"/>
      <c r="AAA214" s="261"/>
      <c r="AAB214" s="261"/>
      <c r="AAC214" s="261"/>
      <c r="AAD214" s="261"/>
      <c r="AAE214" s="261"/>
      <c r="AAF214" s="261"/>
      <c r="AAG214" s="261"/>
      <c r="AAH214" s="261"/>
      <c r="AAI214" s="261"/>
      <c r="AAJ214" s="261"/>
      <c r="AAK214" s="261"/>
      <c r="AAL214" s="261"/>
      <c r="AAM214" s="261"/>
      <c r="AAN214" s="261"/>
      <c r="AAO214" s="261"/>
      <c r="AAP214" s="261"/>
      <c r="AAQ214" s="261"/>
      <c r="AAR214" s="261"/>
      <c r="AAS214" s="261"/>
      <c r="AAT214" s="261"/>
      <c r="AAU214" s="261"/>
      <c r="AAV214" s="261"/>
      <c r="AAW214" s="261"/>
      <c r="AAX214" s="261"/>
      <c r="AAY214" s="261"/>
      <c r="AAZ214" s="261"/>
      <c r="ABA214" s="261"/>
      <c r="ABB214" s="261"/>
      <c r="ABC214" s="261"/>
      <c r="ABD214" s="261"/>
      <c r="ABE214" s="261"/>
      <c r="ABF214" s="261"/>
      <c r="ABG214" s="261"/>
      <c r="ABH214" s="261"/>
      <c r="ABI214" s="261"/>
      <c r="ABJ214" s="261"/>
      <c r="ABK214" s="261"/>
      <c r="ABL214" s="261"/>
      <c r="ABM214" s="261"/>
      <c r="ABN214" s="261"/>
      <c r="ABO214" s="261"/>
      <c r="ABP214" s="261"/>
      <c r="ABQ214" s="261"/>
      <c r="ABR214" s="261"/>
      <c r="ABS214" s="261"/>
      <c r="ABT214" s="261"/>
      <c r="ABU214" s="261"/>
      <c r="ABV214" s="261"/>
      <c r="ABW214" s="261"/>
      <c r="ABX214" s="261"/>
      <c r="ABY214" s="261"/>
      <c r="ABZ214" s="261"/>
      <c r="ACA214" s="261"/>
      <c r="ACB214" s="261"/>
      <c r="ACC214" s="261"/>
      <c r="ACD214" s="261"/>
      <c r="ACE214" s="261"/>
      <c r="ACF214" s="261"/>
      <c r="ACG214" s="261"/>
      <c r="ACH214" s="261"/>
      <c r="ACI214" s="261"/>
      <c r="ACJ214" s="261"/>
      <c r="ACK214" s="261"/>
      <c r="ACL214" s="261"/>
      <c r="ACM214" s="261"/>
      <c r="ACN214" s="261"/>
      <c r="ACO214" s="261"/>
      <c r="ACP214" s="261"/>
      <c r="ACQ214" s="261"/>
      <c r="ACR214" s="261"/>
      <c r="ACS214" s="261"/>
      <c r="ACT214" s="261"/>
      <c r="ACU214" s="261"/>
      <c r="ACV214" s="261"/>
      <c r="ACW214" s="261"/>
      <c r="ACX214" s="261"/>
      <c r="ACY214" s="261"/>
      <c r="ACZ214" s="261"/>
      <c r="ADA214" s="261"/>
      <c r="ADB214" s="261"/>
      <c r="ADC214" s="261"/>
      <c r="ADD214" s="261"/>
      <c r="ADE214" s="261"/>
      <c r="ADF214" s="261"/>
      <c r="ADG214" s="261"/>
      <c r="ADH214" s="261"/>
      <c r="ADI214" s="261"/>
      <c r="ADJ214" s="261"/>
      <c r="ADK214" s="261"/>
      <c r="ADL214" s="261"/>
      <c r="ADM214" s="261"/>
      <c r="ADN214" s="261"/>
      <c r="ADO214" s="261"/>
      <c r="ADP214" s="261"/>
      <c r="ADQ214" s="261"/>
      <c r="ADR214" s="261"/>
      <c r="ADS214" s="261"/>
      <c r="ADT214" s="261"/>
      <c r="ADU214" s="261"/>
      <c r="ADV214" s="261"/>
      <c r="ADW214" s="261"/>
      <c r="ADX214" s="261"/>
      <c r="ADY214" s="261"/>
      <c r="ADZ214" s="261"/>
      <c r="AEA214" s="261"/>
      <c r="AEB214" s="261"/>
      <c r="AEC214" s="261"/>
      <c r="AED214" s="261"/>
      <c r="AEE214" s="261"/>
      <c r="AEF214" s="261"/>
      <c r="AEG214" s="261"/>
      <c r="AEH214" s="261"/>
      <c r="AEI214" s="261"/>
      <c r="AEJ214" s="261"/>
      <c r="AEK214" s="261"/>
      <c r="AEL214" s="261"/>
      <c r="AEM214" s="261"/>
      <c r="AEN214" s="261"/>
      <c r="AEO214" s="261"/>
      <c r="AEP214" s="261"/>
      <c r="AEQ214" s="261"/>
      <c r="AER214" s="261"/>
      <c r="AES214" s="261"/>
      <c r="AET214" s="261"/>
      <c r="AEU214" s="261"/>
      <c r="AEV214" s="261"/>
      <c r="AEW214" s="261"/>
      <c r="AEX214" s="261"/>
      <c r="AEY214" s="261"/>
      <c r="AEZ214" s="261"/>
      <c r="AFA214" s="261"/>
      <c r="AFB214" s="261"/>
      <c r="AFC214" s="261"/>
      <c r="AFD214" s="261"/>
      <c r="AFE214" s="261"/>
      <c r="AFF214" s="261"/>
      <c r="AFG214" s="261"/>
      <c r="AFH214" s="261"/>
      <c r="AFI214" s="261"/>
      <c r="AFJ214" s="261"/>
      <c r="AFK214" s="261"/>
      <c r="AFL214" s="261"/>
      <c r="AFM214" s="261"/>
      <c r="AFN214" s="261"/>
      <c r="AFO214" s="261"/>
      <c r="AFP214" s="261"/>
      <c r="AFQ214" s="261"/>
      <c r="AFR214" s="261"/>
      <c r="AFS214" s="261"/>
      <c r="AFT214" s="261"/>
      <c r="AFU214" s="261"/>
      <c r="AFV214" s="261"/>
      <c r="AFW214" s="261"/>
      <c r="AFX214" s="261"/>
      <c r="AFY214" s="261"/>
      <c r="AFZ214" s="261"/>
      <c r="AGA214" s="261"/>
      <c r="AGB214" s="261"/>
      <c r="AGC214" s="261"/>
      <c r="AGD214" s="261"/>
      <c r="AGE214" s="261"/>
      <c r="AGF214" s="261"/>
      <c r="AGG214" s="261"/>
      <c r="AGH214" s="261"/>
      <c r="AGI214" s="261"/>
      <c r="AGJ214" s="261"/>
      <c r="AGK214" s="261"/>
      <c r="AGL214" s="261"/>
      <c r="AGM214" s="261"/>
      <c r="AGN214" s="261"/>
      <c r="AGO214" s="261"/>
      <c r="AGP214" s="261"/>
      <c r="AGQ214" s="261"/>
      <c r="AGR214" s="261"/>
      <c r="AGS214" s="261"/>
      <c r="AGT214" s="261"/>
      <c r="AGU214" s="261"/>
      <c r="AGV214" s="261"/>
      <c r="AGW214" s="261"/>
      <c r="AGX214" s="261"/>
      <c r="AGY214" s="261"/>
      <c r="AGZ214" s="261"/>
      <c r="AHA214" s="261"/>
      <c r="AHB214" s="261"/>
      <c r="AHC214" s="261"/>
      <c r="AHD214" s="261"/>
      <c r="AHE214" s="261"/>
      <c r="AHF214" s="261"/>
      <c r="AHG214" s="261"/>
      <c r="AHH214" s="261"/>
      <c r="AHI214" s="261"/>
      <c r="AHJ214" s="261"/>
      <c r="AHK214" s="261"/>
      <c r="AHL214" s="261"/>
      <c r="AHM214" s="261"/>
      <c r="AHN214" s="261"/>
      <c r="AHO214" s="261"/>
      <c r="AHP214" s="261"/>
      <c r="AHQ214" s="261"/>
      <c r="AHR214" s="261"/>
      <c r="AHS214" s="261"/>
      <c r="AHT214" s="261"/>
      <c r="AHU214" s="261"/>
      <c r="AHV214" s="261"/>
      <c r="AHW214" s="261"/>
      <c r="AHX214" s="261"/>
      <c r="AHY214" s="261"/>
      <c r="AHZ214" s="261"/>
      <c r="AIA214" s="261"/>
      <c r="AIB214" s="261"/>
      <c r="AIC214" s="261"/>
      <c r="AID214" s="261"/>
      <c r="AIE214" s="261"/>
      <c r="AIF214" s="261"/>
      <c r="AIG214" s="261"/>
      <c r="AIH214" s="261"/>
      <c r="AII214" s="261"/>
      <c r="AIJ214" s="261"/>
      <c r="AIK214" s="261"/>
      <c r="AIL214" s="261"/>
      <c r="AIM214" s="261"/>
      <c r="AIN214" s="261"/>
      <c r="AIO214" s="261"/>
      <c r="AIP214" s="261"/>
      <c r="AIQ214" s="261"/>
      <c r="AIR214" s="261"/>
      <c r="AIS214" s="261"/>
      <c r="AIT214" s="261"/>
      <c r="AIU214" s="261"/>
      <c r="AIV214" s="261"/>
      <c r="AIW214" s="261"/>
      <c r="AIX214" s="261"/>
      <c r="AIY214" s="261"/>
      <c r="AIZ214" s="261"/>
      <c r="AJA214" s="261"/>
      <c r="AJB214" s="261"/>
      <c r="AJC214" s="261"/>
      <c r="AJD214" s="261"/>
      <c r="AJE214" s="261"/>
      <c r="AJF214" s="261"/>
      <c r="AJG214" s="261"/>
      <c r="AJH214" s="261"/>
      <c r="AJI214" s="261"/>
      <c r="AJJ214" s="261"/>
      <c r="AJK214" s="261"/>
      <c r="AJL214" s="261"/>
      <c r="AJM214" s="261"/>
      <c r="AJN214" s="261"/>
      <c r="AJO214" s="261"/>
      <c r="AJP214" s="261"/>
      <c r="AJQ214" s="261"/>
      <c r="AJR214" s="261"/>
      <c r="AJS214" s="261"/>
      <c r="AJT214" s="261"/>
      <c r="AJU214" s="261"/>
      <c r="AJV214" s="261"/>
      <c r="AJW214" s="261"/>
      <c r="AJX214" s="261"/>
      <c r="AJY214" s="261"/>
      <c r="AJZ214" s="261"/>
      <c r="AKA214" s="261"/>
      <c r="AKB214" s="261"/>
      <c r="AKC214" s="261"/>
      <c r="AKD214" s="261"/>
      <c r="AKE214" s="261"/>
      <c r="AKF214" s="261"/>
      <c r="AKG214" s="261"/>
      <c r="AKH214" s="261"/>
      <c r="AKI214" s="261"/>
      <c r="AKJ214" s="261"/>
      <c r="AKK214" s="261"/>
      <c r="AKL214" s="261"/>
      <c r="AKM214" s="261"/>
      <c r="AKN214" s="261"/>
      <c r="AKO214" s="261"/>
      <c r="AKP214" s="261"/>
      <c r="AKQ214" s="261"/>
      <c r="AKR214" s="261"/>
      <c r="AKS214" s="261"/>
      <c r="AKT214" s="261"/>
      <c r="AKU214" s="261"/>
      <c r="AKV214" s="261"/>
      <c r="AKW214" s="261"/>
      <c r="AKX214" s="261"/>
      <c r="AKY214" s="261"/>
      <c r="AKZ214" s="261"/>
      <c r="ALA214" s="261"/>
      <c r="ALB214" s="261"/>
      <c r="ALC214" s="261"/>
      <c r="ALD214" s="261"/>
      <c r="ALE214" s="261"/>
      <c r="ALF214" s="261"/>
      <c r="ALG214" s="261"/>
      <c r="ALH214" s="261"/>
      <c r="ALI214" s="261"/>
      <c r="ALJ214" s="261"/>
      <c r="ALK214" s="261"/>
      <c r="ALL214" s="261"/>
      <c r="ALM214" s="261"/>
      <c r="ALN214" s="261"/>
      <c r="ALO214" s="261"/>
      <c r="ALP214" s="261"/>
      <c r="ALQ214" s="261"/>
      <c r="ALR214" s="261"/>
      <c r="ALS214" s="261"/>
      <c r="ALT214" s="261"/>
      <c r="ALU214" s="261"/>
      <c r="ALV214" s="261"/>
      <c r="ALW214" s="261"/>
      <c r="ALX214" s="261"/>
      <c r="ALY214" s="261"/>
      <c r="ALZ214" s="261"/>
      <c r="AMA214" s="261"/>
      <c r="AMB214" s="261"/>
      <c r="AMC214" s="261"/>
      <c r="AMD214" s="261"/>
      <c r="AME214" s="261"/>
      <c r="AMF214" s="261"/>
      <c r="AMG214" s="261"/>
      <c r="AMH214" s="261"/>
      <c r="AMI214" s="261"/>
      <c r="AMJ214" s="261"/>
      <c r="AMK214" s="261"/>
      <c r="AML214" s="261"/>
      <c r="AMM214" s="261"/>
      <c r="AMN214" s="261"/>
      <c r="AMO214" s="261"/>
      <c r="AMP214" s="261"/>
      <c r="AMQ214" s="261"/>
      <c r="AMR214" s="261"/>
      <c r="AMS214" s="261"/>
      <c r="AMT214" s="261"/>
      <c r="AMU214" s="261"/>
      <c r="AMV214" s="261"/>
      <c r="AMW214" s="261"/>
      <c r="AMX214" s="261"/>
      <c r="AMY214" s="261"/>
      <c r="AMZ214" s="261"/>
      <c r="ANA214" s="261"/>
      <c r="ANB214" s="261"/>
      <c r="ANC214" s="261"/>
      <c r="AND214" s="261"/>
      <c r="ANE214" s="261"/>
      <c r="ANF214" s="261"/>
      <c r="ANG214" s="261"/>
      <c r="ANH214" s="261"/>
      <c r="ANI214" s="261"/>
      <c r="ANJ214" s="261"/>
      <c r="ANK214" s="261"/>
      <c r="ANL214" s="261"/>
      <c r="ANM214" s="261"/>
      <c r="ANN214" s="261"/>
      <c r="ANO214" s="261"/>
      <c r="ANP214" s="261"/>
      <c r="ANQ214" s="261"/>
      <c r="ANR214" s="261"/>
      <c r="ANS214" s="261"/>
      <c r="ANT214" s="261"/>
      <c r="ANU214" s="261"/>
      <c r="ANV214" s="261"/>
      <c r="ANW214" s="261"/>
      <c r="ANX214" s="261"/>
      <c r="ANY214" s="261"/>
      <c r="ANZ214" s="261"/>
      <c r="AOA214" s="261"/>
      <c r="AOB214" s="261"/>
      <c r="AOC214" s="261"/>
      <c r="AOD214" s="261"/>
      <c r="AOE214" s="261"/>
      <c r="AOF214" s="261"/>
      <c r="AOG214" s="261"/>
      <c r="AOH214" s="261"/>
      <c r="AOI214" s="261"/>
      <c r="AOJ214" s="261"/>
      <c r="AOK214" s="261"/>
      <c r="AOL214" s="261"/>
      <c r="AOM214" s="261"/>
      <c r="AON214" s="261"/>
      <c r="AOO214" s="261"/>
      <c r="AOP214" s="261"/>
      <c r="AOQ214" s="261"/>
      <c r="AOR214" s="261"/>
      <c r="AOS214" s="261"/>
      <c r="AOT214" s="261"/>
      <c r="AOU214" s="261"/>
      <c r="AOV214" s="261"/>
      <c r="AOW214" s="261"/>
      <c r="AOX214" s="261"/>
      <c r="AOY214" s="261"/>
      <c r="AOZ214" s="261"/>
      <c r="APA214" s="261"/>
      <c r="APB214" s="261"/>
      <c r="APC214" s="261"/>
      <c r="APD214" s="261"/>
      <c r="APE214" s="261"/>
      <c r="APF214" s="261"/>
      <c r="APG214" s="261"/>
      <c r="APH214" s="261"/>
      <c r="API214" s="261"/>
      <c r="APJ214" s="261"/>
      <c r="APK214" s="261"/>
      <c r="APL214" s="261"/>
      <c r="APM214" s="261"/>
      <c r="APN214" s="261"/>
      <c r="APO214" s="261"/>
      <c r="APP214" s="261"/>
      <c r="APQ214" s="261"/>
      <c r="APR214" s="261"/>
      <c r="APS214" s="261"/>
      <c r="APT214" s="261"/>
      <c r="APU214" s="261"/>
      <c r="APV214" s="261"/>
      <c r="APW214" s="261"/>
      <c r="APX214" s="261"/>
      <c r="APY214" s="261"/>
      <c r="APZ214" s="261"/>
      <c r="AQA214" s="261"/>
      <c r="AQB214" s="261"/>
      <c r="AQC214" s="261"/>
      <c r="AQD214" s="261"/>
      <c r="AQE214" s="261"/>
      <c r="AQF214" s="261"/>
      <c r="AQG214" s="261"/>
      <c r="AQH214" s="261"/>
      <c r="AQI214" s="261"/>
      <c r="AQJ214" s="261"/>
      <c r="AQK214" s="261"/>
      <c r="AQL214" s="261"/>
      <c r="AQM214" s="261"/>
      <c r="AQN214" s="261"/>
      <c r="AQO214" s="261"/>
      <c r="AQP214" s="261"/>
      <c r="AQQ214" s="261"/>
      <c r="AQR214" s="261"/>
      <c r="AQS214" s="261"/>
      <c r="AQT214" s="261"/>
      <c r="AQU214" s="261"/>
      <c r="AQV214" s="261"/>
      <c r="AQW214" s="261"/>
      <c r="AQX214" s="261"/>
      <c r="AQY214" s="261"/>
      <c r="AQZ214" s="261"/>
      <c r="ARA214" s="261"/>
      <c r="ARB214" s="261"/>
      <c r="ARC214" s="261"/>
      <c r="ARD214" s="261"/>
      <c r="ARE214" s="261"/>
      <c r="ARF214" s="261"/>
      <c r="ARG214" s="261"/>
      <c r="ARH214" s="261"/>
      <c r="ARI214" s="261"/>
      <c r="ARJ214" s="261"/>
      <c r="ARK214" s="261"/>
      <c r="ARL214" s="261"/>
      <c r="ARM214" s="261"/>
      <c r="ARN214" s="261"/>
      <c r="ARO214" s="261"/>
      <c r="ARP214" s="261"/>
      <c r="ARQ214" s="261"/>
      <c r="ARR214" s="261"/>
      <c r="ARS214" s="261"/>
      <c r="ART214" s="261"/>
      <c r="ARU214" s="261"/>
      <c r="ARV214" s="261"/>
      <c r="ARW214" s="261"/>
      <c r="ARX214" s="261"/>
      <c r="ARY214" s="261"/>
      <c r="ARZ214" s="261"/>
      <c r="ASA214" s="261"/>
      <c r="ASB214" s="261"/>
      <c r="ASC214" s="261"/>
    </row>
    <row r="215" spans="1:1173" s="256" customFormat="1" ht="26" hidden="1" customHeight="1" thickTop="1" x14ac:dyDescent="0.15"/>
    <row r="216" spans="1:1173" s="274" customFormat="1" ht="22" hidden="1" customHeight="1" x14ac:dyDescent="0.15">
      <c r="A216" s="256"/>
      <c r="B216" s="271"/>
      <c r="C216" s="884" t="s">
        <v>53</v>
      </c>
      <c r="D216" s="884"/>
      <c r="E216" s="884" t="s">
        <v>54</v>
      </c>
      <c r="F216" s="884"/>
      <c r="G216" s="272" t="s">
        <v>198</v>
      </c>
      <c r="H216" s="273"/>
    </row>
    <row r="217" spans="1:1173" s="274" customFormat="1" ht="22" hidden="1" customHeight="1" x14ac:dyDescent="0.15">
      <c r="A217" s="256"/>
      <c r="B217" s="275" t="s">
        <v>202</v>
      </c>
      <c r="C217" s="276" t="s">
        <v>46</v>
      </c>
      <c r="D217" s="276" t="s">
        <v>47</v>
      </c>
      <c r="E217" s="276" t="s">
        <v>46</v>
      </c>
      <c r="F217" s="276" t="s">
        <v>47</v>
      </c>
      <c r="G217" s="277" t="s">
        <v>192</v>
      </c>
      <c r="H217" s="278" t="s">
        <v>99</v>
      </c>
    </row>
    <row r="218" spans="1:1173" s="274" customFormat="1" ht="22" hidden="1" customHeight="1" x14ac:dyDescent="0.15">
      <c r="A218" s="256"/>
      <c r="B218" s="279" t="str">
        <f>'Consommation BATIMENT'!C$319</f>
        <v>*qZE*</v>
      </c>
      <c r="C218" s="280">
        <f>VLOOKUP($B218,'Consommation BATIMENT'!$C$27:$K$31,4,)</f>
        <v>45</v>
      </c>
      <c r="D218" s="280">
        <f>VLOOKUP($B218,'Consommation BATIMENT'!$C$27:$K$31,6,)</f>
        <v>90</v>
      </c>
      <c r="E218" s="280">
        <f>VLOOKUP($B218,'Consommation BATIMENT'!$C$27:$K$31,7,)</f>
        <v>0</v>
      </c>
      <c r="F218" s="280">
        <f>VLOOKUP($B218,'Consommation BATIMENT'!$C$27:$K$31,9,)</f>
        <v>0</v>
      </c>
      <c r="G218" s="281">
        <f>$I$14</f>
        <v>45</v>
      </c>
      <c r="H218" s="282">
        <f>$I$15</f>
        <v>90</v>
      </c>
    </row>
    <row r="219" spans="1:1173" s="284" customFormat="1" ht="26" hidden="1" customHeight="1" x14ac:dyDescent="0.15">
      <c r="A219" s="256"/>
      <c r="B219" s="283"/>
      <c r="E219" s="285"/>
      <c r="J219" s="285"/>
    </row>
    <row r="220" spans="1:1173" s="284" customFormat="1" ht="26" hidden="1" customHeight="1" x14ac:dyDescent="0.15">
      <c r="A220" s="256"/>
      <c r="B220" s="284" t="s">
        <v>88</v>
      </c>
      <c r="C220" s="286" t="s">
        <v>79</v>
      </c>
      <c r="D220" s="287">
        <f>IF(D$78="","",IF('Consommation BATIMENT'!D$327&lt;0,0,'Consommation BATIMENT'!D$327*'Consommation BATIMENT'!$D$19))</f>
        <v>2729963.9699999997</v>
      </c>
      <c r="E220" s="287">
        <f>IF(E$78="","",IF('Consommation BATIMENT'!E$327&lt;0,0,'Consommation BATIMENT'!E$327*'Consommation BATIMENT'!$D$19))</f>
        <v>5421732.8399999999</v>
      </c>
      <c r="F220" s="287">
        <f>IF(F$78="","",IF('Consommation BATIMENT'!F$327&lt;0,0,'Consommation BATIMENT'!F$327*'Consommation BATIMENT'!$D$19))</f>
        <v>8075799.4499999993</v>
      </c>
      <c r="G220" s="287">
        <f>IF(G$78="","",IF('Consommation BATIMENT'!G$327&lt;0,0,'Consommation BATIMENT'!G$327*'Consommation BATIMENT'!$D$19))</f>
        <v>10692656.639999999</v>
      </c>
      <c r="H220" s="287">
        <f>IF(H$78="","",IF('Consommation BATIMENT'!H$327&lt;0,0,'Consommation BATIMENT'!H$327*'Consommation BATIMENT'!$D$19))</f>
        <v>13272920.459999999</v>
      </c>
      <c r="I220" s="287">
        <f>IF(I$78="","",IF('Consommation BATIMENT'!I$327&lt;0,0,'Consommation BATIMENT'!I$327*'Consommation BATIMENT'!$D$19))</f>
        <v>15817083.75</v>
      </c>
      <c r="J220" s="287">
        <f>IF(J$78="","",IF('Consommation BATIMENT'!J$327&lt;0,0,'Consommation BATIMENT'!J$327*'Consommation BATIMENT'!$D$19))</f>
        <v>18325639.349999998</v>
      </c>
      <c r="K220" s="287">
        <f>IF(K$78="","",IF('Consommation BATIMENT'!K$327&lt;0,0,'Consommation BATIMENT'!K$327*'Consommation BATIMENT'!$D$19))</f>
        <v>20799080.099999998</v>
      </c>
      <c r="L220" s="287">
        <f>IF(L$78="","",IF('Consommation BATIMENT'!L$327&lt;0,0,'Consommation BATIMENT'!L$327*'Consommation BATIMENT'!$D$19))</f>
        <v>23237898.84</v>
      </c>
      <c r="M220" s="287">
        <f>IF(M$78="","",IF('Consommation BATIMENT'!M$327&lt;0,0,'Consommation BATIMENT'!M$327*'Consommation BATIMENT'!$D$19))</f>
        <v>25642465.199999999</v>
      </c>
      <c r="N220" s="287">
        <f>IF(N$78="","",IF('Consommation BATIMENT'!N$327&lt;0,0,'Consommation BATIMENT'!N$327*'Consommation BATIMENT'!$D$19))</f>
        <v>28013395.229999997</v>
      </c>
      <c r="O220" s="287">
        <f>IF(O$78="","",IF('Consommation BATIMENT'!O$327&lt;0,0,'Consommation BATIMENT'!O$327*'Consommation BATIMENT'!$D$19))</f>
        <v>30351181.77</v>
      </c>
      <c r="P220" s="287">
        <f>IF(P$78="","",IF('Consommation BATIMENT'!P$327&lt;0,0,'Consommation BATIMENT'!P$327*'Consommation BATIMENT'!$D$19))</f>
        <v>32656194.449999999</v>
      </c>
      <c r="Q220" s="287">
        <f>IF(Q$78="","",IF('Consommation BATIMENT'!Q$327&lt;0,0,'Consommation BATIMENT'!Q$327*'Consommation BATIMENT'!$D$19))</f>
        <v>34928926.109999999</v>
      </c>
      <c r="R220" s="287">
        <f>IF(R$78="","",IF('Consommation BATIMENT'!R$327&lt;0,0,'Consommation BATIMENT'!R$327*'Consommation BATIMENT'!$D$19))</f>
        <v>37169869.589999996</v>
      </c>
      <c r="S220" s="287">
        <f>IF(S$78="","",IF('Consommation BATIMENT'!S$327&lt;0,0,'Consommation BATIMENT'!S$327*'Consommation BATIMENT'!$D$19))</f>
        <v>39379394.519999996</v>
      </c>
      <c r="T220" s="287">
        <f>IF(T$78="","",IF('Consommation BATIMENT'!T$327&lt;0,0,'Consommation BATIMENT'!T$327*'Consommation BATIMENT'!$D$19))</f>
        <v>41557993.739999995</v>
      </c>
      <c r="U220" s="287">
        <f>IF(U$78="","",IF('Consommation BATIMENT'!U$327&lt;0,0,'Consommation BATIMENT'!U$327*'Consommation BATIMENT'!$D$19))</f>
        <v>43706160.089999996</v>
      </c>
      <c r="V220" s="287">
        <f>IF(V$78="","",IF('Consommation BATIMENT'!V$327&lt;0,0,'Consommation BATIMENT'!V$327*'Consommation BATIMENT'!$D$19))</f>
        <v>45824263.199999996</v>
      </c>
      <c r="W220" s="287">
        <f>IF(W$78="","",IF('Consommation BATIMENT'!W$327&lt;0,0,'Consommation BATIMENT'!W$327*'Consommation BATIMENT'!$D$19))</f>
        <v>47912672.699999996</v>
      </c>
      <c r="X220" s="287">
        <f>IF(X$78="","",IF('Consommation BATIMENT'!X$327&lt;0,0,'Consommation BATIMENT'!X$327*'Consommation BATIMENT'!$D$19))</f>
        <v>49971881.43</v>
      </c>
      <c r="Y220" s="287">
        <f>IF(Y$78="","",IF('Consommation BATIMENT'!Y$327&lt;0,0,'Consommation BATIMENT'!Y$327*'Consommation BATIMENT'!$D$19))</f>
        <v>52002259.019999996</v>
      </c>
      <c r="Z220" s="287">
        <f>IF(Z$78="","",IF('Consommation BATIMENT'!Z$327&lt;0,0,'Consommation BATIMENT'!Z$327*'Consommation BATIMENT'!$D$19))</f>
        <v>54004175.099999994</v>
      </c>
      <c r="AA220" s="287">
        <f>IF(AA$78="","",IF('Consommation BATIMENT'!AA$327&lt;0,0,'Consommation BATIMENT'!AA$327*'Consommation BATIMENT'!$D$19))</f>
        <v>55978122.509999998</v>
      </c>
      <c r="AB220" s="287">
        <f>IF(AB$78="","",IF('Consommation BATIMENT'!AB$327&lt;0,0,'Consommation BATIMENT'!AB$327*'Consommation BATIMENT'!$D$19))</f>
        <v>57924347.669999994</v>
      </c>
      <c r="AC220" s="287">
        <f>IF(AC$78="","",IF('Consommation BATIMENT'!AC$327&lt;0,0,'Consommation BATIMENT'!AC$327*'Consommation BATIMENT'!$D$19))</f>
        <v>59843343.419999994</v>
      </c>
      <c r="AD220" s="287">
        <f>IF(AD$78="","",IF('Consommation BATIMENT'!AD$327&lt;0,0,'Consommation BATIMENT'!AD$327*'Consommation BATIMENT'!$D$19))</f>
        <v>61735479.389999993</v>
      </c>
      <c r="AE220" s="287">
        <f>IF(AE$78="","",IF('Consommation BATIMENT'!AE$327&lt;0,0,'Consommation BATIMENT'!AE$327*'Consommation BATIMENT'!$D$19))</f>
        <v>63601125.209999993</v>
      </c>
      <c r="AF220" s="287">
        <f>IF(AF$78="","",IF('Consommation BATIMENT'!AF$327&lt;0,0,'Consommation BATIMENT'!AF$327*'Consommation BATIMENT'!$D$19))</f>
        <v>65440650.509999998</v>
      </c>
      <c r="AG220" s="287">
        <f>IF(AG$78="","",IF('Consommation BATIMENT'!AG$327&lt;0,0,'Consommation BATIMENT'!AG$327*'Consommation BATIMENT'!$D$19))</f>
        <v>67254424.920000002</v>
      </c>
      <c r="AH220" s="287">
        <f>IF(AH$78="","",IF('Consommation BATIMENT'!AH$327&lt;0,0,'Consommation BATIMENT'!AH$327*'Consommation BATIMENT'!$D$19))</f>
        <v>69042818.069999993</v>
      </c>
      <c r="AI220" s="287">
        <f>IF(AI$78="","",IF('Consommation BATIMENT'!AI$327&lt;0,0,'Consommation BATIMENT'!AI$327*'Consommation BATIMENT'!$D$19))</f>
        <v>70806199.590000004</v>
      </c>
      <c r="AJ220" s="287">
        <f>IF(AJ$78="","",IF('Consommation BATIMENT'!AJ$327&lt;0,0,'Consommation BATIMENT'!AJ$327*'Consommation BATIMENT'!$D$19))</f>
        <v>72544815.899999991</v>
      </c>
      <c r="AK220" s="287" t="str">
        <f>IF(AK$78="","",IF('Consommation BATIMENT'!AK$327&lt;0,0,'Consommation BATIMENT'!AK$327*'Consommation BATIMENT'!$D$19))</f>
        <v/>
      </c>
      <c r="AL220" s="287" t="str">
        <f>IF(AL$78="","",IF('Consommation BATIMENT'!AL$327&lt;0,0,'Consommation BATIMENT'!AL$327*'Consommation BATIMENT'!$D$19))</f>
        <v/>
      </c>
      <c r="AM220" s="287" t="str">
        <f>IF(AM$78="","",IF('Consommation BATIMENT'!AM$327&lt;0,0,'Consommation BATIMENT'!AM$327*'Consommation BATIMENT'!$D$19))</f>
        <v/>
      </c>
      <c r="AN220" s="287" t="str">
        <f>IF(AN$78="","",IF('Consommation BATIMENT'!AN$327&lt;0,0,'Consommation BATIMENT'!AN$327*'Consommation BATIMENT'!$D$19))</f>
        <v/>
      </c>
      <c r="AO220" s="287" t="str">
        <f>IF(AO$78="","",IF('Consommation BATIMENT'!AO$327&lt;0,0,'Consommation BATIMENT'!AO$327*'Consommation BATIMENT'!$D$19))</f>
        <v/>
      </c>
      <c r="AP220" s="287" t="str">
        <f>IF(AP$78="","",IF('Consommation BATIMENT'!AP$327&lt;0,0,'Consommation BATIMENT'!AP$327*'Consommation BATIMENT'!$D$19))</f>
        <v/>
      </c>
      <c r="AQ220" s="287" t="str">
        <f>IF(AQ$78="","",IF('Consommation BATIMENT'!AQ$327&lt;0,0,'Consommation BATIMENT'!AQ$327*'Consommation BATIMENT'!$D$19))</f>
        <v/>
      </c>
      <c r="AR220" s="287" t="str">
        <f>IF(AR$78="","",IF('Consommation BATIMENT'!AR$327&lt;0,0,'Consommation BATIMENT'!AR$327*'Consommation BATIMENT'!$D$19))</f>
        <v/>
      </c>
    </row>
    <row r="221" spans="1:1173" s="290" customFormat="1" ht="22" hidden="1" customHeight="1" x14ac:dyDescent="0.15">
      <c r="A221" s="256"/>
      <c r="B221" s="288" t="s">
        <v>199</v>
      </c>
      <c r="C221" s="93" t="s">
        <v>79</v>
      </c>
      <c r="D221" s="289">
        <f t="shared" ref="D221:AR221" si="60">IF(D$78="","",IF(D220&lt;0,0,IF($C218=0,D220,$F$90*$F$91*D220)))</f>
        <v>573292.43369999994</v>
      </c>
      <c r="E221" s="289">
        <f t="shared" si="60"/>
        <v>1138563.8964</v>
      </c>
      <c r="F221" s="289">
        <f t="shared" si="60"/>
        <v>1695917.8844999997</v>
      </c>
      <c r="G221" s="289">
        <f t="shared" si="60"/>
        <v>2245457.8943999996</v>
      </c>
      <c r="H221" s="289">
        <f t="shared" si="60"/>
        <v>2787313.2965999995</v>
      </c>
      <c r="I221" s="289">
        <f t="shared" si="60"/>
        <v>3321587.5874999999</v>
      </c>
      <c r="J221" s="289">
        <f t="shared" si="60"/>
        <v>3848384.2634999994</v>
      </c>
      <c r="K221" s="289">
        <f t="shared" si="60"/>
        <v>4367806.8209999995</v>
      </c>
      <c r="L221" s="289">
        <f t="shared" si="60"/>
        <v>4879958.7563999994</v>
      </c>
      <c r="M221" s="289">
        <f t="shared" si="60"/>
        <v>5384917.6919999998</v>
      </c>
      <c r="N221" s="289">
        <f t="shared" si="60"/>
        <v>5882812.9982999992</v>
      </c>
      <c r="O221" s="289">
        <f t="shared" si="60"/>
        <v>6373748.1716999998</v>
      </c>
      <c r="P221" s="289">
        <f t="shared" si="60"/>
        <v>6857800.8344999999</v>
      </c>
      <c r="Q221" s="289">
        <f t="shared" si="60"/>
        <v>7335074.4830999998</v>
      </c>
      <c r="R221" s="289">
        <f t="shared" si="60"/>
        <v>7805672.6138999993</v>
      </c>
      <c r="S221" s="289">
        <f t="shared" si="60"/>
        <v>8269672.8491999991</v>
      </c>
      <c r="T221" s="289">
        <f t="shared" si="60"/>
        <v>8727178.685399998</v>
      </c>
      <c r="U221" s="289">
        <f t="shared" si="60"/>
        <v>9178293.6188999992</v>
      </c>
      <c r="V221" s="289">
        <f t="shared" si="60"/>
        <v>9623095.271999998</v>
      </c>
      <c r="W221" s="289">
        <f t="shared" si="60"/>
        <v>10061661.266999999</v>
      </c>
      <c r="X221" s="289">
        <f t="shared" si="60"/>
        <v>10494095.100299999</v>
      </c>
      <c r="Y221" s="289">
        <f t="shared" si="60"/>
        <v>10920474.394199999</v>
      </c>
      <c r="Z221" s="289">
        <f t="shared" si="60"/>
        <v>11340876.770999998</v>
      </c>
      <c r="AA221" s="289">
        <f t="shared" si="60"/>
        <v>11755405.7271</v>
      </c>
      <c r="AB221" s="289">
        <f t="shared" si="60"/>
        <v>12164113.010699999</v>
      </c>
      <c r="AC221" s="289">
        <f t="shared" si="60"/>
        <v>12567102.118199999</v>
      </c>
      <c r="AD221" s="289">
        <f t="shared" si="60"/>
        <v>12964450.671899999</v>
      </c>
      <c r="AE221" s="289">
        <f t="shared" si="60"/>
        <v>13356236.294099998</v>
      </c>
      <c r="AF221" s="289">
        <f t="shared" si="60"/>
        <v>13742536.607099999</v>
      </c>
      <c r="AG221" s="289">
        <f t="shared" si="60"/>
        <v>14123429.233200001</v>
      </c>
      <c r="AH221" s="289">
        <f t="shared" si="60"/>
        <v>14498991.794699999</v>
      </c>
      <c r="AI221" s="289">
        <f t="shared" si="60"/>
        <v>14869301.913900001</v>
      </c>
      <c r="AJ221" s="289">
        <f t="shared" si="60"/>
        <v>15234411.338999998</v>
      </c>
      <c r="AK221" s="289" t="str">
        <f t="shared" si="60"/>
        <v/>
      </c>
      <c r="AL221" s="289" t="str">
        <f t="shared" si="60"/>
        <v/>
      </c>
      <c r="AM221" s="289" t="str">
        <f t="shared" si="60"/>
        <v/>
      </c>
      <c r="AN221" s="289" t="str">
        <f t="shared" si="60"/>
        <v/>
      </c>
      <c r="AO221" s="289" t="str">
        <f t="shared" si="60"/>
        <v/>
      </c>
      <c r="AP221" s="289" t="str">
        <f t="shared" si="60"/>
        <v/>
      </c>
      <c r="AQ221" s="289" t="str">
        <f t="shared" si="60"/>
        <v/>
      </c>
      <c r="AR221" s="289" t="str">
        <f t="shared" si="60"/>
        <v/>
      </c>
    </row>
    <row r="222" spans="1:1173" s="290" customFormat="1" ht="22" hidden="1" customHeight="1" x14ac:dyDescent="0.15">
      <c r="A222" s="256"/>
      <c r="B222" s="288" t="s">
        <v>197</v>
      </c>
      <c r="C222" s="93" t="s">
        <v>49</v>
      </c>
      <c r="D222" s="289">
        <f t="shared" ref="D222:AR222" si="61">IF(D$78="","",IF($C218=0,$G218*D221,$J$24*D221))</f>
        <v>61627634.102340631</v>
      </c>
      <c r="E222" s="289">
        <f t="shared" si="61"/>
        <v>122393032.04582739</v>
      </c>
      <c r="F222" s="289">
        <f t="shared" si="61"/>
        <v>182307319.45831639</v>
      </c>
      <c r="G222" s="289">
        <f t="shared" si="61"/>
        <v>241381621.96766391</v>
      </c>
      <c r="H222" s="289">
        <f t="shared" si="61"/>
        <v>299629846.60869008</v>
      </c>
      <c r="I222" s="289">
        <f t="shared" si="61"/>
        <v>357063119.00925124</v>
      </c>
      <c r="J222" s="289">
        <f t="shared" si="61"/>
        <v>413692564.7972033</v>
      </c>
      <c r="K222" s="289">
        <f t="shared" si="61"/>
        <v>469529309.60040265</v>
      </c>
      <c r="L222" s="289">
        <f t="shared" si="61"/>
        <v>524584479.04670542</v>
      </c>
      <c r="M222" s="289">
        <f t="shared" si="61"/>
        <v>578866417.35700381</v>
      </c>
      <c r="N222" s="289">
        <f t="shared" si="61"/>
        <v>632389031.56611788</v>
      </c>
      <c r="O222" s="289">
        <f t="shared" si="61"/>
        <v>685163447.30190396</v>
      </c>
      <c r="P222" s="289">
        <f t="shared" si="61"/>
        <v>737198008.78525412</v>
      </c>
      <c r="Q222" s="289">
        <f t="shared" si="61"/>
        <v>788503841.64402449</v>
      </c>
      <c r="R222" s="289">
        <f t="shared" si="61"/>
        <v>839092071.50607121</v>
      </c>
      <c r="S222" s="289">
        <f t="shared" si="61"/>
        <v>888971042.59228659</v>
      </c>
      <c r="T222" s="289">
        <f t="shared" si="61"/>
        <v>938151880.53052664</v>
      </c>
      <c r="U222" s="289">
        <f t="shared" si="61"/>
        <v>986645710.94864786</v>
      </c>
      <c r="V222" s="289">
        <f t="shared" si="61"/>
        <v>1034460878.0675418</v>
      </c>
      <c r="W222" s="289">
        <f t="shared" si="61"/>
        <v>1081605726.1081014</v>
      </c>
      <c r="X222" s="289">
        <f t="shared" si="61"/>
        <v>1128091380.6981821</v>
      </c>
      <c r="Y222" s="289">
        <f t="shared" si="61"/>
        <v>1173926186.0586765</v>
      </c>
      <c r="Z222" s="289">
        <f t="shared" si="61"/>
        <v>1219118486.4104762</v>
      </c>
      <c r="AA222" s="289">
        <f t="shared" si="61"/>
        <v>1263679407.381438</v>
      </c>
      <c r="AB222" s="289">
        <f t="shared" si="61"/>
        <v>1307614511.7854896</v>
      </c>
      <c r="AC222" s="289">
        <f t="shared" si="61"/>
        <v>1350934925.2504873</v>
      </c>
      <c r="AD222" s="289">
        <f t="shared" si="61"/>
        <v>1393648991.9973235</v>
      </c>
      <c r="AE222" s="289">
        <f t="shared" si="61"/>
        <v>1435765056.2468896</v>
      </c>
      <c r="AF222" s="289">
        <f t="shared" si="61"/>
        <v>1477291462.2200787</v>
      </c>
      <c r="AG222" s="289">
        <f t="shared" si="61"/>
        <v>1518236554.1377823</v>
      </c>
      <c r="AH222" s="289">
        <f t="shared" si="61"/>
        <v>1558608676.2208924</v>
      </c>
      <c r="AI222" s="289">
        <f t="shared" si="61"/>
        <v>1598416172.6903019</v>
      </c>
      <c r="AJ222" s="289">
        <f t="shared" si="61"/>
        <v>1637664606.3599377</v>
      </c>
      <c r="AK222" s="289" t="str">
        <f t="shared" si="61"/>
        <v/>
      </c>
      <c r="AL222" s="289" t="str">
        <f t="shared" si="61"/>
        <v/>
      </c>
      <c r="AM222" s="289" t="str">
        <f t="shared" si="61"/>
        <v/>
      </c>
      <c r="AN222" s="289" t="str">
        <f t="shared" si="61"/>
        <v/>
      </c>
      <c r="AO222" s="289" t="str">
        <f t="shared" si="61"/>
        <v/>
      </c>
      <c r="AP222" s="289" t="str">
        <f t="shared" si="61"/>
        <v/>
      </c>
      <c r="AQ222" s="289" t="str">
        <f t="shared" si="61"/>
        <v/>
      </c>
      <c r="AR222" s="289" t="str">
        <f t="shared" si="61"/>
        <v/>
      </c>
    </row>
    <row r="223" spans="1:1173" s="256" customFormat="1" ht="10" hidden="1" customHeight="1" x14ac:dyDescent="0.15">
      <c r="C223" s="291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</row>
    <row r="224" spans="1:1173" s="284" customFormat="1" ht="26" hidden="1" customHeight="1" x14ac:dyDescent="0.15">
      <c r="A224" s="256"/>
      <c r="B224" s="284" t="s">
        <v>89</v>
      </c>
      <c r="C224" s="286" t="s">
        <v>79</v>
      </c>
      <c r="D224" s="293">
        <f>IF(D$78="","",IF('Consommation BATIMENT'!D$331&lt;0,0,'Consommation BATIMENT'!D$331*'Consommation BATIMENT'!$D$19))</f>
        <v>1195137.0000000056</v>
      </c>
      <c r="E224" s="293">
        <f>IF(E$78="","",IF('Consommation BATIMENT'!E$331&lt;0,0,'Consommation BATIMENT'!E$331*'Consommation BATIMENT'!$D$19))</f>
        <v>2390274.0000000051</v>
      </c>
      <c r="F224" s="293">
        <f>IF(F$78="","",IF('Consommation BATIMENT'!F$331&lt;0,0,'Consommation BATIMENT'!F$331*'Consommation BATIMENT'!$D$19))</f>
        <v>3585411.0000000051</v>
      </c>
      <c r="G224" s="293">
        <f>IF(G$78="","",IF('Consommation BATIMENT'!G$331&lt;0,0,'Consommation BATIMENT'!G$331*'Consommation BATIMENT'!$D$19))</f>
        <v>4817511.0000000056</v>
      </c>
      <c r="H224" s="293">
        <f>IF(H$78="","",IF('Consommation BATIMENT'!H$331&lt;0,0,'Consommation BATIMENT'!H$331*'Consommation BATIMENT'!$D$19))</f>
        <v>6049611.0000000047</v>
      </c>
      <c r="I224" s="293">
        <f>IF(I$78="","",IF('Consommation BATIMENT'!I$331&lt;0,0,'Consommation BATIMENT'!I$331*'Consommation BATIMENT'!$D$19))</f>
        <v>7281711.0000000047</v>
      </c>
      <c r="J224" s="293">
        <f>IF(J$78="","",IF('Consommation BATIMENT'!J$331&lt;0,0,'Consommation BATIMENT'!J$331*'Consommation BATIMENT'!$D$19))</f>
        <v>8513811.0000000056</v>
      </c>
      <c r="K224" s="293">
        <f>IF(K$78="","",IF('Consommation BATIMENT'!K$331&lt;0,0,'Consommation BATIMENT'!K$331*'Consommation BATIMENT'!$D$19))</f>
        <v>9745911.0000000056</v>
      </c>
      <c r="L224" s="293">
        <f>IF(L$78="","",IF('Consommation BATIMENT'!L$331&lt;0,0,'Consommation BATIMENT'!L$331*'Consommation BATIMENT'!$D$19))</f>
        <v>10978011.000000006</v>
      </c>
      <c r="M224" s="293">
        <f>IF(M$78="","",IF('Consommation BATIMENT'!M$331&lt;0,0,'Consommation BATIMENT'!M$331*'Consommation BATIMENT'!$D$19))</f>
        <v>12210111.000000006</v>
      </c>
      <c r="N224" s="293">
        <f>IF(N$78="","",IF('Consommation BATIMENT'!N$331&lt;0,0,'Consommation BATIMENT'!N$331*'Consommation BATIMENT'!$D$19))</f>
        <v>13442211.000000006</v>
      </c>
      <c r="O224" s="293">
        <f>IF(O$78="","",IF('Consommation BATIMENT'!O$331&lt;0,0,'Consommation BATIMENT'!O$331*'Consommation BATIMENT'!$D$19))</f>
        <v>14674311.000000004</v>
      </c>
      <c r="P224" s="293">
        <f>IF(P$78="","",IF('Consommation BATIMENT'!P$331&lt;0,0,'Consommation BATIMENT'!P$331*'Consommation BATIMENT'!$D$19))</f>
        <v>15906411.000000004</v>
      </c>
      <c r="Q224" s="293">
        <f>IF(Q$78="","",IF('Consommation BATIMENT'!Q$331&lt;0,0,'Consommation BATIMENT'!Q$331*'Consommation BATIMENT'!$D$19))</f>
        <v>16972177.500000007</v>
      </c>
      <c r="R224" s="293">
        <f>IF(R$78="","",IF('Consommation BATIMENT'!R$331&lt;0,0,'Consommation BATIMENT'!R$331*'Consommation BATIMENT'!$D$19))</f>
        <v>18037944.000000007</v>
      </c>
      <c r="S224" s="293">
        <f>IF(S$78="","",IF('Consommation BATIMENT'!S$331&lt;0,0,'Consommation BATIMENT'!S$331*'Consommation BATIMENT'!$D$19))</f>
        <v>19103710.500000007</v>
      </c>
      <c r="T224" s="293">
        <f>IF(T$78="","",IF('Consommation BATIMENT'!T$331&lt;0,0,'Consommation BATIMENT'!T$331*'Consommation BATIMENT'!$D$19))</f>
        <v>20169477.000000007</v>
      </c>
      <c r="U224" s="293">
        <f>IF(U$78="","",IF('Consommation BATIMENT'!U$331&lt;0,0,'Consommation BATIMENT'!U$331*'Consommation BATIMENT'!$D$19))</f>
        <v>21235243.500000007</v>
      </c>
      <c r="V224" s="293">
        <f>IF(V$78="","",IF('Consommation BATIMENT'!V$331&lt;0,0,'Consommation BATIMENT'!V$331*'Consommation BATIMENT'!$D$19))</f>
        <v>22301010.000000007</v>
      </c>
      <c r="W224" s="293">
        <f>IF(W$78="","",IF('Consommation BATIMENT'!W$331&lt;0,0,'Consommation BATIMENT'!W$331*'Consommation BATIMENT'!$D$19))</f>
        <v>23366776.500000007</v>
      </c>
      <c r="X224" s="293">
        <f>IF(X$78="","",IF('Consommation BATIMENT'!X$331&lt;0,0,'Consommation BATIMENT'!X$331*'Consommation BATIMENT'!$D$19))</f>
        <v>24432543.000000007</v>
      </c>
      <c r="Y224" s="293">
        <f>IF(Y$78="","",IF('Consommation BATIMENT'!Y$331&lt;0,0,'Consommation BATIMENT'!Y$331*'Consommation BATIMENT'!$D$19))</f>
        <v>25498309.500000007</v>
      </c>
      <c r="Z224" s="293">
        <f>IF(Z$78="","",IF('Consommation BATIMENT'!Z$331&lt;0,0,'Consommation BATIMENT'!Z$331*'Consommation BATIMENT'!$D$19))</f>
        <v>26564076.000000007</v>
      </c>
      <c r="AA224" s="293">
        <f>IF(AA$78="","",IF('Consommation BATIMENT'!AA$331&lt;0,0,'Consommation BATIMENT'!AA$331*'Consommation BATIMENT'!$D$19))</f>
        <v>27325513.800000004</v>
      </c>
      <c r="AB224" s="293">
        <f>IF(AB$78="","",IF('Consommation BATIMENT'!AB$331&lt;0,0,'Consommation BATIMENT'!AB$331*'Consommation BATIMENT'!$D$19))</f>
        <v>28086951.600000005</v>
      </c>
      <c r="AC224" s="293">
        <f>IF(AC$78="","",IF('Consommation BATIMENT'!AC$331&lt;0,0,'Consommation BATIMENT'!AC$331*'Consommation BATIMENT'!$D$19))</f>
        <v>28848389.400000006</v>
      </c>
      <c r="AD224" s="293">
        <f>IF(AD$78="","",IF('Consommation BATIMENT'!AD$331&lt;0,0,'Consommation BATIMENT'!AD$331*'Consommation BATIMENT'!$D$19))</f>
        <v>29609827.200000007</v>
      </c>
      <c r="AE224" s="293">
        <f>IF(AE$78="","",IF('Consommation BATIMENT'!AE$331&lt;0,0,'Consommation BATIMENT'!AE$331*'Consommation BATIMENT'!$D$19))</f>
        <v>30371265.000000007</v>
      </c>
      <c r="AF224" s="293">
        <f>IF(AF$78="","",IF('Consommation BATIMENT'!AF$331&lt;0,0,'Consommation BATIMENT'!AF$331*'Consommation BATIMENT'!$D$19))</f>
        <v>31132702.800000004</v>
      </c>
      <c r="AG224" s="293">
        <f>IF(AG$78="","",IF('Consommation BATIMENT'!AG$331&lt;0,0,'Consommation BATIMENT'!AG$331*'Consommation BATIMENT'!$D$19))</f>
        <v>31894140.600000005</v>
      </c>
      <c r="AH224" s="293">
        <f>IF(AH$78="","",IF('Consommation BATIMENT'!AH$331&lt;0,0,'Consommation BATIMENT'!AH$331*'Consommation BATIMENT'!$D$19))</f>
        <v>32655578.400000006</v>
      </c>
      <c r="AI224" s="293">
        <f>IF(AI$78="","",IF('Consommation BATIMENT'!AI$331&lt;0,0,'Consommation BATIMENT'!AI$331*'Consommation BATIMENT'!$D$19))</f>
        <v>33417016.200000007</v>
      </c>
      <c r="AJ224" s="293">
        <f>IF(AJ$78="","",IF('Consommation BATIMENT'!AJ$331&lt;0,0,'Consommation BATIMENT'!AJ$331*'Consommation BATIMENT'!$D$19))</f>
        <v>34178454.000000007</v>
      </c>
      <c r="AK224" s="293" t="str">
        <f>IF(AK$78="","",IF('Consommation BATIMENT'!AK$331&lt;0,0,'Consommation BATIMENT'!AK$331*'Consommation BATIMENT'!$D$19))</f>
        <v/>
      </c>
      <c r="AL224" s="293" t="str">
        <f>IF(AL$78="","",IF('Consommation BATIMENT'!AL$331&lt;0,0,'Consommation BATIMENT'!AL$331*'Consommation BATIMENT'!$D$19))</f>
        <v/>
      </c>
      <c r="AM224" s="293" t="str">
        <f>IF(AM$78="","",IF('Consommation BATIMENT'!AM$331&lt;0,0,'Consommation BATIMENT'!AM$331*'Consommation BATIMENT'!$D$19))</f>
        <v/>
      </c>
      <c r="AN224" s="293" t="str">
        <f>IF(AN$78="","",IF('Consommation BATIMENT'!AN$331&lt;0,0,'Consommation BATIMENT'!AN$331*'Consommation BATIMENT'!$D$19))</f>
        <v/>
      </c>
      <c r="AO224" s="293" t="str">
        <f>IF(AO$78="","",IF('Consommation BATIMENT'!AO$331&lt;0,0,'Consommation BATIMENT'!AO$331*'Consommation BATIMENT'!$D$19))</f>
        <v/>
      </c>
      <c r="AP224" s="293" t="str">
        <f>IF(AP$78="","",IF('Consommation BATIMENT'!AP$331&lt;0,0,'Consommation BATIMENT'!AP$331*'Consommation BATIMENT'!$D$19))</f>
        <v/>
      </c>
      <c r="AQ224" s="293" t="str">
        <f>IF(AQ$78="","",IF('Consommation BATIMENT'!AQ$331&lt;0,0,'Consommation BATIMENT'!AQ$331*'Consommation BATIMENT'!$D$19))</f>
        <v/>
      </c>
      <c r="AR224" s="293" t="str">
        <f>IF(AR$78="","",IF('Consommation BATIMENT'!AR$331&lt;0,0,'Consommation BATIMENT'!AR$331*'Consommation BATIMENT'!$D$19))</f>
        <v/>
      </c>
    </row>
    <row r="225" spans="1:1173" s="290" customFormat="1" ht="22" hidden="1" customHeight="1" x14ac:dyDescent="0.15">
      <c r="A225" s="256"/>
      <c r="B225" s="288" t="s">
        <v>200</v>
      </c>
      <c r="C225" s="93" t="s">
        <v>79</v>
      </c>
      <c r="D225" s="289">
        <f t="shared" ref="D225:AR225" si="62">IF(D$78="","",IF(D224&lt;0,0,IF($E218=0,D224,$F$90*$F$91*D224)))</f>
        <v>1195137.0000000056</v>
      </c>
      <c r="E225" s="289">
        <f t="shared" si="62"/>
        <v>2390274.0000000051</v>
      </c>
      <c r="F225" s="289">
        <f t="shared" si="62"/>
        <v>3585411.0000000051</v>
      </c>
      <c r="G225" s="289">
        <f t="shared" si="62"/>
        <v>4817511.0000000056</v>
      </c>
      <c r="H225" s="289">
        <f t="shared" si="62"/>
        <v>6049611.0000000047</v>
      </c>
      <c r="I225" s="289">
        <f t="shared" si="62"/>
        <v>7281711.0000000047</v>
      </c>
      <c r="J225" s="289">
        <f t="shared" si="62"/>
        <v>8513811.0000000056</v>
      </c>
      <c r="K225" s="289">
        <f t="shared" si="62"/>
        <v>9745911.0000000056</v>
      </c>
      <c r="L225" s="289">
        <f t="shared" si="62"/>
        <v>10978011.000000006</v>
      </c>
      <c r="M225" s="289">
        <f t="shared" si="62"/>
        <v>12210111.000000006</v>
      </c>
      <c r="N225" s="289">
        <f t="shared" si="62"/>
        <v>13442211.000000006</v>
      </c>
      <c r="O225" s="289">
        <f t="shared" si="62"/>
        <v>14674311.000000004</v>
      </c>
      <c r="P225" s="289">
        <f t="shared" si="62"/>
        <v>15906411.000000004</v>
      </c>
      <c r="Q225" s="289">
        <f t="shared" si="62"/>
        <v>16972177.500000007</v>
      </c>
      <c r="R225" s="289">
        <f t="shared" si="62"/>
        <v>18037944.000000007</v>
      </c>
      <c r="S225" s="289">
        <f t="shared" si="62"/>
        <v>19103710.500000007</v>
      </c>
      <c r="T225" s="289">
        <f t="shared" si="62"/>
        <v>20169477.000000007</v>
      </c>
      <c r="U225" s="289">
        <f t="shared" si="62"/>
        <v>21235243.500000007</v>
      </c>
      <c r="V225" s="289">
        <f t="shared" si="62"/>
        <v>22301010.000000007</v>
      </c>
      <c r="W225" s="289">
        <f t="shared" si="62"/>
        <v>23366776.500000007</v>
      </c>
      <c r="X225" s="289">
        <f t="shared" si="62"/>
        <v>24432543.000000007</v>
      </c>
      <c r="Y225" s="289">
        <f t="shared" si="62"/>
        <v>25498309.500000007</v>
      </c>
      <c r="Z225" s="289">
        <f t="shared" si="62"/>
        <v>26564076.000000007</v>
      </c>
      <c r="AA225" s="289">
        <f t="shared" si="62"/>
        <v>27325513.800000004</v>
      </c>
      <c r="AB225" s="289">
        <f t="shared" si="62"/>
        <v>28086951.600000005</v>
      </c>
      <c r="AC225" s="289">
        <f t="shared" si="62"/>
        <v>28848389.400000006</v>
      </c>
      <c r="AD225" s="289">
        <f t="shared" si="62"/>
        <v>29609827.200000007</v>
      </c>
      <c r="AE225" s="289">
        <f t="shared" si="62"/>
        <v>30371265.000000007</v>
      </c>
      <c r="AF225" s="289">
        <f t="shared" si="62"/>
        <v>31132702.800000004</v>
      </c>
      <c r="AG225" s="289">
        <f t="shared" si="62"/>
        <v>31894140.600000005</v>
      </c>
      <c r="AH225" s="289">
        <f t="shared" si="62"/>
        <v>32655578.400000006</v>
      </c>
      <c r="AI225" s="289">
        <f t="shared" si="62"/>
        <v>33417016.200000007</v>
      </c>
      <c r="AJ225" s="289">
        <f t="shared" si="62"/>
        <v>34178454.000000007</v>
      </c>
      <c r="AK225" s="289" t="str">
        <f t="shared" si="62"/>
        <v/>
      </c>
      <c r="AL225" s="289" t="str">
        <f t="shared" si="62"/>
        <v/>
      </c>
      <c r="AM225" s="289" t="str">
        <f t="shared" si="62"/>
        <v/>
      </c>
      <c r="AN225" s="289" t="str">
        <f t="shared" si="62"/>
        <v/>
      </c>
      <c r="AO225" s="289" t="str">
        <f t="shared" si="62"/>
        <v/>
      </c>
      <c r="AP225" s="289" t="str">
        <f t="shared" si="62"/>
        <v/>
      </c>
      <c r="AQ225" s="289" t="str">
        <f t="shared" si="62"/>
        <v/>
      </c>
      <c r="AR225" s="289" t="str">
        <f t="shared" si="62"/>
        <v/>
      </c>
    </row>
    <row r="226" spans="1:1173" s="290" customFormat="1" ht="22" hidden="1" customHeight="1" x14ac:dyDescent="0.15">
      <c r="A226" s="256"/>
      <c r="B226" s="288" t="s">
        <v>201</v>
      </c>
      <c r="C226" s="93" t="s">
        <v>49</v>
      </c>
      <c r="D226" s="289">
        <f t="shared" ref="D226:AR226" si="63">IF(D$78="","",IF($E218=0,$G218*D225,$J$24*D225))</f>
        <v>53781165.000000253</v>
      </c>
      <c r="E226" s="289">
        <f t="shared" si="63"/>
        <v>107562330.00000022</v>
      </c>
      <c r="F226" s="289">
        <f t="shared" si="63"/>
        <v>161343495.00000024</v>
      </c>
      <c r="G226" s="289">
        <f t="shared" si="63"/>
        <v>216787995.00000024</v>
      </c>
      <c r="H226" s="289">
        <f t="shared" si="63"/>
        <v>272232495.00000024</v>
      </c>
      <c r="I226" s="289">
        <f t="shared" si="63"/>
        <v>327676995.00000024</v>
      </c>
      <c r="J226" s="289">
        <f t="shared" si="63"/>
        <v>383121495.00000024</v>
      </c>
      <c r="K226" s="289">
        <f t="shared" si="63"/>
        <v>438565995.00000024</v>
      </c>
      <c r="L226" s="289">
        <f t="shared" si="63"/>
        <v>494010495.00000024</v>
      </c>
      <c r="M226" s="289">
        <f t="shared" si="63"/>
        <v>549454995.00000024</v>
      </c>
      <c r="N226" s="289">
        <f t="shared" si="63"/>
        <v>604899495.00000024</v>
      </c>
      <c r="O226" s="289">
        <f t="shared" si="63"/>
        <v>660343995.00000012</v>
      </c>
      <c r="P226" s="289">
        <f t="shared" si="63"/>
        <v>715788495.00000012</v>
      </c>
      <c r="Q226" s="289">
        <f t="shared" si="63"/>
        <v>763747987.50000036</v>
      </c>
      <c r="R226" s="289">
        <f t="shared" si="63"/>
        <v>811707480.00000036</v>
      </c>
      <c r="S226" s="289">
        <f t="shared" si="63"/>
        <v>859666972.50000036</v>
      </c>
      <c r="T226" s="289">
        <f t="shared" si="63"/>
        <v>907626465.00000036</v>
      </c>
      <c r="U226" s="289">
        <f t="shared" si="63"/>
        <v>955585957.50000036</v>
      </c>
      <c r="V226" s="289">
        <f t="shared" si="63"/>
        <v>1003545450.0000004</v>
      </c>
      <c r="W226" s="289">
        <f t="shared" si="63"/>
        <v>1051504942.5000004</v>
      </c>
      <c r="X226" s="289">
        <f t="shared" si="63"/>
        <v>1099464435.0000002</v>
      </c>
      <c r="Y226" s="289">
        <f t="shared" si="63"/>
        <v>1147423927.5000002</v>
      </c>
      <c r="Z226" s="289">
        <f t="shared" si="63"/>
        <v>1195383420.0000002</v>
      </c>
      <c r="AA226" s="289">
        <f t="shared" si="63"/>
        <v>1229648121.0000002</v>
      </c>
      <c r="AB226" s="289">
        <f t="shared" si="63"/>
        <v>1263912822.0000002</v>
      </c>
      <c r="AC226" s="289">
        <f t="shared" si="63"/>
        <v>1298177523.0000002</v>
      </c>
      <c r="AD226" s="289">
        <f t="shared" si="63"/>
        <v>1332442224.0000002</v>
      </c>
      <c r="AE226" s="289">
        <f t="shared" si="63"/>
        <v>1366706925.0000002</v>
      </c>
      <c r="AF226" s="289">
        <f t="shared" si="63"/>
        <v>1400971626.0000002</v>
      </c>
      <c r="AG226" s="289">
        <f t="shared" si="63"/>
        <v>1435236327.0000002</v>
      </c>
      <c r="AH226" s="289">
        <f t="shared" si="63"/>
        <v>1469501028.0000002</v>
      </c>
      <c r="AI226" s="289">
        <f t="shared" si="63"/>
        <v>1503765729.0000002</v>
      </c>
      <c r="AJ226" s="289">
        <f t="shared" si="63"/>
        <v>1538030430.0000002</v>
      </c>
      <c r="AK226" s="289" t="str">
        <f t="shared" si="63"/>
        <v/>
      </c>
      <c r="AL226" s="289" t="str">
        <f t="shared" si="63"/>
        <v/>
      </c>
      <c r="AM226" s="289" t="str">
        <f t="shared" si="63"/>
        <v/>
      </c>
      <c r="AN226" s="289" t="str">
        <f t="shared" si="63"/>
        <v/>
      </c>
      <c r="AO226" s="289" t="str">
        <f t="shared" si="63"/>
        <v/>
      </c>
      <c r="AP226" s="289" t="str">
        <f t="shared" si="63"/>
        <v/>
      </c>
      <c r="AQ226" s="289" t="str">
        <f t="shared" si="63"/>
        <v/>
      </c>
      <c r="AR226" s="289" t="str">
        <f t="shared" si="63"/>
        <v/>
      </c>
    </row>
    <row r="227" spans="1:1173" s="256" customFormat="1" ht="10" hidden="1" customHeight="1" x14ac:dyDescent="0.15">
      <c r="C227" s="291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</row>
    <row r="228" spans="1:1173" s="284" customFormat="1" ht="26" hidden="1" customHeight="1" x14ac:dyDescent="0.15">
      <c r="A228" s="256"/>
      <c r="B228" s="284" t="s">
        <v>100</v>
      </c>
      <c r="C228" s="286" t="s">
        <v>79</v>
      </c>
      <c r="D228" s="287">
        <f>IF(D$78="","",IF('Consommation BATIMENT'!D$343&lt;0,0,'Consommation BATIMENT'!D$343))</f>
        <v>782599.99999999988</v>
      </c>
      <c r="E228" s="287">
        <f>IF(E$78="","",IF('Consommation BATIMENT'!E$343&lt;0,0,'Consommation BATIMENT'!E$343))</f>
        <v>1553664.8672999998</v>
      </c>
      <c r="F228" s="287">
        <f>IF(F$78="","",IF('Consommation BATIMENT'!F$343&lt;0,0,'Consommation BATIMENT'!F$343))</f>
        <v>2313364.6239884314</v>
      </c>
      <c r="G228" s="287">
        <f>IF(G$78="","",IF('Consommation BATIMENT'!G$343&lt;0,0,'Consommation BATIMENT'!G$343))</f>
        <v>3061866.7861131541</v>
      </c>
      <c r="H228" s="287">
        <f>IF(H$78="","",IF('Consommation BATIMENT'!H$343&lt;0,0,'Consommation BATIMENT'!H$343))</f>
        <v>3799336.4006192395</v>
      </c>
      <c r="I228" s="287">
        <f>IF(I$78="","",IF('Consommation BATIMENT'!I$343&lt;0,0,'Consommation BATIMENT'!I$343))</f>
        <v>4525936.0817423118</v>
      </c>
      <c r="J228" s="287">
        <f>IF(J$78="","",IF('Consommation BATIMENT'!J$343&lt;0,0,'Consommation BATIMENT'!J$343))</f>
        <v>5241826.0468654707</v>
      </c>
      <c r="K228" s="287">
        <f>IF(K$78="","",IF('Consommation BATIMENT'!K$343&lt;0,0,'Consommation BATIMENT'!K$343))</f>
        <v>5947164.1518476969</v>
      </c>
      <c r="L228" s="287">
        <f>IF(L$78="","",IF('Consommation BATIMENT'!L$343&lt;0,0,'Consommation BATIMENT'!L$343))</f>
        <v>6642105.9258315377</v>
      </c>
      <c r="M228" s="287">
        <f>IF(M$78="","",IF('Consommation BATIMENT'!M$343&lt;0,0,'Consommation BATIMENT'!M$343))</f>
        <v>7326804.6055377433</v>
      </c>
      <c r="N228" s="287">
        <f>IF(N$78="","",IF('Consommation BATIMENT'!N$343&lt;0,0,'Consommation BATIMENT'!N$343))</f>
        <v>8001411.1690544197</v>
      </c>
      <c r="O228" s="287">
        <f>IF(O$78="","",IF('Consommation BATIMENT'!O$343&lt;0,0,'Consommation BATIMENT'!O$343))</f>
        <v>8666074.3691281416</v>
      </c>
      <c r="P228" s="287">
        <f>IF(P$78="","",IF('Consommation BATIMENT'!P$343&lt;0,0,'Consommation BATIMENT'!P$343))</f>
        <v>9320940.7659643777</v>
      </c>
      <c r="Q228" s="287">
        <f>IF(Q$78="","",IF('Consommation BATIMENT'!Q$343&lt;0,0,'Consommation BATIMENT'!Q$343))</f>
        <v>9966154.7595444452</v>
      </c>
      <c r="R228" s="287">
        <f>IF(R$78="","",IF('Consommation BATIMENT'!R$343&lt;0,0,'Consommation BATIMENT'!R$343))</f>
        <v>10601858.621466139</v>
      </c>
      <c r="S228" s="287">
        <f>IF(S$78="","",IF('Consommation BATIMENT'!S$343&lt;0,0,'Consommation BATIMENT'!S$343))</f>
        <v>11228192.526315039</v>
      </c>
      <c r="T228" s="287">
        <f>IF(T$78="","",IF('Consommation BATIMENT'!T$343&lt;0,0,'Consommation BATIMENT'!T$343))</f>
        <v>11845294.582573418</v>
      </c>
      <c r="U228" s="287">
        <f>IF(U$78="","",IF('Consommation BATIMENT'!U$343&lt;0,0,'Consommation BATIMENT'!U$343))</f>
        <v>12453300.863073576</v>
      </c>
      <c r="V228" s="287">
        <f>IF(V$78="","",IF('Consommation BATIMENT'!V$343&lt;0,0,'Consommation BATIMENT'!V$343))</f>
        <v>13052345.435002303</v>
      </c>
      <c r="W228" s="287">
        <f>IF(W$78="","",IF('Consommation BATIMENT'!W$343&lt;0,0,'Consommation BATIMENT'!W$343))</f>
        <v>13642560.389463086</v>
      </c>
      <c r="X228" s="287">
        <f>IF(X$78="","",IF('Consommation BATIMENT'!X$343&lt;0,0,'Consommation BATIMENT'!X$343))</f>
        <v>14224075.870602595</v>
      </c>
      <c r="Y228" s="287">
        <f>IF(Y$78="","",IF('Consommation BATIMENT'!Y$343&lt;0,0,'Consommation BATIMENT'!Y$343))</f>
        <v>14797020.104307847</v>
      </c>
      <c r="Z228" s="287">
        <f>IF(Z$78="","",IF('Consommation BATIMENT'!Z$343&lt;0,0,'Consommation BATIMENT'!Z$343))</f>
        <v>15361519.426480401</v>
      </c>
      <c r="AA228" s="287">
        <f>IF(AA$78="","",IF('Consommation BATIMENT'!AA$343&lt;0,0,'Consommation BATIMENT'!AA$343))</f>
        <v>15917698.310893793</v>
      </c>
      <c r="AB228" s="287">
        <f>IF(AB$78="","",IF('Consommation BATIMENT'!AB$343&lt;0,0,'Consommation BATIMENT'!AB$343))</f>
        <v>16465679.396640373</v>
      </c>
      <c r="AC228" s="287">
        <f>IF(AC$78="","",IF('Consommation BATIMENT'!AC$343&lt;0,0,'Consommation BATIMENT'!AC$343))</f>
        <v>17005583.515173592</v>
      </c>
      <c r="AD228" s="287">
        <f>IF(AD$78="","",IF('Consommation BATIMENT'!AD$343&lt;0,0,'Consommation BATIMENT'!AD$343))</f>
        <v>17537529.716951691</v>
      </c>
      <c r="AE228" s="287">
        <f>IF(AE$78="","",IF('Consommation BATIMENT'!AE$343&lt;0,0,'Consommation BATIMENT'!AE$343))</f>
        <v>18061635.297688682</v>
      </c>
      <c r="AF228" s="287">
        <f>IF(AF$78="","",IF('Consommation BATIMENT'!AF$343&lt;0,0,'Consommation BATIMENT'!AF$343))</f>
        <v>18578015.8242184</v>
      </c>
      <c r="AG228" s="287">
        <f>IF(AG$78="","",IF('Consommation BATIMENT'!AG$343&lt;0,0,'Consommation BATIMENT'!AG$343))</f>
        <v>19086785.159977332</v>
      </c>
      <c r="AH228" s="287">
        <f>IF(AH$78="","",IF('Consommation BATIMENT'!AH$343&lt;0,0,'Consommation BATIMENT'!AH$343))</f>
        <v>19588055.490111846</v>
      </c>
      <c r="AI228" s="287">
        <f>IF(AI$78="","",IF('Consommation BATIMENT'!AI$343&lt;0,0,'Consommation BATIMENT'!AI$343))</f>
        <v>20081937.346215341</v>
      </c>
      <c r="AJ228" s="287">
        <f>IF(AJ$78="","",IF('Consommation BATIMENT'!AJ$343&lt;0,0,'Consommation BATIMENT'!AJ$343))</f>
        <v>20568539.630700801</v>
      </c>
      <c r="AK228" s="287" t="str">
        <f>IF(AK$78="","",IF('Consommation BATIMENT'!AK$343&lt;0,0,'Consommation BATIMENT'!AK$343))</f>
        <v/>
      </c>
      <c r="AL228" s="287" t="str">
        <f>IF(AL$78="","",IF('Consommation BATIMENT'!AL$343&lt;0,0,'Consommation BATIMENT'!AL$343))</f>
        <v/>
      </c>
      <c r="AM228" s="287" t="str">
        <f>IF(AM$78="","",IF('Consommation BATIMENT'!AM$343&lt;0,0,'Consommation BATIMENT'!AM$343))</f>
        <v/>
      </c>
      <c r="AN228" s="287" t="str">
        <f>IF(AN$78="","",IF('Consommation BATIMENT'!AN$343&lt;0,0,'Consommation BATIMENT'!AN$343))</f>
        <v/>
      </c>
      <c r="AO228" s="287" t="str">
        <f>IF(AO$78="","",IF('Consommation BATIMENT'!AO$343&lt;0,0,'Consommation BATIMENT'!AO$343))</f>
        <v/>
      </c>
      <c r="AP228" s="287" t="str">
        <f>IF(AP$78="","",IF('Consommation BATIMENT'!AP$343&lt;0,0,'Consommation BATIMENT'!AP$343))</f>
        <v/>
      </c>
      <c r="AQ228" s="287" t="str">
        <f>IF(AQ$78="","",IF('Consommation BATIMENT'!AQ$343&lt;0,0,'Consommation BATIMENT'!AQ$343))</f>
        <v/>
      </c>
      <c r="AR228" s="287" t="str">
        <f>IF(AR$78="","",IF('Consommation BATIMENT'!AR$343&lt;0,0,'Consommation BATIMENT'!AR$343))</f>
        <v/>
      </c>
    </row>
    <row r="229" spans="1:1173" s="290" customFormat="1" ht="22" hidden="1" customHeight="1" x14ac:dyDescent="0.15">
      <c r="A229" s="256"/>
      <c r="B229" s="288" t="s">
        <v>199</v>
      </c>
      <c r="C229" s="93" t="s">
        <v>79</v>
      </c>
      <c r="D229" s="289">
        <f t="shared" ref="D229:AR229" si="64">IF(D$78="","",IF(D228&lt;0,0,IF($D218=0,D228,$F$90*$F$91*D228)))</f>
        <v>164345.99999999997</v>
      </c>
      <c r="E229" s="289">
        <f t="shared" si="64"/>
        <v>326269.62213299994</v>
      </c>
      <c r="F229" s="289">
        <f t="shared" si="64"/>
        <v>485806.5710375706</v>
      </c>
      <c r="G229" s="289">
        <f t="shared" si="64"/>
        <v>642992.02508376236</v>
      </c>
      <c r="H229" s="289">
        <f t="shared" si="64"/>
        <v>797860.64413004031</v>
      </c>
      <c r="I229" s="289">
        <f t="shared" si="64"/>
        <v>950446.57716588548</v>
      </c>
      <c r="J229" s="289">
        <f t="shared" si="64"/>
        <v>1100783.4698417487</v>
      </c>
      <c r="K229" s="289">
        <f t="shared" si="64"/>
        <v>1248904.4718880162</v>
      </c>
      <c r="L229" s="289">
        <f t="shared" si="64"/>
        <v>1394842.244424623</v>
      </c>
      <c r="M229" s="289">
        <f t="shared" si="64"/>
        <v>1538628.967162926</v>
      </c>
      <c r="N229" s="289">
        <f t="shared" si="64"/>
        <v>1680296.345501428</v>
      </c>
      <c r="O229" s="289">
        <f t="shared" si="64"/>
        <v>1819875.6175169097</v>
      </c>
      <c r="P229" s="289">
        <f t="shared" si="64"/>
        <v>1957397.5608525192</v>
      </c>
      <c r="Q229" s="289">
        <f t="shared" si="64"/>
        <v>2092892.4995043334</v>
      </c>
      <c r="R229" s="289">
        <f t="shared" si="64"/>
        <v>2226390.3105078894</v>
      </c>
      <c r="S229" s="289">
        <f t="shared" si="64"/>
        <v>2357920.4305261583</v>
      </c>
      <c r="T229" s="289">
        <f t="shared" si="64"/>
        <v>2487511.8623404177</v>
      </c>
      <c r="U229" s="289">
        <f t="shared" si="64"/>
        <v>2615193.1812454509</v>
      </c>
      <c r="V229" s="289">
        <f t="shared" si="64"/>
        <v>2740992.5413504834</v>
      </c>
      <c r="W229" s="289">
        <f t="shared" si="64"/>
        <v>2864937.6817872478</v>
      </c>
      <c r="X229" s="289">
        <f t="shared" si="64"/>
        <v>2987055.9328265446</v>
      </c>
      <c r="Y229" s="289">
        <f t="shared" si="64"/>
        <v>3107374.221904648</v>
      </c>
      <c r="Z229" s="289">
        <f t="shared" si="64"/>
        <v>3225919.0795608843</v>
      </c>
      <c r="AA229" s="289">
        <f t="shared" si="64"/>
        <v>3342716.6452876963</v>
      </c>
      <c r="AB229" s="289">
        <f t="shared" si="64"/>
        <v>3457792.6732944781</v>
      </c>
      <c r="AC229" s="289">
        <f t="shared" si="64"/>
        <v>3571172.5381864542</v>
      </c>
      <c r="AD229" s="289">
        <f t="shared" si="64"/>
        <v>3682881.240559855</v>
      </c>
      <c r="AE229" s="289">
        <f t="shared" si="64"/>
        <v>3792943.4125146228</v>
      </c>
      <c r="AF229" s="289">
        <f t="shared" si="64"/>
        <v>3901383.3230858636</v>
      </c>
      <c r="AG229" s="289">
        <f t="shared" si="64"/>
        <v>4008224.8835952394</v>
      </c>
      <c r="AH229" s="289">
        <f t="shared" si="64"/>
        <v>4113491.6529234876</v>
      </c>
      <c r="AI229" s="289">
        <f t="shared" si="64"/>
        <v>4217206.8427052218</v>
      </c>
      <c r="AJ229" s="289">
        <f t="shared" si="64"/>
        <v>4319393.3224471677</v>
      </c>
      <c r="AK229" s="289" t="str">
        <f t="shared" si="64"/>
        <v/>
      </c>
      <c r="AL229" s="289" t="str">
        <f t="shared" si="64"/>
        <v/>
      </c>
      <c r="AM229" s="289" t="str">
        <f t="shared" si="64"/>
        <v/>
      </c>
      <c r="AN229" s="289" t="str">
        <f t="shared" si="64"/>
        <v/>
      </c>
      <c r="AO229" s="289" t="str">
        <f t="shared" si="64"/>
        <v/>
      </c>
      <c r="AP229" s="289" t="str">
        <f t="shared" si="64"/>
        <v/>
      </c>
      <c r="AQ229" s="289" t="str">
        <f t="shared" si="64"/>
        <v/>
      </c>
      <c r="AR229" s="289" t="str">
        <f t="shared" si="64"/>
        <v/>
      </c>
    </row>
    <row r="230" spans="1:1173" s="290" customFormat="1" ht="22" hidden="1" customHeight="1" x14ac:dyDescent="0.15">
      <c r="A230" s="256"/>
      <c r="B230" s="288" t="s">
        <v>197</v>
      </c>
      <c r="C230" s="93" t="s">
        <v>49</v>
      </c>
      <c r="D230" s="289">
        <f t="shared" ref="D230:AR230" si="65">IF(D$78="","",IF($D218=0,$H218*D229,$J$24*D229))</f>
        <v>17666821.605887998</v>
      </c>
      <c r="E230" s="289">
        <f t="shared" si="65"/>
        <v>35073243.094716012</v>
      </c>
      <c r="F230" s="289">
        <f t="shared" si="65"/>
        <v>52223102.634009443</v>
      </c>
      <c r="G230" s="289">
        <f t="shared" si="65"/>
        <v>69120181.818623468</v>
      </c>
      <c r="H230" s="289">
        <f t="shared" si="65"/>
        <v>85768206.504595876</v>
      </c>
      <c r="I230" s="289">
        <f t="shared" si="65"/>
        <v>102170847.63070938</v>
      </c>
      <c r="J230" s="289">
        <f t="shared" si="65"/>
        <v>118331722.02794452</v>
      </c>
      <c r="K230" s="289">
        <f t="shared" si="65"/>
        <v>134254393.21700162</v>
      </c>
      <c r="L230" s="289">
        <f t="shared" si="65"/>
        <v>149942372.19406766</v>
      </c>
      <c r="M230" s="289">
        <f t="shared" si="65"/>
        <v>165399118.20500118</v>
      </c>
      <c r="N230" s="289">
        <f t="shared" si="65"/>
        <v>180628039.50810656</v>
      </c>
      <c r="O230" s="289">
        <f t="shared" si="65"/>
        <v>195632494.1256648</v>
      </c>
      <c r="P230" s="289">
        <f t="shared" si="65"/>
        <v>210415790.58438757</v>
      </c>
      <c r="Q230" s="289">
        <f t="shared" si="65"/>
        <v>224981188.64495698</v>
      </c>
      <c r="R230" s="289">
        <f t="shared" si="65"/>
        <v>239331900.02081266</v>
      </c>
      <c r="S230" s="289">
        <f t="shared" si="65"/>
        <v>253471089.08634388</v>
      </c>
      <c r="T230" s="289">
        <f t="shared" si="65"/>
        <v>267401873.5746437</v>
      </c>
      <c r="U230" s="289">
        <f t="shared" si="65"/>
        <v>281127325.26497823</v>
      </c>
      <c r="V230" s="289">
        <f t="shared" si="65"/>
        <v>294650470.66012305</v>
      </c>
      <c r="W230" s="289">
        <f t="shared" si="65"/>
        <v>307974291.65371615</v>
      </c>
      <c r="X230" s="289">
        <f t="shared" si="65"/>
        <v>321101726.18777418</v>
      </c>
      <c r="Y230" s="289">
        <f t="shared" si="65"/>
        <v>334035668.90051752</v>
      </c>
      <c r="Z230" s="289">
        <f t="shared" si="65"/>
        <v>346778971.76464635</v>
      </c>
      <c r="AA230" s="289">
        <f t="shared" si="65"/>
        <v>359334444.71620929</v>
      </c>
      <c r="AB230" s="289">
        <f t="shared" si="65"/>
        <v>371704856.2742027</v>
      </c>
      <c r="AC230" s="289">
        <f t="shared" si="65"/>
        <v>383892934.1510371</v>
      </c>
      <c r="AD230" s="289">
        <f t="shared" si="65"/>
        <v>395901365.85400587</v>
      </c>
      <c r="AE230" s="289">
        <f t="shared" si="65"/>
        <v>407732799.27788877</v>
      </c>
      <c r="AF230" s="289">
        <f t="shared" si="65"/>
        <v>419389843.28882033</v>
      </c>
      <c r="AG230" s="289">
        <f t="shared" si="65"/>
        <v>430875068.29955274</v>
      </c>
      <c r="AH230" s="289">
        <f t="shared" si="65"/>
        <v>442191006.83623952</v>
      </c>
      <c r="AI230" s="289">
        <f t="shared" si="65"/>
        <v>453340154.09686476</v>
      </c>
      <c r="AJ230" s="289">
        <f t="shared" si="65"/>
        <v>464324968.50144196</v>
      </c>
      <c r="AK230" s="289" t="str">
        <f t="shared" si="65"/>
        <v/>
      </c>
      <c r="AL230" s="289" t="str">
        <f t="shared" si="65"/>
        <v/>
      </c>
      <c r="AM230" s="289" t="str">
        <f t="shared" si="65"/>
        <v/>
      </c>
      <c r="AN230" s="289" t="str">
        <f t="shared" si="65"/>
        <v/>
      </c>
      <c r="AO230" s="289" t="str">
        <f t="shared" si="65"/>
        <v/>
      </c>
      <c r="AP230" s="289" t="str">
        <f t="shared" si="65"/>
        <v/>
      </c>
      <c r="AQ230" s="289" t="str">
        <f t="shared" si="65"/>
        <v/>
      </c>
      <c r="AR230" s="289" t="str">
        <f t="shared" si="65"/>
        <v/>
      </c>
    </row>
    <row r="231" spans="1:1173" s="256" customFormat="1" ht="10" hidden="1" customHeight="1" x14ac:dyDescent="0.15">
      <c r="C231" s="291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</row>
    <row r="232" spans="1:1173" s="284" customFormat="1" ht="26" hidden="1" customHeight="1" x14ac:dyDescent="0.15">
      <c r="A232" s="256"/>
      <c r="B232" s="284" t="s">
        <v>101</v>
      </c>
      <c r="C232" s="286" t="s">
        <v>79</v>
      </c>
      <c r="D232" s="287">
        <f>IF(D$78="","",IF('Consommation BATIMENT'!D$350&lt;0,0,'Consommation BATIMENT'!D$350))</f>
        <v>559000</v>
      </c>
      <c r="E232" s="287">
        <f>IF(E$78="","",IF('Consommation BATIMENT'!E$350&lt;0,0,'Consommation BATIMENT'!E$350))</f>
        <v>1123176.6195</v>
      </c>
      <c r="F232" s="287">
        <f>IF(F$78="","",IF('Consommation BATIMENT'!F$350&lt;0,0,'Consommation BATIMENT'!F$350))</f>
        <v>1692587.7177168799</v>
      </c>
      <c r="G232" s="287">
        <f>IF(G$78="","",IF('Consommation BATIMENT'!G$350&lt;0,0,'Consommation BATIMENT'!G$350))</f>
        <v>2267291.6426515919</v>
      </c>
      <c r="H232" s="287">
        <f>IF(H$78="","",IF('Consommation BATIMENT'!H$350&lt;0,0,'Consommation BATIMENT'!H$350))</f>
        <v>2847347.2373007289</v>
      </c>
      <c r="I232" s="287">
        <f>IF(I$78="","",IF('Consommation BATIMENT'!I$350&lt;0,0,'Consommation BATIMENT'!I$350))</f>
        <v>3432813.8459106949</v>
      </c>
      <c r="J232" s="287">
        <f>IF(J$78="","",IF('Consommation BATIMENT'!J$350&lt;0,0,'Consommation BATIMENT'!J$350))</f>
        <v>4023751.3202751959</v>
      </c>
      <c r="K232" s="287">
        <f>IF(K$78="","",IF('Consommation BATIMENT'!K$350&lt;0,0,'Consommation BATIMENT'!K$350))</f>
        <v>4620220.0260767639</v>
      </c>
      <c r="L232" s="287">
        <f>IF(L$78="","",IF('Consommation BATIMENT'!L$350&lt;0,0,'Consommation BATIMENT'!L$350))</f>
        <v>5222280.8492730381</v>
      </c>
      <c r="M232" s="287">
        <f>IF(M$78="","",IF('Consommation BATIMENT'!M$350&lt;0,0,'Consommation BATIMENT'!M$350))</f>
        <v>5829995.2025285168</v>
      </c>
      <c r="N232" s="287">
        <f>IF(N$78="","",IF('Consommation BATIMENT'!N$350&lt;0,0,'Consommation BATIMENT'!N$350))</f>
        <v>6443425.0316925198</v>
      </c>
      <c r="O232" s="287">
        <f>IF(O$78="","",IF('Consommation BATIMENT'!O$350&lt;0,0,'Consommation BATIMENT'!O$350))</f>
        <v>7062632.8223240767</v>
      </c>
      <c r="P232" s="287">
        <f>IF(P$78="","",IF('Consommation BATIMENT'!P$350&lt;0,0,'Consommation BATIMENT'!P$350))</f>
        <v>7687681.6062644813</v>
      </c>
      <c r="Q232" s="287">
        <f>IF(Q$78="","",IF('Consommation BATIMENT'!Q$350&lt;0,0,'Consommation BATIMENT'!Q$350))</f>
        <v>8318634.9682582468</v>
      </c>
      <c r="R232" s="287">
        <f>IF(R$78="","",IF('Consommation BATIMENT'!R$350&lt;0,0,'Consommation BATIMENT'!R$350))</f>
        <v>8955557.0526231993</v>
      </c>
      <c r="S232" s="287">
        <f>IF(S$78="","",IF('Consommation BATIMENT'!S$350&lt;0,0,'Consommation BATIMENT'!S$350))</f>
        <v>9598512.5699704494</v>
      </c>
      <c r="T232" s="287">
        <f>IF(T$78="","",IF('Consommation BATIMENT'!T$350&lt;0,0,'Consommation BATIMENT'!T$350))</f>
        <v>10247566.803975005</v>
      </c>
      <c r="U232" s="287">
        <f>IF(U$78="","",IF('Consommation BATIMENT'!U$350&lt;0,0,'Consommation BATIMENT'!U$350))</f>
        <v>10902785.618197745</v>
      </c>
      <c r="V232" s="287">
        <f>IF(V$78="","",IF('Consommation BATIMENT'!V$350&lt;0,0,'Consommation BATIMENT'!V$350))</f>
        <v>11564235.462959548</v>
      </c>
      <c r="W232" s="287">
        <f>IF(W$78="","",IF('Consommation BATIMENT'!W$350&lt;0,0,'Consommation BATIMENT'!W$350))</f>
        <v>12231983.382268298</v>
      </c>
      <c r="X232" s="287">
        <f>IF(X$78="","",IF('Consommation BATIMENT'!X$350&lt;0,0,'Consommation BATIMENT'!X$350))</f>
        <v>12906097.020799547</v>
      </c>
      <c r="Y232" s="287">
        <f>IF(Y$78="","",IF('Consommation BATIMENT'!Y$350&lt;0,0,'Consommation BATIMENT'!Y$350))</f>
        <v>13586644.630931607</v>
      </c>
      <c r="Z232" s="287">
        <f>IF(Z$78="","",IF('Consommation BATIMENT'!Z$350&lt;0,0,'Consommation BATIMENT'!Z$350))</f>
        <v>14273695.079835827</v>
      </c>
      <c r="AA232" s="287">
        <f>IF(AA$78="","",IF('Consommation BATIMENT'!AA$350&lt;0,0,'Consommation BATIMENT'!AA$350))</f>
        <v>14967317.856622841</v>
      </c>
      <c r="AB232" s="287">
        <f>IF(AB$78="","",IF('Consommation BATIMENT'!AB$350&lt;0,0,'Consommation BATIMENT'!AB$350))</f>
        <v>15667583.079545565</v>
      </c>
      <c r="AC232" s="287">
        <f>IF(AC$78="","",IF('Consommation BATIMENT'!AC$350&lt;0,0,'Consommation BATIMENT'!AC$350))</f>
        <v>16374561.503259724</v>
      </c>
      <c r="AD232" s="287">
        <f>IF(AD$78="","",IF('Consommation BATIMENT'!AD$350&lt;0,0,'Consommation BATIMENT'!AD$350))</f>
        <v>17088324.526142698</v>
      </c>
      <c r="AE232" s="287">
        <f>IF(AE$78="","",IF('Consommation BATIMENT'!AE$350&lt;0,0,'Consommation BATIMENT'!AE$350))</f>
        <v>17808944.197671492</v>
      </c>
      <c r="AF232" s="287">
        <f>IF(AF$78="","",IF('Consommation BATIMENT'!AF$350&lt;0,0,'Consommation BATIMENT'!AF$350))</f>
        <v>18536493.225860607</v>
      </c>
      <c r="AG232" s="287">
        <f>IF(AG$78="","",IF('Consommation BATIMENT'!AG$350&lt;0,0,'Consommation BATIMENT'!AG$350))</f>
        <v>19271044.984760635</v>
      </c>
      <c r="AH232" s="287">
        <f>IF(AH$78="","",IF('Consommation BATIMENT'!AH$350&lt;0,0,'Consommation BATIMENT'!AH$350))</f>
        <v>20012673.52201838</v>
      </c>
      <c r="AI232" s="287">
        <f>IF(AI$78="","",IF('Consommation BATIMENT'!AI$350&lt;0,0,'Consommation BATIMENT'!AI$350))</f>
        <v>20761453.566499323</v>
      </c>
      <c r="AJ232" s="287">
        <f>IF(AJ$78="","",IF('Consommation BATIMENT'!AJ$350&lt;0,0,'Consommation BATIMENT'!AJ$350))</f>
        <v>21517460.535973225</v>
      </c>
      <c r="AK232" s="287" t="str">
        <f>IF(AK$78="","",IF('Consommation BATIMENT'!AK$350&lt;0,0,'Consommation BATIMENT'!AK$350))</f>
        <v/>
      </c>
      <c r="AL232" s="287" t="str">
        <f>IF(AL$78="","",IF('Consommation BATIMENT'!AL$350&lt;0,0,'Consommation BATIMENT'!AL$350))</f>
        <v/>
      </c>
      <c r="AM232" s="287" t="str">
        <f>IF(AM$78="","",IF('Consommation BATIMENT'!AM$350&lt;0,0,'Consommation BATIMENT'!AM$350))</f>
        <v/>
      </c>
      <c r="AN232" s="287" t="str">
        <f>IF(AN$78="","",IF('Consommation BATIMENT'!AN$350&lt;0,0,'Consommation BATIMENT'!AN$350))</f>
        <v/>
      </c>
      <c r="AO232" s="287" t="str">
        <f>IF(AO$78="","",IF('Consommation BATIMENT'!AO$350&lt;0,0,'Consommation BATIMENT'!AO$350))</f>
        <v/>
      </c>
      <c r="AP232" s="287" t="str">
        <f>IF(AP$78="","",IF('Consommation BATIMENT'!AP$350&lt;0,0,'Consommation BATIMENT'!AP$350))</f>
        <v/>
      </c>
      <c r="AQ232" s="287" t="str">
        <f>IF(AQ$78="","",IF('Consommation BATIMENT'!AQ$350&lt;0,0,'Consommation BATIMENT'!AQ$350))</f>
        <v/>
      </c>
      <c r="AR232" s="287" t="str">
        <f>IF(AR$78="","",IF('Consommation BATIMENT'!AR$350&lt;0,0,'Consommation BATIMENT'!AR$350))</f>
        <v/>
      </c>
    </row>
    <row r="233" spans="1:1173" s="290" customFormat="1" ht="22" hidden="1" customHeight="1" x14ac:dyDescent="0.15">
      <c r="A233" s="256"/>
      <c r="B233" s="288" t="s">
        <v>200</v>
      </c>
      <c r="C233" s="93" t="s">
        <v>79</v>
      </c>
      <c r="D233" s="289">
        <f t="shared" ref="D233:AR233" si="66">IF(D$78="","",IF(D232&lt;0,0,IF($F218=0,D232,$F$90*$F$91*D232)))</f>
        <v>559000</v>
      </c>
      <c r="E233" s="289">
        <f t="shared" si="66"/>
        <v>1123176.6195</v>
      </c>
      <c r="F233" s="289">
        <f t="shared" si="66"/>
        <v>1692587.7177168799</v>
      </c>
      <c r="G233" s="289">
        <f t="shared" si="66"/>
        <v>2267291.6426515919</v>
      </c>
      <c r="H233" s="289">
        <f t="shared" si="66"/>
        <v>2847347.2373007289</v>
      </c>
      <c r="I233" s="289">
        <f t="shared" si="66"/>
        <v>3432813.8459106949</v>
      </c>
      <c r="J233" s="289">
        <f t="shared" si="66"/>
        <v>4023751.3202751959</v>
      </c>
      <c r="K233" s="289">
        <f t="shared" si="66"/>
        <v>4620220.0260767639</v>
      </c>
      <c r="L233" s="289">
        <f t="shared" si="66"/>
        <v>5222280.8492730381</v>
      </c>
      <c r="M233" s="289">
        <f t="shared" si="66"/>
        <v>5829995.2025285168</v>
      </c>
      <c r="N233" s="289">
        <f t="shared" si="66"/>
        <v>6443425.0316925198</v>
      </c>
      <c r="O233" s="289">
        <f t="shared" si="66"/>
        <v>7062632.8223240767</v>
      </c>
      <c r="P233" s="289">
        <f t="shared" si="66"/>
        <v>7687681.6062644813</v>
      </c>
      <c r="Q233" s="289">
        <f t="shared" si="66"/>
        <v>8318634.9682582468</v>
      </c>
      <c r="R233" s="289">
        <f t="shared" si="66"/>
        <v>8955557.0526231993</v>
      </c>
      <c r="S233" s="289">
        <f t="shared" si="66"/>
        <v>9598512.5699704494</v>
      </c>
      <c r="T233" s="289">
        <f t="shared" si="66"/>
        <v>10247566.803975005</v>
      </c>
      <c r="U233" s="289">
        <f t="shared" si="66"/>
        <v>10902785.618197745</v>
      </c>
      <c r="V233" s="289">
        <f t="shared" si="66"/>
        <v>11564235.462959548</v>
      </c>
      <c r="W233" s="289">
        <f t="shared" si="66"/>
        <v>12231983.382268298</v>
      </c>
      <c r="X233" s="289">
        <f t="shared" si="66"/>
        <v>12906097.020799547</v>
      </c>
      <c r="Y233" s="289">
        <f t="shared" si="66"/>
        <v>13586644.630931607</v>
      </c>
      <c r="Z233" s="289">
        <f t="shared" si="66"/>
        <v>14273695.079835827</v>
      </c>
      <c r="AA233" s="289">
        <f t="shared" si="66"/>
        <v>14967317.856622841</v>
      </c>
      <c r="AB233" s="289">
        <f t="shared" si="66"/>
        <v>15667583.079545565</v>
      </c>
      <c r="AC233" s="289">
        <f t="shared" si="66"/>
        <v>16374561.503259724</v>
      </c>
      <c r="AD233" s="289">
        <f t="shared" si="66"/>
        <v>17088324.526142698</v>
      </c>
      <c r="AE233" s="289">
        <f t="shared" si="66"/>
        <v>17808944.197671492</v>
      </c>
      <c r="AF233" s="289">
        <f t="shared" si="66"/>
        <v>18536493.225860607</v>
      </c>
      <c r="AG233" s="289">
        <f t="shared" si="66"/>
        <v>19271044.984760635</v>
      </c>
      <c r="AH233" s="289">
        <f t="shared" si="66"/>
        <v>20012673.52201838</v>
      </c>
      <c r="AI233" s="289">
        <f t="shared" si="66"/>
        <v>20761453.566499323</v>
      </c>
      <c r="AJ233" s="289">
        <f t="shared" si="66"/>
        <v>21517460.535973225</v>
      </c>
      <c r="AK233" s="289" t="str">
        <f t="shared" si="66"/>
        <v/>
      </c>
      <c r="AL233" s="289" t="str">
        <f t="shared" si="66"/>
        <v/>
      </c>
      <c r="AM233" s="289" t="str">
        <f t="shared" si="66"/>
        <v/>
      </c>
      <c r="AN233" s="289" t="str">
        <f t="shared" si="66"/>
        <v/>
      </c>
      <c r="AO233" s="289" t="str">
        <f t="shared" si="66"/>
        <v/>
      </c>
      <c r="AP233" s="289" t="str">
        <f t="shared" si="66"/>
        <v/>
      </c>
      <c r="AQ233" s="289" t="str">
        <f t="shared" si="66"/>
        <v/>
      </c>
      <c r="AR233" s="289" t="str">
        <f t="shared" si="66"/>
        <v/>
      </c>
      <c r="AS233" s="294"/>
    </row>
    <row r="234" spans="1:1173" s="290" customFormat="1" ht="22" hidden="1" customHeight="1" x14ac:dyDescent="0.15">
      <c r="A234" s="256"/>
      <c r="B234" s="288" t="s">
        <v>201</v>
      </c>
      <c r="C234" s="93" t="s">
        <v>49</v>
      </c>
      <c r="D234" s="289">
        <f t="shared" ref="D234:AR234" si="67">IF(D$78="","",IF($F218=0,$H218*D233,$J$24*D233))</f>
        <v>50310000</v>
      </c>
      <c r="E234" s="289">
        <f t="shared" si="67"/>
        <v>101085895.755</v>
      </c>
      <c r="F234" s="289">
        <f t="shared" si="67"/>
        <v>152332894.5945192</v>
      </c>
      <c r="G234" s="289">
        <f t="shared" si="67"/>
        <v>204056247.83864328</v>
      </c>
      <c r="H234" s="289">
        <f t="shared" si="67"/>
        <v>256261251.35706559</v>
      </c>
      <c r="I234" s="289">
        <f t="shared" si="67"/>
        <v>308953246.13196254</v>
      </c>
      <c r="J234" s="289">
        <f t="shared" si="67"/>
        <v>362137618.82476765</v>
      </c>
      <c r="K234" s="289">
        <f t="shared" si="67"/>
        <v>415819802.34690875</v>
      </c>
      <c r="L234" s="289">
        <f t="shared" si="67"/>
        <v>470005276.43457341</v>
      </c>
      <c r="M234" s="289">
        <f t="shared" si="67"/>
        <v>524699568.22756648</v>
      </c>
      <c r="N234" s="289">
        <f t="shared" si="67"/>
        <v>579908252.85232675</v>
      </c>
      <c r="O234" s="289">
        <f t="shared" si="67"/>
        <v>635636954.00916696</v>
      </c>
      <c r="P234" s="289">
        <f t="shared" si="67"/>
        <v>691891344.56380332</v>
      </c>
      <c r="Q234" s="289">
        <f t="shared" si="67"/>
        <v>748677147.14324224</v>
      </c>
      <c r="R234" s="289">
        <f t="shared" si="67"/>
        <v>806000134.73608792</v>
      </c>
      <c r="S234" s="289">
        <f t="shared" si="67"/>
        <v>863866131.29734039</v>
      </c>
      <c r="T234" s="289">
        <f t="shared" si="67"/>
        <v>922281012.35775042</v>
      </c>
      <c r="U234" s="289">
        <f t="shared" si="67"/>
        <v>981250705.637797</v>
      </c>
      <c r="V234" s="289">
        <f t="shared" si="67"/>
        <v>1040781191.6663593</v>
      </c>
      <c r="W234" s="289">
        <f t="shared" si="67"/>
        <v>1100878504.4041469</v>
      </c>
      <c r="X234" s="289">
        <f t="shared" si="67"/>
        <v>1161548731.8719592</v>
      </c>
      <c r="Y234" s="289">
        <f t="shared" si="67"/>
        <v>1222798016.7838445</v>
      </c>
      <c r="Z234" s="289">
        <f t="shared" si="67"/>
        <v>1284632557.1852243</v>
      </c>
      <c r="AA234" s="289">
        <f t="shared" si="67"/>
        <v>1347058607.0960557</v>
      </c>
      <c r="AB234" s="289">
        <f t="shared" si="67"/>
        <v>1410082477.1591008</v>
      </c>
      <c r="AC234" s="289">
        <f t="shared" si="67"/>
        <v>1473710535.2933753</v>
      </c>
      <c r="AD234" s="289">
        <f t="shared" si="67"/>
        <v>1537949207.3528428</v>
      </c>
      <c r="AE234" s="289">
        <f t="shared" si="67"/>
        <v>1602804977.7904344</v>
      </c>
      <c r="AF234" s="289">
        <f t="shared" si="67"/>
        <v>1668284390.3274546</v>
      </c>
      <c r="AG234" s="289">
        <f t="shared" si="67"/>
        <v>1734394048.6284571</v>
      </c>
      <c r="AH234" s="289">
        <f t="shared" si="67"/>
        <v>1801140616.9816542</v>
      </c>
      <c r="AI234" s="289">
        <f t="shared" si="67"/>
        <v>1868530820.9849391</v>
      </c>
      <c r="AJ234" s="289">
        <f t="shared" si="67"/>
        <v>1936571448.2375903</v>
      </c>
      <c r="AK234" s="289" t="str">
        <f t="shared" si="67"/>
        <v/>
      </c>
      <c r="AL234" s="289" t="str">
        <f t="shared" si="67"/>
        <v/>
      </c>
      <c r="AM234" s="289" t="str">
        <f t="shared" si="67"/>
        <v/>
      </c>
      <c r="AN234" s="289" t="str">
        <f t="shared" si="67"/>
        <v/>
      </c>
      <c r="AO234" s="289" t="str">
        <f t="shared" si="67"/>
        <v/>
      </c>
      <c r="AP234" s="289" t="str">
        <f t="shared" si="67"/>
        <v/>
      </c>
      <c r="AQ234" s="289" t="str">
        <f t="shared" si="67"/>
        <v/>
      </c>
      <c r="AR234" s="289" t="str">
        <f t="shared" si="67"/>
        <v/>
      </c>
      <c r="AS234" s="294"/>
    </row>
    <row r="235" spans="1:1173" s="256" customFormat="1" ht="10" hidden="1" customHeight="1" thickBot="1" x14ac:dyDescent="0.2">
      <c r="C235" s="291"/>
      <c r="D235" s="292"/>
      <c r="E235" s="295"/>
      <c r="F235" s="292"/>
      <c r="G235" s="292"/>
      <c r="H235" s="292"/>
      <c r="I235" s="292"/>
      <c r="J235" s="295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</row>
    <row r="236" spans="1:1173" s="255" customFormat="1" ht="22" hidden="1" customHeight="1" thickTop="1" thickBot="1" x14ac:dyDescent="0.2">
      <c r="A236" s="256"/>
      <c r="B236" s="296" t="s">
        <v>248</v>
      </c>
      <c r="C236" s="297" t="s">
        <v>79</v>
      </c>
      <c r="D236" s="298">
        <f>IF(D$78="","",D221+D225+D229+D233)</f>
        <v>2491775.4337000055</v>
      </c>
      <c r="E236" s="298">
        <f t="shared" ref="E236:AR236" si="68">IF(E$78="","",E221+E225+E229+E233)</f>
        <v>4978284.1380330045</v>
      </c>
      <c r="F236" s="298">
        <f t="shared" si="68"/>
        <v>7459723.1732544554</v>
      </c>
      <c r="G236" s="298">
        <f t="shared" si="68"/>
        <v>9973252.5621353593</v>
      </c>
      <c r="H236" s="298">
        <f t="shared" si="68"/>
        <v>12482132.178030774</v>
      </c>
      <c r="I236" s="298">
        <f t="shared" si="68"/>
        <v>14986559.010576583</v>
      </c>
      <c r="J236" s="298">
        <f t="shared" si="68"/>
        <v>17486730.053616948</v>
      </c>
      <c r="K236" s="298">
        <f t="shared" si="68"/>
        <v>19982842.318964787</v>
      </c>
      <c r="L236" s="298">
        <f t="shared" si="68"/>
        <v>22475092.850097664</v>
      </c>
      <c r="M236" s="298">
        <f t="shared" si="68"/>
        <v>24963652.861691449</v>
      </c>
      <c r="N236" s="298">
        <f t="shared" si="68"/>
        <v>27448745.375493951</v>
      </c>
      <c r="O236" s="298">
        <f t="shared" si="68"/>
        <v>29930567.611540988</v>
      </c>
      <c r="P236" s="298">
        <f t="shared" si="68"/>
        <v>32409291.001617007</v>
      </c>
      <c r="Q236" s="298">
        <f t="shared" si="68"/>
        <v>34718779.450862586</v>
      </c>
      <c r="R236" s="298">
        <f t="shared" si="68"/>
        <v>37025563.977031097</v>
      </c>
      <c r="S236" s="298">
        <f t="shared" si="68"/>
        <v>39329816.349696614</v>
      </c>
      <c r="T236" s="298">
        <f t="shared" si="68"/>
        <v>41631734.351715431</v>
      </c>
      <c r="U236" s="298">
        <f t="shared" si="68"/>
        <v>43931515.918343201</v>
      </c>
      <c r="V236" s="298">
        <f t="shared" si="68"/>
        <v>46229333.276310042</v>
      </c>
      <c r="W236" s="298">
        <f t="shared" si="68"/>
        <v>48525358.831055552</v>
      </c>
      <c r="X236" s="298">
        <f t="shared" si="68"/>
        <v>50819791.053926095</v>
      </c>
      <c r="Y236" s="298">
        <f t="shared" si="68"/>
        <v>53112802.747036263</v>
      </c>
      <c r="Z236" s="298">
        <f t="shared" si="68"/>
        <v>55404566.930396713</v>
      </c>
      <c r="AA236" s="298">
        <f t="shared" si="68"/>
        <v>57390954.029010549</v>
      </c>
      <c r="AB236" s="298">
        <f t="shared" si="68"/>
        <v>59376440.363540046</v>
      </c>
      <c r="AC236" s="298">
        <f t="shared" si="68"/>
        <v>61361225.559646182</v>
      </c>
      <c r="AD236" s="298">
        <f t="shared" si="68"/>
        <v>63345483.638602555</v>
      </c>
      <c r="AE236" s="298">
        <f t="shared" si="68"/>
        <v>65329388.904286116</v>
      </c>
      <c r="AF236" s="298">
        <f t="shared" si="68"/>
        <v>67313115.956046477</v>
      </c>
      <c r="AG236" s="298">
        <f t="shared" si="68"/>
        <v>69296839.701555878</v>
      </c>
      <c r="AH236" s="298">
        <f t="shared" si="68"/>
        <v>71280735.36964187</v>
      </c>
      <c r="AI236" s="298">
        <f t="shared" si="68"/>
        <v>73264978.523104548</v>
      </c>
      <c r="AJ236" s="298">
        <f t="shared" si="68"/>
        <v>75249719.197420388</v>
      </c>
      <c r="AK236" s="298" t="str">
        <f t="shared" si="68"/>
        <v/>
      </c>
      <c r="AL236" s="298" t="str">
        <f t="shared" si="68"/>
        <v/>
      </c>
      <c r="AM236" s="298" t="str">
        <f t="shared" si="68"/>
        <v/>
      </c>
      <c r="AN236" s="298" t="str">
        <f t="shared" si="68"/>
        <v/>
      </c>
      <c r="AO236" s="298" t="str">
        <f t="shared" si="68"/>
        <v/>
      </c>
      <c r="AP236" s="298" t="str">
        <f t="shared" si="68"/>
        <v/>
      </c>
      <c r="AQ236" s="298" t="str">
        <f t="shared" si="68"/>
        <v/>
      </c>
      <c r="AR236" s="298" t="str">
        <f t="shared" si="68"/>
        <v/>
      </c>
      <c r="AS236" s="261"/>
      <c r="AT236" s="261"/>
      <c r="AU236" s="261"/>
      <c r="AV236" s="261"/>
      <c r="AW236" s="261"/>
      <c r="AX236" s="261"/>
      <c r="AY236" s="261"/>
      <c r="AZ236" s="261"/>
      <c r="BA236" s="261"/>
      <c r="BB236" s="261"/>
      <c r="BC236" s="261"/>
      <c r="BD236" s="261"/>
      <c r="BE236" s="261"/>
      <c r="BF236" s="261"/>
      <c r="BG236" s="261"/>
      <c r="BH236" s="261"/>
      <c r="BI236" s="261"/>
      <c r="BJ236" s="261"/>
      <c r="BK236" s="261"/>
      <c r="BL236" s="261"/>
      <c r="BM236" s="261"/>
      <c r="BN236" s="261"/>
      <c r="BO236" s="261"/>
      <c r="BP236" s="261"/>
      <c r="BQ236" s="261"/>
      <c r="BR236" s="261"/>
      <c r="BS236" s="261"/>
      <c r="BT236" s="261"/>
      <c r="BU236" s="261"/>
      <c r="BV236" s="261"/>
      <c r="BW236" s="261"/>
      <c r="BX236" s="261"/>
      <c r="BY236" s="261"/>
      <c r="BZ236" s="261"/>
      <c r="CA236" s="261"/>
      <c r="CB236" s="261"/>
      <c r="CC236" s="261"/>
      <c r="CD236" s="261"/>
      <c r="CE236" s="261"/>
      <c r="CF236" s="261"/>
      <c r="CG236" s="261"/>
      <c r="CH236" s="261"/>
      <c r="CI236" s="261"/>
      <c r="CJ236" s="261"/>
      <c r="CK236" s="261"/>
      <c r="CL236" s="261"/>
      <c r="CM236" s="261"/>
      <c r="CN236" s="261"/>
      <c r="CO236" s="261"/>
      <c r="CP236" s="261"/>
      <c r="CQ236" s="261"/>
      <c r="CR236" s="261"/>
      <c r="CS236" s="261"/>
      <c r="CT236" s="261"/>
      <c r="CU236" s="261"/>
      <c r="CV236" s="261"/>
      <c r="CW236" s="261"/>
      <c r="CX236" s="261"/>
      <c r="CY236" s="261"/>
      <c r="CZ236" s="261"/>
      <c r="DA236" s="261"/>
      <c r="DB236" s="261"/>
      <c r="DC236" s="261"/>
      <c r="DD236" s="261"/>
      <c r="DE236" s="261"/>
      <c r="DF236" s="261"/>
      <c r="DG236" s="261"/>
      <c r="DH236" s="261"/>
      <c r="DI236" s="261"/>
      <c r="DJ236" s="261"/>
      <c r="DK236" s="261"/>
      <c r="DL236" s="261"/>
      <c r="DM236" s="261"/>
      <c r="DN236" s="261"/>
      <c r="DO236" s="261"/>
      <c r="DP236" s="261"/>
      <c r="DQ236" s="261"/>
      <c r="DR236" s="261"/>
      <c r="DS236" s="261"/>
      <c r="DT236" s="261"/>
      <c r="DU236" s="261"/>
      <c r="DV236" s="261"/>
      <c r="DW236" s="261"/>
      <c r="DX236" s="261"/>
      <c r="DY236" s="261"/>
      <c r="DZ236" s="261"/>
      <c r="EA236" s="261"/>
      <c r="EB236" s="261"/>
      <c r="EC236" s="261"/>
      <c r="ED236" s="261"/>
      <c r="EE236" s="261"/>
      <c r="EF236" s="261"/>
      <c r="EG236" s="261"/>
      <c r="EH236" s="261"/>
      <c r="EI236" s="261"/>
      <c r="EJ236" s="261"/>
      <c r="EK236" s="261"/>
      <c r="EL236" s="261"/>
      <c r="EM236" s="261"/>
      <c r="EN236" s="261"/>
      <c r="EO236" s="261"/>
      <c r="EP236" s="261"/>
      <c r="EQ236" s="261"/>
      <c r="ER236" s="261"/>
      <c r="ES236" s="261"/>
      <c r="ET236" s="261"/>
      <c r="EU236" s="261"/>
      <c r="EV236" s="261"/>
      <c r="EW236" s="261"/>
      <c r="EX236" s="261"/>
      <c r="EY236" s="261"/>
      <c r="EZ236" s="261"/>
      <c r="FA236" s="261"/>
      <c r="FB236" s="261"/>
      <c r="FC236" s="261"/>
      <c r="FD236" s="261"/>
      <c r="FE236" s="261"/>
      <c r="FF236" s="261"/>
      <c r="FG236" s="261"/>
      <c r="FH236" s="261"/>
      <c r="FI236" s="261"/>
      <c r="FJ236" s="261"/>
      <c r="FK236" s="261"/>
      <c r="FL236" s="261"/>
      <c r="FM236" s="261"/>
      <c r="FN236" s="261"/>
      <c r="FO236" s="261"/>
      <c r="FP236" s="261"/>
      <c r="FQ236" s="261"/>
      <c r="FR236" s="261"/>
      <c r="FS236" s="261"/>
      <c r="FT236" s="261"/>
      <c r="FU236" s="261"/>
      <c r="FV236" s="261"/>
      <c r="FW236" s="261"/>
      <c r="FX236" s="261"/>
      <c r="FY236" s="261"/>
      <c r="FZ236" s="261"/>
      <c r="GA236" s="261"/>
      <c r="GB236" s="261"/>
      <c r="GC236" s="261"/>
      <c r="GD236" s="261"/>
      <c r="GE236" s="261"/>
      <c r="GF236" s="261"/>
      <c r="GG236" s="261"/>
      <c r="GH236" s="261"/>
      <c r="GI236" s="261"/>
      <c r="GJ236" s="261"/>
      <c r="GK236" s="261"/>
      <c r="GL236" s="261"/>
      <c r="GM236" s="261"/>
      <c r="GN236" s="261"/>
      <c r="GO236" s="261"/>
      <c r="GP236" s="261"/>
      <c r="GQ236" s="261"/>
      <c r="GR236" s="261"/>
      <c r="GS236" s="261"/>
      <c r="GT236" s="261"/>
      <c r="GU236" s="261"/>
      <c r="GV236" s="261"/>
      <c r="GW236" s="261"/>
      <c r="GX236" s="261"/>
      <c r="GY236" s="261"/>
      <c r="GZ236" s="261"/>
      <c r="HA236" s="261"/>
      <c r="HB236" s="261"/>
      <c r="HC236" s="261"/>
      <c r="HD236" s="261"/>
      <c r="HE236" s="261"/>
      <c r="HF236" s="261"/>
      <c r="HG236" s="261"/>
      <c r="HH236" s="261"/>
      <c r="HI236" s="261"/>
      <c r="HJ236" s="261"/>
      <c r="HK236" s="261"/>
      <c r="HL236" s="261"/>
      <c r="HM236" s="261"/>
      <c r="HN236" s="261"/>
      <c r="HO236" s="261"/>
      <c r="HP236" s="261"/>
      <c r="HQ236" s="261"/>
      <c r="HR236" s="261"/>
      <c r="HS236" s="261"/>
      <c r="HT236" s="261"/>
      <c r="HU236" s="261"/>
      <c r="HV236" s="261"/>
      <c r="HW236" s="261"/>
      <c r="HX236" s="261"/>
      <c r="HY236" s="261"/>
      <c r="HZ236" s="261"/>
      <c r="IA236" s="261"/>
      <c r="IB236" s="261"/>
      <c r="IC236" s="261"/>
      <c r="ID236" s="261"/>
      <c r="IE236" s="261"/>
      <c r="IF236" s="261"/>
      <c r="IG236" s="261"/>
      <c r="IH236" s="261"/>
      <c r="II236" s="261"/>
      <c r="IJ236" s="261"/>
      <c r="IK236" s="261"/>
      <c r="IL236" s="261"/>
      <c r="IM236" s="261"/>
      <c r="IN236" s="261"/>
      <c r="IO236" s="261"/>
      <c r="IP236" s="261"/>
      <c r="IQ236" s="261"/>
      <c r="IR236" s="261"/>
      <c r="IS236" s="261"/>
      <c r="IT236" s="261"/>
      <c r="IU236" s="261"/>
      <c r="IV236" s="261"/>
      <c r="IW236" s="261"/>
      <c r="IX236" s="261"/>
      <c r="IY236" s="261"/>
      <c r="IZ236" s="261"/>
      <c r="JA236" s="261"/>
      <c r="JB236" s="261"/>
      <c r="JC236" s="261"/>
      <c r="JD236" s="261"/>
      <c r="JE236" s="261"/>
      <c r="JF236" s="261"/>
      <c r="JG236" s="261"/>
      <c r="JH236" s="261"/>
      <c r="JI236" s="261"/>
      <c r="JJ236" s="261"/>
      <c r="JK236" s="261"/>
      <c r="JL236" s="261"/>
      <c r="JM236" s="261"/>
      <c r="JN236" s="261"/>
      <c r="JO236" s="261"/>
      <c r="JP236" s="261"/>
      <c r="JQ236" s="261"/>
      <c r="JR236" s="261"/>
      <c r="JS236" s="261"/>
      <c r="JT236" s="261"/>
      <c r="JU236" s="261"/>
      <c r="JV236" s="261"/>
      <c r="JW236" s="261"/>
      <c r="JX236" s="261"/>
      <c r="JY236" s="261"/>
      <c r="JZ236" s="261"/>
      <c r="KA236" s="261"/>
      <c r="KB236" s="261"/>
      <c r="KC236" s="261"/>
      <c r="KD236" s="261"/>
      <c r="KE236" s="261"/>
      <c r="KF236" s="261"/>
      <c r="KG236" s="261"/>
      <c r="KH236" s="261"/>
      <c r="KI236" s="261"/>
      <c r="KJ236" s="261"/>
      <c r="KK236" s="261"/>
      <c r="KL236" s="261"/>
      <c r="KM236" s="261"/>
      <c r="KN236" s="261"/>
      <c r="KO236" s="261"/>
      <c r="KP236" s="261"/>
      <c r="KQ236" s="261"/>
      <c r="KR236" s="261"/>
      <c r="KS236" s="261"/>
      <c r="KT236" s="261"/>
      <c r="KU236" s="261"/>
      <c r="KV236" s="261"/>
      <c r="KW236" s="261"/>
      <c r="KX236" s="261"/>
      <c r="KY236" s="261"/>
      <c r="KZ236" s="261"/>
      <c r="LA236" s="261"/>
      <c r="LB236" s="261"/>
      <c r="LC236" s="261"/>
      <c r="LD236" s="261"/>
      <c r="LE236" s="261"/>
      <c r="LF236" s="261"/>
      <c r="LG236" s="261"/>
      <c r="LH236" s="261"/>
      <c r="LI236" s="261"/>
      <c r="LJ236" s="261"/>
      <c r="LK236" s="261"/>
      <c r="LL236" s="261"/>
      <c r="LM236" s="261"/>
      <c r="LN236" s="261"/>
      <c r="LO236" s="261"/>
      <c r="LP236" s="261"/>
      <c r="LQ236" s="261"/>
      <c r="LR236" s="261"/>
      <c r="LS236" s="261"/>
      <c r="LT236" s="261"/>
      <c r="LU236" s="261"/>
      <c r="LV236" s="261"/>
      <c r="LW236" s="261"/>
      <c r="LX236" s="261"/>
      <c r="LY236" s="261"/>
      <c r="LZ236" s="261"/>
      <c r="MA236" s="261"/>
      <c r="MB236" s="261"/>
      <c r="MC236" s="261"/>
      <c r="MD236" s="261"/>
      <c r="ME236" s="261"/>
      <c r="MF236" s="261"/>
      <c r="MG236" s="261"/>
      <c r="MH236" s="261"/>
      <c r="MI236" s="261"/>
      <c r="MJ236" s="261"/>
      <c r="MK236" s="261"/>
      <c r="ML236" s="261"/>
      <c r="MM236" s="261"/>
      <c r="MN236" s="261"/>
      <c r="MO236" s="261"/>
      <c r="MP236" s="261"/>
      <c r="MQ236" s="261"/>
      <c r="MR236" s="261"/>
      <c r="MS236" s="261"/>
      <c r="MT236" s="261"/>
      <c r="MU236" s="261"/>
      <c r="MV236" s="261"/>
      <c r="MW236" s="261"/>
      <c r="MX236" s="261"/>
      <c r="MY236" s="261"/>
      <c r="MZ236" s="261"/>
      <c r="NA236" s="261"/>
      <c r="NB236" s="261"/>
      <c r="NC236" s="261"/>
      <c r="ND236" s="261"/>
      <c r="NE236" s="261"/>
      <c r="NF236" s="261"/>
      <c r="NG236" s="261"/>
      <c r="NH236" s="261"/>
      <c r="NI236" s="261"/>
      <c r="NJ236" s="261"/>
      <c r="NK236" s="261"/>
      <c r="NL236" s="261"/>
      <c r="NM236" s="261"/>
      <c r="NN236" s="261"/>
      <c r="NO236" s="261"/>
      <c r="NP236" s="261"/>
      <c r="NQ236" s="261"/>
      <c r="NR236" s="261"/>
      <c r="NS236" s="261"/>
      <c r="NT236" s="261"/>
      <c r="NU236" s="261"/>
      <c r="NV236" s="261"/>
      <c r="NW236" s="261"/>
      <c r="NX236" s="261"/>
      <c r="NY236" s="261"/>
      <c r="NZ236" s="261"/>
      <c r="OA236" s="261"/>
      <c r="OB236" s="261"/>
      <c r="OC236" s="261"/>
      <c r="OD236" s="261"/>
      <c r="OE236" s="261"/>
      <c r="OF236" s="261"/>
      <c r="OG236" s="261"/>
      <c r="OH236" s="261"/>
      <c r="OI236" s="261"/>
      <c r="OJ236" s="261"/>
      <c r="OK236" s="261"/>
      <c r="OL236" s="261"/>
      <c r="OM236" s="261"/>
      <c r="ON236" s="261"/>
      <c r="OO236" s="261"/>
      <c r="OP236" s="261"/>
      <c r="OQ236" s="261"/>
      <c r="OR236" s="261"/>
      <c r="OS236" s="261"/>
      <c r="OT236" s="261"/>
      <c r="OU236" s="261"/>
      <c r="OV236" s="261"/>
      <c r="OW236" s="261"/>
      <c r="OX236" s="261"/>
      <c r="OY236" s="261"/>
      <c r="OZ236" s="261"/>
      <c r="PA236" s="261"/>
      <c r="PB236" s="261"/>
      <c r="PC236" s="261"/>
      <c r="PD236" s="261"/>
      <c r="PE236" s="261"/>
      <c r="PF236" s="261"/>
      <c r="PG236" s="261"/>
      <c r="PH236" s="261"/>
      <c r="PI236" s="261"/>
      <c r="PJ236" s="261"/>
      <c r="PK236" s="261"/>
      <c r="PL236" s="261"/>
      <c r="PM236" s="261"/>
      <c r="PN236" s="261"/>
      <c r="PO236" s="261"/>
      <c r="PP236" s="261"/>
      <c r="PQ236" s="261"/>
      <c r="PR236" s="261"/>
      <c r="PS236" s="261"/>
      <c r="PT236" s="261"/>
      <c r="PU236" s="261"/>
      <c r="PV236" s="261"/>
      <c r="PW236" s="261"/>
      <c r="PX236" s="261"/>
      <c r="PY236" s="261"/>
      <c r="PZ236" s="261"/>
      <c r="QA236" s="261"/>
      <c r="QB236" s="261"/>
      <c r="QC236" s="261"/>
      <c r="QD236" s="261"/>
      <c r="QE236" s="261"/>
      <c r="QF236" s="261"/>
      <c r="QG236" s="261"/>
      <c r="QH236" s="261"/>
      <c r="QI236" s="261"/>
      <c r="QJ236" s="261"/>
      <c r="QK236" s="261"/>
      <c r="QL236" s="261"/>
      <c r="QM236" s="261"/>
      <c r="QN236" s="261"/>
      <c r="QO236" s="261"/>
      <c r="QP236" s="261"/>
      <c r="QQ236" s="261"/>
      <c r="QR236" s="261"/>
      <c r="QS236" s="261"/>
      <c r="QT236" s="261"/>
      <c r="QU236" s="261"/>
      <c r="QV236" s="261"/>
      <c r="QW236" s="261"/>
      <c r="QX236" s="261"/>
      <c r="QY236" s="261"/>
      <c r="QZ236" s="261"/>
      <c r="RA236" s="261"/>
      <c r="RB236" s="261"/>
      <c r="RC236" s="261"/>
      <c r="RD236" s="261"/>
      <c r="RE236" s="261"/>
      <c r="RF236" s="261"/>
      <c r="RG236" s="261"/>
      <c r="RH236" s="261"/>
      <c r="RI236" s="261"/>
      <c r="RJ236" s="261"/>
      <c r="RK236" s="261"/>
      <c r="RL236" s="261"/>
      <c r="RM236" s="261"/>
      <c r="RN236" s="261"/>
      <c r="RO236" s="261"/>
      <c r="RP236" s="261"/>
      <c r="RQ236" s="261"/>
      <c r="RR236" s="261"/>
      <c r="RS236" s="261"/>
      <c r="RT236" s="261"/>
      <c r="RU236" s="261"/>
      <c r="RV236" s="261"/>
      <c r="RW236" s="261"/>
      <c r="RX236" s="261"/>
      <c r="RY236" s="261"/>
      <c r="RZ236" s="261"/>
      <c r="SA236" s="261"/>
      <c r="SB236" s="261"/>
      <c r="SC236" s="261"/>
      <c r="SD236" s="261"/>
      <c r="SE236" s="261"/>
      <c r="SF236" s="261"/>
      <c r="SG236" s="261"/>
      <c r="SH236" s="261"/>
      <c r="SI236" s="261"/>
      <c r="SJ236" s="261"/>
      <c r="SK236" s="261"/>
      <c r="SL236" s="261"/>
      <c r="SM236" s="261"/>
      <c r="SN236" s="261"/>
      <c r="SO236" s="261"/>
      <c r="SP236" s="261"/>
      <c r="SQ236" s="261"/>
      <c r="SR236" s="261"/>
      <c r="SS236" s="261"/>
      <c r="ST236" s="261"/>
      <c r="SU236" s="261"/>
      <c r="SV236" s="261"/>
      <c r="SW236" s="261"/>
      <c r="SX236" s="261"/>
      <c r="SY236" s="261"/>
      <c r="SZ236" s="261"/>
      <c r="TA236" s="261"/>
      <c r="TB236" s="261"/>
      <c r="TC236" s="261"/>
      <c r="TD236" s="261"/>
      <c r="TE236" s="261"/>
      <c r="TF236" s="261"/>
      <c r="TG236" s="261"/>
      <c r="TH236" s="261"/>
      <c r="TI236" s="261"/>
      <c r="TJ236" s="261"/>
      <c r="TK236" s="261"/>
      <c r="TL236" s="261"/>
      <c r="TM236" s="261"/>
      <c r="TN236" s="261"/>
      <c r="TO236" s="261"/>
      <c r="TP236" s="261"/>
      <c r="TQ236" s="261"/>
      <c r="TR236" s="261"/>
      <c r="TS236" s="261"/>
      <c r="TT236" s="261"/>
      <c r="TU236" s="261"/>
      <c r="TV236" s="261"/>
      <c r="TW236" s="261"/>
      <c r="TX236" s="261"/>
      <c r="TY236" s="261"/>
      <c r="TZ236" s="261"/>
      <c r="UA236" s="261"/>
      <c r="UB236" s="261"/>
      <c r="UC236" s="261"/>
      <c r="UD236" s="261"/>
      <c r="UE236" s="261"/>
      <c r="UF236" s="261"/>
      <c r="UG236" s="261"/>
      <c r="UH236" s="261"/>
      <c r="UI236" s="261"/>
      <c r="UJ236" s="261"/>
      <c r="UK236" s="261"/>
      <c r="UL236" s="261"/>
      <c r="UM236" s="261"/>
      <c r="UN236" s="261"/>
      <c r="UO236" s="261"/>
      <c r="UP236" s="261"/>
      <c r="UQ236" s="261"/>
      <c r="UR236" s="261"/>
      <c r="US236" s="261"/>
      <c r="UT236" s="261"/>
      <c r="UU236" s="261"/>
      <c r="UV236" s="261"/>
      <c r="UW236" s="261"/>
      <c r="UX236" s="261"/>
      <c r="UY236" s="261"/>
      <c r="UZ236" s="261"/>
      <c r="VA236" s="261"/>
      <c r="VB236" s="261"/>
      <c r="VC236" s="261"/>
      <c r="VD236" s="261"/>
      <c r="VE236" s="261"/>
      <c r="VF236" s="261"/>
      <c r="VG236" s="261"/>
      <c r="VH236" s="261"/>
      <c r="VI236" s="261"/>
      <c r="VJ236" s="261"/>
      <c r="VK236" s="261"/>
      <c r="VL236" s="261"/>
      <c r="VM236" s="261"/>
      <c r="VN236" s="261"/>
      <c r="VO236" s="261"/>
      <c r="VP236" s="261"/>
      <c r="VQ236" s="261"/>
      <c r="VR236" s="261"/>
      <c r="VS236" s="261"/>
      <c r="VT236" s="261"/>
      <c r="VU236" s="261"/>
      <c r="VV236" s="261"/>
      <c r="VW236" s="261"/>
      <c r="VX236" s="261"/>
      <c r="VY236" s="261"/>
      <c r="VZ236" s="261"/>
      <c r="WA236" s="261"/>
      <c r="WB236" s="261"/>
      <c r="WC236" s="261"/>
      <c r="WD236" s="261"/>
      <c r="WE236" s="261"/>
      <c r="WF236" s="261"/>
      <c r="WG236" s="261"/>
      <c r="WH236" s="261"/>
      <c r="WI236" s="261"/>
      <c r="WJ236" s="261"/>
      <c r="WK236" s="261"/>
      <c r="WL236" s="261"/>
      <c r="WM236" s="261"/>
      <c r="WN236" s="261"/>
      <c r="WO236" s="261"/>
      <c r="WP236" s="261"/>
      <c r="WQ236" s="261"/>
      <c r="WR236" s="261"/>
      <c r="WS236" s="261"/>
      <c r="WT236" s="261"/>
      <c r="WU236" s="261"/>
      <c r="WV236" s="261"/>
      <c r="WW236" s="261"/>
      <c r="WX236" s="261"/>
      <c r="WY236" s="261"/>
      <c r="WZ236" s="261"/>
      <c r="XA236" s="261"/>
      <c r="XB236" s="261"/>
      <c r="XC236" s="261"/>
      <c r="XD236" s="261"/>
      <c r="XE236" s="261"/>
      <c r="XF236" s="261"/>
      <c r="XG236" s="261"/>
      <c r="XH236" s="261"/>
      <c r="XI236" s="261"/>
      <c r="XJ236" s="261"/>
      <c r="XK236" s="261"/>
      <c r="XL236" s="261"/>
      <c r="XM236" s="261"/>
      <c r="XN236" s="261"/>
      <c r="XO236" s="261"/>
      <c r="XP236" s="261"/>
      <c r="XQ236" s="261"/>
      <c r="XR236" s="261"/>
      <c r="XS236" s="261"/>
      <c r="XT236" s="261"/>
      <c r="XU236" s="261"/>
      <c r="XV236" s="261"/>
      <c r="XW236" s="261"/>
      <c r="XX236" s="261"/>
      <c r="XY236" s="261"/>
      <c r="XZ236" s="261"/>
      <c r="YA236" s="261"/>
      <c r="YB236" s="261"/>
      <c r="YC236" s="261"/>
      <c r="YD236" s="261"/>
      <c r="YE236" s="261"/>
      <c r="YF236" s="261"/>
      <c r="YG236" s="261"/>
      <c r="YH236" s="261"/>
      <c r="YI236" s="261"/>
      <c r="YJ236" s="261"/>
      <c r="YK236" s="261"/>
      <c r="YL236" s="261"/>
      <c r="YM236" s="261"/>
      <c r="YN236" s="261"/>
      <c r="YO236" s="261"/>
      <c r="YP236" s="261"/>
      <c r="YQ236" s="261"/>
      <c r="YR236" s="261"/>
      <c r="YS236" s="261"/>
      <c r="YT236" s="261"/>
      <c r="YU236" s="261"/>
      <c r="YV236" s="261"/>
      <c r="YW236" s="261"/>
      <c r="YX236" s="261"/>
      <c r="YY236" s="261"/>
      <c r="YZ236" s="261"/>
      <c r="ZA236" s="261"/>
      <c r="ZB236" s="261"/>
      <c r="ZC236" s="261"/>
      <c r="ZD236" s="261"/>
      <c r="ZE236" s="261"/>
      <c r="ZF236" s="261"/>
      <c r="ZG236" s="261"/>
      <c r="ZH236" s="261"/>
      <c r="ZI236" s="261"/>
      <c r="ZJ236" s="261"/>
      <c r="ZK236" s="261"/>
      <c r="ZL236" s="261"/>
      <c r="ZM236" s="261"/>
      <c r="ZN236" s="261"/>
      <c r="ZO236" s="261"/>
      <c r="ZP236" s="261"/>
      <c r="ZQ236" s="261"/>
      <c r="ZR236" s="261"/>
      <c r="ZS236" s="261"/>
      <c r="ZT236" s="261"/>
      <c r="ZU236" s="261"/>
      <c r="ZV236" s="261"/>
      <c r="ZW236" s="261"/>
      <c r="ZX236" s="261"/>
      <c r="ZY236" s="261"/>
      <c r="ZZ236" s="261"/>
      <c r="AAA236" s="261"/>
      <c r="AAB236" s="261"/>
      <c r="AAC236" s="261"/>
      <c r="AAD236" s="261"/>
      <c r="AAE236" s="261"/>
      <c r="AAF236" s="261"/>
      <c r="AAG236" s="261"/>
      <c r="AAH236" s="261"/>
      <c r="AAI236" s="261"/>
      <c r="AAJ236" s="261"/>
      <c r="AAK236" s="261"/>
      <c r="AAL236" s="261"/>
      <c r="AAM236" s="261"/>
      <c r="AAN236" s="261"/>
      <c r="AAO236" s="261"/>
      <c r="AAP236" s="261"/>
      <c r="AAQ236" s="261"/>
      <c r="AAR236" s="261"/>
      <c r="AAS236" s="261"/>
      <c r="AAT236" s="261"/>
      <c r="AAU236" s="261"/>
      <c r="AAV236" s="261"/>
      <c r="AAW236" s="261"/>
      <c r="AAX236" s="261"/>
      <c r="AAY236" s="261"/>
      <c r="AAZ236" s="261"/>
      <c r="ABA236" s="261"/>
      <c r="ABB236" s="261"/>
      <c r="ABC236" s="261"/>
      <c r="ABD236" s="261"/>
      <c r="ABE236" s="261"/>
      <c r="ABF236" s="261"/>
      <c r="ABG236" s="261"/>
      <c r="ABH236" s="261"/>
      <c r="ABI236" s="261"/>
      <c r="ABJ236" s="261"/>
      <c r="ABK236" s="261"/>
      <c r="ABL236" s="261"/>
      <c r="ABM236" s="261"/>
      <c r="ABN236" s="261"/>
      <c r="ABO236" s="261"/>
      <c r="ABP236" s="261"/>
      <c r="ABQ236" s="261"/>
      <c r="ABR236" s="261"/>
      <c r="ABS236" s="261"/>
      <c r="ABT236" s="261"/>
      <c r="ABU236" s="261"/>
      <c r="ABV236" s="261"/>
      <c r="ABW236" s="261"/>
      <c r="ABX236" s="261"/>
      <c r="ABY236" s="261"/>
      <c r="ABZ236" s="261"/>
      <c r="ACA236" s="261"/>
      <c r="ACB236" s="261"/>
      <c r="ACC236" s="261"/>
      <c r="ACD236" s="261"/>
      <c r="ACE236" s="261"/>
      <c r="ACF236" s="261"/>
      <c r="ACG236" s="261"/>
      <c r="ACH236" s="261"/>
      <c r="ACI236" s="261"/>
      <c r="ACJ236" s="261"/>
      <c r="ACK236" s="261"/>
      <c r="ACL236" s="261"/>
      <c r="ACM236" s="261"/>
      <c r="ACN236" s="261"/>
      <c r="ACO236" s="261"/>
      <c r="ACP236" s="261"/>
      <c r="ACQ236" s="261"/>
      <c r="ACR236" s="261"/>
      <c r="ACS236" s="261"/>
      <c r="ACT236" s="261"/>
      <c r="ACU236" s="261"/>
      <c r="ACV236" s="261"/>
      <c r="ACW236" s="261"/>
      <c r="ACX236" s="261"/>
      <c r="ACY236" s="261"/>
      <c r="ACZ236" s="261"/>
      <c r="ADA236" s="261"/>
      <c r="ADB236" s="261"/>
      <c r="ADC236" s="261"/>
      <c r="ADD236" s="261"/>
      <c r="ADE236" s="261"/>
      <c r="ADF236" s="261"/>
      <c r="ADG236" s="261"/>
      <c r="ADH236" s="261"/>
      <c r="ADI236" s="261"/>
      <c r="ADJ236" s="261"/>
      <c r="ADK236" s="261"/>
      <c r="ADL236" s="261"/>
      <c r="ADM236" s="261"/>
      <c r="ADN236" s="261"/>
      <c r="ADO236" s="261"/>
      <c r="ADP236" s="261"/>
      <c r="ADQ236" s="261"/>
      <c r="ADR236" s="261"/>
      <c r="ADS236" s="261"/>
      <c r="ADT236" s="261"/>
      <c r="ADU236" s="261"/>
      <c r="ADV236" s="261"/>
      <c r="ADW236" s="261"/>
      <c r="ADX236" s="261"/>
      <c r="ADY236" s="261"/>
      <c r="ADZ236" s="261"/>
      <c r="AEA236" s="261"/>
      <c r="AEB236" s="261"/>
      <c r="AEC236" s="261"/>
      <c r="AED236" s="261"/>
      <c r="AEE236" s="261"/>
      <c r="AEF236" s="261"/>
      <c r="AEG236" s="261"/>
      <c r="AEH236" s="261"/>
      <c r="AEI236" s="261"/>
      <c r="AEJ236" s="261"/>
      <c r="AEK236" s="261"/>
      <c r="AEL236" s="261"/>
      <c r="AEM236" s="261"/>
      <c r="AEN236" s="261"/>
      <c r="AEO236" s="261"/>
      <c r="AEP236" s="261"/>
      <c r="AEQ236" s="261"/>
      <c r="AER236" s="261"/>
      <c r="AES236" s="261"/>
      <c r="AET236" s="261"/>
      <c r="AEU236" s="261"/>
      <c r="AEV236" s="261"/>
      <c r="AEW236" s="261"/>
      <c r="AEX236" s="261"/>
      <c r="AEY236" s="261"/>
      <c r="AEZ236" s="261"/>
      <c r="AFA236" s="261"/>
      <c r="AFB236" s="261"/>
      <c r="AFC236" s="261"/>
      <c r="AFD236" s="261"/>
      <c r="AFE236" s="261"/>
      <c r="AFF236" s="261"/>
      <c r="AFG236" s="261"/>
      <c r="AFH236" s="261"/>
      <c r="AFI236" s="261"/>
      <c r="AFJ236" s="261"/>
      <c r="AFK236" s="261"/>
      <c r="AFL236" s="261"/>
      <c r="AFM236" s="261"/>
      <c r="AFN236" s="261"/>
      <c r="AFO236" s="261"/>
      <c r="AFP236" s="261"/>
      <c r="AFQ236" s="261"/>
      <c r="AFR236" s="261"/>
      <c r="AFS236" s="261"/>
      <c r="AFT236" s="261"/>
      <c r="AFU236" s="261"/>
      <c r="AFV236" s="261"/>
      <c r="AFW236" s="261"/>
      <c r="AFX236" s="261"/>
      <c r="AFY236" s="261"/>
      <c r="AFZ236" s="261"/>
      <c r="AGA236" s="261"/>
      <c r="AGB236" s="261"/>
      <c r="AGC236" s="261"/>
      <c r="AGD236" s="261"/>
      <c r="AGE236" s="261"/>
      <c r="AGF236" s="261"/>
      <c r="AGG236" s="261"/>
      <c r="AGH236" s="261"/>
      <c r="AGI236" s="261"/>
      <c r="AGJ236" s="261"/>
      <c r="AGK236" s="261"/>
      <c r="AGL236" s="261"/>
      <c r="AGM236" s="261"/>
      <c r="AGN236" s="261"/>
      <c r="AGO236" s="261"/>
      <c r="AGP236" s="261"/>
      <c r="AGQ236" s="261"/>
      <c r="AGR236" s="261"/>
      <c r="AGS236" s="261"/>
      <c r="AGT236" s="261"/>
      <c r="AGU236" s="261"/>
      <c r="AGV236" s="261"/>
      <c r="AGW236" s="261"/>
      <c r="AGX236" s="261"/>
      <c r="AGY236" s="261"/>
      <c r="AGZ236" s="261"/>
      <c r="AHA236" s="261"/>
      <c r="AHB236" s="261"/>
      <c r="AHC236" s="261"/>
      <c r="AHD236" s="261"/>
      <c r="AHE236" s="261"/>
      <c r="AHF236" s="261"/>
      <c r="AHG236" s="261"/>
      <c r="AHH236" s="261"/>
      <c r="AHI236" s="261"/>
      <c r="AHJ236" s="261"/>
      <c r="AHK236" s="261"/>
      <c r="AHL236" s="261"/>
      <c r="AHM236" s="261"/>
      <c r="AHN236" s="261"/>
      <c r="AHO236" s="261"/>
      <c r="AHP236" s="261"/>
      <c r="AHQ236" s="261"/>
      <c r="AHR236" s="261"/>
      <c r="AHS236" s="261"/>
      <c r="AHT236" s="261"/>
      <c r="AHU236" s="261"/>
      <c r="AHV236" s="261"/>
      <c r="AHW236" s="261"/>
      <c r="AHX236" s="261"/>
      <c r="AHY236" s="261"/>
      <c r="AHZ236" s="261"/>
      <c r="AIA236" s="261"/>
      <c r="AIB236" s="261"/>
      <c r="AIC236" s="261"/>
      <c r="AID236" s="261"/>
      <c r="AIE236" s="261"/>
      <c r="AIF236" s="261"/>
      <c r="AIG236" s="261"/>
      <c r="AIH236" s="261"/>
      <c r="AII236" s="261"/>
      <c r="AIJ236" s="261"/>
      <c r="AIK236" s="261"/>
      <c r="AIL236" s="261"/>
      <c r="AIM236" s="261"/>
      <c r="AIN236" s="261"/>
      <c r="AIO236" s="261"/>
      <c r="AIP236" s="261"/>
      <c r="AIQ236" s="261"/>
      <c r="AIR236" s="261"/>
      <c r="AIS236" s="261"/>
      <c r="AIT236" s="261"/>
      <c r="AIU236" s="261"/>
      <c r="AIV236" s="261"/>
      <c r="AIW236" s="261"/>
      <c r="AIX236" s="261"/>
      <c r="AIY236" s="261"/>
      <c r="AIZ236" s="261"/>
      <c r="AJA236" s="261"/>
      <c r="AJB236" s="261"/>
      <c r="AJC236" s="261"/>
      <c r="AJD236" s="261"/>
      <c r="AJE236" s="261"/>
      <c r="AJF236" s="261"/>
      <c r="AJG236" s="261"/>
      <c r="AJH236" s="261"/>
      <c r="AJI236" s="261"/>
      <c r="AJJ236" s="261"/>
      <c r="AJK236" s="261"/>
      <c r="AJL236" s="261"/>
      <c r="AJM236" s="261"/>
      <c r="AJN236" s="261"/>
      <c r="AJO236" s="261"/>
      <c r="AJP236" s="261"/>
      <c r="AJQ236" s="261"/>
      <c r="AJR236" s="261"/>
      <c r="AJS236" s="261"/>
      <c r="AJT236" s="261"/>
      <c r="AJU236" s="261"/>
      <c r="AJV236" s="261"/>
      <c r="AJW236" s="261"/>
      <c r="AJX236" s="261"/>
      <c r="AJY236" s="261"/>
      <c r="AJZ236" s="261"/>
      <c r="AKA236" s="261"/>
      <c r="AKB236" s="261"/>
      <c r="AKC236" s="261"/>
      <c r="AKD236" s="261"/>
      <c r="AKE236" s="261"/>
      <c r="AKF236" s="261"/>
      <c r="AKG236" s="261"/>
      <c r="AKH236" s="261"/>
      <c r="AKI236" s="261"/>
      <c r="AKJ236" s="261"/>
      <c r="AKK236" s="261"/>
      <c r="AKL236" s="261"/>
      <c r="AKM236" s="261"/>
      <c r="AKN236" s="261"/>
      <c r="AKO236" s="261"/>
      <c r="AKP236" s="261"/>
      <c r="AKQ236" s="261"/>
      <c r="AKR236" s="261"/>
      <c r="AKS236" s="261"/>
      <c r="AKT236" s="261"/>
      <c r="AKU236" s="261"/>
      <c r="AKV236" s="261"/>
      <c r="AKW236" s="261"/>
      <c r="AKX236" s="261"/>
      <c r="AKY236" s="261"/>
      <c r="AKZ236" s="261"/>
      <c r="ALA236" s="261"/>
      <c r="ALB236" s="261"/>
      <c r="ALC236" s="261"/>
      <c r="ALD236" s="261"/>
      <c r="ALE236" s="261"/>
      <c r="ALF236" s="261"/>
      <c r="ALG236" s="261"/>
      <c r="ALH236" s="261"/>
      <c r="ALI236" s="261"/>
      <c r="ALJ236" s="261"/>
      <c r="ALK236" s="261"/>
      <c r="ALL236" s="261"/>
      <c r="ALM236" s="261"/>
      <c r="ALN236" s="261"/>
      <c r="ALO236" s="261"/>
      <c r="ALP236" s="261"/>
      <c r="ALQ236" s="261"/>
      <c r="ALR236" s="261"/>
      <c r="ALS236" s="261"/>
      <c r="ALT236" s="261"/>
      <c r="ALU236" s="261"/>
      <c r="ALV236" s="261"/>
      <c r="ALW236" s="261"/>
      <c r="ALX236" s="261"/>
      <c r="ALY236" s="261"/>
      <c r="ALZ236" s="261"/>
      <c r="AMA236" s="261"/>
      <c r="AMB236" s="261"/>
      <c r="AMC236" s="261"/>
      <c r="AMD236" s="261"/>
      <c r="AME236" s="261"/>
      <c r="AMF236" s="261"/>
      <c r="AMG236" s="261"/>
      <c r="AMH236" s="261"/>
      <c r="AMI236" s="261"/>
      <c r="AMJ236" s="261"/>
      <c r="AMK236" s="261"/>
      <c r="AML236" s="261"/>
      <c r="AMM236" s="261"/>
      <c r="AMN236" s="261"/>
      <c r="AMO236" s="261"/>
      <c r="AMP236" s="261"/>
      <c r="AMQ236" s="261"/>
      <c r="AMR236" s="261"/>
      <c r="AMS236" s="261"/>
      <c r="AMT236" s="261"/>
      <c r="AMU236" s="261"/>
      <c r="AMV236" s="261"/>
      <c r="AMW236" s="261"/>
      <c r="AMX236" s="261"/>
      <c r="AMY236" s="261"/>
      <c r="AMZ236" s="261"/>
      <c r="ANA236" s="261"/>
      <c r="ANB236" s="261"/>
      <c r="ANC236" s="261"/>
      <c r="AND236" s="261"/>
      <c r="ANE236" s="261"/>
      <c r="ANF236" s="261"/>
      <c r="ANG236" s="261"/>
      <c r="ANH236" s="261"/>
      <c r="ANI236" s="261"/>
      <c r="ANJ236" s="261"/>
      <c r="ANK236" s="261"/>
      <c r="ANL236" s="261"/>
      <c r="ANM236" s="261"/>
      <c r="ANN236" s="261"/>
      <c r="ANO236" s="261"/>
      <c r="ANP236" s="261"/>
      <c r="ANQ236" s="261"/>
      <c r="ANR236" s="261"/>
      <c r="ANS236" s="261"/>
      <c r="ANT236" s="261"/>
      <c r="ANU236" s="261"/>
      <c r="ANV236" s="261"/>
      <c r="ANW236" s="261"/>
      <c r="ANX236" s="261"/>
      <c r="ANY236" s="261"/>
      <c r="ANZ236" s="261"/>
      <c r="AOA236" s="261"/>
      <c r="AOB236" s="261"/>
      <c r="AOC236" s="261"/>
      <c r="AOD236" s="261"/>
      <c r="AOE236" s="261"/>
      <c r="AOF236" s="261"/>
      <c r="AOG236" s="261"/>
      <c r="AOH236" s="261"/>
      <c r="AOI236" s="261"/>
      <c r="AOJ236" s="261"/>
      <c r="AOK236" s="261"/>
      <c r="AOL236" s="261"/>
      <c r="AOM236" s="261"/>
      <c r="AON236" s="261"/>
      <c r="AOO236" s="261"/>
      <c r="AOP236" s="261"/>
      <c r="AOQ236" s="261"/>
      <c r="AOR236" s="261"/>
      <c r="AOS236" s="261"/>
      <c r="AOT236" s="261"/>
      <c r="AOU236" s="261"/>
      <c r="AOV236" s="261"/>
      <c r="AOW236" s="261"/>
      <c r="AOX236" s="261"/>
      <c r="AOY236" s="261"/>
      <c r="AOZ236" s="261"/>
      <c r="APA236" s="261"/>
      <c r="APB236" s="261"/>
      <c r="APC236" s="261"/>
      <c r="APD236" s="261"/>
      <c r="APE236" s="261"/>
      <c r="APF236" s="261"/>
      <c r="APG236" s="261"/>
      <c r="APH236" s="261"/>
      <c r="API236" s="261"/>
      <c r="APJ236" s="261"/>
      <c r="APK236" s="261"/>
      <c r="APL236" s="261"/>
      <c r="APM236" s="261"/>
      <c r="APN236" s="261"/>
      <c r="APO236" s="261"/>
      <c r="APP236" s="261"/>
      <c r="APQ236" s="261"/>
      <c r="APR236" s="261"/>
      <c r="APS236" s="261"/>
      <c r="APT236" s="261"/>
      <c r="APU236" s="261"/>
      <c r="APV236" s="261"/>
      <c r="APW236" s="261"/>
      <c r="APX236" s="261"/>
      <c r="APY236" s="261"/>
      <c r="APZ236" s="261"/>
      <c r="AQA236" s="261"/>
      <c r="AQB236" s="261"/>
      <c r="AQC236" s="261"/>
      <c r="AQD236" s="261"/>
      <c r="AQE236" s="261"/>
      <c r="AQF236" s="261"/>
      <c r="AQG236" s="261"/>
      <c r="AQH236" s="261"/>
      <c r="AQI236" s="261"/>
      <c r="AQJ236" s="261"/>
      <c r="AQK236" s="261"/>
      <c r="AQL236" s="261"/>
      <c r="AQM236" s="261"/>
      <c r="AQN236" s="261"/>
      <c r="AQO236" s="261"/>
      <c r="AQP236" s="261"/>
      <c r="AQQ236" s="261"/>
      <c r="AQR236" s="261"/>
      <c r="AQS236" s="261"/>
      <c r="AQT236" s="261"/>
      <c r="AQU236" s="261"/>
      <c r="AQV236" s="261"/>
      <c r="AQW236" s="261"/>
      <c r="AQX236" s="261"/>
      <c r="AQY236" s="261"/>
      <c r="AQZ236" s="261"/>
      <c r="ARA236" s="261"/>
      <c r="ARB236" s="261"/>
      <c r="ARC236" s="261"/>
      <c r="ARD236" s="261"/>
      <c r="ARE236" s="261"/>
      <c r="ARF236" s="261"/>
      <c r="ARG236" s="261"/>
      <c r="ARH236" s="261"/>
      <c r="ARI236" s="261"/>
      <c r="ARJ236" s="261"/>
      <c r="ARK236" s="261"/>
      <c r="ARL236" s="261"/>
      <c r="ARM236" s="261"/>
      <c r="ARN236" s="261"/>
      <c r="ARO236" s="261"/>
      <c r="ARP236" s="261"/>
      <c r="ARQ236" s="261"/>
      <c r="ARR236" s="261"/>
      <c r="ARS236" s="261"/>
      <c r="ART236" s="261"/>
      <c r="ARU236" s="261"/>
      <c r="ARV236" s="261"/>
      <c r="ARW236" s="261"/>
      <c r="ARX236" s="261"/>
      <c r="ARY236" s="261"/>
      <c r="ARZ236" s="261"/>
      <c r="ASA236" s="261"/>
      <c r="ASB236" s="261"/>
      <c r="ASC236" s="261"/>
    </row>
    <row r="237" spans="1:1173" s="255" customFormat="1" ht="22" hidden="1" customHeight="1" thickTop="1" thickBot="1" x14ac:dyDescent="0.2">
      <c r="A237" s="256"/>
      <c r="B237" s="296" t="s">
        <v>250</v>
      </c>
      <c r="C237" s="297" t="s">
        <v>49</v>
      </c>
      <c r="D237" s="298">
        <f>IF(D$78="","",D222+D226+D230+D234)</f>
        <v>183385620.70822889</v>
      </c>
      <c r="E237" s="298">
        <f t="shared" ref="E237:AR237" si="69">IF(E$78="","",E222+E226+E230+E234)</f>
        <v>366114500.89554363</v>
      </c>
      <c r="F237" s="298">
        <f t="shared" si="69"/>
        <v>548206811.6868453</v>
      </c>
      <c r="G237" s="298">
        <f t="shared" si="69"/>
        <v>731346046.62493086</v>
      </c>
      <c r="H237" s="298">
        <f t="shared" si="69"/>
        <v>913891799.4703517</v>
      </c>
      <c r="I237" s="298">
        <f t="shared" si="69"/>
        <v>1095864207.7719235</v>
      </c>
      <c r="J237" s="298">
        <f t="shared" si="69"/>
        <v>1277283400.6499157</v>
      </c>
      <c r="K237" s="298">
        <f t="shared" si="69"/>
        <v>1458169500.1643133</v>
      </c>
      <c r="L237" s="298">
        <f t="shared" si="69"/>
        <v>1638542622.6753469</v>
      </c>
      <c r="M237" s="298">
        <f t="shared" si="69"/>
        <v>1818420098.7895718</v>
      </c>
      <c r="N237" s="298">
        <f t="shared" si="69"/>
        <v>1997824818.9265513</v>
      </c>
      <c r="O237" s="298">
        <f t="shared" si="69"/>
        <v>2176776890.4367361</v>
      </c>
      <c r="P237" s="298">
        <f t="shared" si="69"/>
        <v>2355293638.933445</v>
      </c>
      <c r="Q237" s="298">
        <f t="shared" si="69"/>
        <v>2525910164.9322243</v>
      </c>
      <c r="R237" s="298">
        <f t="shared" si="69"/>
        <v>2696131586.2629724</v>
      </c>
      <c r="S237" s="298">
        <f t="shared" si="69"/>
        <v>2865975235.4759712</v>
      </c>
      <c r="T237" s="298">
        <f t="shared" si="69"/>
        <v>3035461231.4629211</v>
      </c>
      <c r="U237" s="298">
        <f t="shared" si="69"/>
        <v>3204609699.3514233</v>
      </c>
      <c r="V237" s="298">
        <f t="shared" si="69"/>
        <v>3373437990.3940244</v>
      </c>
      <c r="W237" s="298">
        <f t="shared" si="69"/>
        <v>3541963464.6659651</v>
      </c>
      <c r="X237" s="298">
        <f t="shared" si="69"/>
        <v>3710206273.7579155</v>
      </c>
      <c r="Y237" s="298">
        <f t="shared" si="69"/>
        <v>3878183799.2430387</v>
      </c>
      <c r="Z237" s="298">
        <f t="shared" si="69"/>
        <v>4045913435.3603477</v>
      </c>
      <c r="AA237" s="298">
        <f t="shared" si="69"/>
        <v>4199720580.1937037</v>
      </c>
      <c r="AB237" s="298">
        <f t="shared" si="69"/>
        <v>4353314667.2187939</v>
      </c>
      <c r="AC237" s="298">
        <f t="shared" si="69"/>
        <v>4506715917.6948996</v>
      </c>
      <c r="AD237" s="298">
        <f t="shared" si="69"/>
        <v>4659941789.2041721</v>
      </c>
      <c r="AE237" s="298">
        <f t="shared" si="69"/>
        <v>4813009758.3152132</v>
      </c>
      <c r="AF237" s="298">
        <f t="shared" si="69"/>
        <v>4965937321.8363533</v>
      </c>
      <c r="AG237" s="298">
        <f t="shared" si="69"/>
        <v>5118741998.0657921</v>
      </c>
      <c r="AH237" s="298">
        <f t="shared" si="69"/>
        <v>5271441328.0387859</v>
      </c>
      <c r="AI237" s="298">
        <f t="shared" si="69"/>
        <v>5424052876.7721062</v>
      </c>
      <c r="AJ237" s="298">
        <f t="shared" si="69"/>
        <v>5576591453.0989704</v>
      </c>
      <c r="AK237" s="298" t="str">
        <f t="shared" si="69"/>
        <v/>
      </c>
      <c r="AL237" s="298" t="str">
        <f t="shared" si="69"/>
        <v/>
      </c>
      <c r="AM237" s="298" t="str">
        <f t="shared" si="69"/>
        <v/>
      </c>
      <c r="AN237" s="298" t="str">
        <f t="shared" si="69"/>
        <v/>
      </c>
      <c r="AO237" s="298" t="str">
        <f t="shared" si="69"/>
        <v/>
      </c>
      <c r="AP237" s="298" t="str">
        <f t="shared" si="69"/>
        <v/>
      </c>
      <c r="AQ237" s="298" t="str">
        <f t="shared" si="69"/>
        <v/>
      </c>
      <c r="AR237" s="298" t="str">
        <f t="shared" si="69"/>
        <v/>
      </c>
      <c r="AS237" s="261"/>
      <c r="AT237" s="261"/>
      <c r="AU237" s="261"/>
      <c r="AV237" s="261"/>
      <c r="AW237" s="261"/>
      <c r="AX237" s="261"/>
      <c r="AY237" s="261"/>
      <c r="AZ237" s="261"/>
      <c r="BA237" s="261"/>
      <c r="BB237" s="261"/>
      <c r="BC237" s="261"/>
      <c r="BD237" s="261"/>
      <c r="BE237" s="261"/>
      <c r="BF237" s="261"/>
      <c r="BG237" s="261"/>
      <c r="BH237" s="261"/>
      <c r="BI237" s="261"/>
      <c r="BJ237" s="261"/>
      <c r="BK237" s="261"/>
      <c r="BL237" s="261"/>
      <c r="BM237" s="261"/>
      <c r="BN237" s="261"/>
      <c r="BO237" s="261"/>
      <c r="BP237" s="261"/>
      <c r="BQ237" s="261"/>
      <c r="BR237" s="261"/>
      <c r="BS237" s="261"/>
      <c r="BT237" s="261"/>
      <c r="BU237" s="261"/>
      <c r="BV237" s="261"/>
      <c r="BW237" s="261"/>
      <c r="BX237" s="261"/>
      <c r="BY237" s="261"/>
      <c r="BZ237" s="261"/>
      <c r="CA237" s="261"/>
      <c r="CB237" s="261"/>
      <c r="CC237" s="261"/>
      <c r="CD237" s="261"/>
      <c r="CE237" s="261"/>
      <c r="CF237" s="261"/>
      <c r="CG237" s="261"/>
      <c r="CH237" s="261"/>
      <c r="CI237" s="261"/>
      <c r="CJ237" s="261"/>
      <c r="CK237" s="261"/>
      <c r="CL237" s="261"/>
      <c r="CM237" s="261"/>
      <c r="CN237" s="261"/>
      <c r="CO237" s="261"/>
      <c r="CP237" s="261"/>
      <c r="CQ237" s="261"/>
      <c r="CR237" s="261"/>
      <c r="CS237" s="261"/>
      <c r="CT237" s="261"/>
      <c r="CU237" s="261"/>
      <c r="CV237" s="261"/>
      <c r="CW237" s="261"/>
      <c r="CX237" s="261"/>
      <c r="CY237" s="261"/>
      <c r="CZ237" s="261"/>
      <c r="DA237" s="261"/>
      <c r="DB237" s="261"/>
      <c r="DC237" s="261"/>
      <c r="DD237" s="261"/>
      <c r="DE237" s="261"/>
      <c r="DF237" s="261"/>
      <c r="DG237" s="261"/>
      <c r="DH237" s="261"/>
      <c r="DI237" s="261"/>
      <c r="DJ237" s="261"/>
      <c r="DK237" s="261"/>
      <c r="DL237" s="261"/>
      <c r="DM237" s="261"/>
      <c r="DN237" s="261"/>
      <c r="DO237" s="261"/>
      <c r="DP237" s="261"/>
      <c r="DQ237" s="261"/>
      <c r="DR237" s="261"/>
      <c r="DS237" s="261"/>
      <c r="DT237" s="261"/>
      <c r="DU237" s="261"/>
      <c r="DV237" s="261"/>
      <c r="DW237" s="261"/>
      <c r="DX237" s="261"/>
      <c r="DY237" s="261"/>
      <c r="DZ237" s="261"/>
      <c r="EA237" s="261"/>
      <c r="EB237" s="261"/>
      <c r="EC237" s="261"/>
      <c r="ED237" s="261"/>
      <c r="EE237" s="261"/>
      <c r="EF237" s="261"/>
      <c r="EG237" s="261"/>
      <c r="EH237" s="261"/>
      <c r="EI237" s="261"/>
      <c r="EJ237" s="261"/>
      <c r="EK237" s="261"/>
      <c r="EL237" s="261"/>
      <c r="EM237" s="261"/>
      <c r="EN237" s="261"/>
      <c r="EO237" s="261"/>
      <c r="EP237" s="261"/>
      <c r="EQ237" s="261"/>
      <c r="ER237" s="261"/>
      <c r="ES237" s="261"/>
      <c r="ET237" s="261"/>
      <c r="EU237" s="261"/>
      <c r="EV237" s="261"/>
      <c r="EW237" s="261"/>
      <c r="EX237" s="261"/>
      <c r="EY237" s="261"/>
      <c r="EZ237" s="261"/>
      <c r="FA237" s="261"/>
      <c r="FB237" s="261"/>
      <c r="FC237" s="261"/>
      <c r="FD237" s="261"/>
      <c r="FE237" s="261"/>
      <c r="FF237" s="261"/>
      <c r="FG237" s="261"/>
      <c r="FH237" s="261"/>
      <c r="FI237" s="261"/>
      <c r="FJ237" s="261"/>
      <c r="FK237" s="261"/>
      <c r="FL237" s="261"/>
      <c r="FM237" s="261"/>
      <c r="FN237" s="261"/>
      <c r="FO237" s="261"/>
      <c r="FP237" s="261"/>
      <c r="FQ237" s="261"/>
      <c r="FR237" s="261"/>
      <c r="FS237" s="261"/>
      <c r="FT237" s="261"/>
      <c r="FU237" s="261"/>
      <c r="FV237" s="261"/>
      <c r="FW237" s="261"/>
      <c r="FX237" s="261"/>
      <c r="FY237" s="261"/>
      <c r="FZ237" s="261"/>
      <c r="GA237" s="261"/>
      <c r="GB237" s="261"/>
      <c r="GC237" s="261"/>
      <c r="GD237" s="261"/>
      <c r="GE237" s="261"/>
      <c r="GF237" s="261"/>
      <c r="GG237" s="261"/>
      <c r="GH237" s="261"/>
      <c r="GI237" s="261"/>
      <c r="GJ237" s="261"/>
      <c r="GK237" s="261"/>
      <c r="GL237" s="261"/>
      <c r="GM237" s="261"/>
      <c r="GN237" s="261"/>
      <c r="GO237" s="261"/>
      <c r="GP237" s="261"/>
      <c r="GQ237" s="261"/>
      <c r="GR237" s="261"/>
      <c r="GS237" s="261"/>
      <c r="GT237" s="261"/>
      <c r="GU237" s="261"/>
      <c r="GV237" s="261"/>
      <c r="GW237" s="261"/>
      <c r="GX237" s="261"/>
      <c r="GY237" s="261"/>
      <c r="GZ237" s="261"/>
      <c r="HA237" s="261"/>
      <c r="HB237" s="261"/>
      <c r="HC237" s="261"/>
      <c r="HD237" s="261"/>
      <c r="HE237" s="261"/>
      <c r="HF237" s="261"/>
      <c r="HG237" s="261"/>
      <c r="HH237" s="261"/>
      <c r="HI237" s="261"/>
      <c r="HJ237" s="261"/>
      <c r="HK237" s="261"/>
      <c r="HL237" s="261"/>
      <c r="HM237" s="261"/>
      <c r="HN237" s="261"/>
      <c r="HO237" s="261"/>
      <c r="HP237" s="261"/>
      <c r="HQ237" s="261"/>
      <c r="HR237" s="261"/>
      <c r="HS237" s="261"/>
      <c r="HT237" s="261"/>
      <c r="HU237" s="261"/>
      <c r="HV237" s="261"/>
      <c r="HW237" s="261"/>
      <c r="HX237" s="261"/>
      <c r="HY237" s="261"/>
      <c r="HZ237" s="261"/>
      <c r="IA237" s="261"/>
      <c r="IB237" s="261"/>
      <c r="IC237" s="261"/>
      <c r="ID237" s="261"/>
      <c r="IE237" s="261"/>
      <c r="IF237" s="261"/>
      <c r="IG237" s="261"/>
      <c r="IH237" s="261"/>
      <c r="II237" s="261"/>
      <c r="IJ237" s="261"/>
      <c r="IK237" s="261"/>
      <c r="IL237" s="261"/>
      <c r="IM237" s="261"/>
      <c r="IN237" s="261"/>
      <c r="IO237" s="261"/>
      <c r="IP237" s="261"/>
      <c r="IQ237" s="261"/>
      <c r="IR237" s="261"/>
      <c r="IS237" s="261"/>
      <c r="IT237" s="261"/>
      <c r="IU237" s="261"/>
      <c r="IV237" s="261"/>
      <c r="IW237" s="261"/>
      <c r="IX237" s="261"/>
      <c r="IY237" s="261"/>
      <c r="IZ237" s="261"/>
      <c r="JA237" s="261"/>
      <c r="JB237" s="261"/>
      <c r="JC237" s="261"/>
      <c r="JD237" s="261"/>
      <c r="JE237" s="261"/>
      <c r="JF237" s="261"/>
      <c r="JG237" s="261"/>
      <c r="JH237" s="261"/>
      <c r="JI237" s="261"/>
      <c r="JJ237" s="261"/>
      <c r="JK237" s="261"/>
      <c r="JL237" s="261"/>
      <c r="JM237" s="261"/>
      <c r="JN237" s="261"/>
      <c r="JO237" s="261"/>
      <c r="JP237" s="261"/>
      <c r="JQ237" s="261"/>
      <c r="JR237" s="261"/>
      <c r="JS237" s="261"/>
      <c r="JT237" s="261"/>
      <c r="JU237" s="261"/>
      <c r="JV237" s="261"/>
      <c r="JW237" s="261"/>
      <c r="JX237" s="261"/>
      <c r="JY237" s="261"/>
      <c r="JZ237" s="261"/>
      <c r="KA237" s="261"/>
      <c r="KB237" s="261"/>
      <c r="KC237" s="261"/>
      <c r="KD237" s="261"/>
      <c r="KE237" s="261"/>
      <c r="KF237" s="261"/>
      <c r="KG237" s="261"/>
      <c r="KH237" s="261"/>
      <c r="KI237" s="261"/>
      <c r="KJ237" s="261"/>
      <c r="KK237" s="261"/>
      <c r="KL237" s="261"/>
      <c r="KM237" s="261"/>
      <c r="KN237" s="261"/>
      <c r="KO237" s="261"/>
      <c r="KP237" s="261"/>
      <c r="KQ237" s="261"/>
      <c r="KR237" s="261"/>
      <c r="KS237" s="261"/>
      <c r="KT237" s="261"/>
      <c r="KU237" s="261"/>
      <c r="KV237" s="261"/>
      <c r="KW237" s="261"/>
      <c r="KX237" s="261"/>
      <c r="KY237" s="261"/>
      <c r="KZ237" s="261"/>
      <c r="LA237" s="261"/>
      <c r="LB237" s="261"/>
      <c r="LC237" s="261"/>
      <c r="LD237" s="261"/>
      <c r="LE237" s="261"/>
      <c r="LF237" s="261"/>
      <c r="LG237" s="261"/>
      <c r="LH237" s="261"/>
      <c r="LI237" s="261"/>
      <c r="LJ237" s="261"/>
      <c r="LK237" s="261"/>
      <c r="LL237" s="261"/>
      <c r="LM237" s="261"/>
      <c r="LN237" s="261"/>
      <c r="LO237" s="261"/>
      <c r="LP237" s="261"/>
      <c r="LQ237" s="261"/>
      <c r="LR237" s="261"/>
      <c r="LS237" s="261"/>
      <c r="LT237" s="261"/>
      <c r="LU237" s="261"/>
      <c r="LV237" s="261"/>
      <c r="LW237" s="261"/>
      <c r="LX237" s="261"/>
      <c r="LY237" s="261"/>
      <c r="LZ237" s="261"/>
      <c r="MA237" s="261"/>
      <c r="MB237" s="261"/>
      <c r="MC237" s="261"/>
      <c r="MD237" s="261"/>
      <c r="ME237" s="261"/>
      <c r="MF237" s="261"/>
      <c r="MG237" s="261"/>
      <c r="MH237" s="261"/>
      <c r="MI237" s="261"/>
      <c r="MJ237" s="261"/>
      <c r="MK237" s="261"/>
      <c r="ML237" s="261"/>
      <c r="MM237" s="261"/>
      <c r="MN237" s="261"/>
      <c r="MO237" s="261"/>
      <c r="MP237" s="261"/>
      <c r="MQ237" s="261"/>
      <c r="MR237" s="261"/>
      <c r="MS237" s="261"/>
      <c r="MT237" s="261"/>
      <c r="MU237" s="261"/>
      <c r="MV237" s="261"/>
      <c r="MW237" s="261"/>
      <c r="MX237" s="261"/>
      <c r="MY237" s="261"/>
      <c r="MZ237" s="261"/>
      <c r="NA237" s="261"/>
      <c r="NB237" s="261"/>
      <c r="NC237" s="261"/>
      <c r="ND237" s="261"/>
      <c r="NE237" s="261"/>
      <c r="NF237" s="261"/>
      <c r="NG237" s="261"/>
      <c r="NH237" s="261"/>
      <c r="NI237" s="261"/>
      <c r="NJ237" s="261"/>
      <c r="NK237" s="261"/>
      <c r="NL237" s="261"/>
      <c r="NM237" s="261"/>
      <c r="NN237" s="261"/>
      <c r="NO237" s="261"/>
      <c r="NP237" s="261"/>
      <c r="NQ237" s="261"/>
      <c r="NR237" s="261"/>
      <c r="NS237" s="261"/>
      <c r="NT237" s="261"/>
      <c r="NU237" s="261"/>
      <c r="NV237" s="261"/>
      <c r="NW237" s="261"/>
      <c r="NX237" s="261"/>
      <c r="NY237" s="261"/>
      <c r="NZ237" s="261"/>
      <c r="OA237" s="261"/>
      <c r="OB237" s="261"/>
      <c r="OC237" s="261"/>
      <c r="OD237" s="261"/>
      <c r="OE237" s="261"/>
      <c r="OF237" s="261"/>
      <c r="OG237" s="261"/>
      <c r="OH237" s="261"/>
      <c r="OI237" s="261"/>
      <c r="OJ237" s="261"/>
      <c r="OK237" s="261"/>
      <c r="OL237" s="261"/>
      <c r="OM237" s="261"/>
      <c r="ON237" s="261"/>
      <c r="OO237" s="261"/>
      <c r="OP237" s="261"/>
      <c r="OQ237" s="261"/>
      <c r="OR237" s="261"/>
      <c r="OS237" s="261"/>
      <c r="OT237" s="261"/>
      <c r="OU237" s="261"/>
      <c r="OV237" s="261"/>
      <c r="OW237" s="261"/>
      <c r="OX237" s="261"/>
      <c r="OY237" s="261"/>
      <c r="OZ237" s="261"/>
      <c r="PA237" s="261"/>
      <c r="PB237" s="261"/>
      <c r="PC237" s="261"/>
      <c r="PD237" s="261"/>
      <c r="PE237" s="261"/>
      <c r="PF237" s="261"/>
      <c r="PG237" s="261"/>
      <c r="PH237" s="261"/>
      <c r="PI237" s="261"/>
      <c r="PJ237" s="261"/>
      <c r="PK237" s="261"/>
      <c r="PL237" s="261"/>
      <c r="PM237" s="261"/>
      <c r="PN237" s="261"/>
      <c r="PO237" s="261"/>
      <c r="PP237" s="261"/>
      <c r="PQ237" s="261"/>
      <c r="PR237" s="261"/>
      <c r="PS237" s="261"/>
      <c r="PT237" s="261"/>
      <c r="PU237" s="261"/>
      <c r="PV237" s="261"/>
      <c r="PW237" s="261"/>
      <c r="PX237" s="261"/>
      <c r="PY237" s="261"/>
      <c r="PZ237" s="261"/>
      <c r="QA237" s="261"/>
      <c r="QB237" s="261"/>
      <c r="QC237" s="261"/>
      <c r="QD237" s="261"/>
      <c r="QE237" s="261"/>
      <c r="QF237" s="261"/>
      <c r="QG237" s="261"/>
      <c r="QH237" s="261"/>
      <c r="QI237" s="261"/>
      <c r="QJ237" s="261"/>
      <c r="QK237" s="261"/>
      <c r="QL237" s="261"/>
      <c r="QM237" s="261"/>
      <c r="QN237" s="261"/>
      <c r="QO237" s="261"/>
      <c r="QP237" s="261"/>
      <c r="QQ237" s="261"/>
      <c r="QR237" s="261"/>
      <c r="QS237" s="261"/>
      <c r="QT237" s="261"/>
      <c r="QU237" s="261"/>
      <c r="QV237" s="261"/>
      <c r="QW237" s="261"/>
      <c r="QX237" s="261"/>
      <c r="QY237" s="261"/>
      <c r="QZ237" s="261"/>
      <c r="RA237" s="261"/>
      <c r="RB237" s="261"/>
      <c r="RC237" s="261"/>
      <c r="RD237" s="261"/>
      <c r="RE237" s="261"/>
      <c r="RF237" s="261"/>
      <c r="RG237" s="261"/>
      <c r="RH237" s="261"/>
      <c r="RI237" s="261"/>
      <c r="RJ237" s="261"/>
      <c r="RK237" s="261"/>
      <c r="RL237" s="261"/>
      <c r="RM237" s="261"/>
      <c r="RN237" s="261"/>
      <c r="RO237" s="261"/>
      <c r="RP237" s="261"/>
      <c r="RQ237" s="261"/>
      <c r="RR237" s="261"/>
      <c r="RS237" s="261"/>
      <c r="RT237" s="261"/>
      <c r="RU237" s="261"/>
      <c r="RV237" s="261"/>
      <c r="RW237" s="261"/>
      <c r="RX237" s="261"/>
      <c r="RY237" s="261"/>
      <c r="RZ237" s="261"/>
      <c r="SA237" s="261"/>
      <c r="SB237" s="261"/>
      <c r="SC237" s="261"/>
      <c r="SD237" s="261"/>
      <c r="SE237" s="261"/>
      <c r="SF237" s="261"/>
      <c r="SG237" s="261"/>
      <c r="SH237" s="261"/>
      <c r="SI237" s="261"/>
      <c r="SJ237" s="261"/>
      <c r="SK237" s="261"/>
      <c r="SL237" s="261"/>
      <c r="SM237" s="261"/>
      <c r="SN237" s="261"/>
      <c r="SO237" s="261"/>
      <c r="SP237" s="261"/>
      <c r="SQ237" s="261"/>
      <c r="SR237" s="261"/>
      <c r="SS237" s="261"/>
      <c r="ST237" s="261"/>
      <c r="SU237" s="261"/>
      <c r="SV237" s="261"/>
      <c r="SW237" s="261"/>
      <c r="SX237" s="261"/>
      <c r="SY237" s="261"/>
      <c r="SZ237" s="261"/>
      <c r="TA237" s="261"/>
      <c r="TB237" s="261"/>
      <c r="TC237" s="261"/>
      <c r="TD237" s="261"/>
      <c r="TE237" s="261"/>
      <c r="TF237" s="261"/>
      <c r="TG237" s="261"/>
      <c r="TH237" s="261"/>
      <c r="TI237" s="261"/>
      <c r="TJ237" s="261"/>
      <c r="TK237" s="261"/>
      <c r="TL237" s="261"/>
      <c r="TM237" s="261"/>
      <c r="TN237" s="261"/>
      <c r="TO237" s="261"/>
      <c r="TP237" s="261"/>
      <c r="TQ237" s="261"/>
      <c r="TR237" s="261"/>
      <c r="TS237" s="261"/>
      <c r="TT237" s="261"/>
      <c r="TU237" s="261"/>
      <c r="TV237" s="261"/>
      <c r="TW237" s="261"/>
      <c r="TX237" s="261"/>
      <c r="TY237" s="261"/>
      <c r="TZ237" s="261"/>
      <c r="UA237" s="261"/>
      <c r="UB237" s="261"/>
      <c r="UC237" s="261"/>
      <c r="UD237" s="261"/>
      <c r="UE237" s="261"/>
      <c r="UF237" s="261"/>
      <c r="UG237" s="261"/>
      <c r="UH237" s="261"/>
      <c r="UI237" s="261"/>
      <c r="UJ237" s="261"/>
      <c r="UK237" s="261"/>
      <c r="UL237" s="261"/>
      <c r="UM237" s="261"/>
      <c r="UN237" s="261"/>
      <c r="UO237" s="261"/>
      <c r="UP237" s="261"/>
      <c r="UQ237" s="261"/>
      <c r="UR237" s="261"/>
      <c r="US237" s="261"/>
      <c r="UT237" s="261"/>
      <c r="UU237" s="261"/>
      <c r="UV237" s="261"/>
      <c r="UW237" s="261"/>
      <c r="UX237" s="261"/>
      <c r="UY237" s="261"/>
      <c r="UZ237" s="261"/>
      <c r="VA237" s="261"/>
      <c r="VB237" s="261"/>
      <c r="VC237" s="261"/>
      <c r="VD237" s="261"/>
      <c r="VE237" s="261"/>
      <c r="VF237" s="261"/>
      <c r="VG237" s="261"/>
      <c r="VH237" s="261"/>
      <c r="VI237" s="261"/>
      <c r="VJ237" s="261"/>
      <c r="VK237" s="261"/>
      <c r="VL237" s="261"/>
      <c r="VM237" s="261"/>
      <c r="VN237" s="261"/>
      <c r="VO237" s="261"/>
      <c r="VP237" s="261"/>
      <c r="VQ237" s="261"/>
      <c r="VR237" s="261"/>
      <c r="VS237" s="261"/>
      <c r="VT237" s="261"/>
      <c r="VU237" s="261"/>
      <c r="VV237" s="261"/>
      <c r="VW237" s="261"/>
      <c r="VX237" s="261"/>
      <c r="VY237" s="261"/>
      <c r="VZ237" s="261"/>
      <c r="WA237" s="261"/>
      <c r="WB237" s="261"/>
      <c r="WC237" s="261"/>
      <c r="WD237" s="261"/>
      <c r="WE237" s="261"/>
      <c r="WF237" s="261"/>
      <c r="WG237" s="261"/>
      <c r="WH237" s="261"/>
      <c r="WI237" s="261"/>
      <c r="WJ237" s="261"/>
      <c r="WK237" s="261"/>
      <c r="WL237" s="261"/>
      <c r="WM237" s="261"/>
      <c r="WN237" s="261"/>
      <c r="WO237" s="261"/>
      <c r="WP237" s="261"/>
      <c r="WQ237" s="261"/>
      <c r="WR237" s="261"/>
      <c r="WS237" s="261"/>
      <c r="WT237" s="261"/>
      <c r="WU237" s="261"/>
      <c r="WV237" s="261"/>
      <c r="WW237" s="261"/>
      <c r="WX237" s="261"/>
      <c r="WY237" s="261"/>
      <c r="WZ237" s="261"/>
      <c r="XA237" s="261"/>
      <c r="XB237" s="261"/>
      <c r="XC237" s="261"/>
      <c r="XD237" s="261"/>
      <c r="XE237" s="261"/>
      <c r="XF237" s="261"/>
      <c r="XG237" s="261"/>
      <c r="XH237" s="261"/>
      <c r="XI237" s="261"/>
      <c r="XJ237" s="261"/>
      <c r="XK237" s="261"/>
      <c r="XL237" s="261"/>
      <c r="XM237" s="261"/>
      <c r="XN237" s="261"/>
      <c r="XO237" s="261"/>
      <c r="XP237" s="261"/>
      <c r="XQ237" s="261"/>
      <c r="XR237" s="261"/>
      <c r="XS237" s="261"/>
      <c r="XT237" s="261"/>
      <c r="XU237" s="261"/>
      <c r="XV237" s="261"/>
      <c r="XW237" s="261"/>
      <c r="XX237" s="261"/>
      <c r="XY237" s="261"/>
      <c r="XZ237" s="261"/>
      <c r="YA237" s="261"/>
      <c r="YB237" s="261"/>
      <c r="YC237" s="261"/>
      <c r="YD237" s="261"/>
      <c r="YE237" s="261"/>
      <c r="YF237" s="261"/>
      <c r="YG237" s="261"/>
      <c r="YH237" s="261"/>
      <c r="YI237" s="261"/>
      <c r="YJ237" s="261"/>
      <c r="YK237" s="261"/>
      <c r="YL237" s="261"/>
      <c r="YM237" s="261"/>
      <c r="YN237" s="261"/>
      <c r="YO237" s="261"/>
      <c r="YP237" s="261"/>
      <c r="YQ237" s="261"/>
      <c r="YR237" s="261"/>
      <c r="YS237" s="261"/>
      <c r="YT237" s="261"/>
      <c r="YU237" s="261"/>
      <c r="YV237" s="261"/>
      <c r="YW237" s="261"/>
      <c r="YX237" s="261"/>
      <c r="YY237" s="261"/>
      <c r="YZ237" s="261"/>
      <c r="ZA237" s="261"/>
      <c r="ZB237" s="261"/>
      <c r="ZC237" s="261"/>
      <c r="ZD237" s="261"/>
      <c r="ZE237" s="261"/>
      <c r="ZF237" s="261"/>
      <c r="ZG237" s="261"/>
      <c r="ZH237" s="261"/>
      <c r="ZI237" s="261"/>
      <c r="ZJ237" s="261"/>
      <c r="ZK237" s="261"/>
      <c r="ZL237" s="261"/>
      <c r="ZM237" s="261"/>
      <c r="ZN237" s="261"/>
      <c r="ZO237" s="261"/>
      <c r="ZP237" s="261"/>
      <c r="ZQ237" s="261"/>
      <c r="ZR237" s="261"/>
      <c r="ZS237" s="261"/>
      <c r="ZT237" s="261"/>
      <c r="ZU237" s="261"/>
      <c r="ZV237" s="261"/>
      <c r="ZW237" s="261"/>
      <c r="ZX237" s="261"/>
      <c r="ZY237" s="261"/>
      <c r="ZZ237" s="261"/>
      <c r="AAA237" s="261"/>
      <c r="AAB237" s="261"/>
      <c r="AAC237" s="261"/>
      <c r="AAD237" s="261"/>
      <c r="AAE237" s="261"/>
      <c r="AAF237" s="261"/>
      <c r="AAG237" s="261"/>
      <c r="AAH237" s="261"/>
      <c r="AAI237" s="261"/>
      <c r="AAJ237" s="261"/>
      <c r="AAK237" s="261"/>
      <c r="AAL237" s="261"/>
      <c r="AAM237" s="261"/>
      <c r="AAN237" s="261"/>
      <c r="AAO237" s="261"/>
      <c r="AAP237" s="261"/>
      <c r="AAQ237" s="261"/>
      <c r="AAR237" s="261"/>
      <c r="AAS237" s="261"/>
      <c r="AAT237" s="261"/>
      <c r="AAU237" s="261"/>
      <c r="AAV237" s="261"/>
      <c r="AAW237" s="261"/>
      <c r="AAX237" s="261"/>
      <c r="AAY237" s="261"/>
      <c r="AAZ237" s="261"/>
      <c r="ABA237" s="261"/>
      <c r="ABB237" s="261"/>
      <c r="ABC237" s="261"/>
      <c r="ABD237" s="261"/>
      <c r="ABE237" s="261"/>
      <c r="ABF237" s="261"/>
      <c r="ABG237" s="261"/>
      <c r="ABH237" s="261"/>
      <c r="ABI237" s="261"/>
      <c r="ABJ237" s="261"/>
      <c r="ABK237" s="261"/>
      <c r="ABL237" s="261"/>
      <c r="ABM237" s="261"/>
      <c r="ABN237" s="261"/>
      <c r="ABO237" s="261"/>
      <c r="ABP237" s="261"/>
      <c r="ABQ237" s="261"/>
      <c r="ABR237" s="261"/>
      <c r="ABS237" s="261"/>
      <c r="ABT237" s="261"/>
      <c r="ABU237" s="261"/>
      <c r="ABV237" s="261"/>
      <c r="ABW237" s="261"/>
      <c r="ABX237" s="261"/>
      <c r="ABY237" s="261"/>
      <c r="ABZ237" s="261"/>
      <c r="ACA237" s="261"/>
      <c r="ACB237" s="261"/>
      <c r="ACC237" s="261"/>
      <c r="ACD237" s="261"/>
      <c r="ACE237" s="261"/>
      <c r="ACF237" s="261"/>
      <c r="ACG237" s="261"/>
      <c r="ACH237" s="261"/>
      <c r="ACI237" s="261"/>
      <c r="ACJ237" s="261"/>
      <c r="ACK237" s="261"/>
      <c r="ACL237" s="261"/>
      <c r="ACM237" s="261"/>
      <c r="ACN237" s="261"/>
      <c r="ACO237" s="261"/>
      <c r="ACP237" s="261"/>
      <c r="ACQ237" s="261"/>
      <c r="ACR237" s="261"/>
      <c r="ACS237" s="261"/>
      <c r="ACT237" s="261"/>
      <c r="ACU237" s="261"/>
      <c r="ACV237" s="261"/>
      <c r="ACW237" s="261"/>
      <c r="ACX237" s="261"/>
      <c r="ACY237" s="261"/>
      <c r="ACZ237" s="261"/>
      <c r="ADA237" s="261"/>
      <c r="ADB237" s="261"/>
      <c r="ADC237" s="261"/>
      <c r="ADD237" s="261"/>
      <c r="ADE237" s="261"/>
      <c r="ADF237" s="261"/>
      <c r="ADG237" s="261"/>
      <c r="ADH237" s="261"/>
      <c r="ADI237" s="261"/>
      <c r="ADJ237" s="261"/>
      <c r="ADK237" s="261"/>
      <c r="ADL237" s="261"/>
      <c r="ADM237" s="261"/>
      <c r="ADN237" s="261"/>
      <c r="ADO237" s="261"/>
      <c r="ADP237" s="261"/>
      <c r="ADQ237" s="261"/>
      <c r="ADR237" s="261"/>
      <c r="ADS237" s="261"/>
      <c r="ADT237" s="261"/>
      <c r="ADU237" s="261"/>
      <c r="ADV237" s="261"/>
      <c r="ADW237" s="261"/>
      <c r="ADX237" s="261"/>
      <c r="ADY237" s="261"/>
      <c r="ADZ237" s="261"/>
      <c r="AEA237" s="261"/>
      <c r="AEB237" s="261"/>
      <c r="AEC237" s="261"/>
      <c r="AED237" s="261"/>
      <c r="AEE237" s="261"/>
      <c r="AEF237" s="261"/>
      <c r="AEG237" s="261"/>
      <c r="AEH237" s="261"/>
      <c r="AEI237" s="261"/>
      <c r="AEJ237" s="261"/>
      <c r="AEK237" s="261"/>
      <c r="AEL237" s="261"/>
      <c r="AEM237" s="261"/>
      <c r="AEN237" s="261"/>
      <c r="AEO237" s="261"/>
      <c r="AEP237" s="261"/>
      <c r="AEQ237" s="261"/>
      <c r="AER237" s="261"/>
      <c r="AES237" s="261"/>
      <c r="AET237" s="261"/>
      <c r="AEU237" s="261"/>
      <c r="AEV237" s="261"/>
      <c r="AEW237" s="261"/>
      <c r="AEX237" s="261"/>
      <c r="AEY237" s="261"/>
      <c r="AEZ237" s="261"/>
      <c r="AFA237" s="261"/>
      <c r="AFB237" s="261"/>
      <c r="AFC237" s="261"/>
      <c r="AFD237" s="261"/>
      <c r="AFE237" s="261"/>
      <c r="AFF237" s="261"/>
      <c r="AFG237" s="261"/>
      <c r="AFH237" s="261"/>
      <c r="AFI237" s="261"/>
      <c r="AFJ237" s="261"/>
      <c r="AFK237" s="261"/>
      <c r="AFL237" s="261"/>
      <c r="AFM237" s="261"/>
      <c r="AFN237" s="261"/>
      <c r="AFO237" s="261"/>
      <c r="AFP237" s="261"/>
      <c r="AFQ237" s="261"/>
      <c r="AFR237" s="261"/>
      <c r="AFS237" s="261"/>
      <c r="AFT237" s="261"/>
      <c r="AFU237" s="261"/>
      <c r="AFV237" s="261"/>
      <c r="AFW237" s="261"/>
      <c r="AFX237" s="261"/>
      <c r="AFY237" s="261"/>
      <c r="AFZ237" s="261"/>
      <c r="AGA237" s="261"/>
      <c r="AGB237" s="261"/>
      <c r="AGC237" s="261"/>
      <c r="AGD237" s="261"/>
      <c r="AGE237" s="261"/>
      <c r="AGF237" s="261"/>
      <c r="AGG237" s="261"/>
      <c r="AGH237" s="261"/>
      <c r="AGI237" s="261"/>
      <c r="AGJ237" s="261"/>
      <c r="AGK237" s="261"/>
      <c r="AGL237" s="261"/>
      <c r="AGM237" s="261"/>
      <c r="AGN237" s="261"/>
      <c r="AGO237" s="261"/>
      <c r="AGP237" s="261"/>
      <c r="AGQ237" s="261"/>
      <c r="AGR237" s="261"/>
      <c r="AGS237" s="261"/>
      <c r="AGT237" s="261"/>
      <c r="AGU237" s="261"/>
      <c r="AGV237" s="261"/>
      <c r="AGW237" s="261"/>
      <c r="AGX237" s="261"/>
      <c r="AGY237" s="261"/>
      <c r="AGZ237" s="261"/>
      <c r="AHA237" s="261"/>
      <c r="AHB237" s="261"/>
      <c r="AHC237" s="261"/>
      <c r="AHD237" s="261"/>
      <c r="AHE237" s="261"/>
      <c r="AHF237" s="261"/>
      <c r="AHG237" s="261"/>
      <c r="AHH237" s="261"/>
      <c r="AHI237" s="261"/>
      <c r="AHJ237" s="261"/>
      <c r="AHK237" s="261"/>
      <c r="AHL237" s="261"/>
      <c r="AHM237" s="261"/>
      <c r="AHN237" s="261"/>
      <c r="AHO237" s="261"/>
      <c r="AHP237" s="261"/>
      <c r="AHQ237" s="261"/>
      <c r="AHR237" s="261"/>
      <c r="AHS237" s="261"/>
      <c r="AHT237" s="261"/>
      <c r="AHU237" s="261"/>
      <c r="AHV237" s="261"/>
      <c r="AHW237" s="261"/>
      <c r="AHX237" s="261"/>
      <c r="AHY237" s="261"/>
      <c r="AHZ237" s="261"/>
      <c r="AIA237" s="261"/>
      <c r="AIB237" s="261"/>
      <c r="AIC237" s="261"/>
      <c r="AID237" s="261"/>
      <c r="AIE237" s="261"/>
      <c r="AIF237" s="261"/>
      <c r="AIG237" s="261"/>
      <c r="AIH237" s="261"/>
      <c r="AII237" s="261"/>
      <c r="AIJ237" s="261"/>
      <c r="AIK237" s="261"/>
      <c r="AIL237" s="261"/>
      <c r="AIM237" s="261"/>
      <c r="AIN237" s="261"/>
      <c r="AIO237" s="261"/>
      <c r="AIP237" s="261"/>
      <c r="AIQ237" s="261"/>
      <c r="AIR237" s="261"/>
      <c r="AIS237" s="261"/>
      <c r="AIT237" s="261"/>
      <c r="AIU237" s="261"/>
      <c r="AIV237" s="261"/>
      <c r="AIW237" s="261"/>
      <c r="AIX237" s="261"/>
      <c r="AIY237" s="261"/>
      <c r="AIZ237" s="261"/>
      <c r="AJA237" s="261"/>
      <c r="AJB237" s="261"/>
      <c r="AJC237" s="261"/>
      <c r="AJD237" s="261"/>
      <c r="AJE237" s="261"/>
      <c r="AJF237" s="261"/>
      <c r="AJG237" s="261"/>
      <c r="AJH237" s="261"/>
      <c r="AJI237" s="261"/>
      <c r="AJJ237" s="261"/>
      <c r="AJK237" s="261"/>
      <c r="AJL237" s="261"/>
      <c r="AJM237" s="261"/>
      <c r="AJN237" s="261"/>
      <c r="AJO237" s="261"/>
      <c r="AJP237" s="261"/>
      <c r="AJQ237" s="261"/>
      <c r="AJR237" s="261"/>
      <c r="AJS237" s="261"/>
      <c r="AJT237" s="261"/>
      <c r="AJU237" s="261"/>
      <c r="AJV237" s="261"/>
      <c r="AJW237" s="261"/>
      <c r="AJX237" s="261"/>
      <c r="AJY237" s="261"/>
      <c r="AJZ237" s="261"/>
      <c r="AKA237" s="261"/>
      <c r="AKB237" s="261"/>
      <c r="AKC237" s="261"/>
      <c r="AKD237" s="261"/>
      <c r="AKE237" s="261"/>
      <c r="AKF237" s="261"/>
      <c r="AKG237" s="261"/>
      <c r="AKH237" s="261"/>
      <c r="AKI237" s="261"/>
      <c r="AKJ237" s="261"/>
      <c r="AKK237" s="261"/>
      <c r="AKL237" s="261"/>
      <c r="AKM237" s="261"/>
      <c r="AKN237" s="261"/>
      <c r="AKO237" s="261"/>
      <c r="AKP237" s="261"/>
      <c r="AKQ237" s="261"/>
      <c r="AKR237" s="261"/>
      <c r="AKS237" s="261"/>
      <c r="AKT237" s="261"/>
      <c r="AKU237" s="261"/>
      <c r="AKV237" s="261"/>
      <c r="AKW237" s="261"/>
      <c r="AKX237" s="261"/>
      <c r="AKY237" s="261"/>
      <c r="AKZ237" s="261"/>
      <c r="ALA237" s="261"/>
      <c r="ALB237" s="261"/>
      <c r="ALC237" s="261"/>
      <c r="ALD237" s="261"/>
      <c r="ALE237" s="261"/>
      <c r="ALF237" s="261"/>
      <c r="ALG237" s="261"/>
      <c r="ALH237" s="261"/>
      <c r="ALI237" s="261"/>
      <c r="ALJ237" s="261"/>
      <c r="ALK237" s="261"/>
      <c r="ALL237" s="261"/>
      <c r="ALM237" s="261"/>
      <c r="ALN237" s="261"/>
      <c r="ALO237" s="261"/>
      <c r="ALP237" s="261"/>
      <c r="ALQ237" s="261"/>
      <c r="ALR237" s="261"/>
      <c r="ALS237" s="261"/>
      <c r="ALT237" s="261"/>
      <c r="ALU237" s="261"/>
      <c r="ALV237" s="261"/>
      <c r="ALW237" s="261"/>
      <c r="ALX237" s="261"/>
      <c r="ALY237" s="261"/>
      <c r="ALZ237" s="261"/>
      <c r="AMA237" s="261"/>
      <c r="AMB237" s="261"/>
      <c r="AMC237" s="261"/>
      <c r="AMD237" s="261"/>
      <c r="AME237" s="261"/>
      <c r="AMF237" s="261"/>
      <c r="AMG237" s="261"/>
      <c r="AMH237" s="261"/>
      <c r="AMI237" s="261"/>
      <c r="AMJ237" s="261"/>
      <c r="AMK237" s="261"/>
      <c r="AML237" s="261"/>
      <c r="AMM237" s="261"/>
      <c r="AMN237" s="261"/>
      <c r="AMO237" s="261"/>
      <c r="AMP237" s="261"/>
      <c r="AMQ237" s="261"/>
      <c r="AMR237" s="261"/>
      <c r="AMS237" s="261"/>
      <c r="AMT237" s="261"/>
      <c r="AMU237" s="261"/>
      <c r="AMV237" s="261"/>
      <c r="AMW237" s="261"/>
      <c r="AMX237" s="261"/>
      <c r="AMY237" s="261"/>
      <c r="AMZ237" s="261"/>
      <c r="ANA237" s="261"/>
      <c r="ANB237" s="261"/>
      <c r="ANC237" s="261"/>
      <c r="AND237" s="261"/>
      <c r="ANE237" s="261"/>
      <c r="ANF237" s="261"/>
      <c r="ANG237" s="261"/>
      <c r="ANH237" s="261"/>
      <c r="ANI237" s="261"/>
      <c r="ANJ237" s="261"/>
      <c r="ANK237" s="261"/>
      <c r="ANL237" s="261"/>
      <c r="ANM237" s="261"/>
      <c r="ANN237" s="261"/>
      <c r="ANO237" s="261"/>
      <c r="ANP237" s="261"/>
      <c r="ANQ237" s="261"/>
      <c r="ANR237" s="261"/>
      <c r="ANS237" s="261"/>
      <c r="ANT237" s="261"/>
      <c r="ANU237" s="261"/>
      <c r="ANV237" s="261"/>
      <c r="ANW237" s="261"/>
      <c r="ANX237" s="261"/>
      <c r="ANY237" s="261"/>
      <c r="ANZ237" s="261"/>
      <c r="AOA237" s="261"/>
      <c r="AOB237" s="261"/>
      <c r="AOC237" s="261"/>
      <c r="AOD237" s="261"/>
      <c r="AOE237" s="261"/>
      <c r="AOF237" s="261"/>
      <c r="AOG237" s="261"/>
      <c r="AOH237" s="261"/>
      <c r="AOI237" s="261"/>
      <c r="AOJ237" s="261"/>
      <c r="AOK237" s="261"/>
      <c r="AOL237" s="261"/>
      <c r="AOM237" s="261"/>
      <c r="AON237" s="261"/>
      <c r="AOO237" s="261"/>
      <c r="AOP237" s="261"/>
      <c r="AOQ237" s="261"/>
      <c r="AOR237" s="261"/>
      <c r="AOS237" s="261"/>
      <c r="AOT237" s="261"/>
      <c r="AOU237" s="261"/>
      <c r="AOV237" s="261"/>
      <c r="AOW237" s="261"/>
      <c r="AOX237" s="261"/>
      <c r="AOY237" s="261"/>
      <c r="AOZ237" s="261"/>
      <c r="APA237" s="261"/>
      <c r="APB237" s="261"/>
      <c r="APC237" s="261"/>
      <c r="APD237" s="261"/>
      <c r="APE237" s="261"/>
      <c r="APF237" s="261"/>
      <c r="APG237" s="261"/>
      <c r="APH237" s="261"/>
      <c r="API237" s="261"/>
      <c r="APJ237" s="261"/>
      <c r="APK237" s="261"/>
      <c r="APL237" s="261"/>
      <c r="APM237" s="261"/>
      <c r="APN237" s="261"/>
      <c r="APO237" s="261"/>
      <c r="APP237" s="261"/>
      <c r="APQ237" s="261"/>
      <c r="APR237" s="261"/>
      <c r="APS237" s="261"/>
      <c r="APT237" s="261"/>
      <c r="APU237" s="261"/>
      <c r="APV237" s="261"/>
      <c r="APW237" s="261"/>
      <c r="APX237" s="261"/>
      <c r="APY237" s="261"/>
      <c r="APZ237" s="261"/>
      <c r="AQA237" s="261"/>
      <c r="AQB237" s="261"/>
      <c r="AQC237" s="261"/>
      <c r="AQD237" s="261"/>
      <c r="AQE237" s="261"/>
      <c r="AQF237" s="261"/>
      <c r="AQG237" s="261"/>
      <c r="AQH237" s="261"/>
      <c r="AQI237" s="261"/>
      <c r="AQJ237" s="261"/>
      <c r="AQK237" s="261"/>
      <c r="AQL237" s="261"/>
      <c r="AQM237" s="261"/>
      <c r="AQN237" s="261"/>
      <c r="AQO237" s="261"/>
      <c r="AQP237" s="261"/>
      <c r="AQQ237" s="261"/>
      <c r="AQR237" s="261"/>
      <c r="AQS237" s="261"/>
      <c r="AQT237" s="261"/>
      <c r="AQU237" s="261"/>
      <c r="AQV237" s="261"/>
      <c r="AQW237" s="261"/>
      <c r="AQX237" s="261"/>
      <c r="AQY237" s="261"/>
      <c r="AQZ237" s="261"/>
      <c r="ARA237" s="261"/>
      <c r="ARB237" s="261"/>
      <c r="ARC237" s="261"/>
      <c r="ARD237" s="261"/>
      <c r="ARE237" s="261"/>
      <c r="ARF237" s="261"/>
      <c r="ARG237" s="261"/>
      <c r="ARH237" s="261"/>
      <c r="ARI237" s="261"/>
      <c r="ARJ237" s="261"/>
      <c r="ARK237" s="261"/>
      <c r="ARL237" s="261"/>
      <c r="ARM237" s="261"/>
      <c r="ARN237" s="261"/>
      <c r="ARO237" s="261"/>
      <c r="ARP237" s="261"/>
      <c r="ARQ237" s="261"/>
      <c r="ARR237" s="261"/>
      <c r="ARS237" s="261"/>
      <c r="ART237" s="261"/>
      <c r="ARU237" s="261"/>
      <c r="ARV237" s="261"/>
      <c r="ARW237" s="261"/>
      <c r="ARX237" s="261"/>
      <c r="ARY237" s="261"/>
      <c r="ARZ237" s="261"/>
      <c r="ASA237" s="261"/>
      <c r="ASB237" s="261"/>
      <c r="ASC237" s="261"/>
    </row>
    <row r="238" spans="1:1173" s="250" customFormat="1" ht="22" customHeight="1" thickTop="1" x14ac:dyDescent="0.15">
      <c r="A238" s="230"/>
      <c r="B238" s="300"/>
      <c r="C238" s="301"/>
      <c r="D238" s="302"/>
      <c r="E238" s="302"/>
      <c r="F238" s="302"/>
      <c r="G238" s="302"/>
      <c r="H238" s="302"/>
      <c r="I238" s="302"/>
      <c r="J238" s="302"/>
      <c r="K238" s="302"/>
      <c r="L238" s="302"/>
      <c r="M238" s="302"/>
      <c r="N238" s="302"/>
      <c r="O238" s="302"/>
      <c r="P238" s="302"/>
      <c r="Q238" s="302"/>
      <c r="R238" s="302"/>
      <c r="S238" s="302"/>
      <c r="T238" s="302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2"/>
      <c r="AP238" s="302"/>
      <c r="AQ238" s="302"/>
      <c r="AR238" s="302"/>
    </row>
    <row r="239" spans="1:1173" s="230" customFormat="1" ht="22" customHeight="1" x14ac:dyDescent="0.15">
      <c r="B239" s="342"/>
      <c r="C239" s="343" t="s">
        <v>77</v>
      </c>
      <c r="D239" s="226"/>
      <c r="E239" s="303"/>
      <c r="J239" s="236"/>
      <c r="AJ239" s="332"/>
    </row>
    <row r="240" spans="1:1173" s="247" customFormat="1" ht="22" customHeight="1" thickBot="1" x14ac:dyDescent="0.2">
      <c r="A240" s="230"/>
      <c r="B240" s="242" t="s">
        <v>69</v>
      </c>
      <c r="C240" s="243" t="s">
        <v>11</v>
      </c>
      <c r="D240" s="244">
        <f>D$78</f>
        <v>2018</v>
      </c>
      <c r="E240" s="245">
        <f t="shared" ref="E240:AR240" si="70">E$78</f>
        <v>2019</v>
      </c>
      <c r="F240" s="244">
        <f t="shared" si="70"/>
        <v>2020</v>
      </c>
      <c r="G240" s="244">
        <f t="shared" si="70"/>
        <v>2021</v>
      </c>
      <c r="H240" s="244">
        <f t="shared" si="70"/>
        <v>2022</v>
      </c>
      <c r="I240" s="244">
        <f t="shared" si="70"/>
        <v>2023</v>
      </c>
      <c r="J240" s="245">
        <f t="shared" si="70"/>
        <v>2024</v>
      </c>
      <c r="K240" s="244">
        <f t="shared" si="70"/>
        <v>2025</v>
      </c>
      <c r="L240" s="244">
        <f t="shared" si="70"/>
        <v>2026</v>
      </c>
      <c r="M240" s="244">
        <f t="shared" si="70"/>
        <v>2027</v>
      </c>
      <c r="N240" s="244">
        <f t="shared" si="70"/>
        <v>2028</v>
      </c>
      <c r="O240" s="244">
        <f t="shared" si="70"/>
        <v>2029</v>
      </c>
      <c r="P240" s="244">
        <f t="shared" si="70"/>
        <v>2030</v>
      </c>
      <c r="Q240" s="244">
        <f t="shared" si="70"/>
        <v>2031</v>
      </c>
      <c r="R240" s="244">
        <f t="shared" si="70"/>
        <v>2032</v>
      </c>
      <c r="S240" s="244">
        <f t="shared" si="70"/>
        <v>2033</v>
      </c>
      <c r="T240" s="244">
        <f t="shared" si="70"/>
        <v>2034</v>
      </c>
      <c r="U240" s="244">
        <f t="shared" si="70"/>
        <v>2035</v>
      </c>
      <c r="V240" s="244">
        <f t="shared" si="70"/>
        <v>2036</v>
      </c>
      <c r="W240" s="244">
        <f t="shared" si="70"/>
        <v>2037</v>
      </c>
      <c r="X240" s="244">
        <f t="shared" si="70"/>
        <v>2038</v>
      </c>
      <c r="Y240" s="244">
        <f t="shared" si="70"/>
        <v>2039</v>
      </c>
      <c r="Z240" s="244">
        <f t="shared" si="70"/>
        <v>2040</v>
      </c>
      <c r="AA240" s="244">
        <f t="shared" si="70"/>
        <v>2041</v>
      </c>
      <c r="AB240" s="244">
        <f t="shared" si="70"/>
        <v>2042</v>
      </c>
      <c r="AC240" s="244">
        <f t="shared" si="70"/>
        <v>2043</v>
      </c>
      <c r="AD240" s="244">
        <f t="shared" si="70"/>
        <v>2044</v>
      </c>
      <c r="AE240" s="244">
        <f t="shared" si="70"/>
        <v>2045</v>
      </c>
      <c r="AF240" s="244">
        <f t="shared" si="70"/>
        <v>2046</v>
      </c>
      <c r="AG240" s="244">
        <f t="shared" si="70"/>
        <v>2047</v>
      </c>
      <c r="AH240" s="244">
        <f t="shared" si="70"/>
        <v>2048</v>
      </c>
      <c r="AI240" s="244">
        <f t="shared" si="70"/>
        <v>2049</v>
      </c>
      <c r="AJ240" s="244">
        <f t="shared" si="70"/>
        <v>2050</v>
      </c>
      <c r="AK240" s="244" t="str">
        <f t="shared" si="70"/>
        <v/>
      </c>
      <c r="AL240" s="244" t="str">
        <f t="shared" si="70"/>
        <v/>
      </c>
      <c r="AM240" s="244" t="str">
        <f t="shared" si="70"/>
        <v/>
      </c>
      <c r="AN240" s="244" t="str">
        <f t="shared" si="70"/>
        <v/>
      </c>
      <c r="AO240" s="244" t="str">
        <f t="shared" si="70"/>
        <v/>
      </c>
      <c r="AP240" s="244" t="str">
        <f t="shared" si="70"/>
        <v/>
      </c>
      <c r="AQ240" s="244" t="str">
        <f t="shared" si="70"/>
        <v/>
      </c>
      <c r="AR240" s="244" t="str">
        <f t="shared" si="70"/>
        <v/>
      </c>
      <c r="AS240" s="246"/>
      <c r="AT240" s="246"/>
      <c r="AU240" s="246"/>
      <c r="AV240" s="246"/>
      <c r="AW240" s="246"/>
      <c r="AX240" s="246"/>
      <c r="AY240" s="246"/>
      <c r="AZ240" s="246"/>
      <c r="BA240" s="246"/>
      <c r="BB240" s="246"/>
      <c r="BC240" s="246"/>
      <c r="BD240" s="246"/>
      <c r="BE240" s="246"/>
      <c r="BF240" s="246"/>
      <c r="BG240" s="246"/>
      <c r="BH240" s="246"/>
      <c r="BI240" s="246"/>
      <c r="BJ240" s="246"/>
      <c r="BK240" s="246"/>
      <c r="BL240" s="246"/>
      <c r="BM240" s="246"/>
      <c r="BN240" s="246"/>
      <c r="BO240" s="246"/>
      <c r="BP240" s="246"/>
      <c r="BQ240" s="246"/>
      <c r="BR240" s="246"/>
      <c r="BS240" s="246"/>
      <c r="BT240" s="246"/>
      <c r="BU240" s="246"/>
      <c r="BV240" s="246"/>
      <c r="BW240" s="246"/>
      <c r="BX240" s="246"/>
      <c r="BY240" s="246"/>
      <c r="BZ240" s="246"/>
      <c r="CA240" s="246"/>
      <c r="CB240" s="246"/>
      <c r="CC240" s="246"/>
      <c r="CD240" s="246"/>
      <c r="CE240" s="246"/>
      <c r="CF240" s="246"/>
      <c r="CG240" s="246"/>
      <c r="CH240" s="246"/>
      <c r="CI240" s="246"/>
      <c r="CJ240" s="246"/>
      <c r="CK240" s="246"/>
      <c r="CL240" s="246"/>
      <c r="CM240" s="246"/>
      <c r="CN240" s="246"/>
      <c r="CO240" s="246"/>
      <c r="CP240" s="246"/>
      <c r="CQ240" s="246"/>
      <c r="CR240" s="246"/>
      <c r="CS240" s="246"/>
      <c r="CT240" s="246"/>
      <c r="CU240" s="246"/>
      <c r="CV240" s="246"/>
      <c r="CW240" s="246"/>
      <c r="CX240" s="246"/>
      <c r="CY240" s="246"/>
      <c r="CZ240" s="246"/>
      <c r="DA240" s="246"/>
      <c r="DB240" s="246"/>
      <c r="DC240" s="246"/>
      <c r="DD240" s="246"/>
      <c r="DE240" s="246"/>
      <c r="DF240" s="246"/>
      <c r="DG240" s="246"/>
      <c r="DH240" s="246"/>
      <c r="DI240" s="246"/>
      <c r="DJ240" s="246"/>
      <c r="DK240" s="246"/>
      <c r="DL240" s="246"/>
      <c r="DM240" s="246"/>
      <c r="DN240" s="246"/>
      <c r="DO240" s="246"/>
      <c r="DP240" s="246"/>
      <c r="DQ240" s="246"/>
      <c r="DR240" s="246"/>
      <c r="DS240" s="246"/>
      <c r="DT240" s="246"/>
      <c r="DU240" s="246"/>
      <c r="DV240" s="246"/>
      <c r="DW240" s="246"/>
      <c r="DX240" s="246"/>
      <c r="DY240" s="246"/>
      <c r="DZ240" s="246"/>
      <c r="EA240" s="246"/>
      <c r="EB240" s="246"/>
      <c r="EC240" s="246"/>
      <c r="ED240" s="246"/>
      <c r="EE240" s="246"/>
      <c r="EF240" s="246"/>
      <c r="EG240" s="246"/>
      <c r="EH240" s="246"/>
      <c r="EI240" s="246"/>
      <c r="EJ240" s="246"/>
      <c r="EK240" s="246"/>
      <c r="EL240" s="246"/>
      <c r="EM240" s="246"/>
      <c r="EN240" s="246"/>
      <c r="EO240" s="246"/>
      <c r="EP240" s="246"/>
      <c r="EQ240" s="246"/>
      <c r="ER240" s="246"/>
      <c r="ES240" s="246"/>
      <c r="ET240" s="246"/>
      <c r="EU240" s="246"/>
      <c r="EV240" s="246"/>
      <c r="EW240" s="246"/>
      <c r="EX240" s="246"/>
      <c r="EY240" s="246"/>
      <c r="EZ240" s="246"/>
      <c r="FA240" s="246"/>
      <c r="FB240" s="246"/>
      <c r="FC240" s="246"/>
      <c r="FD240" s="246"/>
      <c r="FE240" s="246"/>
      <c r="FF240" s="246"/>
      <c r="FG240" s="246"/>
      <c r="FH240" s="246"/>
      <c r="FI240" s="246"/>
      <c r="FJ240" s="246"/>
      <c r="FK240" s="246"/>
      <c r="FL240" s="246"/>
      <c r="FM240" s="246"/>
      <c r="FN240" s="246"/>
      <c r="FO240" s="246"/>
      <c r="FP240" s="246"/>
      <c r="FQ240" s="246"/>
      <c r="FR240" s="246"/>
      <c r="FS240" s="246"/>
      <c r="FT240" s="246"/>
      <c r="FU240" s="246"/>
      <c r="FV240" s="246"/>
      <c r="FW240" s="246"/>
      <c r="FX240" s="246"/>
      <c r="FY240" s="246"/>
      <c r="FZ240" s="246"/>
      <c r="GA240" s="246"/>
      <c r="GB240" s="246"/>
      <c r="GC240" s="246"/>
      <c r="GD240" s="246"/>
      <c r="GE240" s="246"/>
      <c r="GF240" s="246"/>
      <c r="GG240" s="246"/>
      <c r="GH240" s="246"/>
      <c r="GI240" s="246"/>
      <c r="GJ240" s="246"/>
      <c r="GK240" s="246"/>
      <c r="GL240" s="246"/>
      <c r="GM240" s="246"/>
      <c r="GN240" s="246"/>
      <c r="GO240" s="246"/>
      <c r="GP240" s="246"/>
      <c r="GQ240" s="246"/>
      <c r="GR240" s="246"/>
      <c r="GS240" s="246"/>
      <c r="GT240" s="246"/>
      <c r="GU240" s="246"/>
      <c r="GV240" s="246"/>
      <c r="GW240" s="246"/>
      <c r="GX240" s="246"/>
      <c r="GY240" s="246"/>
      <c r="GZ240" s="246"/>
      <c r="HA240" s="246"/>
      <c r="HB240" s="246"/>
      <c r="HC240" s="246"/>
      <c r="HD240" s="246"/>
      <c r="HE240" s="246"/>
      <c r="HF240" s="246"/>
      <c r="HG240" s="246"/>
      <c r="HH240" s="246"/>
      <c r="HI240" s="246"/>
      <c r="HJ240" s="246"/>
      <c r="HK240" s="246"/>
      <c r="HL240" s="246"/>
      <c r="HM240" s="246"/>
      <c r="HN240" s="246"/>
      <c r="HO240" s="246"/>
      <c r="HP240" s="246"/>
      <c r="HQ240" s="246"/>
      <c r="HR240" s="246"/>
      <c r="HS240" s="246"/>
      <c r="HT240" s="246"/>
      <c r="HU240" s="246"/>
      <c r="HV240" s="246"/>
      <c r="HW240" s="246"/>
      <c r="HX240" s="246"/>
      <c r="HY240" s="246"/>
      <c r="HZ240" s="246"/>
      <c r="IA240" s="246"/>
      <c r="IB240" s="246"/>
      <c r="IC240" s="246"/>
      <c r="ID240" s="246"/>
      <c r="IE240" s="246"/>
      <c r="IF240" s="246"/>
      <c r="IG240" s="246"/>
      <c r="IH240" s="246"/>
      <c r="II240" s="246"/>
      <c r="IJ240" s="246"/>
      <c r="IK240" s="246"/>
      <c r="IL240" s="246"/>
      <c r="IM240" s="246"/>
      <c r="IN240" s="246"/>
      <c r="IO240" s="246"/>
      <c r="IP240" s="246"/>
      <c r="IQ240" s="246"/>
      <c r="IR240" s="246"/>
      <c r="IS240" s="246"/>
      <c r="IT240" s="246"/>
      <c r="IU240" s="246"/>
      <c r="IV240" s="246"/>
      <c r="IW240" s="246"/>
      <c r="IX240" s="246"/>
      <c r="IY240" s="246"/>
      <c r="IZ240" s="246"/>
      <c r="JA240" s="246"/>
      <c r="JB240" s="246"/>
      <c r="JC240" s="246"/>
      <c r="JD240" s="246"/>
      <c r="JE240" s="246"/>
      <c r="JF240" s="246"/>
      <c r="JG240" s="246"/>
      <c r="JH240" s="246"/>
      <c r="JI240" s="246"/>
      <c r="JJ240" s="246"/>
      <c r="JK240" s="246"/>
      <c r="JL240" s="246"/>
      <c r="JM240" s="246"/>
      <c r="JN240" s="246"/>
      <c r="JO240" s="246"/>
      <c r="JP240" s="246"/>
      <c r="JQ240" s="246"/>
      <c r="JR240" s="246"/>
      <c r="JS240" s="246"/>
      <c r="JT240" s="246"/>
      <c r="JU240" s="246"/>
      <c r="JV240" s="246"/>
      <c r="JW240" s="246"/>
      <c r="JX240" s="246"/>
      <c r="JY240" s="246"/>
      <c r="JZ240" s="246"/>
      <c r="KA240" s="246"/>
      <c r="KB240" s="246"/>
      <c r="KC240" s="246"/>
      <c r="KD240" s="246"/>
      <c r="KE240" s="246"/>
      <c r="KF240" s="246"/>
      <c r="KG240" s="246"/>
      <c r="KH240" s="246"/>
      <c r="KI240" s="246"/>
      <c r="KJ240" s="246"/>
      <c r="KK240" s="246"/>
      <c r="KL240" s="246"/>
      <c r="KM240" s="246"/>
      <c r="KN240" s="246"/>
      <c r="KO240" s="246"/>
      <c r="KP240" s="246"/>
      <c r="KQ240" s="246"/>
      <c r="KR240" s="246"/>
      <c r="KS240" s="246"/>
      <c r="KT240" s="246"/>
      <c r="KU240" s="246"/>
      <c r="KV240" s="246"/>
      <c r="KW240" s="246"/>
      <c r="KX240" s="246"/>
      <c r="KY240" s="246"/>
      <c r="KZ240" s="246"/>
      <c r="LA240" s="246"/>
      <c r="LB240" s="246"/>
      <c r="LC240" s="246"/>
      <c r="LD240" s="246"/>
      <c r="LE240" s="246"/>
      <c r="LF240" s="246"/>
      <c r="LG240" s="246"/>
      <c r="LH240" s="246"/>
      <c r="LI240" s="246"/>
      <c r="LJ240" s="246"/>
      <c r="LK240" s="246"/>
      <c r="LL240" s="246"/>
      <c r="LM240" s="246"/>
      <c r="LN240" s="246"/>
      <c r="LO240" s="246"/>
      <c r="LP240" s="246"/>
      <c r="LQ240" s="246"/>
      <c r="LR240" s="246"/>
      <c r="LS240" s="246"/>
      <c r="LT240" s="246"/>
      <c r="LU240" s="246"/>
      <c r="LV240" s="246"/>
      <c r="LW240" s="246"/>
      <c r="LX240" s="246"/>
      <c r="LY240" s="246"/>
      <c r="LZ240" s="246"/>
      <c r="MA240" s="246"/>
      <c r="MB240" s="246"/>
      <c r="MC240" s="246"/>
      <c r="MD240" s="246"/>
      <c r="ME240" s="246"/>
      <c r="MF240" s="246"/>
      <c r="MG240" s="246"/>
      <c r="MH240" s="246"/>
      <c r="MI240" s="246"/>
      <c r="MJ240" s="246"/>
      <c r="MK240" s="246"/>
      <c r="ML240" s="246"/>
      <c r="MM240" s="246"/>
      <c r="MN240" s="246"/>
      <c r="MO240" s="246"/>
      <c r="MP240" s="246"/>
      <c r="MQ240" s="246"/>
      <c r="MR240" s="246"/>
      <c r="MS240" s="246"/>
      <c r="MT240" s="246"/>
      <c r="MU240" s="246"/>
      <c r="MV240" s="246"/>
      <c r="MW240" s="246"/>
      <c r="MX240" s="246"/>
      <c r="MY240" s="246"/>
      <c r="MZ240" s="246"/>
      <c r="NA240" s="246"/>
      <c r="NB240" s="246"/>
      <c r="NC240" s="246"/>
      <c r="ND240" s="246"/>
      <c r="NE240" s="246"/>
      <c r="NF240" s="246"/>
      <c r="NG240" s="246"/>
      <c r="NH240" s="246"/>
      <c r="NI240" s="246"/>
      <c r="NJ240" s="246"/>
      <c r="NK240" s="246"/>
      <c r="NL240" s="246"/>
      <c r="NM240" s="246"/>
      <c r="NN240" s="246"/>
      <c r="NO240" s="246"/>
      <c r="NP240" s="246"/>
      <c r="NQ240" s="246"/>
      <c r="NR240" s="246"/>
      <c r="NS240" s="246"/>
      <c r="NT240" s="246"/>
      <c r="NU240" s="246"/>
      <c r="NV240" s="246"/>
      <c r="NW240" s="246"/>
      <c r="NX240" s="246"/>
      <c r="NY240" s="246"/>
      <c r="NZ240" s="246"/>
      <c r="OA240" s="246"/>
      <c r="OB240" s="246"/>
      <c r="OC240" s="246"/>
      <c r="OD240" s="246"/>
      <c r="OE240" s="246"/>
      <c r="OF240" s="246"/>
      <c r="OG240" s="246"/>
      <c r="OH240" s="246"/>
      <c r="OI240" s="246"/>
      <c r="OJ240" s="246"/>
      <c r="OK240" s="246"/>
      <c r="OL240" s="246"/>
      <c r="OM240" s="246"/>
      <c r="ON240" s="246"/>
      <c r="OO240" s="246"/>
      <c r="OP240" s="246"/>
      <c r="OQ240" s="246"/>
      <c r="OR240" s="246"/>
      <c r="OS240" s="246"/>
      <c r="OT240" s="246"/>
      <c r="OU240" s="246"/>
      <c r="OV240" s="246"/>
      <c r="OW240" s="246"/>
      <c r="OX240" s="246"/>
      <c r="OY240" s="246"/>
      <c r="OZ240" s="246"/>
      <c r="PA240" s="246"/>
      <c r="PB240" s="246"/>
      <c r="PC240" s="246"/>
      <c r="PD240" s="246"/>
      <c r="PE240" s="246"/>
      <c r="PF240" s="246"/>
      <c r="PG240" s="246"/>
      <c r="PH240" s="246"/>
      <c r="PI240" s="246"/>
      <c r="PJ240" s="246"/>
      <c r="PK240" s="246"/>
      <c r="PL240" s="246"/>
      <c r="PM240" s="246"/>
      <c r="PN240" s="246"/>
      <c r="PO240" s="246"/>
      <c r="PP240" s="246"/>
      <c r="PQ240" s="246"/>
      <c r="PR240" s="246"/>
      <c r="PS240" s="246"/>
      <c r="PT240" s="246"/>
      <c r="PU240" s="246"/>
      <c r="PV240" s="246"/>
      <c r="PW240" s="246"/>
      <c r="PX240" s="246"/>
      <c r="PY240" s="246"/>
      <c r="PZ240" s="246"/>
      <c r="QA240" s="246"/>
      <c r="QB240" s="246"/>
      <c r="QC240" s="246"/>
      <c r="QD240" s="246"/>
      <c r="QE240" s="246"/>
      <c r="QF240" s="246"/>
      <c r="QG240" s="246"/>
      <c r="QH240" s="246"/>
      <c r="QI240" s="246"/>
      <c r="QJ240" s="246"/>
      <c r="QK240" s="246"/>
      <c r="QL240" s="246"/>
      <c r="QM240" s="246"/>
      <c r="QN240" s="246"/>
      <c r="QO240" s="246"/>
      <c r="QP240" s="246"/>
      <c r="QQ240" s="246"/>
      <c r="QR240" s="246"/>
      <c r="QS240" s="246"/>
      <c r="QT240" s="246"/>
      <c r="QU240" s="246"/>
      <c r="QV240" s="246"/>
      <c r="QW240" s="246"/>
      <c r="QX240" s="246"/>
      <c r="QY240" s="246"/>
      <c r="QZ240" s="246"/>
      <c r="RA240" s="246"/>
      <c r="RB240" s="246"/>
      <c r="RC240" s="246"/>
      <c r="RD240" s="246"/>
      <c r="RE240" s="246"/>
      <c r="RF240" s="246"/>
      <c r="RG240" s="246"/>
      <c r="RH240" s="246"/>
      <c r="RI240" s="246"/>
      <c r="RJ240" s="246"/>
      <c r="RK240" s="246"/>
      <c r="RL240" s="246"/>
      <c r="RM240" s="246"/>
      <c r="RN240" s="246"/>
      <c r="RO240" s="246"/>
      <c r="RP240" s="246"/>
      <c r="RQ240" s="246"/>
      <c r="RR240" s="246"/>
      <c r="RS240" s="246"/>
      <c r="RT240" s="246"/>
      <c r="RU240" s="246"/>
      <c r="RV240" s="246"/>
      <c r="RW240" s="246"/>
      <c r="RX240" s="246"/>
      <c r="RY240" s="246"/>
      <c r="RZ240" s="246"/>
      <c r="SA240" s="246"/>
      <c r="SB240" s="246"/>
      <c r="SC240" s="246"/>
      <c r="SD240" s="246"/>
      <c r="SE240" s="246"/>
      <c r="SF240" s="246"/>
      <c r="SG240" s="246"/>
      <c r="SH240" s="246"/>
      <c r="SI240" s="246"/>
      <c r="SJ240" s="246"/>
      <c r="SK240" s="246"/>
      <c r="SL240" s="246"/>
      <c r="SM240" s="246"/>
      <c r="SN240" s="246"/>
      <c r="SO240" s="246"/>
      <c r="SP240" s="246"/>
      <c r="SQ240" s="246"/>
      <c r="SR240" s="246"/>
      <c r="SS240" s="246"/>
      <c r="ST240" s="246"/>
      <c r="SU240" s="246"/>
      <c r="SV240" s="246"/>
      <c r="SW240" s="246"/>
      <c r="SX240" s="246"/>
      <c r="SY240" s="246"/>
      <c r="SZ240" s="246"/>
      <c r="TA240" s="246"/>
      <c r="TB240" s="246"/>
      <c r="TC240" s="246"/>
      <c r="TD240" s="246"/>
      <c r="TE240" s="246"/>
      <c r="TF240" s="246"/>
      <c r="TG240" s="246"/>
      <c r="TH240" s="246"/>
      <c r="TI240" s="246"/>
      <c r="TJ240" s="246"/>
      <c r="TK240" s="246"/>
      <c r="TL240" s="246"/>
      <c r="TM240" s="246"/>
      <c r="TN240" s="246"/>
      <c r="TO240" s="246"/>
      <c r="TP240" s="246"/>
      <c r="TQ240" s="246"/>
      <c r="TR240" s="246"/>
      <c r="TS240" s="246"/>
      <c r="TT240" s="246"/>
      <c r="TU240" s="246"/>
      <c r="TV240" s="246"/>
      <c r="TW240" s="246"/>
      <c r="TX240" s="246"/>
      <c r="TY240" s="246"/>
      <c r="TZ240" s="246"/>
      <c r="UA240" s="246"/>
      <c r="UB240" s="246"/>
      <c r="UC240" s="246"/>
      <c r="UD240" s="246"/>
      <c r="UE240" s="246"/>
      <c r="UF240" s="246"/>
      <c r="UG240" s="246"/>
      <c r="UH240" s="246"/>
      <c r="UI240" s="246"/>
      <c r="UJ240" s="246"/>
      <c r="UK240" s="246"/>
      <c r="UL240" s="246"/>
      <c r="UM240" s="246"/>
      <c r="UN240" s="246"/>
      <c r="UO240" s="246"/>
      <c r="UP240" s="246"/>
      <c r="UQ240" s="246"/>
      <c r="UR240" s="246"/>
      <c r="US240" s="246"/>
      <c r="UT240" s="246"/>
      <c r="UU240" s="246"/>
      <c r="UV240" s="246"/>
      <c r="UW240" s="246"/>
      <c r="UX240" s="246"/>
      <c r="UY240" s="246"/>
      <c r="UZ240" s="246"/>
      <c r="VA240" s="246"/>
      <c r="VB240" s="246"/>
      <c r="VC240" s="246"/>
      <c r="VD240" s="246"/>
      <c r="VE240" s="246"/>
      <c r="VF240" s="246"/>
      <c r="VG240" s="246"/>
      <c r="VH240" s="246"/>
      <c r="VI240" s="246"/>
      <c r="VJ240" s="246"/>
      <c r="VK240" s="246"/>
      <c r="VL240" s="246"/>
      <c r="VM240" s="246"/>
      <c r="VN240" s="246"/>
      <c r="VO240" s="246"/>
      <c r="VP240" s="246"/>
      <c r="VQ240" s="246"/>
      <c r="VR240" s="246"/>
      <c r="VS240" s="246"/>
      <c r="VT240" s="246"/>
      <c r="VU240" s="246"/>
      <c r="VV240" s="246"/>
      <c r="VW240" s="246"/>
      <c r="VX240" s="246"/>
      <c r="VY240" s="246"/>
      <c r="VZ240" s="246"/>
      <c r="WA240" s="246"/>
      <c r="WB240" s="246"/>
      <c r="WC240" s="246"/>
      <c r="WD240" s="246"/>
      <c r="WE240" s="246"/>
      <c r="WF240" s="246"/>
      <c r="WG240" s="246"/>
      <c r="WH240" s="246"/>
      <c r="WI240" s="246"/>
      <c r="WJ240" s="246"/>
      <c r="WK240" s="246"/>
      <c r="WL240" s="246"/>
      <c r="WM240" s="246"/>
      <c r="WN240" s="246"/>
      <c r="WO240" s="246"/>
      <c r="WP240" s="246"/>
      <c r="WQ240" s="246"/>
      <c r="WR240" s="246"/>
      <c r="WS240" s="246"/>
      <c r="WT240" s="246"/>
      <c r="WU240" s="246"/>
      <c r="WV240" s="246"/>
      <c r="WW240" s="246"/>
      <c r="WX240" s="246"/>
      <c r="WY240" s="246"/>
      <c r="WZ240" s="246"/>
      <c r="XA240" s="246"/>
      <c r="XB240" s="246"/>
      <c r="XC240" s="246"/>
      <c r="XD240" s="246"/>
      <c r="XE240" s="246"/>
      <c r="XF240" s="246"/>
      <c r="XG240" s="246"/>
      <c r="XH240" s="246"/>
      <c r="XI240" s="246"/>
      <c r="XJ240" s="246"/>
      <c r="XK240" s="246"/>
      <c r="XL240" s="246"/>
      <c r="XM240" s="246"/>
      <c r="XN240" s="246"/>
      <c r="XO240" s="246"/>
      <c r="XP240" s="246"/>
      <c r="XQ240" s="246"/>
      <c r="XR240" s="246"/>
      <c r="XS240" s="246"/>
      <c r="XT240" s="246"/>
      <c r="XU240" s="246"/>
      <c r="XV240" s="246"/>
      <c r="XW240" s="246"/>
      <c r="XX240" s="246"/>
      <c r="XY240" s="246"/>
      <c r="XZ240" s="246"/>
      <c r="YA240" s="246"/>
      <c r="YB240" s="246"/>
      <c r="YC240" s="246"/>
      <c r="YD240" s="246"/>
      <c r="YE240" s="246"/>
      <c r="YF240" s="246"/>
      <c r="YG240" s="246"/>
      <c r="YH240" s="246"/>
      <c r="YI240" s="246"/>
      <c r="YJ240" s="246"/>
      <c r="YK240" s="246"/>
      <c r="YL240" s="246"/>
      <c r="YM240" s="246"/>
      <c r="YN240" s="246"/>
      <c r="YO240" s="246"/>
      <c r="YP240" s="246"/>
      <c r="YQ240" s="246"/>
      <c r="YR240" s="246"/>
      <c r="YS240" s="246"/>
      <c r="YT240" s="246"/>
      <c r="YU240" s="246"/>
      <c r="YV240" s="246"/>
      <c r="YW240" s="246"/>
      <c r="YX240" s="246"/>
      <c r="YY240" s="246"/>
      <c r="YZ240" s="246"/>
      <c r="ZA240" s="246"/>
      <c r="ZB240" s="246"/>
      <c r="ZC240" s="246"/>
      <c r="ZD240" s="246"/>
      <c r="ZE240" s="246"/>
      <c r="ZF240" s="246"/>
      <c r="ZG240" s="246"/>
      <c r="ZH240" s="246"/>
      <c r="ZI240" s="246"/>
      <c r="ZJ240" s="246"/>
      <c r="ZK240" s="246"/>
      <c r="ZL240" s="246"/>
      <c r="ZM240" s="246"/>
      <c r="ZN240" s="246"/>
      <c r="ZO240" s="246"/>
      <c r="ZP240" s="246"/>
      <c r="ZQ240" s="246"/>
      <c r="ZR240" s="246"/>
      <c r="ZS240" s="246"/>
      <c r="ZT240" s="246"/>
      <c r="ZU240" s="246"/>
      <c r="ZV240" s="246"/>
      <c r="ZW240" s="246"/>
      <c r="ZX240" s="246"/>
      <c r="ZY240" s="246"/>
      <c r="ZZ240" s="246"/>
      <c r="AAA240" s="246"/>
      <c r="AAB240" s="246"/>
      <c r="AAC240" s="246"/>
      <c r="AAD240" s="246"/>
      <c r="AAE240" s="246"/>
      <c r="AAF240" s="246"/>
      <c r="AAG240" s="246"/>
      <c r="AAH240" s="246"/>
      <c r="AAI240" s="246"/>
      <c r="AAJ240" s="246"/>
      <c r="AAK240" s="246"/>
      <c r="AAL240" s="246"/>
      <c r="AAM240" s="246"/>
      <c r="AAN240" s="246"/>
      <c r="AAO240" s="246"/>
      <c r="AAP240" s="246"/>
      <c r="AAQ240" s="246"/>
      <c r="AAR240" s="246"/>
      <c r="AAS240" s="246"/>
      <c r="AAT240" s="246"/>
      <c r="AAU240" s="246"/>
      <c r="AAV240" s="246"/>
      <c r="AAW240" s="246"/>
      <c r="AAX240" s="246"/>
      <c r="AAY240" s="246"/>
      <c r="AAZ240" s="246"/>
      <c r="ABA240" s="246"/>
      <c r="ABB240" s="246"/>
      <c r="ABC240" s="246"/>
      <c r="ABD240" s="246"/>
      <c r="ABE240" s="246"/>
      <c r="ABF240" s="246"/>
      <c r="ABG240" s="246"/>
      <c r="ABH240" s="246"/>
      <c r="ABI240" s="246"/>
      <c r="ABJ240" s="246"/>
      <c r="ABK240" s="246"/>
      <c r="ABL240" s="246"/>
      <c r="ABM240" s="246"/>
      <c r="ABN240" s="246"/>
      <c r="ABO240" s="246"/>
      <c r="ABP240" s="246"/>
      <c r="ABQ240" s="246"/>
      <c r="ABR240" s="246"/>
      <c r="ABS240" s="246"/>
      <c r="ABT240" s="246"/>
      <c r="ABU240" s="246"/>
      <c r="ABV240" s="246"/>
      <c r="ABW240" s="246"/>
      <c r="ABX240" s="246"/>
      <c r="ABY240" s="246"/>
      <c r="ABZ240" s="246"/>
      <c r="ACA240" s="246"/>
      <c r="ACB240" s="246"/>
      <c r="ACC240" s="246"/>
      <c r="ACD240" s="246"/>
      <c r="ACE240" s="246"/>
      <c r="ACF240" s="246"/>
      <c r="ACG240" s="246"/>
      <c r="ACH240" s="246"/>
      <c r="ACI240" s="246"/>
      <c r="ACJ240" s="246"/>
      <c r="ACK240" s="246"/>
      <c r="ACL240" s="246"/>
      <c r="ACM240" s="246"/>
      <c r="ACN240" s="246"/>
      <c r="ACO240" s="246"/>
      <c r="ACP240" s="246"/>
      <c r="ACQ240" s="246"/>
      <c r="ACR240" s="246"/>
      <c r="ACS240" s="246"/>
      <c r="ACT240" s="246"/>
      <c r="ACU240" s="246"/>
      <c r="ACV240" s="246"/>
      <c r="ACW240" s="246"/>
      <c r="ACX240" s="246"/>
      <c r="ACY240" s="246"/>
      <c r="ACZ240" s="246"/>
      <c r="ADA240" s="246"/>
      <c r="ADB240" s="246"/>
      <c r="ADC240" s="246"/>
      <c r="ADD240" s="246"/>
      <c r="ADE240" s="246"/>
      <c r="ADF240" s="246"/>
      <c r="ADG240" s="246"/>
      <c r="ADH240" s="246"/>
      <c r="ADI240" s="246"/>
      <c r="ADJ240" s="246"/>
      <c r="ADK240" s="246"/>
      <c r="ADL240" s="246"/>
      <c r="ADM240" s="246"/>
      <c r="ADN240" s="246"/>
      <c r="ADO240" s="246"/>
      <c r="ADP240" s="246"/>
      <c r="ADQ240" s="246"/>
      <c r="ADR240" s="246"/>
      <c r="ADS240" s="246"/>
      <c r="ADT240" s="246"/>
      <c r="ADU240" s="246"/>
      <c r="ADV240" s="246"/>
      <c r="ADW240" s="246"/>
      <c r="ADX240" s="246"/>
      <c r="ADY240" s="246"/>
      <c r="ADZ240" s="246"/>
      <c r="AEA240" s="246"/>
      <c r="AEB240" s="246"/>
      <c r="AEC240" s="246"/>
      <c r="AED240" s="246"/>
      <c r="AEE240" s="246"/>
      <c r="AEF240" s="246"/>
      <c r="AEG240" s="246"/>
      <c r="AEH240" s="246"/>
      <c r="AEI240" s="246"/>
      <c r="AEJ240" s="246"/>
      <c r="AEK240" s="246"/>
      <c r="AEL240" s="246"/>
      <c r="AEM240" s="246"/>
      <c r="AEN240" s="246"/>
      <c r="AEO240" s="246"/>
      <c r="AEP240" s="246"/>
      <c r="AEQ240" s="246"/>
      <c r="AER240" s="246"/>
      <c r="AES240" s="246"/>
      <c r="AET240" s="246"/>
      <c r="AEU240" s="246"/>
      <c r="AEV240" s="246"/>
      <c r="AEW240" s="246"/>
      <c r="AEX240" s="246"/>
      <c r="AEY240" s="246"/>
      <c r="AEZ240" s="246"/>
      <c r="AFA240" s="246"/>
      <c r="AFB240" s="246"/>
      <c r="AFC240" s="246"/>
      <c r="AFD240" s="246"/>
      <c r="AFE240" s="246"/>
      <c r="AFF240" s="246"/>
      <c r="AFG240" s="246"/>
      <c r="AFH240" s="246"/>
      <c r="AFI240" s="246"/>
      <c r="AFJ240" s="246"/>
      <c r="AFK240" s="246"/>
      <c r="AFL240" s="246"/>
      <c r="AFM240" s="246"/>
      <c r="AFN240" s="246"/>
      <c r="AFO240" s="246"/>
      <c r="AFP240" s="246"/>
      <c r="AFQ240" s="246"/>
      <c r="AFR240" s="246"/>
      <c r="AFS240" s="246"/>
      <c r="AFT240" s="246"/>
      <c r="AFU240" s="246"/>
      <c r="AFV240" s="246"/>
      <c r="AFW240" s="246"/>
      <c r="AFX240" s="246"/>
      <c r="AFY240" s="246"/>
      <c r="AFZ240" s="246"/>
      <c r="AGA240" s="246"/>
      <c r="AGB240" s="246"/>
      <c r="AGC240" s="246"/>
      <c r="AGD240" s="246"/>
      <c r="AGE240" s="246"/>
      <c r="AGF240" s="246"/>
      <c r="AGG240" s="246"/>
      <c r="AGH240" s="246"/>
      <c r="AGI240" s="246"/>
      <c r="AGJ240" s="246"/>
      <c r="AGK240" s="246"/>
      <c r="AGL240" s="246"/>
      <c r="AGM240" s="246"/>
      <c r="AGN240" s="246"/>
      <c r="AGO240" s="246"/>
      <c r="AGP240" s="246"/>
      <c r="AGQ240" s="246"/>
      <c r="AGR240" s="246"/>
      <c r="AGS240" s="246"/>
      <c r="AGT240" s="246"/>
      <c r="AGU240" s="246"/>
      <c r="AGV240" s="246"/>
      <c r="AGW240" s="246"/>
      <c r="AGX240" s="246"/>
      <c r="AGY240" s="246"/>
      <c r="AGZ240" s="246"/>
      <c r="AHA240" s="246"/>
      <c r="AHB240" s="246"/>
      <c r="AHC240" s="246"/>
      <c r="AHD240" s="246"/>
      <c r="AHE240" s="246"/>
      <c r="AHF240" s="246"/>
      <c r="AHG240" s="246"/>
      <c r="AHH240" s="246"/>
      <c r="AHI240" s="246"/>
      <c r="AHJ240" s="246"/>
      <c r="AHK240" s="246"/>
      <c r="AHL240" s="246"/>
      <c r="AHM240" s="246"/>
      <c r="AHN240" s="246"/>
      <c r="AHO240" s="246"/>
      <c r="AHP240" s="246"/>
      <c r="AHQ240" s="246"/>
      <c r="AHR240" s="246"/>
      <c r="AHS240" s="246"/>
      <c r="AHT240" s="246"/>
      <c r="AHU240" s="246"/>
      <c r="AHV240" s="246"/>
      <c r="AHW240" s="246"/>
      <c r="AHX240" s="246"/>
      <c r="AHY240" s="246"/>
      <c r="AHZ240" s="246"/>
      <c r="AIA240" s="246"/>
      <c r="AIB240" s="246"/>
      <c r="AIC240" s="246"/>
      <c r="AID240" s="246"/>
      <c r="AIE240" s="246"/>
      <c r="AIF240" s="246"/>
      <c r="AIG240" s="246"/>
      <c r="AIH240" s="246"/>
      <c r="AII240" s="246"/>
      <c r="AIJ240" s="246"/>
      <c r="AIK240" s="246"/>
      <c r="AIL240" s="246"/>
      <c r="AIM240" s="246"/>
      <c r="AIN240" s="246"/>
      <c r="AIO240" s="246"/>
      <c r="AIP240" s="246"/>
      <c r="AIQ240" s="246"/>
      <c r="AIR240" s="246"/>
      <c r="AIS240" s="246"/>
      <c r="AIT240" s="246"/>
      <c r="AIU240" s="246"/>
      <c r="AIV240" s="246"/>
      <c r="AIW240" s="246"/>
      <c r="AIX240" s="246"/>
      <c r="AIY240" s="246"/>
      <c r="AIZ240" s="246"/>
      <c r="AJA240" s="246"/>
      <c r="AJB240" s="246"/>
      <c r="AJC240" s="246"/>
      <c r="AJD240" s="246"/>
      <c r="AJE240" s="246"/>
      <c r="AJF240" s="246"/>
      <c r="AJG240" s="246"/>
      <c r="AJH240" s="246"/>
      <c r="AJI240" s="246"/>
      <c r="AJJ240" s="246"/>
      <c r="AJK240" s="246"/>
      <c r="AJL240" s="246"/>
      <c r="AJM240" s="246"/>
      <c r="AJN240" s="246"/>
      <c r="AJO240" s="246"/>
      <c r="AJP240" s="246"/>
      <c r="AJQ240" s="246"/>
      <c r="AJR240" s="246"/>
      <c r="AJS240" s="246"/>
      <c r="AJT240" s="246"/>
      <c r="AJU240" s="246"/>
      <c r="AJV240" s="246"/>
      <c r="AJW240" s="246"/>
      <c r="AJX240" s="246"/>
      <c r="AJY240" s="246"/>
      <c r="AJZ240" s="246"/>
      <c r="AKA240" s="246"/>
      <c r="AKB240" s="246"/>
      <c r="AKC240" s="246"/>
      <c r="AKD240" s="246"/>
      <c r="AKE240" s="246"/>
      <c r="AKF240" s="246"/>
      <c r="AKG240" s="246"/>
      <c r="AKH240" s="246"/>
      <c r="AKI240" s="246"/>
      <c r="AKJ240" s="246"/>
      <c r="AKK240" s="246"/>
      <c r="AKL240" s="246"/>
      <c r="AKM240" s="246"/>
      <c r="AKN240" s="246"/>
      <c r="AKO240" s="246"/>
      <c r="AKP240" s="246"/>
      <c r="AKQ240" s="246"/>
      <c r="AKR240" s="246"/>
      <c r="AKS240" s="246"/>
      <c r="AKT240" s="246"/>
      <c r="AKU240" s="246"/>
      <c r="AKV240" s="246"/>
      <c r="AKW240" s="246"/>
      <c r="AKX240" s="246"/>
      <c r="AKY240" s="246"/>
      <c r="AKZ240" s="246"/>
      <c r="ALA240" s="246"/>
      <c r="ALB240" s="246"/>
      <c r="ALC240" s="246"/>
      <c r="ALD240" s="246"/>
      <c r="ALE240" s="246"/>
      <c r="ALF240" s="246"/>
      <c r="ALG240" s="246"/>
      <c r="ALH240" s="246"/>
      <c r="ALI240" s="246"/>
      <c r="ALJ240" s="246"/>
      <c r="ALK240" s="246"/>
      <c r="ALL240" s="246"/>
      <c r="ALM240" s="246"/>
      <c r="ALN240" s="246"/>
      <c r="ALO240" s="246"/>
      <c r="ALP240" s="246"/>
      <c r="ALQ240" s="246"/>
      <c r="ALR240" s="246"/>
      <c r="ALS240" s="246"/>
      <c r="ALT240" s="246"/>
      <c r="ALU240" s="246"/>
      <c r="ALV240" s="246"/>
      <c r="ALW240" s="246"/>
      <c r="ALX240" s="246"/>
      <c r="ALY240" s="246"/>
      <c r="ALZ240" s="246"/>
      <c r="AMA240" s="246"/>
      <c r="AMB240" s="246"/>
      <c r="AMC240" s="246"/>
      <c r="AMD240" s="246"/>
      <c r="AME240" s="246"/>
      <c r="AMF240" s="246"/>
      <c r="AMG240" s="246"/>
      <c r="AMH240" s="246"/>
      <c r="AMI240" s="246"/>
      <c r="AMJ240" s="246"/>
      <c r="AMK240" s="246"/>
      <c r="AML240" s="246"/>
      <c r="AMM240" s="246"/>
      <c r="AMN240" s="246"/>
      <c r="AMO240" s="246"/>
      <c r="AMP240" s="246"/>
      <c r="AMQ240" s="246"/>
      <c r="AMR240" s="246"/>
      <c r="AMS240" s="246"/>
      <c r="AMT240" s="246"/>
      <c r="AMU240" s="246"/>
      <c r="AMV240" s="246"/>
      <c r="AMW240" s="246"/>
      <c r="AMX240" s="246"/>
      <c r="AMY240" s="246"/>
      <c r="AMZ240" s="246"/>
      <c r="ANA240" s="246"/>
      <c r="ANB240" s="246"/>
      <c r="ANC240" s="246"/>
      <c r="AND240" s="246"/>
      <c r="ANE240" s="246"/>
      <c r="ANF240" s="246"/>
      <c r="ANG240" s="246"/>
      <c r="ANH240" s="246"/>
      <c r="ANI240" s="246"/>
      <c r="ANJ240" s="246"/>
      <c r="ANK240" s="246"/>
      <c r="ANL240" s="246"/>
      <c r="ANM240" s="246"/>
      <c r="ANN240" s="246"/>
      <c r="ANO240" s="246"/>
      <c r="ANP240" s="246"/>
      <c r="ANQ240" s="246"/>
      <c r="ANR240" s="246"/>
      <c r="ANS240" s="246"/>
      <c r="ANT240" s="246"/>
      <c r="ANU240" s="246"/>
      <c r="ANV240" s="246"/>
      <c r="ANW240" s="246"/>
      <c r="ANX240" s="246"/>
      <c r="ANY240" s="246"/>
      <c r="ANZ240" s="246"/>
      <c r="AOA240" s="246"/>
      <c r="AOB240" s="246"/>
      <c r="AOC240" s="246"/>
      <c r="AOD240" s="246"/>
      <c r="AOE240" s="246"/>
      <c r="AOF240" s="246"/>
      <c r="AOG240" s="246"/>
      <c r="AOH240" s="246"/>
      <c r="AOI240" s="246"/>
      <c r="AOJ240" s="246"/>
      <c r="AOK240" s="246"/>
      <c r="AOL240" s="246"/>
      <c r="AOM240" s="246"/>
      <c r="AON240" s="246"/>
      <c r="AOO240" s="246"/>
      <c r="AOP240" s="246"/>
      <c r="AOQ240" s="246"/>
      <c r="AOR240" s="246"/>
      <c r="AOS240" s="246"/>
      <c r="AOT240" s="246"/>
      <c r="AOU240" s="246"/>
      <c r="AOV240" s="246"/>
      <c r="AOW240" s="246"/>
      <c r="AOX240" s="246"/>
      <c r="AOY240" s="246"/>
      <c r="AOZ240" s="246"/>
      <c r="APA240" s="246"/>
      <c r="APB240" s="246"/>
      <c r="APC240" s="246"/>
      <c r="APD240" s="246"/>
      <c r="APE240" s="246"/>
      <c r="APF240" s="246"/>
      <c r="APG240" s="246"/>
      <c r="APH240" s="246"/>
      <c r="API240" s="246"/>
      <c r="APJ240" s="246"/>
      <c r="APK240" s="246"/>
      <c r="APL240" s="246"/>
      <c r="APM240" s="246"/>
      <c r="APN240" s="246"/>
      <c r="APO240" s="246"/>
      <c r="APP240" s="246"/>
      <c r="APQ240" s="246"/>
      <c r="APR240" s="246"/>
      <c r="APS240" s="246"/>
      <c r="APT240" s="246"/>
      <c r="APU240" s="246"/>
      <c r="APV240" s="246"/>
      <c r="APW240" s="246"/>
      <c r="APX240" s="246"/>
      <c r="APY240" s="246"/>
      <c r="APZ240" s="246"/>
      <c r="AQA240" s="246"/>
      <c r="AQB240" s="246"/>
      <c r="AQC240" s="246"/>
      <c r="AQD240" s="246"/>
      <c r="AQE240" s="246"/>
      <c r="AQF240" s="246"/>
      <c r="AQG240" s="246"/>
      <c r="AQH240" s="246"/>
      <c r="AQI240" s="246"/>
      <c r="AQJ240" s="246"/>
      <c r="AQK240" s="246"/>
      <c r="AQL240" s="246"/>
      <c r="AQM240" s="246"/>
      <c r="AQN240" s="246"/>
      <c r="AQO240" s="246"/>
      <c r="AQP240" s="246"/>
      <c r="AQQ240" s="246"/>
      <c r="AQR240" s="246"/>
      <c r="AQS240" s="246"/>
      <c r="AQT240" s="246"/>
      <c r="AQU240" s="246"/>
      <c r="AQV240" s="246"/>
      <c r="AQW240" s="246"/>
      <c r="AQX240" s="246"/>
      <c r="AQY240" s="246"/>
      <c r="AQZ240" s="246"/>
      <c r="ARA240" s="246"/>
      <c r="ARB240" s="246"/>
      <c r="ARC240" s="246"/>
      <c r="ARD240" s="246"/>
      <c r="ARE240" s="246"/>
      <c r="ARF240" s="246"/>
      <c r="ARG240" s="246"/>
      <c r="ARH240" s="246"/>
      <c r="ARI240" s="246"/>
      <c r="ARJ240" s="246"/>
      <c r="ARK240" s="246"/>
      <c r="ARL240" s="246"/>
      <c r="ARM240" s="246"/>
      <c r="ARN240" s="246"/>
      <c r="ARO240" s="246"/>
      <c r="ARP240" s="246"/>
      <c r="ARQ240" s="246"/>
      <c r="ARR240" s="246"/>
      <c r="ARS240" s="246"/>
      <c r="ART240" s="246"/>
      <c r="ARU240" s="246"/>
      <c r="ARV240" s="246"/>
      <c r="ARW240" s="246"/>
      <c r="ARX240" s="246"/>
      <c r="ARY240" s="246"/>
      <c r="ARZ240" s="246"/>
      <c r="ASA240" s="246"/>
      <c r="ASB240" s="246"/>
      <c r="ASC240" s="246"/>
    </row>
    <row r="241" spans="1:44" s="250" customFormat="1" ht="22" customHeight="1" thickTop="1" thickBot="1" x14ac:dyDescent="0.2">
      <c r="A241" s="230"/>
      <c r="B241" s="248" t="s">
        <v>212</v>
      </c>
      <c r="C241" s="304" t="s">
        <v>49</v>
      </c>
      <c r="D241" s="249">
        <f t="shared" ref="D241:AR241" si="71">IF(D$78="","",D100+D96)</f>
        <v>316858890</v>
      </c>
      <c r="E241" s="249">
        <f t="shared" si="71"/>
        <v>362397225</v>
      </c>
      <c r="F241" s="249">
        <f t="shared" si="71"/>
        <v>392756115</v>
      </c>
      <c r="G241" s="249">
        <f t="shared" si="71"/>
        <v>438294450</v>
      </c>
      <c r="H241" s="249">
        <f t="shared" si="71"/>
        <v>468653340</v>
      </c>
      <c r="I241" s="249">
        <f t="shared" si="71"/>
        <v>514191675</v>
      </c>
      <c r="J241" s="249">
        <f t="shared" si="71"/>
        <v>544550565</v>
      </c>
      <c r="K241" s="249">
        <f t="shared" si="71"/>
        <v>590088900</v>
      </c>
      <c r="L241" s="249">
        <f t="shared" si="71"/>
        <v>620447790</v>
      </c>
      <c r="M241" s="249">
        <f t="shared" si="71"/>
        <v>665986125</v>
      </c>
      <c r="N241" s="249">
        <f t="shared" si="71"/>
        <v>696345015</v>
      </c>
      <c r="O241" s="249">
        <f t="shared" si="71"/>
        <v>741883350</v>
      </c>
      <c r="P241" s="249">
        <f t="shared" si="71"/>
        <v>772242240</v>
      </c>
      <c r="Q241" s="249">
        <f t="shared" si="71"/>
        <v>817780575</v>
      </c>
      <c r="R241" s="249">
        <f t="shared" si="71"/>
        <v>848139465</v>
      </c>
      <c r="S241" s="249">
        <f t="shared" si="71"/>
        <v>893677800</v>
      </c>
      <c r="T241" s="249">
        <f t="shared" si="71"/>
        <v>924036690</v>
      </c>
      <c r="U241" s="249">
        <f t="shared" si="71"/>
        <v>969575025</v>
      </c>
      <c r="V241" s="249">
        <f t="shared" si="71"/>
        <v>999933915</v>
      </c>
      <c r="W241" s="249">
        <f t="shared" si="71"/>
        <v>1045472250</v>
      </c>
      <c r="X241" s="249">
        <f t="shared" si="71"/>
        <v>1075831140</v>
      </c>
      <c r="Y241" s="249">
        <f t="shared" si="71"/>
        <v>1121369475</v>
      </c>
      <c r="Z241" s="249">
        <f t="shared" si="71"/>
        <v>1151728365</v>
      </c>
      <c r="AA241" s="249">
        <f t="shared" si="71"/>
        <v>1197266700</v>
      </c>
      <c r="AB241" s="249">
        <f t="shared" si="71"/>
        <v>1227625590</v>
      </c>
      <c r="AC241" s="249">
        <f t="shared" si="71"/>
        <v>1273163925</v>
      </c>
      <c r="AD241" s="249">
        <f t="shared" si="71"/>
        <v>1303522815</v>
      </c>
      <c r="AE241" s="249">
        <f t="shared" si="71"/>
        <v>1349061150</v>
      </c>
      <c r="AF241" s="249">
        <f t="shared" si="71"/>
        <v>1379420040</v>
      </c>
      <c r="AG241" s="249">
        <f t="shared" si="71"/>
        <v>1424958375</v>
      </c>
      <c r="AH241" s="249">
        <f t="shared" si="71"/>
        <v>1455317265</v>
      </c>
      <c r="AI241" s="249">
        <f t="shared" si="71"/>
        <v>1500855600</v>
      </c>
      <c r="AJ241" s="333">
        <f t="shared" si="71"/>
        <v>1531214490</v>
      </c>
      <c r="AK241" s="249" t="str">
        <f t="shared" si="71"/>
        <v/>
      </c>
      <c r="AL241" s="249" t="str">
        <f t="shared" si="71"/>
        <v/>
      </c>
      <c r="AM241" s="249" t="str">
        <f t="shared" si="71"/>
        <v/>
      </c>
      <c r="AN241" s="249" t="str">
        <f t="shared" si="71"/>
        <v/>
      </c>
      <c r="AO241" s="249" t="str">
        <f t="shared" si="71"/>
        <v/>
      </c>
      <c r="AP241" s="249" t="str">
        <f t="shared" si="71"/>
        <v/>
      </c>
      <c r="AQ241" s="249" t="str">
        <f t="shared" si="71"/>
        <v/>
      </c>
      <c r="AR241" s="249" t="str">
        <f t="shared" si="71"/>
        <v/>
      </c>
    </row>
    <row r="242" spans="1:44" s="256" customFormat="1" ht="22" hidden="1" customHeight="1" thickTop="1" thickBot="1" x14ac:dyDescent="0.2">
      <c r="B242" s="256" t="s">
        <v>227</v>
      </c>
      <c r="C242" s="290" t="s">
        <v>49</v>
      </c>
      <c r="D242" s="256">
        <f>IF(D$78="","",IF(Vérification!$O$78=1,D241,IF(Vérification!$O$78=2,D241*0.75,IF(Vérification!$O$78=3,D241/2,0))))</f>
        <v>316858890</v>
      </c>
      <c r="E242" s="256">
        <f>IF(E$78="","",IF(Vérification!$O$78=1,E241,IF(Vérification!$O$78=2,E241*0.75,IF(Vérification!$O$78=3,E241/2,0))))</f>
        <v>362397225</v>
      </c>
      <c r="F242" s="256">
        <f>IF(F$78="","",IF(Vérification!$O$78=1,F241,IF(Vérification!$O$78=2,F241*0.75,IF(Vérification!$O$78=3,F241/2,0))))</f>
        <v>392756115</v>
      </c>
      <c r="G242" s="256">
        <f>IF(G$78="","",IF(Vérification!$O$78=1,G241,IF(Vérification!$O$78=2,G241*0.75,IF(Vérification!$O$78=3,G241/2,0))))</f>
        <v>438294450</v>
      </c>
      <c r="H242" s="256">
        <f>IF(H$78="","",IF(Vérification!$O$78=1,H241,IF(Vérification!$O$78=2,H241*0.75,IF(Vérification!$O$78=3,H241/2,0))))</f>
        <v>468653340</v>
      </c>
      <c r="I242" s="256">
        <f>IF(I$78="","",IF(Vérification!$O$78=1,I241,IF(Vérification!$O$78=2,I241*0.75,IF(Vérification!$O$78=3,I241/2,0))))</f>
        <v>514191675</v>
      </c>
      <c r="J242" s="256">
        <f>IF(J$78="","",IF(Vérification!$O$78=1,J241,IF(Vérification!$O$78=2,J241*0.75,IF(Vérification!$O$78=3,J241/2,0))))</f>
        <v>544550565</v>
      </c>
      <c r="K242" s="256">
        <f>IF(K$78="","",IF(Vérification!$O$78=1,K241,IF(Vérification!$O$78=2,K241*0.75,IF(Vérification!$O$78=3,K241/2,0))))</f>
        <v>590088900</v>
      </c>
      <c r="L242" s="256">
        <f>IF(L$78="","",IF(Vérification!$O$78=1,L241,IF(Vérification!$O$78=2,L241*0.75,IF(Vérification!$O$78=3,L241/2,0))))</f>
        <v>620447790</v>
      </c>
      <c r="M242" s="256">
        <f>IF(M$78="","",IF(Vérification!$O$78=1,M241,IF(Vérification!$O$78=2,M241*0.75,IF(Vérification!$O$78=3,M241/2,0))))</f>
        <v>665986125</v>
      </c>
      <c r="N242" s="256">
        <f>IF(N$78="","",IF(Vérification!$O$78=1,N241,IF(Vérification!$O$78=2,N241*0.75,IF(Vérification!$O$78=3,N241/2,0))))</f>
        <v>696345015</v>
      </c>
      <c r="O242" s="256">
        <f>IF(O$78="","",IF(Vérification!$O$78=1,O241,IF(Vérification!$O$78=2,O241*0.75,IF(Vérification!$O$78=3,O241/2,0))))</f>
        <v>741883350</v>
      </c>
      <c r="P242" s="256">
        <f>IF(P$78="","",IF(Vérification!$O$78=1,P241,IF(Vérification!$O$78=2,P241*0.75,IF(Vérification!$O$78=3,P241/2,0))))</f>
        <v>772242240</v>
      </c>
      <c r="Q242" s="256">
        <f>IF(Q$78="","",IF(Vérification!$O$78=1,Q241,IF(Vérification!$O$78=2,Q241*0.75,IF(Vérification!$O$78=3,Q241/2,0))))</f>
        <v>817780575</v>
      </c>
      <c r="R242" s="256">
        <f>IF(R$78="","",IF(Vérification!$O$78=1,R241,IF(Vérification!$O$78=2,R241*0.75,IF(Vérification!$O$78=3,R241/2,0))))</f>
        <v>848139465</v>
      </c>
      <c r="S242" s="256">
        <f>IF(S$78="","",IF(Vérification!$O$78=1,S241,IF(Vérification!$O$78=2,S241*0.75,IF(Vérification!$O$78=3,S241/2,0))))</f>
        <v>893677800</v>
      </c>
      <c r="T242" s="256">
        <f>IF(T$78="","",IF(Vérification!$O$78=1,T241,IF(Vérification!$O$78=2,T241*0.75,IF(Vérification!$O$78=3,T241/2,0))))</f>
        <v>924036690</v>
      </c>
      <c r="U242" s="256">
        <f>IF(U$78="","",IF(Vérification!$O$78=1,U241,IF(Vérification!$O$78=2,U241*0.75,IF(Vérification!$O$78=3,U241/2,0))))</f>
        <v>969575025</v>
      </c>
      <c r="V242" s="256">
        <f>IF(V$78="","",IF(Vérification!$O$78=1,V241,IF(Vérification!$O$78=2,V241*0.75,IF(Vérification!$O$78=3,V241/2,0))))</f>
        <v>999933915</v>
      </c>
      <c r="W242" s="256">
        <f>IF(W$78="","",IF(Vérification!$O$78=1,W241,IF(Vérification!$O$78=2,W241*0.75,IF(Vérification!$O$78=3,W241/2,0))))</f>
        <v>1045472250</v>
      </c>
      <c r="X242" s="256">
        <f>IF(X$78="","",IF(Vérification!$O$78=1,X241,IF(Vérification!$O$78=2,X241*0.75,IF(Vérification!$O$78=3,X241/2,0))))</f>
        <v>1075831140</v>
      </c>
      <c r="Y242" s="256">
        <f>IF(Y$78="","",IF(Vérification!$O$78=1,Y241,IF(Vérification!$O$78=2,Y241*0.75,IF(Vérification!$O$78=3,Y241/2,0))))</f>
        <v>1121369475</v>
      </c>
      <c r="Z242" s="256">
        <f>IF(Z$78="","",IF(Vérification!$O$78=1,Z241,IF(Vérification!$O$78=2,Z241*0.75,IF(Vérification!$O$78=3,Z241/2,0))))</f>
        <v>1151728365</v>
      </c>
      <c r="AA242" s="256">
        <f>IF(AA$78="","",IF(Vérification!$O$78=1,AA241,IF(Vérification!$O$78=2,AA241*0.75,IF(Vérification!$O$78=3,AA241/2,0))))</f>
        <v>1197266700</v>
      </c>
      <c r="AB242" s="256">
        <f>IF(AB$78="","",IF(Vérification!$O$78=1,AB241,IF(Vérification!$O$78=2,AB241*0.75,IF(Vérification!$O$78=3,AB241/2,0))))</f>
        <v>1227625590</v>
      </c>
      <c r="AC242" s="256">
        <f>IF(AC$78="","",IF(Vérification!$O$78=1,AC241,IF(Vérification!$O$78=2,AC241*0.75,IF(Vérification!$O$78=3,AC241/2,0))))</f>
        <v>1273163925</v>
      </c>
      <c r="AD242" s="256">
        <f>IF(AD$78="","",IF(Vérification!$O$78=1,AD241,IF(Vérification!$O$78=2,AD241*0.75,IF(Vérification!$O$78=3,AD241/2,0))))</f>
        <v>1303522815</v>
      </c>
      <c r="AE242" s="256">
        <f>IF(AE$78="","",IF(Vérification!$O$78=1,AE241,IF(Vérification!$O$78=2,AE241*0.75,IF(Vérification!$O$78=3,AE241/2,0))))</f>
        <v>1349061150</v>
      </c>
      <c r="AF242" s="256">
        <f>IF(AF$78="","",IF(Vérification!$O$78=1,AF241,IF(Vérification!$O$78=2,AF241*0.75,IF(Vérification!$O$78=3,AF241/2,0))))</f>
        <v>1379420040</v>
      </c>
      <c r="AG242" s="256">
        <f>IF(AG$78="","",IF(Vérification!$O$78=1,AG241,IF(Vérification!$O$78=2,AG241*0.75,IF(Vérification!$O$78=3,AG241/2,0))))</f>
        <v>1424958375</v>
      </c>
      <c r="AH242" s="256">
        <f>IF(AH$78="","",IF(Vérification!$O$78=1,AH241,IF(Vérification!$O$78=2,AH241*0.75,IF(Vérification!$O$78=3,AH241/2,0))))</f>
        <v>1455317265</v>
      </c>
      <c r="AI242" s="256">
        <f>IF(AI$78="","",IF(Vérification!$O$78=1,AI241,IF(Vérification!$O$78=2,AI241*0.75,IF(Vérification!$O$78=3,AI241/2,0))))</f>
        <v>1500855600</v>
      </c>
      <c r="AJ242" s="256">
        <f>IF(AJ$78="","",IF(Vérification!$O$78=1,AJ241,IF(Vérification!$O$78=2,AJ241*0.75,IF(Vérification!$O$78=3,AJ241/2,0))))</f>
        <v>1531214490</v>
      </c>
      <c r="AK242" s="256" t="str">
        <f>IF(AK$78="","",IF(Vérification!$O$78=1,AK241,IF(Vérification!$O$78=2,AK241*0.75,IF(Vérification!$O$78=3,AK241/2,0))))</f>
        <v/>
      </c>
      <c r="AL242" s="256" t="str">
        <f>IF(AL$78="","",IF(Vérification!$O$78=1,AL241,IF(Vérification!$O$78=2,AL241*0.75,IF(Vérification!$O$78=3,AL241/2,0))))</f>
        <v/>
      </c>
      <c r="AM242" s="256" t="str">
        <f>IF(AM$78="","",IF(Vérification!$O$78=1,AM241,IF(Vérification!$O$78=2,AM241*0.75,IF(Vérification!$O$78=3,AM241/2,0))))</f>
        <v/>
      </c>
      <c r="AN242" s="256" t="str">
        <f>IF(AN$78="","",IF(Vérification!$O$78=1,AN241,IF(Vérification!$O$78=2,AN241*0.75,IF(Vérification!$O$78=3,AN241/2,0))))</f>
        <v/>
      </c>
      <c r="AO242" s="256" t="str">
        <f>IF(AO$78="","",IF(Vérification!$O$78=1,AO241,IF(Vérification!$O$78=2,AO241*0.75,IF(Vérification!$O$78=3,AO241/2,0))))</f>
        <v/>
      </c>
      <c r="AP242" s="256" t="str">
        <f>IF(AP$78="","",IF(Vérification!$O$78=1,AP241,IF(Vérification!$O$78=2,AP241*0.75,IF(Vérification!$O$78=3,AP241/2,0))))</f>
        <v/>
      </c>
      <c r="AQ242" s="256" t="str">
        <f>IF(AQ$78="","",IF(Vérification!$O$78=1,AQ241,IF(Vérification!$O$78=2,AQ241*0.75,IF(Vérification!$O$78=3,AQ241/2,0))))</f>
        <v/>
      </c>
      <c r="AR242" s="256" t="str">
        <f>IF(AR$78="","",IF(Vérification!$O$78=1,AR241,IF(Vérification!$O$78=2,AR241*0.75,IF(Vérification!$O$78=3,AR241/2,0))))</f>
        <v/>
      </c>
    </row>
    <row r="243" spans="1:44" s="250" customFormat="1" ht="22" customHeight="1" thickTop="1" thickBot="1" x14ac:dyDescent="0.2">
      <c r="A243" s="230"/>
      <c r="B243" s="248" t="s">
        <v>208</v>
      </c>
      <c r="C243" s="304" t="s">
        <v>49</v>
      </c>
      <c r="D243" s="249">
        <f>IF(D$78="","",D111+D107)</f>
        <v>1326500000</v>
      </c>
      <c r="E243" s="249">
        <f t="shared" ref="E243:AR243" si="72">IF(E$78="","",E111+E107)</f>
        <v>1326500000</v>
      </c>
      <c r="F243" s="249">
        <f t="shared" si="72"/>
        <v>1326500000</v>
      </c>
      <c r="G243" s="249">
        <f t="shared" si="72"/>
        <v>1326500000</v>
      </c>
      <c r="H243" s="249">
        <f t="shared" si="72"/>
        <v>1326500000</v>
      </c>
      <c r="I243" s="249">
        <f t="shared" si="72"/>
        <v>1326500000</v>
      </c>
      <c r="J243" s="249">
        <f t="shared" si="72"/>
        <v>1326500000</v>
      </c>
      <c r="K243" s="249">
        <f t="shared" si="72"/>
        <v>1326500000</v>
      </c>
      <c r="L243" s="249">
        <f t="shared" si="72"/>
        <v>1326500000</v>
      </c>
      <c r="M243" s="249">
        <f t="shared" si="72"/>
        <v>1326500000</v>
      </c>
      <c r="N243" s="249">
        <f t="shared" si="72"/>
        <v>1326500000</v>
      </c>
      <c r="O243" s="249">
        <f t="shared" si="72"/>
        <v>1326500000</v>
      </c>
      <c r="P243" s="249">
        <f t="shared" si="72"/>
        <v>1326500000</v>
      </c>
      <c r="Q243" s="249">
        <f t="shared" si="72"/>
        <v>1326500000</v>
      </c>
      <c r="R243" s="249">
        <f t="shared" si="72"/>
        <v>1326500000</v>
      </c>
      <c r="S243" s="249">
        <f t="shared" si="72"/>
        <v>1326500000</v>
      </c>
      <c r="T243" s="249">
        <f t="shared" si="72"/>
        <v>1326500000</v>
      </c>
      <c r="U243" s="249">
        <f t="shared" si="72"/>
        <v>1326500000</v>
      </c>
      <c r="V243" s="249">
        <f t="shared" si="72"/>
        <v>1326500000</v>
      </c>
      <c r="W243" s="249">
        <f t="shared" si="72"/>
        <v>1326500000</v>
      </c>
      <c r="X243" s="249">
        <f t="shared" si="72"/>
        <v>1326500000</v>
      </c>
      <c r="Y243" s="249">
        <f t="shared" si="72"/>
        <v>1326500000</v>
      </c>
      <c r="Z243" s="249">
        <f t="shared" si="72"/>
        <v>1326500000</v>
      </c>
      <c r="AA243" s="249">
        <f t="shared" si="72"/>
        <v>1326500000</v>
      </c>
      <c r="AB243" s="249">
        <f t="shared" si="72"/>
        <v>1326500000</v>
      </c>
      <c r="AC243" s="249">
        <f t="shared" si="72"/>
        <v>1326500000</v>
      </c>
      <c r="AD243" s="249">
        <f t="shared" si="72"/>
        <v>1326500000</v>
      </c>
      <c r="AE243" s="249">
        <f t="shared" si="72"/>
        <v>1326500000</v>
      </c>
      <c r="AF243" s="249">
        <f t="shared" si="72"/>
        <v>1326500000</v>
      </c>
      <c r="AG243" s="249">
        <f t="shared" si="72"/>
        <v>1326500000</v>
      </c>
      <c r="AH243" s="249">
        <f t="shared" si="72"/>
        <v>1326500000</v>
      </c>
      <c r="AI243" s="249">
        <f t="shared" si="72"/>
        <v>1326500000</v>
      </c>
      <c r="AJ243" s="249">
        <f t="shared" si="72"/>
        <v>1326500000</v>
      </c>
      <c r="AK243" s="249" t="str">
        <f t="shared" si="72"/>
        <v/>
      </c>
      <c r="AL243" s="249" t="str">
        <f t="shared" si="72"/>
        <v/>
      </c>
      <c r="AM243" s="249" t="str">
        <f t="shared" si="72"/>
        <v/>
      </c>
      <c r="AN243" s="249" t="str">
        <f t="shared" si="72"/>
        <v/>
      </c>
      <c r="AO243" s="249" t="str">
        <f t="shared" si="72"/>
        <v/>
      </c>
      <c r="AP243" s="249" t="str">
        <f t="shared" si="72"/>
        <v/>
      </c>
      <c r="AQ243" s="249" t="str">
        <f t="shared" si="72"/>
        <v/>
      </c>
      <c r="AR243" s="249" t="str">
        <f t="shared" si="72"/>
        <v/>
      </c>
    </row>
    <row r="244" spans="1:44" s="256" customFormat="1" ht="22" hidden="1" customHeight="1" thickTop="1" thickBot="1" x14ac:dyDescent="0.2">
      <c r="B244" s="256" t="s">
        <v>227</v>
      </c>
      <c r="C244" s="290" t="s">
        <v>49</v>
      </c>
      <c r="D244" s="256">
        <f>IF(D$78="","",IF(Vérification!$O$77=1,D243,IF(Vérification!$O$77=2,D243*0.75,IF(Vérification!$O$77=3,D243/2,0))))</f>
        <v>994875000</v>
      </c>
      <c r="E244" s="256">
        <f>IF(E$78="","",IF(Vérification!$O$77=1,E243,IF(Vérification!$O$77=2,E243*0.75,IF(Vérification!$O$77=3,E243/2,0))))</f>
        <v>994875000</v>
      </c>
      <c r="F244" s="256">
        <f>IF(F$78="","",IF(Vérification!$O$77=1,F243,IF(Vérification!$O$77=2,F243*0.75,IF(Vérification!$O$77=3,F243/2,0))))</f>
        <v>994875000</v>
      </c>
      <c r="G244" s="256">
        <f>IF(G$78="","",IF(Vérification!$O$77=1,G243,IF(Vérification!$O$77=2,G243*0.75,IF(Vérification!$O$77=3,G243/2,0))))</f>
        <v>994875000</v>
      </c>
      <c r="H244" s="256">
        <f>IF(H$78="","",IF(Vérification!$O$77=1,H243,IF(Vérification!$O$77=2,H243*0.75,IF(Vérification!$O$77=3,H243/2,0))))</f>
        <v>994875000</v>
      </c>
      <c r="I244" s="256">
        <f>IF(I$78="","",IF(Vérification!$O$77=1,I243,IF(Vérification!$O$77=2,I243*0.75,IF(Vérification!$O$77=3,I243/2,0))))</f>
        <v>994875000</v>
      </c>
      <c r="J244" s="256">
        <f>IF(J$78="","",IF(Vérification!$O$77=1,J243,IF(Vérification!$O$77=2,J243*0.75,IF(Vérification!$O$77=3,J243/2,0))))</f>
        <v>994875000</v>
      </c>
      <c r="K244" s="256">
        <f>IF(K$78="","",IF(Vérification!$O$77=1,K243,IF(Vérification!$O$77=2,K243*0.75,IF(Vérification!$O$77=3,K243/2,0))))</f>
        <v>994875000</v>
      </c>
      <c r="L244" s="256">
        <f>IF(L$78="","",IF(Vérification!$O$77=1,L243,IF(Vérification!$O$77=2,L243*0.75,IF(Vérification!$O$77=3,L243/2,0))))</f>
        <v>994875000</v>
      </c>
      <c r="M244" s="256">
        <f>IF(M$78="","",IF(Vérification!$O$77=1,M243,IF(Vérification!$O$77=2,M243*0.75,IF(Vérification!$O$77=3,M243/2,0))))</f>
        <v>994875000</v>
      </c>
      <c r="N244" s="256">
        <f>IF(N$78="","",IF(Vérification!$O$77=1,N243,IF(Vérification!$O$77=2,N243*0.75,IF(Vérification!$O$77=3,N243/2,0))))</f>
        <v>994875000</v>
      </c>
      <c r="O244" s="256">
        <f>IF(O$78="","",IF(Vérification!$O$77=1,O243,IF(Vérification!$O$77=2,O243*0.75,IF(Vérification!$O$77=3,O243/2,0))))</f>
        <v>994875000</v>
      </c>
      <c r="P244" s="256">
        <f>IF(P$78="","",IF(Vérification!$O$77=1,P243,IF(Vérification!$O$77=2,P243*0.75,IF(Vérification!$O$77=3,P243/2,0))))</f>
        <v>994875000</v>
      </c>
      <c r="Q244" s="256">
        <f>IF(Q$78="","",IF(Vérification!$O$77=1,Q243,IF(Vérification!$O$77=2,Q243*0.75,IF(Vérification!$O$77=3,Q243/2,0))))</f>
        <v>994875000</v>
      </c>
      <c r="R244" s="256">
        <f>IF(R$78="","",IF(Vérification!$O$77=1,R243,IF(Vérification!$O$77=2,R243*0.75,IF(Vérification!$O$77=3,R243/2,0))))</f>
        <v>994875000</v>
      </c>
      <c r="S244" s="256">
        <f>IF(S$78="","",IF(Vérification!$O$77=1,S243,IF(Vérification!$O$77=2,S243*0.75,IF(Vérification!$O$77=3,S243/2,0))))</f>
        <v>994875000</v>
      </c>
      <c r="T244" s="256">
        <f>IF(T$78="","",IF(Vérification!$O$77=1,T243,IF(Vérification!$O$77=2,T243*0.75,IF(Vérification!$O$77=3,T243/2,0))))</f>
        <v>994875000</v>
      </c>
      <c r="U244" s="256">
        <f>IF(U$78="","",IF(Vérification!$O$77=1,U243,IF(Vérification!$O$77=2,U243*0.75,IF(Vérification!$O$77=3,U243/2,0))))</f>
        <v>994875000</v>
      </c>
      <c r="V244" s="256">
        <f>IF(V$78="","",IF(Vérification!$O$77=1,V243,IF(Vérification!$O$77=2,V243*0.75,IF(Vérification!$O$77=3,V243/2,0))))</f>
        <v>994875000</v>
      </c>
      <c r="W244" s="256">
        <f>IF(W$78="","",IF(Vérification!$O$77=1,W243,IF(Vérification!$O$77=2,W243*0.75,IF(Vérification!$O$77=3,W243/2,0))))</f>
        <v>994875000</v>
      </c>
      <c r="X244" s="256">
        <f>IF(X$78="","",IF(Vérification!$O$77=1,X243,IF(Vérification!$O$77=2,X243*0.75,IF(Vérification!$O$77=3,X243/2,0))))</f>
        <v>994875000</v>
      </c>
      <c r="Y244" s="256">
        <f>IF(Y$78="","",IF(Vérification!$O$77=1,Y243,IF(Vérification!$O$77=2,Y243*0.75,IF(Vérification!$O$77=3,Y243/2,0))))</f>
        <v>994875000</v>
      </c>
      <c r="Z244" s="256">
        <f>IF(Z$78="","",IF(Vérification!$O$77=1,Z243,IF(Vérification!$O$77=2,Z243*0.75,IF(Vérification!$O$77=3,Z243/2,0))))</f>
        <v>994875000</v>
      </c>
      <c r="AA244" s="256">
        <f>IF(AA$78="","",IF(Vérification!$O$77=1,AA243,IF(Vérification!$O$77=2,AA243*0.75,IF(Vérification!$O$77=3,AA243/2,0))))</f>
        <v>994875000</v>
      </c>
      <c r="AB244" s="256">
        <f>IF(AB$78="","",IF(Vérification!$O$77=1,AB243,IF(Vérification!$O$77=2,AB243*0.75,IF(Vérification!$O$77=3,AB243/2,0))))</f>
        <v>994875000</v>
      </c>
      <c r="AC244" s="256">
        <f>IF(AC$78="","",IF(Vérification!$O$77=1,AC243,IF(Vérification!$O$77=2,AC243*0.75,IF(Vérification!$O$77=3,AC243/2,0))))</f>
        <v>994875000</v>
      </c>
      <c r="AD244" s="256">
        <f>IF(AD$78="","",IF(Vérification!$O$77=1,AD243,IF(Vérification!$O$77=2,AD243*0.75,IF(Vérification!$O$77=3,AD243/2,0))))</f>
        <v>994875000</v>
      </c>
      <c r="AE244" s="256">
        <f>IF(AE$78="","",IF(Vérification!$O$77=1,AE243,IF(Vérification!$O$77=2,AE243*0.75,IF(Vérification!$O$77=3,AE243/2,0))))</f>
        <v>994875000</v>
      </c>
      <c r="AF244" s="256">
        <f>IF(AF$78="","",IF(Vérification!$O$77=1,AF243,IF(Vérification!$O$77=2,AF243*0.75,IF(Vérification!$O$77=3,AF243/2,0))))</f>
        <v>994875000</v>
      </c>
      <c r="AG244" s="256">
        <f>IF(AG$78="","",IF(Vérification!$O$77=1,AG243,IF(Vérification!$O$77=2,AG243*0.75,IF(Vérification!$O$77=3,AG243/2,0))))</f>
        <v>994875000</v>
      </c>
      <c r="AH244" s="256">
        <f>IF(AH$78="","",IF(Vérification!$O$77=1,AH243,IF(Vérification!$O$77=2,AH243*0.75,IF(Vérification!$O$77=3,AH243/2,0))))</f>
        <v>994875000</v>
      </c>
      <c r="AI244" s="256">
        <f>IF(AI$78="","",IF(Vérification!$O$77=1,AI243,IF(Vérification!$O$77=2,AI243*0.75,IF(Vérification!$O$77=3,AI243/2,0))))</f>
        <v>994875000</v>
      </c>
      <c r="AJ244" s="256">
        <f>IF(AJ$78="","",IF(Vérification!$O$77=1,AJ243,IF(Vérification!$O$77=2,AJ243*0.75,IF(Vérification!$O$77=3,AJ243/2,0))))</f>
        <v>994875000</v>
      </c>
      <c r="AK244" s="256" t="str">
        <f>IF(AK$78="","",IF(Vérification!$O$77=1,AK243,IF(Vérification!$O$77=2,AK243*0.75,IF(Vérification!$O$77=3,AK243/2,0))))</f>
        <v/>
      </c>
      <c r="AL244" s="256" t="str">
        <f>IF(AL$78="","",IF(Vérification!$O$77=1,AL243,IF(Vérification!$O$77=2,AL243*0.75,IF(Vérification!$O$77=3,AL243/2,0))))</f>
        <v/>
      </c>
      <c r="AM244" s="256" t="str">
        <f>IF(AM$78="","",IF(Vérification!$O$77=1,AM243,IF(Vérification!$O$77=2,AM243*0.75,IF(Vérification!$O$77=3,AM243/2,0))))</f>
        <v/>
      </c>
      <c r="AN244" s="256" t="str">
        <f>IF(AN$78="","",IF(Vérification!$O$77=1,AN243,IF(Vérification!$O$77=2,AN243*0.75,IF(Vérification!$O$77=3,AN243/2,0))))</f>
        <v/>
      </c>
      <c r="AO244" s="256" t="str">
        <f>IF(AO$78="","",IF(Vérification!$O$77=1,AO243,IF(Vérification!$O$77=2,AO243*0.75,IF(Vérification!$O$77=3,AO243/2,0))))</f>
        <v/>
      </c>
      <c r="AP244" s="256" t="str">
        <f>IF(AP$78="","",IF(Vérification!$O$77=1,AP243,IF(Vérification!$O$77=2,AP243*0.75,IF(Vérification!$O$77=3,AP243/2,0))))</f>
        <v/>
      </c>
      <c r="AQ244" s="256" t="str">
        <f>IF(AQ$78="","",IF(Vérification!$O$77=1,AQ243,IF(Vérification!$O$77=2,AQ243*0.75,IF(Vérification!$O$77=3,AQ243/2,0))))</f>
        <v/>
      </c>
      <c r="AR244" s="256" t="str">
        <f>IF(AR$78="","",IF(Vérification!$O$77=1,AR243,IF(Vérification!$O$77=2,AR243*0.75,IF(Vérification!$O$77=3,AR243/2,0))))</f>
        <v/>
      </c>
    </row>
    <row r="245" spans="1:44" s="250" customFormat="1" ht="22" customHeight="1" thickTop="1" thickBot="1" x14ac:dyDescent="0.2">
      <c r="A245" s="230"/>
      <c r="B245" s="248" t="s">
        <v>206</v>
      </c>
      <c r="C245" s="304" t="s">
        <v>49</v>
      </c>
      <c r="D245" s="249">
        <f>IF(D$78="","",D117+D120)</f>
        <v>1081760837.0630188</v>
      </c>
      <c r="E245" s="249">
        <f t="shared" ref="E245:AR245" si="73">IF(E$78="","",E117+E120)</f>
        <v>1429681058.9974656</v>
      </c>
      <c r="F245" s="249">
        <f t="shared" si="73"/>
        <v>1767083406.8110027</v>
      </c>
      <c r="G245" s="249">
        <f t="shared" si="73"/>
        <v>2096134611.6588242</v>
      </c>
      <c r="H245" s="249">
        <f t="shared" si="73"/>
        <v>2415652859.8003759</v>
      </c>
      <c r="I245" s="249">
        <f t="shared" si="73"/>
        <v>2726095256.0923362</v>
      </c>
      <c r="J245" s="249">
        <f t="shared" si="73"/>
        <v>3027903062.1700749</v>
      </c>
      <c r="K245" s="249">
        <f t="shared" si="73"/>
        <v>3321490789.3413773</v>
      </c>
      <c r="L245" s="249">
        <f t="shared" si="73"/>
        <v>3607263095.5883212</v>
      </c>
      <c r="M245" s="249">
        <f t="shared" si="73"/>
        <v>3885598296.1798029</v>
      </c>
      <c r="N245" s="249">
        <f t="shared" si="73"/>
        <v>4156865242.0966902</v>
      </c>
      <c r="O245" s="249">
        <f t="shared" si="73"/>
        <v>4421409594.3244238</v>
      </c>
      <c r="P245" s="249">
        <f t="shared" si="73"/>
        <v>4679567903.955308</v>
      </c>
      <c r="Q245" s="249">
        <f t="shared" si="73"/>
        <v>4924174425.6530609</v>
      </c>
      <c r="R245" s="249">
        <f t="shared" si="73"/>
        <v>5163019079.2238255</v>
      </c>
      <c r="S245" s="249">
        <f t="shared" si="73"/>
        <v>5396389796.1960058</v>
      </c>
      <c r="T245" s="249">
        <f t="shared" si="73"/>
        <v>5624568796.5861082</v>
      </c>
      <c r="U245" s="249">
        <f t="shared" si="73"/>
        <v>5847821600.3734465</v>
      </c>
      <c r="V245" s="249">
        <f t="shared" si="73"/>
        <v>6066402721.1803303</v>
      </c>
      <c r="W245" s="249">
        <f t="shared" si="73"/>
        <v>6280555791.1873932</v>
      </c>
      <c r="X245" s="249">
        <f t="shared" si="73"/>
        <v>6490513680.3704004</v>
      </c>
      <c r="Y245" s="249">
        <f t="shared" si="73"/>
        <v>6696498610.3184414</v>
      </c>
      <c r="Z245" s="249">
        <f t="shared" si="73"/>
        <v>6898722262.8815403</v>
      </c>
      <c r="AA245" s="249">
        <f t="shared" si="73"/>
        <v>7083693873.7913876</v>
      </c>
      <c r="AB245" s="249">
        <f t="shared" si="73"/>
        <v>7265304706.1671085</v>
      </c>
      <c r="AC245" s="249">
        <f t="shared" si="73"/>
        <v>7443738207.7147102</v>
      </c>
      <c r="AD245" s="249">
        <f t="shared" si="73"/>
        <v>7619176018.0816174</v>
      </c>
      <c r="AE245" s="249">
        <f t="shared" si="73"/>
        <v>7791786929.3650961</v>
      </c>
      <c r="AF245" s="249">
        <f t="shared" si="73"/>
        <v>7961732531.1594467</v>
      </c>
      <c r="AG245" s="249">
        <f t="shared" si="73"/>
        <v>8129170070.471941</v>
      </c>
      <c r="AH245" s="249">
        <f t="shared" si="73"/>
        <v>8294249745.2712002</v>
      </c>
      <c r="AI245" s="249">
        <f t="shared" si="73"/>
        <v>8457114776.0517006</v>
      </c>
      <c r="AJ245" s="249">
        <f t="shared" si="73"/>
        <v>8617901474.1628056</v>
      </c>
      <c r="AK245" s="249" t="str">
        <f t="shared" si="73"/>
        <v/>
      </c>
      <c r="AL245" s="249" t="str">
        <f t="shared" si="73"/>
        <v/>
      </c>
      <c r="AM245" s="249" t="str">
        <f t="shared" si="73"/>
        <v/>
      </c>
      <c r="AN245" s="249" t="str">
        <f t="shared" si="73"/>
        <v/>
      </c>
      <c r="AO245" s="249" t="str">
        <f t="shared" si="73"/>
        <v/>
      </c>
      <c r="AP245" s="249" t="str">
        <f t="shared" si="73"/>
        <v/>
      </c>
      <c r="AQ245" s="249" t="str">
        <f t="shared" si="73"/>
        <v/>
      </c>
      <c r="AR245" s="249" t="str">
        <f t="shared" si="73"/>
        <v/>
      </c>
    </row>
    <row r="246" spans="1:44" s="256" customFormat="1" ht="22" hidden="1" customHeight="1" thickTop="1" thickBot="1" x14ac:dyDescent="0.2">
      <c r="B246" s="256" t="s">
        <v>227</v>
      </c>
      <c r="C246" s="290" t="s">
        <v>49</v>
      </c>
      <c r="D246" s="256">
        <f>IF(D$78="","",IF(Vérification!$O$79=1,D245,IF(Vérification!$O$79=2,D245*0.75,IF(Vérification!$O$79=3,D245/2,0))))</f>
        <v>1081760837.0630188</v>
      </c>
      <c r="E246" s="256">
        <f>IF(E$78="","",IF(Vérification!$O$79=1,E245,IF(Vérification!$O$79=2,E245*0.75,IF(Vérification!$O$79=3,E245/2,0))))</f>
        <v>1429681058.9974656</v>
      </c>
      <c r="F246" s="256">
        <f>IF(F$78="","",IF(Vérification!$O$79=1,F245,IF(Vérification!$O$79=2,F245*0.75,IF(Vérification!$O$79=3,F245/2,0))))</f>
        <v>1767083406.8110027</v>
      </c>
      <c r="G246" s="256">
        <f>IF(G$78="","",IF(Vérification!$O$79=1,G245,IF(Vérification!$O$79=2,G245*0.75,IF(Vérification!$O$79=3,G245/2,0))))</f>
        <v>2096134611.6588242</v>
      </c>
      <c r="H246" s="256">
        <f>IF(H$78="","",IF(Vérification!$O$79=1,H245,IF(Vérification!$O$79=2,H245*0.75,IF(Vérification!$O$79=3,H245/2,0))))</f>
        <v>2415652859.8003759</v>
      </c>
      <c r="I246" s="256">
        <f>IF(I$78="","",IF(Vérification!$O$79=1,I245,IF(Vérification!$O$79=2,I245*0.75,IF(Vérification!$O$79=3,I245/2,0))))</f>
        <v>2726095256.0923362</v>
      </c>
      <c r="J246" s="256">
        <f>IF(J$78="","",IF(Vérification!$O$79=1,J245,IF(Vérification!$O$79=2,J245*0.75,IF(Vérification!$O$79=3,J245/2,0))))</f>
        <v>3027903062.1700749</v>
      </c>
      <c r="K246" s="256">
        <f>IF(K$78="","",IF(Vérification!$O$79=1,K245,IF(Vérification!$O$79=2,K245*0.75,IF(Vérification!$O$79=3,K245/2,0))))</f>
        <v>3321490789.3413773</v>
      </c>
      <c r="L246" s="256">
        <f>IF(L$78="","",IF(Vérification!$O$79=1,L245,IF(Vérification!$O$79=2,L245*0.75,IF(Vérification!$O$79=3,L245/2,0))))</f>
        <v>3607263095.5883212</v>
      </c>
      <c r="M246" s="256">
        <f>IF(M$78="","",IF(Vérification!$O$79=1,M245,IF(Vérification!$O$79=2,M245*0.75,IF(Vérification!$O$79=3,M245/2,0))))</f>
        <v>3885598296.1798029</v>
      </c>
      <c r="N246" s="256">
        <f>IF(N$78="","",IF(Vérification!$O$79=1,N245,IF(Vérification!$O$79=2,N245*0.75,IF(Vérification!$O$79=3,N245/2,0))))</f>
        <v>4156865242.0966902</v>
      </c>
      <c r="O246" s="256">
        <f>IF(O$78="","",IF(Vérification!$O$79=1,O245,IF(Vérification!$O$79=2,O245*0.75,IF(Vérification!$O$79=3,O245/2,0))))</f>
        <v>4421409594.3244238</v>
      </c>
      <c r="P246" s="256">
        <f>IF(P$78="","",IF(Vérification!$O$79=1,P245,IF(Vérification!$O$79=2,P245*0.75,IF(Vérification!$O$79=3,P245/2,0))))</f>
        <v>4679567903.955308</v>
      </c>
      <c r="Q246" s="256">
        <f>IF(Q$78="","",IF(Vérification!$O$79=1,Q245,IF(Vérification!$O$79=2,Q245*0.75,IF(Vérification!$O$79=3,Q245/2,0))))</f>
        <v>4924174425.6530609</v>
      </c>
      <c r="R246" s="256">
        <f>IF(R$78="","",IF(Vérification!$O$79=1,R245,IF(Vérification!$O$79=2,R245*0.75,IF(Vérification!$O$79=3,R245/2,0))))</f>
        <v>5163019079.2238255</v>
      </c>
      <c r="S246" s="256">
        <f>IF(S$78="","",IF(Vérification!$O$79=1,S245,IF(Vérification!$O$79=2,S245*0.75,IF(Vérification!$O$79=3,S245/2,0))))</f>
        <v>5396389796.1960058</v>
      </c>
      <c r="T246" s="256">
        <f>IF(T$78="","",IF(Vérification!$O$79=1,T245,IF(Vérification!$O$79=2,T245*0.75,IF(Vérification!$O$79=3,T245/2,0))))</f>
        <v>5624568796.5861082</v>
      </c>
      <c r="U246" s="256">
        <f>IF(U$78="","",IF(Vérification!$O$79=1,U245,IF(Vérification!$O$79=2,U245*0.75,IF(Vérification!$O$79=3,U245/2,0))))</f>
        <v>5847821600.3734465</v>
      </c>
      <c r="V246" s="256">
        <f>IF(V$78="","",IF(Vérification!$O$79=1,V245,IF(Vérification!$O$79=2,V245*0.75,IF(Vérification!$O$79=3,V245/2,0))))</f>
        <v>6066402721.1803303</v>
      </c>
      <c r="W246" s="256">
        <f>IF(W$78="","",IF(Vérification!$O$79=1,W245,IF(Vérification!$O$79=2,W245*0.75,IF(Vérification!$O$79=3,W245/2,0))))</f>
        <v>6280555791.1873932</v>
      </c>
      <c r="X246" s="256">
        <f>IF(X$78="","",IF(Vérification!$O$79=1,X245,IF(Vérification!$O$79=2,X245*0.75,IF(Vérification!$O$79=3,X245/2,0))))</f>
        <v>6490513680.3704004</v>
      </c>
      <c r="Y246" s="256">
        <f>IF(Y$78="","",IF(Vérification!$O$79=1,Y245,IF(Vérification!$O$79=2,Y245*0.75,IF(Vérification!$O$79=3,Y245/2,0))))</f>
        <v>6696498610.3184414</v>
      </c>
      <c r="Z246" s="256">
        <f>IF(Z$78="","",IF(Vérification!$O$79=1,Z245,IF(Vérification!$O$79=2,Z245*0.75,IF(Vérification!$O$79=3,Z245/2,0))))</f>
        <v>6898722262.8815403</v>
      </c>
      <c r="AA246" s="256">
        <f>IF(AA$78="","",IF(Vérification!$O$79=1,AA245,IF(Vérification!$O$79=2,AA245*0.75,IF(Vérification!$O$79=3,AA245/2,0))))</f>
        <v>7083693873.7913876</v>
      </c>
      <c r="AB246" s="256">
        <f>IF(AB$78="","",IF(Vérification!$O$79=1,AB245,IF(Vérification!$O$79=2,AB245*0.75,IF(Vérification!$O$79=3,AB245/2,0))))</f>
        <v>7265304706.1671085</v>
      </c>
      <c r="AC246" s="256">
        <f>IF(AC$78="","",IF(Vérification!$O$79=1,AC245,IF(Vérification!$O$79=2,AC245*0.75,IF(Vérification!$O$79=3,AC245/2,0))))</f>
        <v>7443738207.7147102</v>
      </c>
      <c r="AD246" s="256">
        <f>IF(AD$78="","",IF(Vérification!$O$79=1,AD245,IF(Vérification!$O$79=2,AD245*0.75,IF(Vérification!$O$79=3,AD245/2,0))))</f>
        <v>7619176018.0816174</v>
      </c>
      <c r="AE246" s="256">
        <f>IF(AE$78="","",IF(Vérification!$O$79=1,AE245,IF(Vérification!$O$79=2,AE245*0.75,IF(Vérification!$O$79=3,AE245/2,0))))</f>
        <v>7791786929.3650961</v>
      </c>
      <c r="AF246" s="256">
        <f>IF(AF$78="","",IF(Vérification!$O$79=1,AF245,IF(Vérification!$O$79=2,AF245*0.75,IF(Vérification!$O$79=3,AF245/2,0))))</f>
        <v>7961732531.1594467</v>
      </c>
      <c r="AG246" s="256">
        <f>IF(AG$78="","",IF(Vérification!$O$79=1,AG245,IF(Vérification!$O$79=2,AG245*0.75,IF(Vérification!$O$79=3,AG245/2,0))))</f>
        <v>8129170070.471941</v>
      </c>
      <c r="AH246" s="256">
        <f>IF(AH$78="","",IF(Vérification!$O$79=1,AH245,IF(Vérification!$O$79=2,AH245*0.75,IF(Vérification!$O$79=3,AH245/2,0))))</f>
        <v>8294249745.2712002</v>
      </c>
      <c r="AI246" s="256">
        <f>IF(AI$78="","",IF(Vérification!$O$79=1,AI245,IF(Vérification!$O$79=2,AI245*0.75,IF(Vérification!$O$79=3,AI245/2,0))))</f>
        <v>8457114776.0517006</v>
      </c>
      <c r="AJ246" s="256">
        <f>IF(AJ$78="","",IF(Vérification!$O$79=1,AJ245,IF(Vérification!$O$79=2,AJ245*0.75,IF(Vérification!$O$79=3,AJ245/2,0))))</f>
        <v>8617901474.1628056</v>
      </c>
      <c r="AK246" s="256" t="str">
        <f>IF(AK$78="","",IF(Vérification!$O$79=1,AK245,IF(Vérification!$O$79=2,AK245*0.75,IF(Vérification!$O$79=3,AK245/2,0))))</f>
        <v/>
      </c>
      <c r="AL246" s="256" t="str">
        <f>IF(AL$78="","",IF(Vérification!$O$79=1,AL245,IF(Vérification!$O$79=2,AL245*0.75,IF(Vérification!$O$79=3,AL245/2,0))))</f>
        <v/>
      </c>
      <c r="AM246" s="256" t="str">
        <f>IF(AM$78="","",IF(Vérification!$O$79=1,AM245,IF(Vérification!$O$79=2,AM245*0.75,IF(Vérification!$O$79=3,AM245/2,0))))</f>
        <v/>
      </c>
      <c r="AN246" s="256" t="str">
        <f>IF(AN$78="","",IF(Vérification!$O$79=1,AN245,IF(Vérification!$O$79=2,AN245*0.75,IF(Vérification!$O$79=3,AN245/2,0))))</f>
        <v/>
      </c>
      <c r="AO246" s="256" t="str">
        <f>IF(AO$78="","",IF(Vérification!$O$79=1,AO245,IF(Vérification!$O$79=2,AO245*0.75,IF(Vérification!$O$79=3,AO245/2,0))))</f>
        <v/>
      </c>
      <c r="AP246" s="256" t="str">
        <f>IF(AP$78="","",IF(Vérification!$O$79=1,AP245,IF(Vérification!$O$79=2,AP245*0.75,IF(Vérification!$O$79=3,AP245/2,0))))</f>
        <v/>
      </c>
      <c r="AQ246" s="256" t="str">
        <f>IF(AQ$78="","",IF(Vérification!$O$79=1,AQ245,IF(Vérification!$O$79=2,AQ245*0.75,IF(Vérification!$O$79=3,AQ245/2,0))))</f>
        <v/>
      </c>
      <c r="AR246" s="256" t="str">
        <f>IF(AR$78="","",IF(Vérification!$O$79=1,AR245,IF(Vérification!$O$79=2,AR245*0.75,IF(Vérification!$O$79=3,AR245/2,0))))</f>
        <v/>
      </c>
    </row>
    <row r="247" spans="1:44" s="250" customFormat="1" ht="22" customHeight="1" thickTop="1" thickBot="1" x14ac:dyDescent="0.2">
      <c r="A247" s="230"/>
      <c r="B247" s="248" t="s">
        <v>207</v>
      </c>
      <c r="C247" s="304" t="s">
        <v>49</v>
      </c>
      <c r="D247" s="249">
        <f>IF(D240="","",Vérification!$C$89*10^6)</f>
        <v>200300000</v>
      </c>
      <c r="E247" s="249">
        <f>IF(E240="","",Vérification!$C$89*10^6)</f>
        <v>200300000</v>
      </c>
      <c r="F247" s="249">
        <f>IF(F240="","",Vérification!$C$89*10^6)</f>
        <v>200300000</v>
      </c>
      <c r="G247" s="249">
        <f>IF(G240="","",Vérification!$C$89*10^6)</f>
        <v>200300000</v>
      </c>
      <c r="H247" s="249">
        <f>IF(H240="","",Vérification!$C$89*10^6)</f>
        <v>200300000</v>
      </c>
      <c r="I247" s="249">
        <f>IF(I240="","",Vérification!$C$89*10^6)</f>
        <v>200300000</v>
      </c>
      <c r="J247" s="249">
        <f>IF(J240="","",Vérification!$C$89*10^6)</f>
        <v>200300000</v>
      </c>
      <c r="K247" s="249">
        <f>IF(K240="","",Vérification!$C$89*10^6)</f>
        <v>200300000</v>
      </c>
      <c r="L247" s="249">
        <f>IF(L240="","",Vérification!$C$89*10^6)</f>
        <v>200300000</v>
      </c>
      <c r="M247" s="249">
        <f>IF(M240="","",Vérification!$C$89*10^6)</f>
        <v>200300000</v>
      </c>
      <c r="N247" s="249">
        <f>IF(N240="","",Vérification!$C$89*10^6)</f>
        <v>200300000</v>
      </c>
      <c r="O247" s="249">
        <f>IF(O240="","",Vérification!$C$89*10^6)</f>
        <v>200300000</v>
      </c>
      <c r="P247" s="249">
        <f>IF(P240="","",Vérification!$C$89*10^6)</f>
        <v>200300000</v>
      </c>
      <c r="Q247" s="249">
        <f>IF(Q240="","",Vérification!$C$89*10^6)</f>
        <v>200300000</v>
      </c>
      <c r="R247" s="249">
        <f>IF(R240="","",Vérification!$C$89*10^6)</f>
        <v>200300000</v>
      </c>
      <c r="S247" s="249">
        <f>IF(S240="","",Vérification!$C$89*10^6)</f>
        <v>200300000</v>
      </c>
      <c r="T247" s="249">
        <f>IF(T240="","",Vérification!$C$89*10^6)</f>
        <v>200300000</v>
      </c>
      <c r="U247" s="249">
        <f>IF(U240="","",Vérification!$C$89*10^6)</f>
        <v>200300000</v>
      </c>
      <c r="V247" s="249">
        <f>IF(V240="","",Vérification!$C$89*10^6)</f>
        <v>200300000</v>
      </c>
      <c r="W247" s="249">
        <f>IF(W240="","",Vérification!$C$89*10^6)</f>
        <v>200300000</v>
      </c>
      <c r="X247" s="249">
        <f>IF(X240="","",Vérification!$C$89*10^6)</f>
        <v>200300000</v>
      </c>
      <c r="Y247" s="249">
        <f>IF(Y240="","",Vérification!$C$89*10^6)</f>
        <v>200300000</v>
      </c>
      <c r="Z247" s="249">
        <f>IF(Z240="","",Vérification!$C$89*10^6)</f>
        <v>200300000</v>
      </c>
      <c r="AA247" s="249">
        <f>IF(AA240="","",Vérification!$C$89*10^6)</f>
        <v>200300000</v>
      </c>
      <c r="AB247" s="249">
        <f>IF(AB240="","",Vérification!$C$89*10^6)</f>
        <v>200300000</v>
      </c>
      <c r="AC247" s="249">
        <f>IF(AC240="","",Vérification!$C$89*10^6)</f>
        <v>200300000</v>
      </c>
      <c r="AD247" s="249">
        <f>IF(AD240="","",Vérification!$C$89*10^6)</f>
        <v>200300000</v>
      </c>
      <c r="AE247" s="249">
        <f>IF(AE240="","",Vérification!$C$89*10^6)</f>
        <v>200300000</v>
      </c>
      <c r="AF247" s="249">
        <f>IF(AF240="","",Vérification!$C$89*10^6)</f>
        <v>200300000</v>
      </c>
      <c r="AG247" s="249">
        <f>IF(AG240="","",Vérification!$C$89*10^6)</f>
        <v>200300000</v>
      </c>
      <c r="AH247" s="249">
        <f>IF(AH240="","",Vérification!$C$89*10^6)</f>
        <v>200300000</v>
      </c>
      <c r="AI247" s="249">
        <f>IF(AI240="","",Vérification!$C$89*10^6)</f>
        <v>200300000</v>
      </c>
      <c r="AJ247" s="249">
        <f>IF(AJ240="","",Vérification!$C$89*10^6)</f>
        <v>200300000</v>
      </c>
      <c r="AK247" s="249" t="str">
        <f>IF(AK240="","",Vérification!$C$89*10^6)</f>
        <v/>
      </c>
      <c r="AL247" s="249" t="str">
        <f>IF(AL240="","",Vérification!$C$89*10^6)</f>
        <v/>
      </c>
      <c r="AM247" s="249" t="str">
        <f>IF(AM240="","",Vérification!$C$89*10^6)</f>
        <v/>
      </c>
      <c r="AN247" s="249" t="str">
        <f>IF(AN240="","",Vérification!$C$89*10^6)</f>
        <v/>
      </c>
      <c r="AO247" s="249" t="str">
        <f>IF(AO240="","",Vérification!$C$89*10^6)</f>
        <v/>
      </c>
      <c r="AP247" s="249" t="str">
        <f>IF(AP240="","",Vérification!$C$89*10^6)</f>
        <v/>
      </c>
      <c r="AQ247" s="249" t="str">
        <f>IF(AQ240="","",Vérification!$C$89*10^6)</f>
        <v/>
      </c>
      <c r="AR247" s="249" t="str">
        <f>IF(AR240="","",Vérification!$C$89*10^6)</f>
        <v/>
      </c>
    </row>
    <row r="248" spans="1:44" s="255" customFormat="1" ht="22" hidden="1" customHeight="1" thickTop="1" x14ac:dyDescent="0.15">
      <c r="A248" s="251"/>
      <c r="B248" s="252" t="s">
        <v>245</v>
      </c>
      <c r="C248" s="253" t="s">
        <v>49</v>
      </c>
      <c r="D248" s="254">
        <f>IF(D$78="","",D247*8760/Vérification!$D$89)</f>
        <v>253668931.61775336</v>
      </c>
      <c r="E248" s="254">
        <f>IF(E$78="","",E247*8760/Vérification!$D$89)</f>
        <v>253668931.61775336</v>
      </c>
      <c r="F248" s="254">
        <f>IF(F$78="","",F247*8760/Vérification!$D$89)</f>
        <v>253668931.61775336</v>
      </c>
      <c r="G248" s="254">
        <f>IF(G$78="","",G247*8760/Vérification!$D$89)</f>
        <v>253668931.61775336</v>
      </c>
      <c r="H248" s="254">
        <f>IF(H$78="","",H247*8760/Vérification!$D$89)</f>
        <v>253668931.61775336</v>
      </c>
      <c r="I248" s="254">
        <f>IF(I$78="","",I247*8760/Vérification!$D$89)</f>
        <v>253668931.61775336</v>
      </c>
      <c r="J248" s="254">
        <f>IF(J$78="","",J247*8760/Vérification!$D$89)</f>
        <v>253668931.61775336</v>
      </c>
      <c r="K248" s="254">
        <f>IF(K$78="","",K247*8760/Vérification!$D$89)</f>
        <v>253668931.61775336</v>
      </c>
      <c r="L248" s="254">
        <f>IF(L$78="","",L247*8760/Vérification!$D$89)</f>
        <v>253668931.61775336</v>
      </c>
      <c r="M248" s="254">
        <f>IF(M$78="","",M247*8760/Vérification!$D$89)</f>
        <v>253668931.61775336</v>
      </c>
      <c r="N248" s="254">
        <f>IF(N$78="","",N247*8760/Vérification!$D$89)</f>
        <v>253668931.61775336</v>
      </c>
      <c r="O248" s="254">
        <f>IF(O$78="","",O247*8760/Vérification!$D$89)</f>
        <v>253668931.61775336</v>
      </c>
      <c r="P248" s="254">
        <f>IF(P$78="","",P247*8760/Vérification!$D$89)</f>
        <v>253668931.61775336</v>
      </c>
      <c r="Q248" s="254">
        <f>IF(Q$78="","",Q247*8760/Vérification!$D$89)</f>
        <v>253668931.61775336</v>
      </c>
      <c r="R248" s="254">
        <f>IF(R$78="","",R247*8760/Vérification!$D$89)</f>
        <v>253668931.61775336</v>
      </c>
      <c r="S248" s="254">
        <f>IF(S$78="","",S247*8760/Vérification!$D$89)</f>
        <v>253668931.61775336</v>
      </c>
      <c r="T248" s="254">
        <f>IF(T$78="","",T247*8760/Vérification!$D$89)</f>
        <v>253668931.61775336</v>
      </c>
      <c r="U248" s="254">
        <f>IF(U$78="","",U247*8760/Vérification!$D$89)</f>
        <v>253668931.61775336</v>
      </c>
      <c r="V248" s="254">
        <f>IF(V$78="","",V247*8760/Vérification!$D$89)</f>
        <v>253668931.61775336</v>
      </c>
      <c r="W248" s="254">
        <f>IF(W$78="","",W247*8760/Vérification!$D$89)</f>
        <v>253668931.61775336</v>
      </c>
      <c r="X248" s="254">
        <f>IF(X$78="","",X247*8760/Vérification!$D$89)</f>
        <v>253668931.61775336</v>
      </c>
      <c r="Y248" s="254">
        <f>IF(Y$78="","",Y247*8760/Vérification!$D$89)</f>
        <v>253668931.61775336</v>
      </c>
      <c r="Z248" s="254">
        <f>IF(Z$78="","",Z247*8760/Vérification!$D$89)</f>
        <v>253668931.61775336</v>
      </c>
      <c r="AA248" s="254">
        <f>IF(AA$78="","",AA247*8760/Vérification!$D$89)</f>
        <v>253668931.61775336</v>
      </c>
      <c r="AB248" s="254">
        <f>IF(AB$78="","",AB247*8760/Vérification!$D$89)</f>
        <v>253668931.61775336</v>
      </c>
      <c r="AC248" s="254">
        <f>IF(AC$78="","",AC247*8760/Vérification!$D$89)</f>
        <v>253668931.61775336</v>
      </c>
      <c r="AD248" s="254">
        <f>IF(AD$78="","",AD247*8760/Vérification!$D$89)</f>
        <v>253668931.61775336</v>
      </c>
      <c r="AE248" s="254">
        <f>IF(AE$78="","",AE247*8760/Vérification!$D$89)</f>
        <v>253668931.61775336</v>
      </c>
      <c r="AF248" s="254">
        <f>IF(AF$78="","",AF247*8760/Vérification!$D$89)</f>
        <v>253668931.61775336</v>
      </c>
      <c r="AG248" s="254">
        <f>IF(AG$78="","",AG247*8760/Vérification!$D$89)</f>
        <v>253668931.61775336</v>
      </c>
      <c r="AH248" s="254">
        <f>IF(AH$78="","",AH247*8760/Vérification!$D$89)</f>
        <v>253668931.61775336</v>
      </c>
      <c r="AI248" s="254">
        <f>IF(AI$78="","",AI247*8760/Vérification!$D$89)</f>
        <v>253668931.61775336</v>
      </c>
      <c r="AJ248" s="254">
        <f>IF(AJ$78="","",AJ247*8760/Vérification!$D$89)</f>
        <v>253668931.61775336</v>
      </c>
      <c r="AK248" s="254" t="str">
        <f>IF(AK$78="","",AK247*8760/Vérification!$D$89)</f>
        <v/>
      </c>
      <c r="AL248" s="254" t="str">
        <f>IF(AL$78="","",AL247*8760/Vérification!$D$89)</f>
        <v/>
      </c>
      <c r="AM248" s="254" t="str">
        <f>IF(AM$78="","",AM247*8760/Vérification!$D$89)</f>
        <v/>
      </c>
      <c r="AN248" s="254" t="str">
        <f>IF(AN$78="","",AN247*8760/Vérification!$D$89)</f>
        <v/>
      </c>
      <c r="AO248" s="254" t="str">
        <f>IF(AO$78="","",AO247*8760/Vérification!$D$89)</f>
        <v/>
      </c>
      <c r="AP248" s="254" t="str">
        <f>IF(AP$78="","",AP247*8760/Vérification!$D$89)</f>
        <v/>
      </c>
      <c r="AQ248" s="254" t="str">
        <f>IF(AQ$78="","",AQ247*8760/Vérification!$D$89)</f>
        <v/>
      </c>
      <c r="AR248" s="254" t="str">
        <f>IF(AR$78="","",AR247*8760/Vérification!$D$89)</f>
        <v/>
      </c>
    </row>
    <row r="249" spans="1:44" s="256" customFormat="1" ht="22" hidden="1" customHeight="1" x14ac:dyDescent="0.15">
      <c r="B249" s="256" t="s">
        <v>227</v>
      </c>
      <c r="C249" s="290" t="s">
        <v>49</v>
      </c>
      <c r="D249" s="256">
        <f>IF(D$78="","",IF(Vérification!$O$80=1,D247,IF(Vérification!$O$80=2,D247*0.75,IF(Vérification!$O$80=3,D247/2,0))))</f>
        <v>100150000</v>
      </c>
      <c r="E249" s="256">
        <f>IF(E$78="","",IF(Vérification!$O$80=1,E247,IF(Vérification!$O$80=2,E247*0.75,IF(Vérification!$O$80=3,E247/2,0))))</f>
        <v>100150000</v>
      </c>
      <c r="F249" s="256">
        <f>IF(F$78="","",IF(Vérification!$O$80=1,F247,IF(Vérification!$O$80=2,F247*0.75,IF(Vérification!$O$80=3,F247/2,0))))</f>
        <v>100150000</v>
      </c>
      <c r="G249" s="256">
        <f>IF(G$78="","",IF(Vérification!$O$80=1,G247,IF(Vérification!$O$80=2,G247*0.75,IF(Vérification!$O$80=3,G247/2,0))))</f>
        <v>100150000</v>
      </c>
      <c r="H249" s="256">
        <f>IF(H$78="","",IF(Vérification!$O$80=1,H247,IF(Vérification!$O$80=2,H247*0.75,IF(Vérification!$O$80=3,H247/2,0))))</f>
        <v>100150000</v>
      </c>
      <c r="I249" s="256">
        <f>IF(I$78="","",IF(Vérification!$O$80=1,I247,IF(Vérification!$O$80=2,I247*0.75,IF(Vérification!$O$80=3,I247/2,0))))</f>
        <v>100150000</v>
      </c>
      <c r="J249" s="256">
        <f>IF(J$78="","",IF(Vérification!$O$80=1,J247,IF(Vérification!$O$80=2,J247*0.75,IF(Vérification!$O$80=3,J247/2,0))))</f>
        <v>100150000</v>
      </c>
      <c r="K249" s="256">
        <f>IF(K$78="","",IF(Vérification!$O$80=1,K247,IF(Vérification!$O$80=2,K247*0.75,IF(Vérification!$O$80=3,K247/2,0))))</f>
        <v>100150000</v>
      </c>
      <c r="L249" s="256">
        <f>IF(L$78="","",IF(Vérification!$O$80=1,L247,IF(Vérification!$O$80=2,L247*0.75,IF(Vérification!$O$80=3,L247/2,0))))</f>
        <v>100150000</v>
      </c>
      <c r="M249" s="256">
        <f>IF(M$78="","",IF(Vérification!$O$80=1,M247,IF(Vérification!$O$80=2,M247*0.75,IF(Vérification!$O$80=3,M247/2,0))))</f>
        <v>100150000</v>
      </c>
      <c r="N249" s="256">
        <f>IF(N$78="","",IF(Vérification!$O$80=1,N247,IF(Vérification!$O$80=2,N247*0.75,IF(Vérification!$O$80=3,N247/2,0))))</f>
        <v>100150000</v>
      </c>
      <c r="O249" s="256">
        <f>IF(O$78="","",IF(Vérification!$O$80=1,O247,IF(Vérification!$O$80=2,O247*0.75,IF(Vérification!$O$80=3,O247/2,0))))</f>
        <v>100150000</v>
      </c>
      <c r="P249" s="256">
        <f>IF(P$78="","",IF(Vérification!$O$80=1,P247,IF(Vérification!$O$80=2,P247*0.75,IF(Vérification!$O$80=3,P247/2,0))))</f>
        <v>100150000</v>
      </c>
      <c r="Q249" s="256">
        <f>IF(Q$78="","",IF(Vérification!$O$80=1,Q247,IF(Vérification!$O$80=2,Q247*0.75,IF(Vérification!$O$80=3,Q247/2,0))))</f>
        <v>100150000</v>
      </c>
      <c r="R249" s="256">
        <f>IF(R$78="","",IF(Vérification!$O$80=1,R247,IF(Vérification!$O$80=2,R247*0.75,IF(Vérification!$O$80=3,R247/2,0))))</f>
        <v>100150000</v>
      </c>
      <c r="S249" s="256">
        <f>IF(S$78="","",IF(Vérification!$O$80=1,S247,IF(Vérification!$O$80=2,S247*0.75,IF(Vérification!$O$80=3,S247/2,0))))</f>
        <v>100150000</v>
      </c>
      <c r="T249" s="256">
        <f>IF(T$78="","",IF(Vérification!$O$80=1,T247,IF(Vérification!$O$80=2,T247*0.75,IF(Vérification!$O$80=3,T247/2,0))))</f>
        <v>100150000</v>
      </c>
      <c r="U249" s="256">
        <f>IF(U$78="","",IF(Vérification!$O$80=1,U247,IF(Vérification!$O$80=2,U247*0.75,IF(Vérification!$O$80=3,U247/2,0))))</f>
        <v>100150000</v>
      </c>
      <c r="V249" s="256">
        <f>IF(V$78="","",IF(Vérification!$O$80=1,V247,IF(Vérification!$O$80=2,V247*0.75,IF(Vérification!$O$80=3,V247/2,0))))</f>
        <v>100150000</v>
      </c>
      <c r="W249" s="256">
        <f>IF(W$78="","",IF(Vérification!$O$80=1,W247,IF(Vérification!$O$80=2,W247*0.75,IF(Vérification!$O$80=3,W247/2,0))))</f>
        <v>100150000</v>
      </c>
      <c r="X249" s="256">
        <f>IF(X$78="","",IF(Vérification!$O$80=1,X247,IF(Vérification!$O$80=2,X247*0.75,IF(Vérification!$O$80=3,X247/2,0))))</f>
        <v>100150000</v>
      </c>
      <c r="Y249" s="256">
        <f>IF(Y$78="","",IF(Vérification!$O$80=1,Y247,IF(Vérification!$O$80=2,Y247*0.75,IF(Vérification!$O$80=3,Y247/2,0))))</f>
        <v>100150000</v>
      </c>
      <c r="Z249" s="256">
        <f>IF(Z$78="","",IF(Vérification!$O$80=1,Z247,IF(Vérification!$O$80=2,Z247*0.75,IF(Vérification!$O$80=3,Z247/2,0))))</f>
        <v>100150000</v>
      </c>
      <c r="AA249" s="256">
        <f>IF(AA$78="","",IF(Vérification!$O$80=1,AA247,IF(Vérification!$O$80=2,AA247*0.75,IF(Vérification!$O$80=3,AA247/2,0))))</f>
        <v>100150000</v>
      </c>
      <c r="AB249" s="256">
        <f>IF(AB$78="","",IF(Vérification!$O$80=1,AB247,IF(Vérification!$O$80=2,AB247*0.75,IF(Vérification!$O$80=3,AB247/2,0))))</f>
        <v>100150000</v>
      </c>
      <c r="AC249" s="256">
        <f>IF(AC$78="","",IF(Vérification!$O$80=1,AC247,IF(Vérification!$O$80=2,AC247*0.75,IF(Vérification!$O$80=3,AC247/2,0))))</f>
        <v>100150000</v>
      </c>
      <c r="AD249" s="256">
        <f>IF(AD$78="","",IF(Vérification!$O$80=1,AD247,IF(Vérification!$O$80=2,AD247*0.75,IF(Vérification!$O$80=3,AD247/2,0))))</f>
        <v>100150000</v>
      </c>
      <c r="AE249" s="256">
        <f>IF(AE$78="","",IF(Vérification!$O$80=1,AE247,IF(Vérification!$O$80=2,AE247*0.75,IF(Vérification!$O$80=3,AE247/2,0))))</f>
        <v>100150000</v>
      </c>
      <c r="AF249" s="256">
        <f>IF(AF$78="","",IF(Vérification!$O$80=1,AF247,IF(Vérification!$O$80=2,AF247*0.75,IF(Vérification!$O$80=3,AF247/2,0))))</f>
        <v>100150000</v>
      </c>
      <c r="AG249" s="256">
        <f>IF(AG$78="","",IF(Vérification!$O$80=1,AG247,IF(Vérification!$O$80=2,AG247*0.75,IF(Vérification!$O$80=3,AG247/2,0))))</f>
        <v>100150000</v>
      </c>
      <c r="AH249" s="256">
        <f>IF(AH$78="","",IF(Vérification!$O$80=1,AH247,IF(Vérification!$O$80=2,AH247*0.75,IF(Vérification!$O$80=3,AH247/2,0))))</f>
        <v>100150000</v>
      </c>
      <c r="AI249" s="256">
        <f>IF(AI$78="","",IF(Vérification!$O$80=1,AI247,IF(Vérification!$O$80=2,AI247*0.75,IF(Vérification!$O$80=3,AI247/2,0))))</f>
        <v>100150000</v>
      </c>
      <c r="AJ249" s="256">
        <f>IF(AJ$78="","",IF(Vérification!$O$80=1,AJ247,IF(Vérification!$O$80=2,AJ247*0.75,IF(Vérification!$O$80=3,AJ247/2,0))))</f>
        <v>100150000</v>
      </c>
      <c r="AK249" s="256" t="str">
        <f>IF(AK$78="","",IF(Vérification!$O$80=1,AK247,IF(Vérification!$O$80=2,AK247*0.75,IF(Vérification!$O$80=3,AK247/2,0))))</f>
        <v/>
      </c>
      <c r="AL249" s="256" t="str">
        <f>IF(AL$78="","",IF(Vérification!$O$80=1,AL247,IF(Vérification!$O$80=2,AL247*0.75,IF(Vérification!$O$80=3,AL247/2,0))))</f>
        <v/>
      </c>
      <c r="AM249" s="256" t="str">
        <f>IF(AM$78="","",IF(Vérification!$O$80=1,AM247,IF(Vérification!$O$80=2,AM247*0.75,IF(Vérification!$O$80=3,AM247/2,0))))</f>
        <v/>
      </c>
      <c r="AN249" s="256" t="str">
        <f>IF(AN$78="","",IF(Vérification!$O$80=1,AN247,IF(Vérification!$O$80=2,AN247*0.75,IF(Vérification!$O$80=3,AN247/2,0))))</f>
        <v/>
      </c>
      <c r="AO249" s="256" t="str">
        <f>IF(AO$78="","",IF(Vérification!$O$80=1,AO247,IF(Vérification!$O$80=2,AO247*0.75,IF(Vérification!$O$80=3,AO247/2,0))))</f>
        <v/>
      </c>
      <c r="AP249" s="256" t="str">
        <f>IF(AP$78="","",IF(Vérification!$O$80=1,AP247,IF(Vérification!$O$80=2,AP247*0.75,IF(Vérification!$O$80=3,AP247/2,0))))</f>
        <v/>
      </c>
      <c r="AQ249" s="256" t="str">
        <f>IF(AQ$78="","",IF(Vérification!$O$80=1,AQ247,IF(Vérification!$O$80=2,AQ247*0.75,IF(Vérification!$O$80=3,AQ247/2,0))))</f>
        <v/>
      </c>
      <c r="AR249" s="256" t="str">
        <f>IF(AR$78="","",IF(Vérification!$O$80=1,AR247,IF(Vérification!$O$80=2,AR247*0.75,IF(Vérification!$O$80=3,AR247/2,0))))</f>
        <v/>
      </c>
    </row>
    <row r="250" spans="1:44" s="256" customFormat="1" ht="22" hidden="1" customHeight="1" thickBot="1" x14ac:dyDescent="0.2">
      <c r="C250" s="290"/>
    </row>
    <row r="251" spans="1:44" s="250" customFormat="1" ht="22" customHeight="1" thickTop="1" thickBot="1" x14ac:dyDescent="0.2">
      <c r="A251" s="230"/>
      <c r="B251" s="305" t="s">
        <v>205</v>
      </c>
      <c r="C251" s="306" t="s">
        <v>49</v>
      </c>
      <c r="D251" s="307">
        <f t="shared" ref="D251:AR251" si="74">IF(D240="","",D241+D243+D245+D247)</f>
        <v>2925419727.0630188</v>
      </c>
      <c r="E251" s="307">
        <f t="shared" si="74"/>
        <v>3318878283.9974656</v>
      </c>
      <c r="F251" s="307">
        <f t="shared" si="74"/>
        <v>3686639521.8110027</v>
      </c>
      <c r="G251" s="307">
        <f t="shared" si="74"/>
        <v>4061229061.658824</v>
      </c>
      <c r="H251" s="307">
        <f t="shared" si="74"/>
        <v>4411106199.8003759</v>
      </c>
      <c r="I251" s="307">
        <f t="shared" si="74"/>
        <v>4767086931.0923367</v>
      </c>
      <c r="J251" s="307">
        <f t="shared" si="74"/>
        <v>5099253627.1700745</v>
      </c>
      <c r="K251" s="307">
        <f t="shared" si="74"/>
        <v>5438379689.3413773</v>
      </c>
      <c r="L251" s="307">
        <f t="shared" si="74"/>
        <v>5754510885.5883217</v>
      </c>
      <c r="M251" s="307">
        <f t="shared" si="74"/>
        <v>6078384421.1798029</v>
      </c>
      <c r="N251" s="307">
        <f t="shared" si="74"/>
        <v>6380010257.0966902</v>
      </c>
      <c r="O251" s="307">
        <f t="shared" si="74"/>
        <v>6690092944.3244238</v>
      </c>
      <c r="P251" s="307">
        <f t="shared" si="74"/>
        <v>6978610143.955308</v>
      </c>
      <c r="Q251" s="307">
        <f t="shared" si="74"/>
        <v>7268755000.6530609</v>
      </c>
      <c r="R251" s="307">
        <f t="shared" si="74"/>
        <v>7537958544.2238255</v>
      </c>
      <c r="S251" s="307">
        <f t="shared" si="74"/>
        <v>7816867596.1960058</v>
      </c>
      <c r="T251" s="307">
        <f t="shared" si="74"/>
        <v>8075405486.5861082</v>
      </c>
      <c r="U251" s="307">
        <f t="shared" si="74"/>
        <v>8344196625.3734465</v>
      </c>
      <c r="V251" s="307">
        <f t="shared" si="74"/>
        <v>8593136636.1803303</v>
      </c>
      <c r="W251" s="307">
        <f t="shared" si="74"/>
        <v>8852828041.1873932</v>
      </c>
      <c r="X251" s="307">
        <f t="shared" si="74"/>
        <v>9093144820.3703995</v>
      </c>
      <c r="Y251" s="307">
        <f t="shared" si="74"/>
        <v>9344668085.3184414</v>
      </c>
      <c r="Z251" s="307">
        <f t="shared" si="74"/>
        <v>9577250627.8815403</v>
      </c>
      <c r="AA251" s="307">
        <f t="shared" si="74"/>
        <v>9807760573.7913876</v>
      </c>
      <c r="AB251" s="307">
        <f t="shared" si="74"/>
        <v>10019730296.167109</v>
      </c>
      <c r="AC251" s="307">
        <f t="shared" si="74"/>
        <v>10243702132.71471</v>
      </c>
      <c r="AD251" s="307">
        <f t="shared" si="74"/>
        <v>10449498833.081617</v>
      </c>
      <c r="AE251" s="307">
        <f t="shared" si="74"/>
        <v>10667648079.365097</v>
      </c>
      <c r="AF251" s="307">
        <f t="shared" si="74"/>
        <v>10867952571.159447</v>
      </c>
      <c r="AG251" s="307">
        <f t="shared" si="74"/>
        <v>11080928445.471941</v>
      </c>
      <c r="AH251" s="307">
        <f t="shared" si="74"/>
        <v>11276367010.2712</v>
      </c>
      <c r="AI251" s="307">
        <f t="shared" si="74"/>
        <v>11484770376.051701</v>
      </c>
      <c r="AJ251" s="307">
        <f t="shared" si="74"/>
        <v>11675915964.162806</v>
      </c>
      <c r="AK251" s="307" t="str">
        <f t="shared" si="74"/>
        <v/>
      </c>
      <c r="AL251" s="307" t="str">
        <f t="shared" si="74"/>
        <v/>
      </c>
      <c r="AM251" s="307" t="str">
        <f t="shared" si="74"/>
        <v/>
      </c>
      <c r="AN251" s="307" t="str">
        <f t="shared" si="74"/>
        <v/>
      </c>
      <c r="AO251" s="307" t="str">
        <f t="shared" si="74"/>
        <v/>
      </c>
      <c r="AP251" s="307" t="str">
        <f t="shared" si="74"/>
        <v/>
      </c>
      <c r="AQ251" s="307" t="str">
        <f t="shared" si="74"/>
        <v/>
      </c>
      <c r="AR251" s="307" t="str">
        <f t="shared" si="74"/>
        <v/>
      </c>
    </row>
    <row r="252" spans="1:44" s="255" customFormat="1" ht="22" hidden="1" customHeight="1" thickTop="1" x14ac:dyDescent="0.15">
      <c r="A252" s="251"/>
      <c r="B252" s="252" t="s">
        <v>242</v>
      </c>
      <c r="C252" s="253" t="s">
        <v>11</v>
      </c>
      <c r="D252" s="254">
        <f t="shared" ref="D252:AR252" si="75">IF(D$78="","",D97+D101+D108+D112+D118+D121+D248)</f>
        <v>17455422397.512703</v>
      </c>
      <c r="E252" s="254">
        <f t="shared" si="75"/>
        <v>20956947350.39743</v>
      </c>
      <c r="F252" s="254">
        <f t="shared" si="75"/>
        <v>24314774463.62431</v>
      </c>
      <c r="G252" s="254">
        <f t="shared" si="75"/>
        <v>27633170023.999802</v>
      </c>
      <c r="H252" s="254">
        <f t="shared" si="75"/>
        <v>30817426659.577011</v>
      </c>
      <c r="I252" s="254">
        <f t="shared" si="75"/>
        <v>33955218228.207161</v>
      </c>
      <c r="J252" s="254">
        <f t="shared" si="75"/>
        <v>36967589784.592041</v>
      </c>
      <c r="K252" s="254">
        <f t="shared" si="75"/>
        <v>39941801803.591164</v>
      </c>
      <c r="L252" s="254">
        <f t="shared" si="75"/>
        <v>42798544090.623322</v>
      </c>
      <c r="M252" s="254">
        <f t="shared" si="75"/>
        <v>45624725827.283394</v>
      </c>
      <c r="N252" s="254">
        <f t="shared" si="75"/>
        <v>48340689301.451279</v>
      </c>
      <c r="O252" s="254">
        <f t="shared" si="75"/>
        <v>51033026775.241379</v>
      </c>
      <c r="P252" s="254">
        <f t="shared" si="75"/>
        <v>53621767056.560394</v>
      </c>
      <c r="Q252" s="254">
        <f t="shared" si="75"/>
        <v>56120601987.205551</v>
      </c>
      <c r="R252" s="254">
        <f t="shared" si="75"/>
        <v>58521897523.247986</v>
      </c>
      <c r="S252" s="254">
        <f t="shared" si="75"/>
        <v>60911685645.344482</v>
      </c>
      <c r="T252" s="254">
        <f t="shared" si="75"/>
        <v>63209467862.239334</v>
      </c>
      <c r="U252" s="254">
        <f t="shared" si="75"/>
        <v>65501058643.875809</v>
      </c>
      <c r="V252" s="254">
        <f t="shared" si="75"/>
        <v>67705690600.246643</v>
      </c>
      <c r="W252" s="254">
        <f t="shared" si="75"/>
        <v>69908965773.734192</v>
      </c>
      <c r="X252" s="254">
        <f t="shared" si="75"/>
        <v>72029906716.33905</v>
      </c>
      <c r="Y252" s="254">
        <f t="shared" si="75"/>
        <v>74153907674.319153</v>
      </c>
      <c r="Z252" s="254">
        <f t="shared" si="75"/>
        <v>76199785562.647034</v>
      </c>
      <c r="AA252" s="254">
        <f t="shared" si="75"/>
        <v>78119846043.367462</v>
      </c>
      <c r="AB252" s="254">
        <f t="shared" si="75"/>
        <v>79965670414.255249</v>
      </c>
      <c r="AC252" s="254">
        <f t="shared" si="75"/>
        <v>81822276609.563232</v>
      </c>
      <c r="AD252" s="254">
        <f t="shared" si="75"/>
        <v>83608189975.800888</v>
      </c>
      <c r="AE252" s="254">
        <f t="shared" si="75"/>
        <v>85408286210.202927</v>
      </c>
      <c r="AF252" s="254">
        <f t="shared" si="75"/>
        <v>87140896067.582169</v>
      </c>
      <c r="AG252" s="254">
        <f t="shared" si="75"/>
        <v>88890783196.659775</v>
      </c>
      <c r="AH252" s="254">
        <f t="shared" si="75"/>
        <v>90576167793.151596</v>
      </c>
      <c r="AI252" s="254">
        <f t="shared" si="75"/>
        <v>92281677374.322861</v>
      </c>
      <c r="AJ252" s="254">
        <f t="shared" si="75"/>
        <v>93925397362.141693</v>
      </c>
      <c r="AK252" s="254" t="str">
        <f t="shared" si="75"/>
        <v/>
      </c>
      <c r="AL252" s="254" t="str">
        <f t="shared" si="75"/>
        <v/>
      </c>
      <c r="AM252" s="254" t="str">
        <f t="shared" si="75"/>
        <v/>
      </c>
      <c r="AN252" s="254" t="str">
        <f t="shared" si="75"/>
        <v/>
      </c>
      <c r="AO252" s="254" t="str">
        <f t="shared" si="75"/>
        <v/>
      </c>
      <c r="AP252" s="254" t="str">
        <f t="shared" si="75"/>
        <v/>
      </c>
      <c r="AQ252" s="254" t="str">
        <f t="shared" si="75"/>
        <v/>
      </c>
      <c r="AR252" s="254" t="str">
        <f t="shared" si="75"/>
        <v/>
      </c>
    </row>
    <row r="253" spans="1:44" s="255" customFormat="1" ht="22" hidden="1" customHeight="1" x14ac:dyDescent="0.15">
      <c r="A253" s="251"/>
      <c r="B253" s="252"/>
      <c r="C253" s="253" t="s">
        <v>17</v>
      </c>
      <c r="D253" s="574">
        <f>D251/D252</f>
        <v>0.1675937516974596</v>
      </c>
      <c r="E253" s="575">
        <f>IF(E$78="",D253,E251/E252)</f>
        <v>0.15836649434224617</v>
      </c>
      <c r="F253" s="575">
        <f t="shared" ref="F253:AR253" si="76">IF(F$78="",E253,F251/F252)</f>
        <v>0.15162137437574569</v>
      </c>
      <c r="G253" s="575">
        <f t="shared" si="76"/>
        <v>0.14696935089718582</v>
      </c>
      <c r="H253" s="575">
        <f t="shared" si="76"/>
        <v>0.14313674689737774</v>
      </c>
      <c r="I253" s="575">
        <f t="shared" si="76"/>
        <v>0.1403933527699209</v>
      </c>
      <c r="J253" s="575">
        <f t="shared" si="76"/>
        <v>0.13793849306603767</v>
      </c>
      <c r="K253" s="575">
        <f t="shared" si="76"/>
        <v>0.13615759539551903</v>
      </c>
      <c r="L253" s="575">
        <f t="shared" si="76"/>
        <v>0.13445576264004433</v>
      </c>
      <c r="M253" s="575">
        <f t="shared" si="76"/>
        <v>0.13322566461418503</v>
      </c>
      <c r="N253" s="575">
        <f t="shared" si="76"/>
        <v>0.13198012583790669</v>
      </c>
      <c r="O253" s="575">
        <f t="shared" si="76"/>
        <v>0.13109339906074541</v>
      </c>
      <c r="P253" s="575">
        <f t="shared" si="76"/>
        <v>0.13014509828805623</v>
      </c>
      <c r="Q253" s="575">
        <f t="shared" si="76"/>
        <v>0.12952026071121264</v>
      </c>
      <c r="R253" s="575">
        <f t="shared" si="76"/>
        <v>0.1288057780633198</v>
      </c>
      <c r="S253" s="575">
        <f t="shared" si="76"/>
        <v>0.12833116524979069</v>
      </c>
      <c r="T253" s="575">
        <f t="shared" si="76"/>
        <v>0.12775626436510898</v>
      </c>
      <c r="U253" s="575">
        <f t="shared" si="76"/>
        <v>0.12739025594594125</v>
      </c>
      <c r="V253" s="575">
        <f t="shared" si="76"/>
        <v>0.12691897180277822</v>
      </c>
      <c r="W253" s="575">
        <f t="shared" si="76"/>
        <v>0.12663365768906179</v>
      </c>
      <c r="X253" s="575">
        <f t="shared" si="76"/>
        <v>0.12624124110253412</v>
      </c>
      <c r="Y253" s="575">
        <f t="shared" si="76"/>
        <v>0.12601720365647931</v>
      </c>
      <c r="Z253" s="575">
        <f t="shared" si="76"/>
        <v>0.12568605747594502</v>
      </c>
      <c r="AA253" s="575">
        <f t="shared" si="76"/>
        <v>0.12554761780184137</v>
      </c>
      <c r="AB253" s="575">
        <f t="shared" si="76"/>
        <v>0.12530039758637376</v>
      </c>
      <c r="AC253" s="575">
        <f t="shared" si="76"/>
        <v>0.12519453817687401</v>
      </c>
      <c r="AD253" s="575">
        <f t="shared" si="76"/>
        <v>0.1249817611899751</v>
      </c>
      <c r="AE253" s="575">
        <f t="shared" si="76"/>
        <v>0.12490179293740158</v>
      </c>
      <c r="AF253" s="575">
        <f t="shared" si="76"/>
        <v>0.12471701648248831</v>
      </c>
      <c r="AG253" s="575">
        <f t="shared" si="76"/>
        <v>0.12465778843411435</v>
      </c>
      <c r="AH253" s="575">
        <f t="shared" si="76"/>
        <v>0.1244959605270891</v>
      </c>
      <c r="AI253" s="575">
        <f t="shared" si="76"/>
        <v>0.12445342025444488</v>
      </c>
      <c r="AJ253" s="575">
        <f t="shared" si="76"/>
        <v>0.1243105304004707</v>
      </c>
      <c r="AK253" s="575">
        <f t="shared" si="76"/>
        <v>0.1243105304004707</v>
      </c>
      <c r="AL253" s="575">
        <f t="shared" si="76"/>
        <v>0.1243105304004707</v>
      </c>
      <c r="AM253" s="575">
        <f t="shared" si="76"/>
        <v>0.1243105304004707</v>
      </c>
      <c r="AN253" s="575">
        <f t="shared" si="76"/>
        <v>0.1243105304004707</v>
      </c>
      <c r="AO253" s="575">
        <f t="shared" si="76"/>
        <v>0.1243105304004707</v>
      </c>
      <c r="AP253" s="575">
        <f t="shared" si="76"/>
        <v>0.1243105304004707</v>
      </c>
      <c r="AQ253" s="575">
        <f t="shared" si="76"/>
        <v>0.1243105304004707</v>
      </c>
      <c r="AR253" s="575">
        <f t="shared" si="76"/>
        <v>0.1243105304004707</v>
      </c>
    </row>
    <row r="254" spans="1:44" s="230" customFormat="1" ht="26" hidden="1" customHeight="1" x14ac:dyDescent="0.15">
      <c r="A254" s="339">
        <f>HLOOKUP(Vérification!$F$91,'Production ELECTRICITE'!D240:AR256,15,FALSE)</f>
        <v>0.35858417429980954</v>
      </c>
      <c r="B254" s="256" t="s">
        <v>228</v>
      </c>
      <c r="C254" s="290" t="s">
        <v>17</v>
      </c>
      <c r="D254" s="336">
        <f>IF(D240="","",D251/D$85)</f>
        <v>6.7448716628930719E-2</v>
      </c>
      <c r="E254" s="336">
        <f t="shared" ref="E254:AR254" si="77">IF(E240="","",E251/E$85)</f>
        <v>7.7653108352201863E-2</v>
      </c>
      <c r="F254" s="336">
        <f t="shared" si="77"/>
        <v>8.7494443824897364E-2</v>
      </c>
      <c r="G254" s="336">
        <f t="shared" si="77"/>
        <v>9.7722230688797526E-2</v>
      </c>
      <c r="H254" s="336">
        <f t="shared" si="77"/>
        <v>0.1075664801479841</v>
      </c>
      <c r="I254" s="336">
        <f t="shared" si="77"/>
        <v>0.11775713572766601</v>
      </c>
      <c r="J254" s="336">
        <f t="shared" si="77"/>
        <v>0.12754415185866508</v>
      </c>
      <c r="K254" s="336">
        <f t="shared" si="77"/>
        <v>0.1376772173786717</v>
      </c>
      <c r="L254" s="336">
        <f t="shared" si="77"/>
        <v>0.14738813082176405</v>
      </c>
      <c r="M254" s="336">
        <f t="shared" si="77"/>
        <v>0.1574456374181217</v>
      </c>
      <c r="N254" s="336">
        <f t="shared" si="77"/>
        <v>0.16706412619589861</v>
      </c>
      <c r="O254" s="336">
        <f t="shared" si="77"/>
        <v>0.17703059096850471</v>
      </c>
      <c r="P254" s="336">
        <f t="shared" si="77"/>
        <v>0.18654285648169197</v>
      </c>
      <c r="Q254" s="336">
        <f t="shared" si="77"/>
        <v>0.19620340927062183</v>
      </c>
      <c r="R254" s="336">
        <f t="shared" si="77"/>
        <v>0.20539248479613045</v>
      </c>
      <c r="S254" s="336">
        <f t="shared" si="77"/>
        <v>0.21493113358478677</v>
      </c>
      <c r="T254" s="336">
        <f t="shared" si="77"/>
        <v>0.22398677914728837</v>
      </c>
      <c r="U254" s="336">
        <f t="shared" si="77"/>
        <v>0.23339622434646254</v>
      </c>
      <c r="V254" s="336">
        <f t="shared" si="77"/>
        <v>0.24231266161976012</v>
      </c>
      <c r="W254" s="336">
        <f t="shared" si="77"/>
        <v>0.25158769444231077</v>
      </c>
      <c r="X254" s="336">
        <f t="shared" si="77"/>
        <v>0.26036123806481348</v>
      </c>
      <c r="Y254" s="336">
        <f t="shared" si="77"/>
        <v>0.26949875606072482</v>
      </c>
      <c r="Z254" s="336">
        <f t="shared" si="77"/>
        <v>0.27812758790192166</v>
      </c>
      <c r="AA254" s="336">
        <f t="shared" si="77"/>
        <v>0.2867258960564652</v>
      </c>
      <c r="AB254" s="336">
        <f t="shared" si="77"/>
        <v>0.29480461771398236</v>
      </c>
      <c r="AC254" s="336">
        <f t="shared" si="77"/>
        <v>0.30325455981026611</v>
      </c>
      <c r="AD254" s="336">
        <f t="shared" si="77"/>
        <v>0.31118074229880077</v>
      </c>
      <c r="AE254" s="336">
        <f t="shared" si="77"/>
        <v>0.31948538881867578</v>
      </c>
      <c r="AF254" s="336">
        <f t="shared" si="77"/>
        <v>0.32726290888880971</v>
      </c>
      <c r="AG254" s="336">
        <f t="shared" si="77"/>
        <v>0.33542624623669048</v>
      </c>
      <c r="AH254" s="336">
        <f t="shared" si="77"/>
        <v>0.34306025172562321</v>
      </c>
      <c r="AI254" s="336">
        <f t="shared" si="77"/>
        <v>0.35108765055002061</v>
      </c>
      <c r="AJ254" s="336">
        <f t="shared" si="77"/>
        <v>0.35858417429980954</v>
      </c>
      <c r="AK254" s="336" t="str">
        <f t="shared" si="77"/>
        <v/>
      </c>
      <c r="AL254" s="336" t="str">
        <f t="shared" si="77"/>
        <v/>
      </c>
      <c r="AM254" s="336" t="str">
        <f t="shared" si="77"/>
        <v/>
      </c>
      <c r="AN254" s="336" t="str">
        <f t="shared" si="77"/>
        <v/>
      </c>
      <c r="AO254" s="336" t="str">
        <f t="shared" si="77"/>
        <v/>
      </c>
      <c r="AP254" s="336" t="str">
        <f t="shared" si="77"/>
        <v/>
      </c>
      <c r="AQ254" s="336" t="str">
        <f t="shared" si="77"/>
        <v/>
      </c>
      <c r="AR254" s="336" t="str">
        <f t="shared" si="77"/>
        <v/>
      </c>
    </row>
    <row r="255" spans="1:44" s="255" customFormat="1" ht="22" hidden="1" customHeight="1" x14ac:dyDescent="0.15">
      <c r="A255" s="251"/>
      <c r="B255" s="252" t="s">
        <v>40</v>
      </c>
      <c r="C255" s="253" t="s">
        <v>272</v>
      </c>
      <c r="D255" s="254">
        <f>IF(D$78="","",D102+D113+D122)</f>
        <v>1105422138.6950486</v>
      </c>
      <c r="E255" s="254">
        <f t="shared" ref="E255:AR255" si="78">IF(E$78="","",E102+E113+E122)</f>
        <v>2193638671.7074642</v>
      </c>
      <c r="F255" s="254">
        <f t="shared" si="78"/>
        <v>3234571644.6883526</v>
      </c>
      <c r="G255" s="254">
        <f t="shared" si="78"/>
        <v>4266344186.85888</v>
      </c>
      <c r="H255" s="254">
        <f t="shared" si="78"/>
        <v>5253779409.8792534</v>
      </c>
      <c r="I255" s="254">
        <f t="shared" si="78"/>
        <v>6229886338.1556702</v>
      </c>
      <c r="J255" s="254">
        <f t="shared" si="78"/>
        <v>7164343283.3427896</v>
      </c>
      <c r="K255" s="254">
        <f t="shared" si="78"/>
        <v>8090031857.2808762</v>
      </c>
      <c r="L255" s="254">
        <f t="shared" si="78"/>
        <v>8976520876.9825687</v>
      </c>
      <c r="M255" s="254">
        <f t="shared" si="78"/>
        <v>9856583678.9668369</v>
      </c>
      <c r="N255" s="254">
        <f t="shared" si="78"/>
        <v>10699681968.676119</v>
      </c>
      <c r="O255" s="254">
        <f t="shared" si="78"/>
        <v>11538491401.967587</v>
      </c>
      <c r="P255" s="254">
        <f t="shared" si="78"/>
        <v>12342377063.743998</v>
      </c>
      <c r="Q255" s="254">
        <f t="shared" si="78"/>
        <v>13121545302.230516</v>
      </c>
      <c r="R255" s="254">
        <f t="shared" si="78"/>
        <v>13867656898.68195</v>
      </c>
      <c r="S255" s="254">
        <f t="shared" si="78"/>
        <v>14613214819.465117</v>
      </c>
      <c r="T255" s="254">
        <f t="shared" si="78"/>
        <v>15327421625.768328</v>
      </c>
      <c r="U255" s="254">
        <f t="shared" si="78"/>
        <v>16042713242.985048</v>
      </c>
      <c r="V255" s="254">
        <f t="shared" si="78"/>
        <v>16728209352.551399</v>
      </c>
      <c r="W255" s="254">
        <f t="shared" si="78"/>
        <v>17416280405.612633</v>
      </c>
      <c r="X255" s="254">
        <f t="shared" si="78"/>
        <v>18075981339.703171</v>
      </c>
      <c r="Y255" s="254">
        <f t="shared" si="78"/>
        <v>18739618559.217583</v>
      </c>
      <c r="Z255" s="254">
        <f t="shared" si="78"/>
        <v>19376183620.414532</v>
      </c>
      <c r="AA255" s="254">
        <f t="shared" si="78"/>
        <v>19976962473.650284</v>
      </c>
      <c r="AB255" s="254">
        <f t="shared" si="78"/>
        <v>20551867204.129395</v>
      </c>
      <c r="AC255" s="254">
        <f t="shared" si="78"/>
        <v>21133088229.669529</v>
      </c>
      <c r="AD255" s="254">
        <f t="shared" si="78"/>
        <v>21689527239.5373</v>
      </c>
      <c r="AE255" s="254">
        <f t="shared" si="78"/>
        <v>22253330811.373539</v>
      </c>
      <c r="AF255" s="254">
        <f t="shared" si="78"/>
        <v>22793340657.552078</v>
      </c>
      <c r="AG255" s="254">
        <f t="shared" si="78"/>
        <v>23341668820.212986</v>
      </c>
      <c r="AH255" s="254">
        <f t="shared" si="78"/>
        <v>23867122935.296082</v>
      </c>
      <c r="AI255" s="254">
        <f t="shared" si="78"/>
        <v>24401773086.615986</v>
      </c>
      <c r="AJ255" s="254">
        <f>IF(AJ$78="","",AJ102+AJ113+AJ122)</f>
        <v>24914385370.258778</v>
      </c>
      <c r="AK255" s="254" t="str">
        <f t="shared" si="78"/>
        <v/>
      </c>
      <c r="AL255" s="254" t="str">
        <f t="shared" si="78"/>
        <v/>
      </c>
      <c r="AM255" s="254" t="str">
        <f t="shared" si="78"/>
        <v/>
      </c>
      <c r="AN255" s="254" t="str">
        <f t="shared" si="78"/>
        <v/>
      </c>
      <c r="AO255" s="254" t="str">
        <f t="shared" si="78"/>
        <v/>
      </c>
      <c r="AP255" s="254" t="str">
        <f t="shared" si="78"/>
        <v/>
      </c>
      <c r="AQ255" s="254" t="str">
        <f t="shared" si="78"/>
        <v/>
      </c>
      <c r="AR255" s="254" t="str">
        <f t="shared" si="78"/>
        <v/>
      </c>
    </row>
    <row r="256" spans="1:44" s="230" customFormat="1" ht="26" hidden="1" customHeight="1" x14ac:dyDescent="0.15">
      <c r="A256" s="256"/>
      <c r="B256" s="256" t="s">
        <v>227</v>
      </c>
      <c r="C256" s="290" t="s">
        <v>49</v>
      </c>
      <c r="D256" s="290">
        <f t="shared" ref="D256:AR256" si="79">IF(D$78="","",D242+D244+D246+D249)</f>
        <v>2493644727.0630188</v>
      </c>
      <c r="E256" s="290">
        <f t="shared" si="79"/>
        <v>2887103283.9974656</v>
      </c>
      <c r="F256" s="290">
        <f t="shared" si="79"/>
        <v>3254864521.8110027</v>
      </c>
      <c r="G256" s="290">
        <f t="shared" si="79"/>
        <v>3629454061.658824</v>
      </c>
      <c r="H256" s="290">
        <f t="shared" si="79"/>
        <v>3979331199.8003759</v>
      </c>
      <c r="I256" s="290">
        <f t="shared" si="79"/>
        <v>4335311931.0923367</v>
      </c>
      <c r="J256" s="290">
        <f t="shared" si="79"/>
        <v>4667478627.1700745</v>
      </c>
      <c r="K256" s="290">
        <f t="shared" si="79"/>
        <v>5006604689.3413773</v>
      </c>
      <c r="L256" s="290">
        <f t="shared" si="79"/>
        <v>5322735885.5883217</v>
      </c>
      <c r="M256" s="290">
        <f t="shared" si="79"/>
        <v>5646609421.1798029</v>
      </c>
      <c r="N256" s="290">
        <f t="shared" si="79"/>
        <v>5948235257.0966902</v>
      </c>
      <c r="O256" s="290">
        <f t="shared" si="79"/>
        <v>6258317944.3244238</v>
      </c>
      <c r="P256" s="290">
        <f t="shared" si="79"/>
        <v>6546835143.955308</v>
      </c>
      <c r="Q256" s="290">
        <f t="shared" si="79"/>
        <v>6836980000.6530609</v>
      </c>
      <c r="R256" s="290">
        <f t="shared" si="79"/>
        <v>7106183544.2238255</v>
      </c>
      <c r="S256" s="290">
        <f t="shared" si="79"/>
        <v>7385092596.1960058</v>
      </c>
      <c r="T256" s="290">
        <f t="shared" si="79"/>
        <v>7643630486.5861082</v>
      </c>
      <c r="U256" s="290">
        <f t="shared" si="79"/>
        <v>7912421625.3734465</v>
      </c>
      <c r="V256" s="290">
        <f t="shared" si="79"/>
        <v>8161361636.1803303</v>
      </c>
      <c r="W256" s="290">
        <f t="shared" si="79"/>
        <v>8421053041.1873932</v>
      </c>
      <c r="X256" s="290">
        <f t="shared" si="79"/>
        <v>8661369820.3703995</v>
      </c>
      <c r="Y256" s="290">
        <f t="shared" si="79"/>
        <v>8912893085.3184414</v>
      </c>
      <c r="Z256" s="290">
        <f t="shared" si="79"/>
        <v>9145475627.8815403</v>
      </c>
      <c r="AA256" s="290">
        <f t="shared" si="79"/>
        <v>9375985573.7913876</v>
      </c>
      <c r="AB256" s="290">
        <f t="shared" si="79"/>
        <v>9587955296.1671085</v>
      </c>
      <c r="AC256" s="290">
        <f t="shared" si="79"/>
        <v>9811927132.7147102</v>
      </c>
      <c r="AD256" s="290">
        <f t="shared" si="79"/>
        <v>10017723833.081617</v>
      </c>
      <c r="AE256" s="290">
        <f t="shared" si="79"/>
        <v>10235873079.365097</v>
      </c>
      <c r="AF256" s="290">
        <f t="shared" si="79"/>
        <v>10436177571.159447</v>
      </c>
      <c r="AG256" s="290">
        <f t="shared" si="79"/>
        <v>10649153445.471941</v>
      </c>
      <c r="AH256" s="290">
        <f t="shared" si="79"/>
        <v>10844592010.2712</v>
      </c>
      <c r="AI256" s="290">
        <f t="shared" si="79"/>
        <v>11052995376.051701</v>
      </c>
      <c r="AJ256" s="290">
        <f t="shared" si="79"/>
        <v>11244140964.162806</v>
      </c>
      <c r="AK256" s="290" t="str">
        <f t="shared" si="79"/>
        <v/>
      </c>
      <c r="AL256" s="290" t="str">
        <f t="shared" si="79"/>
        <v/>
      </c>
      <c r="AM256" s="290" t="str">
        <f t="shared" si="79"/>
        <v/>
      </c>
      <c r="AN256" s="290" t="str">
        <f t="shared" si="79"/>
        <v/>
      </c>
      <c r="AO256" s="290" t="str">
        <f t="shared" si="79"/>
        <v/>
      </c>
      <c r="AP256" s="290" t="str">
        <f t="shared" si="79"/>
        <v/>
      </c>
      <c r="AQ256" s="290" t="str">
        <f t="shared" si="79"/>
        <v/>
      </c>
      <c r="AR256" s="290" t="str">
        <f t="shared" si="79"/>
        <v/>
      </c>
    </row>
    <row r="257" spans="1:1173" s="230" customFormat="1" ht="26" customHeight="1" thickTop="1" x14ac:dyDescent="0.15"/>
    <row r="258" spans="1:1173" s="226" customFormat="1" ht="22" customHeight="1" x14ac:dyDescent="0.15">
      <c r="B258" s="227" t="s">
        <v>107</v>
      </c>
      <c r="C258" s="228" t="str">
        <f>$C$25</f>
        <v>*EOL*</v>
      </c>
      <c r="E258" s="229"/>
      <c r="J258" s="229"/>
    </row>
    <row r="259" spans="1:1173" s="231" customFormat="1" ht="10" customHeight="1" x14ac:dyDescent="0.15">
      <c r="A259" s="230"/>
      <c r="E259" s="232"/>
      <c r="J259" s="232"/>
    </row>
    <row r="260" spans="1:1173" s="230" customFormat="1" ht="22" customHeight="1" x14ac:dyDescent="0.15">
      <c r="B260" s="233" t="s">
        <v>238</v>
      </c>
      <c r="C260" s="308">
        <f>D25</f>
        <v>0</v>
      </c>
      <c r="D260" s="231" t="s">
        <v>191</v>
      </c>
      <c r="F260" s="235">
        <f>H25/100</f>
        <v>0.7</v>
      </c>
      <c r="J260" s="236"/>
    </row>
    <row r="261" spans="1:1173" s="230" customFormat="1" ht="22" customHeight="1" x14ac:dyDescent="0.15">
      <c r="B261" s="233" t="s">
        <v>239</v>
      </c>
      <c r="C261" s="237">
        <f>F25</f>
        <v>2.5</v>
      </c>
      <c r="D261" s="233" t="s">
        <v>194</v>
      </c>
      <c r="F261" s="235">
        <f>I25/100</f>
        <v>0.3</v>
      </c>
      <c r="J261" s="236"/>
    </row>
    <row r="262" spans="1:1173" s="230" customFormat="1" ht="22" customHeight="1" x14ac:dyDescent="0.15">
      <c r="J262" s="236"/>
    </row>
    <row r="263" spans="1:1173" s="240" customFormat="1" ht="10" customHeight="1" x14ac:dyDescent="0.15">
      <c r="A263" s="230"/>
      <c r="B263" s="238"/>
      <c r="C263" s="239"/>
      <c r="E263" s="241"/>
      <c r="J263" s="241"/>
    </row>
    <row r="264" spans="1:1173" s="230" customFormat="1" ht="22" customHeight="1" x14ac:dyDescent="0.15">
      <c r="B264" s="342"/>
      <c r="C264" s="343" t="str">
        <f>E$21</f>
        <v>Puissance hydraulique</v>
      </c>
      <c r="D264" s="226"/>
      <c r="E264" s="229"/>
      <c r="J264" s="236"/>
    </row>
    <row r="265" spans="1:1173" s="247" customFormat="1" ht="22" customHeight="1" thickBot="1" x14ac:dyDescent="0.2">
      <c r="A265" s="230"/>
      <c r="B265" s="242" t="s">
        <v>69</v>
      </c>
      <c r="C265" s="243" t="s">
        <v>11</v>
      </c>
      <c r="D265" s="244">
        <f>D$78</f>
        <v>2018</v>
      </c>
      <c r="E265" s="245">
        <f t="shared" ref="E265:AR265" si="80">E$78</f>
        <v>2019</v>
      </c>
      <c r="F265" s="244">
        <f t="shared" si="80"/>
        <v>2020</v>
      </c>
      <c r="G265" s="244">
        <f t="shared" si="80"/>
        <v>2021</v>
      </c>
      <c r="H265" s="244">
        <f t="shared" si="80"/>
        <v>2022</v>
      </c>
      <c r="I265" s="244">
        <f t="shared" si="80"/>
        <v>2023</v>
      </c>
      <c r="J265" s="245">
        <f t="shared" si="80"/>
        <v>2024</v>
      </c>
      <c r="K265" s="244">
        <f t="shared" si="80"/>
        <v>2025</v>
      </c>
      <c r="L265" s="244">
        <f t="shared" si="80"/>
        <v>2026</v>
      </c>
      <c r="M265" s="244">
        <f t="shared" si="80"/>
        <v>2027</v>
      </c>
      <c r="N265" s="244">
        <f t="shared" si="80"/>
        <v>2028</v>
      </c>
      <c r="O265" s="244">
        <f t="shared" si="80"/>
        <v>2029</v>
      </c>
      <c r="P265" s="244">
        <f t="shared" si="80"/>
        <v>2030</v>
      </c>
      <c r="Q265" s="244">
        <f t="shared" si="80"/>
        <v>2031</v>
      </c>
      <c r="R265" s="244">
        <f t="shared" si="80"/>
        <v>2032</v>
      </c>
      <c r="S265" s="244">
        <f t="shared" si="80"/>
        <v>2033</v>
      </c>
      <c r="T265" s="244">
        <f t="shared" si="80"/>
        <v>2034</v>
      </c>
      <c r="U265" s="244">
        <f t="shared" si="80"/>
        <v>2035</v>
      </c>
      <c r="V265" s="244">
        <f t="shared" si="80"/>
        <v>2036</v>
      </c>
      <c r="W265" s="244">
        <f t="shared" si="80"/>
        <v>2037</v>
      </c>
      <c r="X265" s="244">
        <f t="shared" si="80"/>
        <v>2038</v>
      </c>
      <c r="Y265" s="244">
        <f t="shared" si="80"/>
        <v>2039</v>
      </c>
      <c r="Z265" s="244">
        <f t="shared" si="80"/>
        <v>2040</v>
      </c>
      <c r="AA265" s="244">
        <f t="shared" si="80"/>
        <v>2041</v>
      </c>
      <c r="AB265" s="244">
        <f t="shared" si="80"/>
        <v>2042</v>
      </c>
      <c r="AC265" s="244">
        <f t="shared" si="80"/>
        <v>2043</v>
      </c>
      <c r="AD265" s="244">
        <f t="shared" si="80"/>
        <v>2044</v>
      </c>
      <c r="AE265" s="244">
        <f t="shared" si="80"/>
        <v>2045</v>
      </c>
      <c r="AF265" s="244">
        <f t="shared" si="80"/>
        <v>2046</v>
      </c>
      <c r="AG265" s="244">
        <f t="shared" si="80"/>
        <v>2047</v>
      </c>
      <c r="AH265" s="244">
        <f t="shared" si="80"/>
        <v>2048</v>
      </c>
      <c r="AI265" s="244">
        <f t="shared" si="80"/>
        <v>2049</v>
      </c>
      <c r="AJ265" s="244">
        <f t="shared" si="80"/>
        <v>2050</v>
      </c>
      <c r="AK265" s="244" t="str">
        <f t="shared" si="80"/>
        <v/>
      </c>
      <c r="AL265" s="244" t="str">
        <f t="shared" si="80"/>
        <v/>
      </c>
      <c r="AM265" s="244" t="str">
        <f t="shared" si="80"/>
        <v/>
      </c>
      <c r="AN265" s="244" t="str">
        <f t="shared" si="80"/>
        <v/>
      </c>
      <c r="AO265" s="244" t="str">
        <f t="shared" si="80"/>
        <v/>
      </c>
      <c r="AP265" s="244" t="str">
        <f t="shared" si="80"/>
        <v/>
      </c>
      <c r="AQ265" s="244" t="str">
        <f t="shared" si="80"/>
        <v/>
      </c>
      <c r="AR265" s="244" t="str">
        <f t="shared" si="80"/>
        <v/>
      </c>
      <c r="AS265" s="246"/>
      <c r="AT265" s="246"/>
      <c r="AU265" s="246"/>
      <c r="AV265" s="246"/>
      <c r="AW265" s="246"/>
      <c r="AX265" s="246"/>
      <c r="AY265" s="246"/>
      <c r="AZ265" s="246"/>
      <c r="BA265" s="246"/>
      <c r="BB265" s="246"/>
      <c r="BC265" s="246"/>
      <c r="BD265" s="246"/>
      <c r="BE265" s="246"/>
      <c r="BF265" s="246"/>
      <c r="BG265" s="246"/>
      <c r="BH265" s="246"/>
      <c r="BI265" s="246"/>
      <c r="BJ265" s="246"/>
      <c r="BK265" s="246"/>
      <c r="BL265" s="246"/>
      <c r="BM265" s="246"/>
      <c r="BN265" s="246"/>
      <c r="BO265" s="246"/>
      <c r="BP265" s="246"/>
      <c r="BQ265" s="246"/>
      <c r="BR265" s="246"/>
      <c r="BS265" s="246"/>
      <c r="BT265" s="246"/>
      <c r="BU265" s="246"/>
      <c r="BV265" s="246"/>
      <c r="BW265" s="246"/>
      <c r="BX265" s="246"/>
      <c r="BY265" s="246"/>
      <c r="BZ265" s="246"/>
      <c r="CA265" s="246"/>
      <c r="CB265" s="246"/>
      <c r="CC265" s="246"/>
      <c r="CD265" s="246"/>
      <c r="CE265" s="246"/>
      <c r="CF265" s="246"/>
      <c r="CG265" s="246"/>
      <c r="CH265" s="246"/>
      <c r="CI265" s="246"/>
      <c r="CJ265" s="246"/>
      <c r="CK265" s="246"/>
      <c r="CL265" s="246"/>
      <c r="CM265" s="246"/>
      <c r="CN265" s="246"/>
      <c r="CO265" s="246"/>
      <c r="CP265" s="246"/>
      <c r="CQ265" s="246"/>
      <c r="CR265" s="246"/>
      <c r="CS265" s="246"/>
      <c r="CT265" s="246"/>
      <c r="CU265" s="246"/>
      <c r="CV265" s="246"/>
      <c r="CW265" s="246"/>
      <c r="CX265" s="246"/>
      <c r="CY265" s="246"/>
      <c r="CZ265" s="246"/>
      <c r="DA265" s="246"/>
      <c r="DB265" s="246"/>
      <c r="DC265" s="246"/>
      <c r="DD265" s="246"/>
      <c r="DE265" s="246"/>
      <c r="DF265" s="246"/>
      <c r="DG265" s="246"/>
      <c r="DH265" s="246"/>
      <c r="DI265" s="246"/>
      <c r="DJ265" s="246"/>
      <c r="DK265" s="246"/>
      <c r="DL265" s="246"/>
      <c r="DM265" s="246"/>
      <c r="DN265" s="246"/>
      <c r="DO265" s="246"/>
      <c r="DP265" s="246"/>
      <c r="DQ265" s="246"/>
      <c r="DR265" s="246"/>
      <c r="DS265" s="246"/>
      <c r="DT265" s="246"/>
      <c r="DU265" s="246"/>
      <c r="DV265" s="246"/>
      <c r="DW265" s="246"/>
      <c r="DX265" s="246"/>
      <c r="DY265" s="246"/>
      <c r="DZ265" s="246"/>
      <c r="EA265" s="246"/>
      <c r="EB265" s="246"/>
      <c r="EC265" s="246"/>
      <c r="ED265" s="246"/>
      <c r="EE265" s="246"/>
      <c r="EF265" s="246"/>
      <c r="EG265" s="246"/>
      <c r="EH265" s="246"/>
      <c r="EI265" s="246"/>
      <c r="EJ265" s="246"/>
      <c r="EK265" s="246"/>
      <c r="EL265" s="246"/>
      <c r="EM265" s="246"/>
      <c r="EN265" s="246"/>
      <c r="EO265" s="246"/>
      <c r="EP265" s="246"/>
      <c r="EQ265" s="246"/>
      <c r="ER265" s="246"/>
      <c r="ES265" s="246"/>
      <c r="ET265" s="246"/>
      <c r="EU265" s="246"/>
      <c r="EV265" s="246"/>
      <c r="EW265" s="246"/>
      <c r="EX265" s="246"/>
      <c r="EY265" s="246"/>
      <c r="EZ265" s="246"/>
      <c r="FA265" s="246"/>
      <c r="FB265" s="246"/>
      <c r="FC265" s="246"/>
      <c r="FD265" s="246"/>
      <c r="FE265" s="246"/>
      <c r="FF265" s="246"/>
      <c r="FG265" s="246"/>
      <c r="FH265" s="246"/>
      <c r="FI265" s="246"/>
      <c r="FJ265" s="246"/>
      <c r="FK265" s="246"/>
      <c r="FL265" s="246"/>
      <c r="FM265" s="246"/>
      <c r="FN265" s="246"/>
      <c r="FO265" s="246"/>
      <c r="FP265" s="246"/>
      <c r="FQ265" s="246"/>
      <c r="FR265" s="246"/>
      <c r="FS265" s="246"/>
      <c r="FT265" s="246"/>
      <c r="FU265" s="246"/>
      <c r="FV265" s="246"/>
      <c r="FW265" s="246"/>
      <c r="FX265" s="246"/>
      <c r="FY265" s="246"/>
      <c r="FZ265" s="246"/>
      <c r="GA265" s="246"/>
      <c r="GB265" s="246"/>
      <c r="GC265" s="246"/>
      <c r="GD265" s="246"/>
      <c r="GE265" s="246"/>
      <c r="GF265" s="246"/>
      <c r="GG265" s="246"/>
      <c r="GH265" s="246"/>
      <c r="GI265" s="246"/>
      <c r="GJ265" s="246"/>
      <c r="GK265" s="246"/>
      <c r="GL265" s="246"/>
      <c r="GM265" s="246"/>
      <c r="GN265" s="246"/>
      <c r="GO265" s="246"/>
      <c r="GP265" s="246"/>
      <c r="GQ265" s="246"/>
      <c r="GR265" s="246"/>
      <c r="GS265" s="246"/>
      <c r="GT265" s="246"/>
      <c r="GU265" s="246"/>
      <c r="GV265" s="246"/>
      <c r="GW265" s="246"/>
      <c r="GX265" s="246"/>
      <c r="GY265" s="246"/>
      <c r="GZ265" s="246"/>
      <c r="HA265" s="246"/>
      <c r="HB265" s="246"/>
      <c r="HC265" s="246"/>
      <c r="HD265" s="246"/>
      <c r="HE265" s="246"/>
      <c r="HF265" s="246"/>
      <c r="HG265" s="246"/>
      <c r="HH265" s="246"/>
      <c r="HI265" s="246"/>
      <c r="HJ265" s="246"/>
      <c r="HK265" s="246"/>
      <c r="HL265" s="246"/>
      <c r="HM265" s="246"/>
      <c r="HN265" s="246"/>
      <c r="HO265" s="246"/>
      <c r="HP265" s="246"/>
      <c r="HQ265" s="246"/>
      <c r="HR265" s="246"/>
      <c r="HS265" s="246"/>
      <c r="HT265" s="246"/>
      <c r="HU265" s="246"/>
      <c r="HV265" s="246"/>
      <c r="HW265" s="246"/>
      <c r="HX265" s="246"/>
      <c r="HY265" s="246"/>
      <c r="HZ265" s="246"/>
      <c r="IA265" s="246"/>
      <c r="IB265" s="246"/>
      <c r="IC265" s="246"/>
      <c r="ID265" s="246"/>
      <c r="IE265" s="246"/>
      <c r="IF265" s="246"/>
      <c r="IG265" s="246"/>
      <c r="IH265" s="246"/>
      <c r="II265" s="246"/>
      <c r="IJ265" s="246"/>
      <c r="IK265" s="246"/>
      <c r="IL265" s="246"/>
      <c r="IM265" s="246"/>
      <c r="IN265" s="246"/>
      <c r="IO265" s="246"/>
      <c r="IP265" s="246"/>
      <c r="IQ265" s="246"/>
      <c r="IR265" s="246"/>
      <c r="IS265" s="246"/>
      <c r="IT265" s="246"/>
      <c r="IU265" s="246"/>
      <c r="IV265" s="246"/>
      <c r="IW265" s="246"/>
      <c r="IX265" s="246"/>
      <c r="IY265" s="246"/>
      <c r="IZ265" s="246"/>
      <c r="JA265" s="246"/>
      <c r="JB265" s="246"/>
      <c r="JC265" s="246"/>
      <c r="JD265" s="246"/>
      <c r="JE265" s="246"/>
      <c r="JF265" s="246"/>
      <c r="JG265" s="246"/>
      <c r="JH265" s="246"/>
      <c r="JI265" s="246"/>
      <c r="JJ265" s="246"/>
      <c r="JK265" s="246"/>
      <c r="JL265" s="246"/>
      <c r="JM265" s="246"/>
      <c r="JN265" s="246"/>
      <c r="JO265" s="246"/>
      <c r="JP265" s="246"/>
      <c r="JQ265" s="246"/>
      <c r="JR265" s="246"/>
      <c r="JS265" s="246"/>
      <c r="JT265" s="246"/>
      <c r="JU265" s="246"/>
      <c r="JV265" s="246"/>
      <c r="JW265" s="246"/>
      <c r="JX265" s="246"/>
      <c r="JY265" s="246"/>
      <c r="JZ265" s="246"/>
      <c r="KA265" s="246"/>
      <c r="KB265" s="246"/>
      <c r="KC265" s="246"/>
      <c r="KD265" s="246"/>
      <c r="KE265" s="246"/>
      <c r="KF265" s="246"/>
      <c r="KG265" s="246"/>
      <c r="KH265" s="246"/>
      <c r="KI265" s="246"/>
      <c r="KJ265" s="246"/>
      <c r="KK265" s="246"/>
      <c r="KL265" s="246"/>
      <c r="KM265" s="246"/>
      <c r="KN265" s="246"/>
      <c r="KO265" s="246"/>
      <c r="KP265" s="246"/>
      <c r="KQ265" s="246"/>
      <c r="KR265" s="246"/>
      <c r="KS265" s="246"/>
      <c r="KT265" s="246"/>
      <c r="KU265" s="246"/>
      <c r="KV265" s="246"/>
      <c r="KW265" s="246"/>
      <c r="KX265" s="246"/>
      <c r="KY265" s="246"/>
      <c r="KZ265" s="246"/>
      <c r="LA265" s="246"/>
      <c r="LB265" s="246"/>
      <c r="LC265" s="246"/>
      <c r="LD265" s="246"/>
      <c r="LE265" s="246"/>
      <c r="LF265" s="246"/>
      <c r="LG265" s="246"/>
      <c r="LH265" s="246"/>
      <c r="LI265" s="246"/>
      <c r="LJ265" s="246"/>
      <c r="LK265" s="246"/>
      <c r="LL265" s="246"/>
      <c r="LM265" s="246"/>
      <c r="LN265" s="246"/>
      <c r="LO265" s="246"/>
      <c r="LP265" s="246"/>
      <c r="LQ265" s="246"/>
      <c r="LR265" s="246"/>
      <c r="LS265" s="246"/>
      <c r="LT265" s="246"/>
      <c r="LU265" s="246"/>
      <c r="LV265" s="246"/>
      <c r="LW265" s="246"/>
      <c r="LX265" s="246"/>
      <c r="LY265" s="246"/>
      <c r="LZ265" s="246"/>
      <c r="MA265" s="246"/>
      <c r="MB265" s="246"/>
      <c r="MC265" s="246"/>
      <c r="MD265" s="246"/>
      <c r="ME265" s="246"/>
      <c r="MF265" s="246"/>
      <c r="MG265" s="246"/>
      <c r="MH265" s="246"/>
      <c r="MI265" s="246"/>
      <c r="MJ265" s="246"/>
      <c r="MK265" s="246"/>
      <c r="ML265" s="246"/>
      <c r="MM265" s="246"/>
      <c r="MN265" s="246"/>
      <c r="MO265" s="246"/>
      <c r="MP265" s="246"/>
      <c r="MQ265" s="246"/>
      <c r="MR265" s="246"/>
      <c r="MS265" s="246"/>
      <c r="MT265" s="246"/>
      <c r="MU265" s="246"/>
      <c r="MV265" s="246"/>
      <c r="MW265" s="246"/>
      <c r="MX265" s="246"/>
      <c r="MY265" s="246"/>
      <c r="MZ265" s="246"/>
      <c r="NA265" s="246"/>
      <c r="NB265" s="246"/>
      <c r="NC265" s="246"/>
      <c r="ND265" s="246"/>
      <c r="NE265" s="246"/>
      <c r="NF265" s="246"/>
      <c r="NG265" s="246"/>
      <c r="NH265" s="246"/>
      <c r="NI265" s="246"/>
      <c r="NJ265" s="246"/>
      <c r="NK265" s="246"/>
      <c r="NL265" s="246"/>
      <c r="NM265" s="246"/>
      <c r="NN265" s="246"/>
      <c r="NO265" s="246"/>
      <c r="NP265" s="246"/>
      <c r="NQ265" s="246"/>
      <c r="NR265" s="246"/>
      <c r="NS265" s="246"/>
      <c r="NT265" s="246"/>
      <c r="NU265" s="246"/>
      <c r="NV265" s="246"/>
      <c r="NW265" s="246"/>
      <c r="NX265" s="246"/>
      <c r="NY265" s="246"/>
      <c r="NZ265" s="246"/>
      <c r="OA265" s="246"/>
      <c r="OB265" s="246"/>
      <c r="OC265" s="246"/>
      <c r="OD265" s="246"/>
      <c r="OE265" s="246"/>
      <c r="OF265" s="246"/>
      <c r="OG265" s="246"/>
      <c r="OH265" s="246"/>
      <c r="OI265" s="246"/>
      <c r="OJ265" s="246"/>
      <c r="OK265" s="246"/>
      <c r="OL265" s="246"/>
      <c r="OM265" s="246"/>
      <c r="ON265" s="246"/>
      <c r="OO265" s="246"/>
      <c r="OP265" s="246"/>
      <c r="OQ265" s="246"/>
      <c r="OR265" s="246"/>
      <c r="OS265" s="246"/>
      <c r="OT265" s="246"/>
      <c r="OU265" s="246"/>
      <c r="OV265" s="246"/>
      <c r="OW265" s="246"/>
      <c r="OX265" s="246"/>
      <c r="OY265" s="246"/>
      <c r="OZ265" s="246"/>
      <c r="PA265" s="246"/>
      <c r="PB265" s="246"/>
      <c r="PC265" s="246"/>
      <c r="PD265" s="246"/>
      <c r="PE265" s="246"/>
      <c r="PF265" s="246"/>
      <c r="PG265" s="246"/>
      <c r="PH265" s="246"/>
      <c r="PI265" s="246"/>
      <c r="PJ265" s="246"/>
      <c r="PK265" s="246"/>
      <c r="PL265" s="246"/>
      <c r="PM265" s="246"/>
      <c r="PN265" s="246"/>
      <c r="PO265" s="246"/>
      <c r="PP265" s="246"/>
      <c r="PQ265" s="246"/>
      <c r="PR265" s="246"/>
      <c r="PS265" s="246"/>
      <c r="PT265" s="246"/>
      <c r="PU265" s="246"/>
      <c r="PV265" s="246"/>
      <c r="PW265" s="246"/>
      <c r="PX265" s="246"/>
      <c r="PY265" s="246"/>
      <c r="PZ265" s="246"/>
      <c r="QA265" s="246"/>
      <c r="QB265" s="246"/>
      <c r="QC265" s="246"/>
      <c r="QD265" s="246"/>
      <c r="QE265" s="246"/>
      <c r="QF265" s="246"/>
      <c r="QG265" s="246"/>
      <c r="QH265" s="246"/>
      <c r="QI265" s="246"/>
      <c r="QJ265" s="246"/>
      <c r="QK265" s="246"/>
      <c r="QL265" s="246"/>
      <c r="QM265" s="246"/>
      <c r="QN265" s="246"/>
      <c r="QO265" s="246"/>
      <c r="QP265" s="246"/>
      <c r="QQ265" s="246"/>
      <c r="QR265" s="246"/>
      <c r="QS265" s="246"/>
      <c r="QT265" s="246"/>
      <c r="QU265" s="246"/>
      <c r="QV265" s="246"/>
      <c r="QW265" s="246"/>
      <c r="QX265" s="246"/>
      <c r="QY265" s="246"/>
      <c r="QZ265" s="246"/>
      <c r="RA265" s="246"/>
      <c r="RB265" s="246"/>
      <c r="RC265" s="246"/>
      <c r="RD265" s="246"/>
      <c r="RE265" s="246"/>
      <c r="RF265" s="246"/>
      <c r="RG265" s="246"/>
      <c r="RH265" s="246"/>
      <c r="RI265" s="246"/>
      <c r="RJ265" s="246"/>
      <c r="RK265" s="246"/>
      <c r="RL265" s="246"/>
      <c r="RM265" s="246"/>
      <c r="RN265" s="246"/>
      <c r="RO265" s="246"/>
      <c r="RP265" s="246"/>
      <c r="RQ265" s="246"/>
      <c r="RR265" s="246"/>
      <c r="RS265" s="246"/>
      <c r="RT265" s="246"/>
      <c r="RU265" s="246"/>
      <c r="RV265" s="246"/>
      <c r="RW265" s="246"/>
      <c r="RX265" s="246"/>
      <c r="RY265" s="246"/>
      <c r="RZ265" s="246"/>
      <c r="SA265" s="246"/>
      <c r="SB265" s="246"/>
      <c r="SC265" s="246"/>
      <c r="SD265" s="246"/>
      <c r="SE265" s="246"/>
      <c r="SF265" s="246"/>
      <c r="SG265" s="246"/>
      <c r="SH265" s="246"/>
      <c r="SI265" s="246"/>
      <c r="SJ265" s="246"/>
      <c r="SK265" s="246"/>
      <c r="SL265" s="246"/>
      <c r="SM265" s="246"/>
      <c r="SN265" s="246"/>
      <c r="SO265" s="246"/>
      <c r="SP265" s="246"/>
      <c r="SQ265" s="246"/>
      <c r="SR265" s="246"/>
      <c r="SS265" s="246"/>
      <c r="ST265" s="246"/>
      <c r="SU265" s="246"/>
      <c r="SV265" s="246"/>
      <c r="SW265" s="246"/>
      <c r="SX265" s="246"/>
      <c r="SY265" s="246"/>
      <c r="SZ265" s="246"/>
      <c r="TA265" s="246"/>
      <c r="TB265" s="246"/>
      <c r="TC265" s="246"/>
      <c r="TD265" s="246"/>
      <c r="TE265" s="246"/>
      <c r="TF265" s="246"/>
      <c r="TG265" s="246"/>
      <c r="TH265" s="246"/>
      <c r="TI265" s="246"/>
      <c r="TJ265" s="246"/>
      <c r="TK265" s="246"/>
      <c r="TL265" s="246"/>
      <c r="TM265" s="246"/>
      <c r="TN265" s="246"/>
      <c r="TO265" s="246"/>
      <c r="TP265" s="246"/>
      <c r="TQ265" s="246"/>
      <c r="TR265" s="246"/>
      <c r="TS265" s="246"/>
      <c r="TT265" s="246"/>
      <c r="TU265" s="246"/>
      <c r="TV265" s="246"/>
      <c r="TW265" s="246"/>
      <c r="TX265" s="246"/>
      <c r="TY265" s="246"/>
      <c r="TZ265" s="246"/>
      <c r="UA265" s="246"/>
      <c r="UB265" s="246"/>
      <c r="UC265" s="246"/>
      <c r="UD265" s="246"/>
      <c r="UE265" s="246"/>
      <c r="UF265" s="246"/>
      <c r="UG265" s="246"/>
      <c r="UH265" s="246"/>
      <c r="UI265" s="246"/>
      <c r="UJ265" s="246"/>
      <c r="UK265" s="246"/>
      <c r="UL265" s="246"/>
      <c r="UM265" s="246"/>
      <c r="UN265" s="246"/>
      <c r="UO265" s="246"/>
      <c r="UP265" s="246"/>
      <c r="UQ265" s="246"/>
      <c r="UR265" s="246"/>
      <c r="US265" s="246"/>
      <c r="UT265" s="246"/>
      <c r="UU265" s="246"/>
      <c r="UV265" s="246"/>
      <c r="UW265" s="246"/>
      <c r="UX265" s="246"/>
      <c r="UY265" s="246"/>
      <c r="UZ265" s="246"/>
      <c r="VA265" s="246"/>
      <c r="VB265" s="246"/>
      <c r="VC265" s="246"/>
      <c r="VD265" s="246"/>
      <c r="VE265" s="246"/>
      <c r="VF265" s="246"/>
      <c r="VG265" s="246"/>
      <c r="VH265" s="246"/>
      <c r="VI265" s="246"/>
      <c r="VJ265" s="246"/>
      <c r="VK265" s="246"/>
      <c r="VL265" s="246"/>
      <c r="VM265" s="246"/>
      <c r="VN265" s="246"/>
      <c r="VO265" s="246"/>
      <c r="VP265" s="246"/>
      <c r="VQ265" s="246"/>
      <c r="VR265" s="246"/>
      <c r="VS265" s="246"/>
      <c r="VT265" s="246"/>
      <c r="VU265" s="246"/>
      <c r="VV265" s="246"/>
      <c r="VW265" s="246"/>
      <c r="VX265" s="246"/>
      <c r="VY265" s="246"/>
      <c r="VZ265" s="246"/>
      <c r="WA265" s="246"/>
      <c r="WB265" s="246"/>
      <c r="WC265" s="246"/>
      <c r="WD265" s="246"/>
      <c r="WE265" s="246"/>
      <c r="WF265" s="246"/>
      <c r="WG265" s="246"/>
      <c r="WH265" s="246"/>
      <c r="WI265" s="246"/>
      <c r="WJ265" s="246"/>
      <c r="WK265" s="246"/>
      <c r="WL265" s="246"/>
      <c r="WM265" s="246"/>
      <c r="WN265" s="246"/>
      <c r="WO265" s="246"/>
      <c r="WP265" s="246"/>
      <c r="WQ265" s="246"/>
      <c r="WR265" s="246"/>
      <c r="WS265" s="246"/>
      <c r="WT265" s="246"/>
      <c r="WU265" s="246"/>
      <c r="WV265" s="246"/>
      <c r="WW265" s="246"/>
      <c r="WX265" s="246"/>
      <c r="WY265" s="246"/>
      <c r="WZ265" s="246"/>
      <c r="XA265" s="246"/>
      <c r="XB265" s="246"/>
      <c r="XC265" s="246"/>
      <c r="XD265" s="246"/>
      <c r="XE265" s="246"/>
      <c r="XF265" s="246"/>
      <c r="XG265" s="246"/>
      <c r="XH265" s="246"/>
      <c r="XI265" s="246"/>
      <c r="XJ265" s="246"/>
      <c r="XK265" s="246"/>
      <c r="XL265" s="246"/>
      <c r="XM265" s="246"/>
      <c r="XN265" s="246"/>
      <c r="XO265" s="246"/>
      <c r="XP265" s="246"/>
      <c r="XQ265" s="246"/>
      <c r="XR265" s="246"/>
      <c r="XS265" s="246"/>
      <c r="XT265" s="246"/>
      <c r="XU265" s="246"/>
      <c r="XV265" s="246"/>
      <c r="XW265" s="246"/>
      <c r="XX265" s="246"/>
      <c r="XY265" s="246"/>
      <c r="XZ265" s="246"/>
      <c r="YA265" s="246"/>
      <c r="YB265" s="246"/>
      <c r="YC265" s="246"/>
      <c r="YD265" s="246"/>
      <c r="YE265" s="246"/>
      <c r="YF265" s="246"/>
      <c r="YG265" s="246"/>
      <c r="YH265" s="246"/>
      <c r="YI265" s="246"/>
      <c r="YJ265" s="246"/>
      <c r="YK265" s="246"/>
      <c r="YL265" s="246"/>
      <c r="YM265" s="246"/>
      <c r="YN265" s="246"/>
      <c r="YO265" s="246"/>
      <c r="YP265" s="246"/>
      <c r="YQ265" s="246"/>
      <c r="YR265" s="246"/>
      <c r="YS265" s="246"/>
      <c r="YT265" s="246"/>
      <c r="YU265" s="246"/>
      <c r="YV265" s="246"/>
      <c r="YW265" s="246"/>
      <c r="YX265" s="246"/>
      <c r="YY265" s="246"/>
      <c r="YZ265" s="246"/>
      <c r="ZA265" s="246"/>
      <c r="ZB265" s="246"/>
      <c r="ZC265" s="246"/>
      <c r="ZD265" s="246"/>
      <c r="ZE265" s="246"/>
      <c r="ZF265" s="246"/>
      <c r="ZG265" s="246"/>
      <c r="ZH265" s="246"/>
      <c r="ZI265" s="246"/>
      <c r="ZJ265" s="246"/>
      <c r="ZK265" s="246"/>
      <c r="ZL265" s="246"/>
      <c r="ZM265" s="246"/>
      <c r="ZN265" s="246"/>
      <c r="ZO265" s="246"/>
      <c r="ZP265" s="246"/>
      <c r="ZQ265" s="246"/>
      <c r="ZR265" s="246"/>
      <c r="ZS265" s="246"/>
      <c r="ZT265" s="246"/>
      <c r="ZU265" s="246"/>
      <c r="ZV265" s="246"/>
      <c r="ZW265" s="246"/>
      <c r="ZX265" s="246"/>
      <c r="ZY265" s="246"/>
      <c r="ZZ265" s="246"/>
      <c r="AAA265" s="246"/>
      <c r="AAB265" s="246"/>
      <c r="AAC265" s="246"/>
      <c r="AAD265" s="246"/>
      <c r="AAE265" s="246"/>
      <c r="AAF265" s="246"/>
      <c r="AAG265" s="246"/>
      <c r="AAH265" s="246"/>
      <c r="AAI265" s="246"/>
      <c r="AAJ265" s="246"/>
      <c r="AAK265" s="246"/>
      <c r="AAL265" s="246"/>
      <c r="AAM265" s="246"/>
      <c r="AAN265" s="246"/>
      <c r="AAO265" s="246"/>
      <c r="AAP265" s="246"/>
      <c r="AAQ265" s="246"/>
      <c r="AAR265" s="246"/>
      <c r="AAS265" s="246"/>
      <c r="AAT265" s="246"/>
      <c r="AAU265" s="246"/>
      <c r="AAV265" s="246"/>
      <c r="AAW265" s="246"/>
      <c r="AAX265" s="246"/>
      <c r="AAY265" s="246"/>
      <c r="AAZ265" s="246"/>
      <c r="ABA265" s="246"/>
      <c r="ABB265" s="246"/>
      <c r="ABC265" s="246"/>
      <c r="ABD265" s="246"/>
      <c r="ABE265" s="246"/>
      <c r="ABF265" s="246"/>
      <c r="ABG265" s="246"/>
      <c r="ABH265" s="246"/>
      <c r="ABI265" s="246"/>
      <c r="ABJ265" s="246"/>
      <c r="ABK265" s="246"/>
      <c r="ABL265" s="246"/>
      <c r="ABM265" s="246"/>
      <c r="ABN265" s="246"/>
      <c r="ABO265" s="246"/>
      <c r="ABP265" s="246"/>
      <c r="ABQ265" s="246"/>
      <c r="ABR265" s="246"/>
      <c r="ABS265" s="246"/>
      <c r="ABT265" s="246"/>
      <c r="ABU265" s="246"/>
      <c r="ABV265" s="246"/>
      <c r="ABW265" s="246"/>
      <c r="ABX265" s="246"/>
      <c r="ABY265" s="246"/>
      <c r="ABZ265" s="246"/>
      <c r="ACA265" s="246"/>
      <c r="ACB265" s="246"/>
      <c r="ACC265" s="246"/>
      <c r="ACD265" s="246"/>
      <c r="ACE265" s="246"/>
      <c r="ACF265" s="246"/>
      <c r="ACG265" s="246"/>
      <c r="ACH265" s="246"/>
      <c r="ACI265" s="246"/>
      <c r="ACJ265" s="246"/>
      <c r="ACK265" s="246"/>
      <c r="ACL265" s="246"/>
      <c r="ACM265" s="246"/>
      <c r="ACN265" s="246"/>
      <c r="ACO265" s="246"/>
      <c r="ACP265" s="246"/>
      <c r="ACQ265" s="246"/>
      <c r="ACR265" s="246"/>
      <c r="ACS265" s="246"/>
      <c r="ACT265" s="246"/>
      <c r="ACU265" s="246"/>
      <c r="ACV265" s="246"/>
      <c r="ACW265" s="246"/>
      <c r="ACX265" s="246"/>
      <c r="ACY265" s="246"/>
      <c r="ACZ265" s="246"/>
      <c r="ADA265" s="246"/>
      <c r="ADB265" s="246"/>
      <c r="ADC265" s="246"/>
      <c r="ADD265" s="246"/>
      <c r="ADE265" s="246"/>
      <c r="ADF265" s="246"/>
      <c r="ADG265" s="246"/>
      <c r="ADH265" s="246"/>
      <c r="ADI265" s="246"/>
      <c r="ADJ265" s="246"/>
      <c r="ADK265" s="246"/>
      <c r="ADL265" s="246"/>
      <c r="ADM265" s="246"/>
      <c r="ADN265" s="246"/>
      <c r="ADO265" s="246"/>
      <c r="ADP265" s="246"/>
      <c r="ADQ265" s="246"/>
      <c r="ADR265" s="246"/>
      <c r="ADS265" s="246"/>
      <c r="ADT265" s="246"/>
      <c r="ADU265" s="246"/>
      <c r="ADV265" s="246"/>
      <c r="ADW265" s="246"/>
      <c r="ADX265" s="246"/>
      <c r="ADY265" s="246"/>
      <c r="ADZ265" s="246"/>
      <c r="AEA265" s="246"/>
      <c r="AEB265" s="246"/>
      <c r="AEC265" s="246"/>
      <c r="AED265" s="246"/>
      <c r="AEE265" s="246"/>
      <c r="AEF265" s="246"/>
      <c r="AEG265" s="246"/>
      <c r="AEH265" s="246"/>
      <c r="AEI265" s="246"/>
      <c r="AEJ265" s="246"/>
      <c r="AEK265" s="246"/>
      <c r="AEL265" s="246"/>
      <c r="AEM265" s="246"/>
      <c r="AEN265" s="246"/>
      <c r="AEO265" s="246"/>
      <c r="AEP265" s="246"/>
      <c r="AEQ265" s="246"/>
      <c r="AER265" s="246"/>
      <c r="AES265" s="246"/>
      <c r="AET265" s="246"/>
      <c r="AEU265" s="246"/>
      <c r="AEV265" s="246"/>
      <c r="AEW265" s="246"/>
      <c r="AEX265" s="246"/>
      <c r="AEY265" s="246"/>
      <c r="AEZ265" s="246"/>
      <c r="AFA265" s="246"/>
      <c r="AFB265" s="246"/>
      <c r="AFC265" s="246"/>
      <c r="AFD265" s="246"/>
      <c r="AFE265" s="246"/>
      <c r="AFF265" s="246"/>
      <c r="AFG265" s="246"/>
      <c r="AFH265" s="246"/>
      <c r="AFI265" s="246"/>
      <c r="AFJ265" s="246"/>
      <c r="AFK265" s="246"/>
      <c r="AFL265" s="246"/>
      <c r="AFM265" s="246"/>
      <c r="AFN265" s="246"/>
      <c r="AFO265" s="246"/>
      <c r="AFP265" s="246"/>
      <c r="AFQ265" s="246"/>
      <c r="AFR265" s="246"/>
      <c r="AFS265" s="246"/>
      <c r="AFT265" s="246"/>
      <c r="AFU265" s="246"/>
      <c r="AFV265" s="246"/>
      <c r="AFW265" s="246"/>
      <c r="AFX265" s="246"/>
      <c r="AFY265" s="246"/>
      <c r="AFZ265" s="246"/>
      <c r="AGA265" s="246"/>
      <c r="AGB265" s="246"/>
      <c r="AGC265" s="246"/>
      <c r="AGD265" s="246"/>
      <c r="AGE265" s="246"/>
      <c r="AGF265" s="246"/>
      <c r="AGG265" s="246"/>
      <c r="AGH265" s="246"/>
      <c r="AGI265" s="246"/>
      <c r="AGJ265" s="246"/>
      <c r="AGK265" s="246"/>
      <c r="AGL265" s="246"/>
      <c r="AGM265" s="246"/>
      <c r="AGN265" s="246"/>
      <c r="AGO265" s="246"/>
      <c r="AGP265" s="246"/>
      <c r="AGQ265" s="246"/>
      <c r="AGR265" s="246"/>
      <c r="AGS265" s="246"/>
      <c r="AGT265" s="246"/>
      <c r="AGU265" s="246"/>
      <c r="AGV265" s="246"/>
      <c r="AGW265" s="246"/>
      <c r="AGX265" s="246"/>
      <c r="AGY265" s="246"/>
      <c r="AGZ265" s="246"/>
      <c r="AHA265" s="246"/>
      <c r="AHB265" s="246"/>
      <c r="AHC265" s="246"/>
      <c r="AHD265" s="246"/>
      <c r="AHE265" s="246"/>
      <c r="AHF265" s="246"/>
      <c r="AHG265" s="246"/>
      <c r="AHH265" s="246"/>
      <c r="AHI265" s="246"/>
      <c r="AHJ265" s="246"/>
      <c r="AHK265" s="246"/>
      <c r="AHL265" s="246"/>
      <c r="AHM265" s="246"/>
      <c r="AHN265" s="246"/>
      <c r="AHO265" s="246"/>
      <c r="AHP265" s="246"/>
      <c r="AHQ265" s="246"/>
      <c r="AHR265" s="246"/>
      <c r="AHS265" s="246"/>
      <c r="AHT265" s="246"/>
      <c r="AHU265" s="246"/>
      <c r="AHV265" s="246"/>
      <c r="AHW265" s="246"/>
      <c r="AHX265" s="246"/>
      <c r="AHY265" s="246"/>
      <c r="AHZ265" s="246"/>
      <c r="AIA265" s="246"/>
      <c r="AIB265" s="246"/>
      <c r="AIC265" s="246"/>
      <c r="AID265" s="246"/>
      <c r="AIE265" s="246"/>
      <c r="AIF265" s="246"/>
      <c r="AIG265" s="246"/>
      <c r="AIH265" s="246"/>
      <c r="AII265" s="246"/>
      <c r="AIJ265" s="246"/>
      <c r="AIK265" s="246"/>
      <c r="AIL265" s="246"/>
      <c r="AIM265" s="246"/>
      <c r="AIN265" s="246"/>
      <c r="AIO265" s="246"/>
      <c r="AIP265" s="246"/>
      <c r="AIQ265" s="246"/>
      <c r="AIR265" s="246"/>
      <c r="AIS265" s="246"/>
      <c r="AIT265" s="246"/>
      <c r="AIU265" s="246"/>
      <c r="AIV265" s="246"/>
      <c r="AIW265" s="246"/>
      <c r="AIX265" s="246"/>
      <c r="AIY265" s="246"/>
      <c r="AIZ265" s="246"/>
      <c r="AJA265" s="246"/>
      <c r="AJB265" s="246"/>
      <c r="AJC265" s="246"/>
      <c r="AJD265" s="246"/>
      <c r="AJE265" s="246"/>
      <c r="AJF265" s="246"/>
      <c r="AJG265" s="246"/>
      <c r="AJH265" s="246"/>
      <c r="AJI265" s="246"/>
      <c r="AJJ265" s="246"/>
      <c r="AJK265" s="246"/>
      <c r="AJL265" s="246"/>
      <c r="AJM265" s="246"/>
      <c r="AJN265" s="246"/>
      <c r="AJO265" s="246"/>
      <c r="AJP265" s="246"/>
      <c r="AJQ265" s="246"/>
      <c r="AJR265" s="246"/>
      <c r="AJS265" s="246"/>
      <c r="AJT265" s="246"/>
      <c r="AJU265" s="246"/>
      <c r="AJV265" s="246"/>
      <c r="AJW265" s="246"/>
      <c r="AJX265" s="246"/>
      <c r="AJY265" s="246"/>
      <c r="AJZ265" s="246"/>
      <c r="AKA265" s="246"/>
      <c r="AKB265" s="246"/>
      <c r="AKC265" s="246"/>
      <c r="AKD265" s="246"/>
      <c r="AKE265" s="246"/>
      <c r="AKF265" s="246"/>
      <c r="AKG265" s="246"/>
      <c r="AKH265" s="246"/>
      <c r="AKI265" s="246"/>
      <c r="AKJ265" s="246"/>
      <c r="AKK265" s="246"/>
      <c r="AKL265" s="246"/>
      <c r="AKM265" s="246"/>
      <c r="AKN265" s="246"/>
      <c r="AKO265" s="246"/>
      <c r="AKP265" s="246"/>
      <c r="AKQ265" s="246"/>
      <c r="AKR265" s="246"/>
      <c r="AKS265" s="246"/>
      <c r="AKT265" s="246"/>
      <c r="AKU265" s="246"/>
      <c r="AKV265" s="246"/>
      <c r="AKW265" s="246"/>
      <c r="AKX265" s="246"/>
      <c r="AKY265" s="246"/>
      <c r="AKZ265" s="246"/>
      <c r="ALA265" s="246"/>
      <c r="ALB265" s="246"/>
      <c r="ALC265" s="246"/>
      <c r="ALD265" s="246"/>
      <c r="ALE265" s="246"/>
      <c r="ALF265" s="246"/>
      <c r="ALG265" s="246"/>
      <c r="ALH265" s="246"/>
      <c r="ALI265" s="246"/>
      <c r="ALJ265" s="246"/>
      <c r="ALK265" s="246"/>
      <c r="ALL265" s="246"/>
      <c r="ALM265" s="246"/>
      <c r="ALN265" s="246"/>
      <c r="ALO265" s="246"/>
      <c r="ALP265" s="246"/>
      <c r="ALQ265" s="246"/>
      <c r="ALR265" s="246"/>
      <c r="ALS265" s="246"/>
      <c r="ALT265" s="246"/>
      <c r="ALU265" s="246"/>
      <c r="ALV265" s="246"/>
      <c r="ALW265" s="246"/>
      <c r="ALX265" s="246"/>
      <c r="ALY265" s="246"/>
      <c r="ALZ265" s="246"/>
      <c r="AMA265" s="246"/>
      <c r="AMB265" s="246"/>
      <c r="AMC265" s="246"/>
      <c r="AMD265" s="246"/>
      <c r="AME265" s="246"/>
      <c r="AMF265" s="246"/>
      <c r="AMG265" s="246"/>
      <c r="AMH265" s="246"/>
      <c r="AMI265" s="246"/>
      <c r="AMJ265" s="246"/>
      <c r="AMK265" s="246"/>
      <c r="AML265" s="246"/>
      <c r="AMM265" s="246"/>
      <c r="AMN265" s="246"/>
      <c r="AMO265" s="246"/>
      <c r="AMP265" s="246"/>
      <c r="AMQ265" s="246"/>
      <c r="AMR265" s="246"/>
      <c r="AMS265" s="246"/>
      <c r="AMT265" s="246"/>
      <c r="AMU265" s="246"/>
      <c r="AMV265" s="246"/>
      <c r="AMW265" s="246"/>
      <c r="AMX265" s="246"/>
      <c r="AMY265" s="246"/>
      <c r="AMZ265" s="246"/>
      <c r="ANA265" s="246"/>
      <c r="ANB265" s="246"/>
      <c r="ANC265" s="246"/>
      <c r="AND265" s="246"/>
      <c r="ANE265" s="246"/>
      <c r="ANF265" s="246"/>
      <c r="ANG265" s="246"/>
      <c r="ANH265" s="246"/>
      <c r="ANI265" s="246"/>
      <c r="ANJ265" s="246"/>
      <c r="ANK265" s="246"/>
      <c r="ANL265" s="246"/>
      <c r="ANM265" s="246"/>
      <c r="ANN265" s="246"/>
      <c r="ANO265" s="246"/>
      <c r="ANP265" s="246"/>
      <c r="ANQ265" s="246"/>
      <c r="ANR265" s="246"/>
      <c r="ANS265" s="246"/>
      <c r="ANT265" s="246"/>
      <c r="ANU265" s="246"/>
      <c r="ANV265" s="246"/>
      <c r="ANW265" s="246"/>
      <c r="ANX265" s="246"/>
      <c r="ANY265" s="246"/>
      <c r="ANZ265" s="246"/>
      <c r="AOA265" s="246"/>
      <c r="AOB265" s="246"/>
      <c r="AOC265" s="246"/>
      <c r="AOD265" s="246"/>
      <c r="AOE265" s="246"/>
      <c r="AOF265" s="246"/>
      <c r="AOG265" s="246"/>
      <c r="AOH265" s="246"/>
      <c r="AOI265" s="246"/>
      <c r="AOJ265" s="246"/>
      <c r="AOK265" s="246"/>
      <c r="AOL265" s="246"/>
      <c r="AOM265" s="246"/>
      <c r="AON265" s="246"/>
      <c r="AOO265" s="246"/>
      <c r="AOP265" s="246"/>
      <c r="AOQ265" s="246"/>
      <c r="AOR265" s="246"/>
      <c r="AOS265" s="246"/>
      <c r="AOT265" s="246"/>
      <c r="AOU265" s="246"/>
      <c r="AOV265" s="246"/>
      <c r="AOW265" s="246"/>
      <c r="AOX265" s="246"/>
      <c r="AOY265" s="246"/>
      <c r="AOZ265" s="246"/>
      <c r="APA265" s="246"/>
      <c r="APB265" s="246"/>
      <c r="APC265" s="246"/>
      <c r="APD265" s="246"/>
      <c r="APE265" s="246"/>
      <c r="APF265" s="246"/>
      <c r="APG265" s="246"/>
      <c r="APH265" s="246"/>
      <c r="API265" s="246"/>
      <c r="APJ265" s="246"/>
      <c r="APK265" s="246"/>
      <c r="APL265" s="246"/>
      <c r="APM265" s="246"/>
      <c r="APN265" s="246"/>
      <c r="APO265" s="246"/>
      <c r="APP265" s="246"/>
      <c r="APQ265" s="246"/>
      <c r="APR265" s="246"/>
      <c r="APS265" s="246"/>
      <c r="APT265" s="246"/>
      <c r="APU265" s="246"/>
      <c r="APV265" s="246"/>
      <c r="APW265" s="246"/>
      <c r="APX265" s="246"/>
      <c r="APY265" s="246"/>
      <c r="APZ265" s="246"/>
      <c r="AQA265" s="246"/>
      <c r="AQB265" s="246"/>
      <c r="AQC265" s="246"/>
      <c r="AQD265" s="246"/>
      <c r="AQE265" s="246"/>
      <c r="AQF265" s="246"/>
      <c r="AQG265" s="246"/>
      <c r="AQH265" s="246"/>
      <c r="AQI265" s="246"/>
      <c r="AQJ265" s="246"/>
      <c r="AQK265" s="246"/>
      <c r="AQL265" s="246"/>
      <c r="AQM265" s="246"/>
      <c r="AQN265" s="246"/>
      <c r="AQO265" s="246"/>
      <c r="AQP265" s="246"/>
      <c r="AQQ265" s="246"/>
      <c r="AQR265" s="246"/>
      <c r="AQS265" s="246"/>
      <c r="AQT265" s="246"/>
      <c r="AQU265" s="246"/>
      <c r="AQV265" s="246"/>
      <c r="AQW265" s="246"/>
      <c r="AQX265" s="246"/>
      <c r="AQY265" s="246"/>
      <c r="AQZ265" s="246"/>
      <c r="ARA265" s="246"/>
      <c r="ARB265" s="246"/>
      <c r="ARC265" s="246"/>
      <c r="ARD265" s="246"/>
      <c r="ARE265" s="246"/>
      <c r="ARF265" s="246"/>
      <c r="ARG265" s="246"/>
      <c r="ARH265" s="246"/>
      <c r="ARI265" s="246"/>
      <c r="ARJ265" s="246"/>
      <c r="ARK265" s="246"/>
      <c r="ARL265" s="246"/>
      <c r="ARM265" s="246"/>
      <c r="ARN265" s="246"/>
      <c r="ARO265" s="246"/>
      <c r="ARP265" s="246"/>
      <c r="ARQ265" s="246"/>
      <c r="ARR265" s="246"/>
      <c r="ARS265" s="246"/>
      <c r="ART265" s="246"/>
      <c r="ARU265" s="246"/>
      <c r="ARV265" s="246"/>
      <c r="ARW265" s="246"/>
      <c r="ARX265" s="246"/>
      <c r="ARY265" s="246"/>
      <c r="ARZ265" s="246"/>
      <c r="ASA265" s="246"/>
      <c r="ASB265" s="246"/>
      <c r="ASC265" s="246"/>
    </row>
    <row r="266" spans="1:1173" s="250" customFormat="1" ht="22" customHeight="1" thickTop="1" thickBot="1" x14ac:dyDescent="0.2">
      <c r="A266" s="230"/>
      <c r="B266" s="248" t="s">
        <v>243</v>
      </c>
      <c r="C266" s="92" t="s">
        <v>49</v>
      </c>
      <c r="D266" s="249">
        <f>IF(D$78="","",Vérification!$C$87*10^6)</f>
        <v>286500000</v>
      </c>
      <c r="E266" s="249">
        <f>IF(E$78="","",Vérification!$C$87*10^6)</f>
        <v>286500000</v>
      </c>
      <c r="F266" s="249">
        <f>IF(F$78="","",Vérification!$C$87*10^6)</f>
        <v>286500000</v>
      </c>
      <c r="G266" s="249">
        <f>IF(G$78="","",Vérification!$C$87*10^6)</f>
        <v>286500000</v>
      </c>
      <c r="H266" s="249">
        <f>IF(H$78="","",Vérification!$C$87*10^6)</f>
        <v>286500000</v>
      </c>
      <c r="I266" s="249">
        <f>IF(I$78="","",Vérification!$C$87*10^6)</f>
        <v>286500000</v>
      </c>
      <c r="J266" s="249">
        <f>IF(J$78="","",Vérification!$C$87*10^6)</f>
        <v>286500000</v>
      </c>
      <c r="K266" s="249">
        <f>IF(K$78="","",Vérification!$C$87*10^6)</f>
        <v>286500000</v>
      </c>
      <c r="L266" s="249">
        <f>IF(L$78="","",Vérification!$C$87*10^6)</f>
        <v>286500000</v>
      </c>
      <c r="M266" s="249">
        <f>IF(M$78="","",Vérification!$C$87*10^6)</f>
        <v>286500000</v>
      </c>
      <c r="N266" s="249">
        <f>IF(N$78="","",Vérification!$C$87*10^6)</f>
        <v>286500000</v>
      </c>
      <c r="O266" s="249">
        <f>IF(O$78="","",Vérification!$C$87*10^6)</f>
        <v>286500000</v>
      </c>
      <c r="P266" s="249">
        <f>IF(P$78="","",Vérification!$C$87*10^6)</f>
        <v>286500000</v>
      </c>
      <c r="Q266" s="249">
        <f>IF(Q$78="","",Vérification!$C$87*10^6)</f>
        <v>286500000</v>
      </c>
      <c r="R266" s="249">
        <f>IF(R$78="","",Vérification!$C$87*10^6)</f>
        <v>286500000</v>
      </c>
      <c r="S266" s="249">
        <f>IF(S$78="","",Vérification!$C$87*10^6)</f>
        <v>286500000</v>
      </c>
      <c r="T266" s="249">
        <f>IF(T$78="","",Vérification!$C$87*10^6)</f>
        <v>286500000</v>
      </c>
      <c r="U266" s="249">
        <f>IF(U$78="","",Vérification!$C$87*10^6)</f>
        <v>286500000</v>
      </c>
      <c r="V266" s="249">
        <f>IF(V$78="","",Vérification!$C$87*10^6)</f>
        <v>286500000</v>
      </c>
      <c r="W266" s="249">
        <f>IF(W$78="","",Vérification!$C$87*10^6)</f>
        <v>286500000</v>
      </c>
      <c r="X266" s="249">
        <f>IF(X$78="","",Vérification!$C$87*10^6)</f>
        <v>286500000</v>
      </c>
      <c r="Y266" s="249">
        <f>IF(Y$78="","",Vérification!$C$87*10^6)</f>
        <v>286500000</v>
      </c>
      <c r="Z266" s="249">
        <f>IF(Z$78="","",Vérification!$C$87*10^6)</f>
        <v>286500000</v>
      </c>
      <c r="AA266" s="249">
        <f>IF(AA$78="","",Vérification!$C$87*10^6)</f>
        <v>286500000</v>
      </c>
      <c r="AB266" s="249">
        <f>IF(AB$78="","",Vérification!$C$87*10^6)</f>
        <v>286500000</v>
      </c>
      <c r="AC266" s="249">
        <f>IF(AC$78="","",Vérification!$C$87*10^6)</f>
        <v>286500000</v>
      </c>
      <c r="AD266" s="249">
        <f>IF(AD$78="","",Vérification!$C$87*10^6)</f>
        <v>286500000</v>
      </c>
      <c r="AE266" s="249">
        <f>IF(AE$78="","",Vérification!$C$87*10^6)</f>
        <v>286500000</v>
      </c>
      <c r="AF266" s="249">
        <f>IF(AF$78="","",Vérification!$C$87*10^6)</f>
        <v>286500000</v>
      </c>
      <c r="AG266" s="249">
        <f>IF(AG$78="","",Vérification!$C$87*10^6)</f>
        <v>286500000</v>
      </c>
      <c r="AH266" s="249">
        <f>IF(AH$78="","",Vérification!$C$87*10^6)</f>
        <v>286500000</v>
      </c>
      <c r="AI266" s="249">
        <f>IF(AI$78="","",Vérification!$C$87*10^6)</f>
        <v>286500000</v>
      </c>
      <c r="AJ266" s="249">
        <f>IF(AJ$78="","",Vérification!$C$87*10^6)</f>
        <v>286500000</v>
      </c>
      <c r="AK266" s="249" t="str">
        <f>IF(AK$78="","",Vérification!$C$87*10^6)</f>
        <v/>
      </c>
      <c r="AL266" s="249" t="str">
        <f>IF(AL$78="","",Vérification!$C$87*10^6)</f>
        <v/>
      </c>
      <c r="AM266" s="249" t="str">
        <f>IF(AM$78="","",Vérification!$C$87*10^6)</f>
        <v/>
      </c>
      <c r="AN266" s="249" t="str">
        <f>IF(AN$78="","",Vérification!$C$87*10^6)</f>
        <v/>
      </c>
      <c r="AO266" s="249" t="str">
        <f>IF(AO$78="","",Vérification!$C$87*10^6)</f>
        <v/>
      </c>
      <c r="AP266" s="249" t="str">
        <f>IF(AP$78="","",Vérification!$C$87*10^6)</f>
        <v/>
      </c>
      <c r="AQ266" s="249" t="str">
        <f>IF(AQ$78="","",Vérification!$C$87*10^6)</f>
        <v/>
      </c>
      <c r="AR266" s="249" t="str">
        <f>IF(AR$78="","",Vérification!$C$87*10^6)</f>
        <v/>
      </c>
    </row>
    <row r="267" spans="1:1173" s="255" customFormat="1" ht="22" hidden="1" customHeight="1" thickTop="1" x14ac:dyDescent="0.15">
      <c r="A267" s="251"/>
      <c r="B267" s="252" t="s">
        <v>245</v>
      </c>
      <c r="C267" s="253" t="s">
        <v>49</v>
      </c>
      <c r="D267" s="254">
        <f>IF(D$78="","",D266*8760/Vérification!$D$87)</f>
        <v>973144629.70143461</v>
      </c>
      <c r="E267" s="254">
        <f>IF(E$78="","",E266*8760/Vérification!$D$87)</f>
        <v>973144629.70143461</v>
      </c>
      <c r="F267" s="254">
        <f>IF(F$78="","",F266*8760/Vérification!$D$87)</f>
        <v>973144629.70143461</v>
      </c>
      <c r="G267" s="254">
        <f>IF(G$78="","",G266*8760/Vérification!$D$87)</f>
        <v>973144629.70143461</v>
      </c>
      <c r="H267" s="254">
        <f>IF(H$78="","",H266*8760/Vérification!$D$87)</f>
        <v>973144629.70143461</v>
      </c>
      <c r="I267" s="254">
        <f>IF(I$78="","",I266*8760/Vérification!$D$87)</f>
        <v>973144629.70143461</v>
      </c>
      <c r="J267" s="254">
        <f>IF(J$78="","",J266*8760/Vérification!$D$87)</f>
        <v>973144629.70143461</v>
      </c>
      <c r="K267" s="254">
        <f>IF(K$78="","",K266*8760/Vérification!$D$87)</f>
        <v>973144629.70143461</v>
      </c>
      <c r="L267" s="254">
        <f>IF(L$78="","",L266*8760/Vérification!$D$87)</f>
        <v>973144629.70143461</v>
      </c>
      <c r="M267" s="254">
        <f>IF(M$78="","",M266*8760/Vérification!$D$87)</f>
        <v>973144629.70143461</v>
      </c>
      <c r="N267" s="254">
        <f>IF(N$78="","",N266*8760/Vérification!$D$87)</f>
        <v>973144629.70143461</v>
      </c>
      <c r="O267" s="254">
        <f>IF(O$78="","",O266*8760/Vérification!$D$87)</f>
        <v>973144629.70143461</v>
      </c>
      <c r="P267" s="254">
        <f>IF(P$78="","",P266*8760/Vérification!$D$87)</f>
        <v>973144629.70143461</v>
      </c>
      <c r="Q267" s="254">
        <f>IF(Q$78="","",Q266*8760/Vérification!$D$87)</f>
        <v>973144629.70143461</v>
      </c>
      <c r="R267" s="254">
        <f>IF(R$78="","",R266*8760/Vérification!$D$87)</f>
        <v>973144629.70143461</v>
      </c>
      <c r="S267" s="254">
        <f>IF(S$78="","",S266*8760/Vérification!$D$87)</f>
        <v>973144629.70143461</v>
      </c>
      <c r="T267" s="254">
        <f>IF(T$78="","",T266*8760/Vérification!$D$87)</f>
        <v>973144629.70143461</v>
      </c>
      <c r="U267" s="254">
        <f>IF(U$78="","",U266*8760/Vérification!$D$87)</f>
        <v>973144629.70143461</v>
      </c>
      <c r="V267" s="254">
        <f>IF(V$78="","",V266*8760/Vérification!$D$87)</f>
        <v>973144629.70143461</v>
      </c>
      <c r="W267" s="254">
        <f>IF(W$78="","",W266*8760/Vérification!$D$87)</f>
        <v>973144629.70143461</v>
      </c>
      <c r="X267" s="254">
        <f>IF(X$78="","",X266*8760/Vérification!$D$87)</f>
        <v>973144629.70143461</v>
      </c>
      <c r="Y267" s="254">
        <f>IF(Y$78="","",Y266*8760/Vérification!$D$87)</f>
        <v>973144629.70143461</v>
      </c>
      <c r="Z267" s="254">
        <f>IF(Z$78="","",Z266*8760/Vérification!$D$87)</f>
        <v>973144629.70143461</v>
      </c>
      <c r="AA267" s="254">
        <f>IF(AA$78="","",AA266*8760/Vérification!$D$87)</f>
        <v>973144629.70143461</v>
      </c>
      <c r="AB267" s="254">
        <f>IF(AB$78="","",AB266*8760/Vérification!$D$87)</f>
        <v>973144629.70143461</v>
      </c>
      <c r="AC267" s="254">
        <f>IF(AC$78="","",AC266*8760/Vérification!$D$87)</f>
        <v>973144629.70143461</v>
      </c>
      <c r="AD267" s="254">
        <f>IF(AD$78="","",AD266*8760/Vérification!$D$87)</f>
        <v>973144629.70143461</v>
      </c>
      <c r="AE267" s="254">
        <f>IF(AE$78="","",AE266*8760/Vérification!$D$87)</f>
        <v>973144629.70143461</v>
      </c>
      <c r="AF267" s="254">
        <f>IF(AF$78="","",AF266*8760/Vérification!$D$87)</f>
        <v>973144629.70143461</v>
      </c>
      <c r="AG267" s="254">
        <f>IF(AG$78="","",AG266*8760/Vérification!$D$87)</f>
        <v>973144629.70143461</v>
      </c>
      <c r="AH267" s="254">
        <f>IF(AH$78="","",AH266*8760/Vérification!$D$87)</f>
        <v>973144629.70143461</v>
      </c>
      <c r="AI267" s="254">
        <f>IF(AI$78="","",AI266*8760/Vérification!$D$87)</f>
        <v>973144629.70143461</v>
      </c>
      <c r="AJ267" s="254">
        <f>IF(AJ$78="","",AJ266*8760/Vérification!$D$87)</f>
        <v>973144629.70143461</v>
      </c>
      <c r="AK267" s="254" t="str">
        <f>IF(AK$78="","",AK266*8760/Vérification!$D$87)</f>
        <v/>
      </c>
      <c r="AL267" s="254" t="str">
        <f>IF(AL$78="","",AL266*8760/Vérification!$D$87)</f>
        <v/>
      </c>
      <c r="AM267" s="254" t="str">
        <f>IF(AM$78="","",AM266*8760/Vérification!$D$87)</f>
        <v/>
      </c>
      <c r="AN267" s="254" t="str">
        <f>IF(AN$78="","",AN266*8760/Vérification!$D$87)</f>
        <v/>
      </c>
      <c r="AO267" s="254" t="str">
        <f>IF(AO$78="","",AO266*8760/Vérification!$D$87)</f>
        <v/>
      </c>
      <c r="AP267" s="254" t="str">
        <f>IF(AP$78="","",AP266*8760/Vérification!$D$87)</f>
        <v/>
      </c>
      <c r="AQ267" s="254" t="str">
        <f>IF(AQ$78="","",AQ266*8760/Vérification!$D$87)</f>
        <v/>
      </c>
      <c r="AR267" s="254" t="str">
        <f>IF(AR$78="","",AR266*8760/Vérification!$D$87)</f>
        <v/>
      </c>
    </row>
    <row r="268" spans="1:1173" s="261" customFormat="1" ht="22" hidden="1" customHeight="1" x14ac:dyDescent="0.15">
      <c r="A268" s="256"/>
      <c r="B268" s="257" t="s">
        <v>210</v>
      </c>
      <c r="C268" s="258" t="s">
        <v>240</v>
      </c>
      <c r="D268" s="259">
        <f>C260</f>
        <v>0</v>
      </c>
      <c r="E268" s="260">
        <f>IF(E$78="","",$C260+D268)</f>
        <v>0</v>
      </c>
      <c r="F268" s="260">
        <f t="shared" ref="F268:AR268" si="81">IF(F$78="","",$C260+E268)</f>
        <v>0</v>
      </c>
      <c r="G268" s="260">
        <f t="shared" si="81"/>
        <v>0</v>
      </c>
      <c r="H268" s="260">
        <f t="shared" si="81"/>
        <v>0</v>
      </c>
      <c r="I268" s="260">
        <f t="shared" si="81"/>
        <v>0</v>
      </c>
      <c r="J268" s="260">
        <f t="shared" si="81"/>
        <v>0</v>
      </c>
      <c r="K268" s="260">
        <f t="shared" si="81"/>
        <v>0</v>
      </c>
      <c r="L268" s="260">
        <f t="shared" si="81"/>
        <v>0</v>
      </c>
      <c r="M268" s="260">
        <f t="shared" si="81"/>
        <v>0</v>
      </c>
      <c r="N268" s="260">
        <f t="shared" si="81"/>
        <v>0</v>
      </c>
      <c r="O268" s="260">
        <f t="shared" si="81"/>
        <v>0</v>
      </c>
      <c r="P268" s="260">
        <f t="shared" si="81"/>
        <v>0</v>
      </c>
      <c r="Q268" s="260">
        <f t="shared" si="81"/>
        <v>0</v>
      </c>
      <c r="R268" s="260">
        <f t="shared" si="81"/>
        <v>0</v>
      </c>
      <c r="S268" s="260">
        <f t="shared" si="81"/>
        <v>0</v>
      </c>
      <c r="T268" s="260">
        <f t="shared" si="81"/>
        <v>0</v>
      </c>
      <c r="U268" s="260">
        <f t="shared" si="81"/>
        <v>0</v>
      </c>
      <c r="V268" s="260">
        <f t="shared" si="81"/>
        <v>0</v>
      </c>
      <c r="W268" s="260">
        <f t="shared" si="81"/>
        <v>0</v>
      </c>
      <c r="X268" s="260">
        <f t="shared" si="81"/>
        <v>0</v>
      </c>
      <c r="Y268" s="260">
        <f t="shared" si="81"/>
        <v>0</v>
      </c>
      <c r="Z268" s="260">
        <f t="shared" si="81"/>
        <v>0</v>
      </c>
      <c r="AA268" s="260">
        <f t="shared" si="81"/>
        <v>0</v>
      </c>
      <c r="AB268" s="260">
        <f t="shared" si="81"/>
        <v>0</v>
      </c>
      <c r="AC268" s="260">
        <f t="shared" si="81"/>
        <v>0</v>
      </c>
      <c r="AD268" s="260">
        <f t="shared" si="81"/>
        <v>0</v>
      </c>
      <c r="AE268" s="260">
        <f t="shared" si="81"/>
        <v>0</v>
      </c>
      <c r="AF268" s="260">
        <f t="shared" si="81"/>
        <v>0</v>
      </c>
      <c r="AG268" s="260">
        <f t="shared" si="81"/>
        <v>0</v>
      </c>
      <c r="AH268" s="260">
        <f t="shared" si="81"/>
        <v>0</v>
      </c>
      <c r="AI268" s="260">
        <f t="shared" si="81"/>
        <v>0</v>
      </c>
      <c r="AJ268" s="260">
        <f t="shared" si="81"/>
        <v>0</v>
      </c>
      <c r="AK268" s="260" t="str">
        <f t="shared" si="81"/>
        <v/>
      </c>
      <c r="AL268" s="260" t="str">
        <f t="shared" si="81"/>
        <v/>
      </c>
      <c r="AM268" s="260" t="str">
        <f t="shared" si="81"/>
        <v/>
      </c>
      <c r="AN268" s="260" t="str">
        <f t="shared" si="81"/>
        <v/>
      </c>
      <c r="AO268" s="260" t="str">
        <f t="shared" si="81"/>
        <v/>
      </c>
      <c r="AP268" s="260" t="str">
        <f t="shared" si="81"/>
        <v/>
      </c>
      <c r="AQ268" s="260" t="str">
        <f t="shared" si="81"/>
        <v/>
      </c>
      <c r="AR268" s="260" t="str">
        <f t="shared" si="81"/>
        <v/>
      </c>
    </row>
    <row r="269" spans="1:1173" s="265" customFormat="1" ht="22" customHeight="1" thickTop="1" thickBot="1" x14ac:dyDescent="0.2">
      <c r="A269" s="230"/>
      <c r="B269" s="262" t="s">
        <v>241</v>
      </c>
      <c r="C269" s="263" t="s">
        <v>240</v>
      </c>
      <c r="D269" s="264">
        <f t="shared" ref="D269:AR269" si="82">IF(D$78="","",ROUNDDOWN(D268,0))</f>
        <v>0</v>
      </c>
      <c r="E269" s="264">
        <f t="shared" si="82"/>
        <v>0</v>
      </c>
      <c r="F269" s="264">
        <f t="shared" si="82"/>
        <v>0</v>
      </c>
      <c r="G269" s="264">
        <f t="shared" si="82"/>
        <v>0</v>
      </c>
      <c r="H269" s="264">
        <f t="shared" si="82"/>
        <v>0</v>
      </c>
      <c r="I269" s="264">
        <f t="shared" si="82"/>
        <v>0</v>
      </c>
      <c r="J269" s="264">
        <f t="shared" si="82"/>
        <v>0</v>
      </c>
      <c r="K269" s="264">
        <f t="shared" si="82"/>
        <v>0</v>
      </c>
      <c r="L269" s="264">
        <f t="shared" si="82"/>
        <v>0</v>
      </c>
      <c r="M269" s="264">
        <f t="shared" si="82"/>
        <v>0</v>
      </c>
      <c r="N269" s="264">
        <f t="shared" si="82"/>
        <v>0</v>
      </c>
      <c r="O269" s="264">
        <f t="shared" si="82"/>
        <v>0</v>
      </c>
      <c r="P269" s="264">
        <f t="shared" si="82"/>
        <v>0</v>
      </c>
      <c r="Q269" s="264">
        <f t="shared" si="82"/>
        <v>0</v>
      </c>
      <c r="R269" s="264">
        <f t="shared" si="82"/>
        <v>0</v>
      </c>
      <c r="S269" s="264">
        <f t="shared" si="82"/>
        <v>0</v>
      </c>
      <c r="T269" s="264">
        <f t="shared" si="82"/>
        <v>0</v>
      </c>
      <c r="U269" s="264">
        <f t="shared" si="82"/>
        <v>0</v>
      </c>
      <c r="V269" s="264">
        <f t="shared" si="82"/>
        <v>0</v>
      </c>
      <c r="W269" s="264">
        <f t="shared" si="82"/>
        <v>0</v>
      </c>
      <c r="X269" s="264">
        <f t="shared" si="82"/>
        <v>0</v>
      </c>
      <c r="Y269" s="264">
        <f t="shared" si="82"/>
        <v>0</v>
      </c>
      <c r="Z269" s="264">
        <f t="shared" si="82"/>
        <v>0</v>
      </c>
      <c r="AA269" s="264">
        <f t="shared" si="82"/>
        <v>0</v>
      </c>
      <c r="AB269" s="264">
        <f t="shared" si="82"/>
        <v>0</v>
      </c>
      <c r="AC269" s="264">
        <f t="shared" si="82"/>
        <v>0</v>
      </c>
      <c r="AD269" s="264">
        <f t="shared" si="82"/>
        <v>0</v>
      </c>
      <c r="AE269" s="264">
        <f t="shared" si="82"/>
        <v>0</v>
      </c>
      <c r="AF269" s="264">
        <f t="shared" si="82"/>
        <v>0</v>
      </c>
      <c r="AG269" s="264">
        <f t="shared" si="82"/>
        <v>0</v>
      </c>
      <c r="AH269" s="264">
        <f t="shared" si="82"/>
        <v>0</v>
      </c>
      <c r="AI269" s="264">
        <f t="shared" si="82"/>
        <v>0</v>
      </c>
      <c r="AJ269" s="264">
        <f t="shared" si="82"/>
        <v>0</v>
      </c>
      <c r="AK269" s="264" t="str">
        <f t="shared" si="82"/>
        <v/>
      </c>
      <c r="AL269" s="264" t="str">
        <f t="shared" si="82"/>
        <v/>
      </c>
      <c r="AM269" s="264" t="str">
        <f t="shared" si="82"/>
        <v/>
      </c>
      <c r="AN269" s="264" t="str">
        <f t="shared" si="82"/>
        <v/>
      </c>
      <c r="AO269" s="264" t="str">
        <f t="shared" si="82"/>
        <v/>
      </c>
      <c r="AP269" s="264" t="str">
        <f t="shared" si="82"/>
        <v/>
      </c>
      <c r="AQ269" s="264" t="str">
        <f t="shared" si="82"/>
        <v/>
      </c>
      <c r="AR269" s="264" t="str">
        <f t="shared" si="82"/>
        <v/>
      </c>
    </row>
    <row r="270" spans="1:1173" s="250" customFormat="1" ht="22" customHeight="1" thickTop="1" thickBot="1" x14ac:dyDescent="0.2">
      <c r="A270" s="230"/>
      <c r="B270" s="248" t="s">
        <v>244</v>
      </c>
      <c r="C270" s="92" t="s">
        <v>49</v>
      </c>
      <c r="D270" s="249">
        <f t="shared" ref="D270:AR270" si="83">IF(D$78="","",$E$24*D269)</f>
        <v>0</v>
      </c>
      <c r="E270" s="249">
        <f t="shared" si="83"/>
        <v>0</v>
      </c>
      <c r="F270" s="249">
        <f t="shared" si="83"/>
        <v>0</v>
      </c>
      <c r="G270" s="249">
        <f t="shared" si="83"/>
        <v>0</v>
      </c>
      <c r="H270" s="249">
        <f t="shared" si="83"/>
        <v>0</v>
      </c>
      <c r="I270" s="249">
        <f t="shared" si="83"/>
        <v>0</v>
      </c>
      <c r="J270" s="249">
        <f t="shared" si="83"/>
        <v>0</v>
      </c>
      <c r="K270" s="249">
        <f t="shared" si="83"/>
        <v>0</v>
      </c>
      <c r="L270" s="249">
        <f t="shared" si="83"/>
        <v>0</v>
      </c>
      <c r="M270" s="249">
        <f t="shared" si="83"/>
        <v>0</v>
      </c>
      <c r="N270" s="249">
        <f t="shared" si="83"/>
        <v>0</v>
      </c>
      <c r="O270" s="249">
        <f t="shared" si="83"/>
        <v>0</v>
      </c>
      <c r="P270" s="249">
        <f t="shared" si="83"/>
        <v>0</v>
      </c>
      <c r="Q270" s="249">
        <f t="shared" si="83"/>
        <v>0</v>
      </c>
      <c r="R270" s="249">
        <f t="shared" si="83"/>
        <v>0</v>
      </c>
      <c r="S270" s="249">
        <f t="shared" si="83"/>
        <v>0</v>
      </c>
      <c r="T270" s="249">
        <f t="shared" si="83"/>
        <v>0</v>
      </c>
      <c r="U270" s="249">
        <f t="shared" si="83"/>
        <v>0</v>
      </c>
      <c r="V270" s="249">
        <f t="shared" si="83"/>
        <v>0</v>
      </c>
      <c r="W270" s="249">
        <f t="shared" si="83"/>
        <v>0</v>
      </c>
      <c r="X270" s="249">
        <f t="shared" si="83"/>
        <v>0</v>
      </c>
      <c r="Y270" s="249">
        <f t="shared" si="83"/>
        <v>0</v>
      </c>
      <c r="Z270" s="249">
        <f t="shared" si="83"/>
        <v>0</v>
      </c>
      <c r="AA270" s="249">
        <f t="shared" si="83"/>
        <v>0</v>
      </c>
      <c r="AB270" s="249">
        <f t="shared" si="83"/>
        <v>0</v>
      </c>
      <c r="AC270" s="249">
        <f t="shared" si="83"/>
        <v>0</v>
      </c>
      <c r="AD270" s="249">
        <f t="shared" si="83"/>
        <v>0</v>
      </c>
      <c r="AE270" s="249">
        <f t="shared" si="83"/>
        <v>0</v>
      </c>
      <c r="AF270" s="249">
        <f t="shared" si="83"/>
        <v>0</v>
      </c>
      <c r="AG270" s="249">
        <f t="shared" si="83"/>
        <v>0</v>
      </c>
      <c r="AH270" s="249">
        <f t="shared" si="83"/>
        <v>0</v>
      </c>
      <c r="AI270" s="249">
        <f t="shared" si="83"/>
        <v>0</v>
      </c>
      <c r="AJ270" s="249">
        <f t="shared" si="83"/>
        <v>0</v>
      </c>
      <c r="AK270" s="249" t="str">
        <f t="shared" si="83"/>
        <v/>
      </c>
      <c r="AL270" s="249" t="str">
        <f t="shared" si="83"/>
        <v/>
      </c>
      <c r="AM270" s="249" t="str">
        <f t="shared" si="83"/>
        <v/>
      </c>
      <c r="AN270" s="249" t="str">
        <f t="shared" si="83"/>
        <v/>
      </c>
      <c r="AO270" s="249" t="str">
        <f t="shared" si="83"/>
        <v/>
      </c>
      <c r="AP270" s="249" t="str">
        <f t="shared" si="83"/>
        <v/>
      </c>
      <c r="AQ270" s="249" t="str">
        <f t="shared" si="83"/>
        <v/>
      </c>
      <c r="AR270" s="249" t="str">
        <f t="shared" si="83"/>
        <v/>
      </c>
    </row>
    <row r="271" spans="1:1173" s="255" customFormat="1" ht="22" hidden="1" customHeight="1" thickTop="1" x14ac:dyDescent="0.15">
      <c r="A271" s="251"/>
      <c r="B271" s="252" t="s">
        <v>245</v>
      </c>
      <c r="C271" s="253" t="s">
        <v>49</v>
      </c>
      <c r="D271" s="254">
        <f t="shared" ref="D271:AR271" si="84">IF(D$78="","",D270*8760/$D$15)</f>
        <v>0</v>
      </c>
      <c r="E271" s="254">
        <f t="shared" si="84"/>
        <v>0</v>
      </c>
      <c r="F271" s="254">
        <f t="shared" si="84"/>
        <v>0</v>
      </c>
      <c r="G271" s="254">
        <f t="shared" si="84"/>
        <v>0</v>
      </c>
      <c r="H271" s="254">
        <f t="shared" si="84"/>
        <v>0</v>
      </c>
      <c r="I271" s="254">
        <f t="shared" si="84"/>
        <v>0</v>
      </c>
      <c r="J271" s="254">
        <f t="shared" si="84"/>
        <v>0</v>
      </c>
      <c r="K271" s="254">
        <f t="shared" si="84"/>
        <v>0</v>
      </c>
      <c r="L271" s="254">
        <f t="shared" si="84"/>
        <v>0</v>
      </c>
      <c r="M271" s="254">
        <f t="shared" si="84"/>
        <v>0</v>
      </c>
      <c r="N271" s="254">
        <f t="shared" si="84"/>
        <v>0</v>
      </c>
      <c r="O271" s="254">
        <f t="shared" si="84"/>
        <v>0</v>
      </c>
      <c r="P271" s="254">
        <f t="shared" si="84"/>
        <v>0</v>
      </c>
      <c r="Q271" s="254">
        <f t="shared" si="84"/>
        <v>0</v>
      </c>
      <c r="R271" s="254">
        <f t="shared" si="84"/>
        <v>0</v>
      </c>
      <c r="S271" s="254">
        <f t="shared" si="84"/>
        <v>0</v>
      </c>
      <c r="T271" s="254">
        <f t="shared" si="84"/>
        <v>0</v>
      </c>
      <c r="U271" s="254">
        <f t="shared" si="84"/>
        <v>0</v>
      </c>
      <c r="V271" s="254">
        <f t="shared" si="84"/>
        <v>0</v>
      </c>
      <c r="W271" s="254">
        <f t="shared" si="84"/>
        <v>0</v>
      </c>
      <c r="X271" s="254">
        <f t="shared" si="84"/>
        <v>0</v>
      </c>
      <c r="Y271" s="254">
        <f t="shared" si="84"/>
        <v>0</v>
      </c>
      <c r="Z271" s="254">
        <f t="shared" si="84"/>
        <v>0</v>
      </c>
      <c r="AA271" s="254">
        <f t="shared" si="84"/>
        <v>0</v>
      </c>
      <c r="AB271" s="254">
        <f t="shared" si="84"/>
        <v>0</v>
      </c>
      <c r="AC271" s="254">
        <f t="shared" si="84"/>
        <v>0</v>
      </c>
      <c r="AD271" s="254">
        <f t="shared" si="84"/>
        <v>0</v>
      </c>
      <c r="AE271" s="254">
        <f t="shared" si="84"/>
        <v>0</v>
      </c>
      <c r="AF271" s="254">
        <f t="shared" si="84"/>
        <v>0</v>
      </c>
      <c r="AG271" s="254">
        <f t="shared" si="84"/>
        <v>0</v>
      </c>
      <c r="AH271" s="254">
        <f t="shared" si="84"/>
        <v>0</v>
      </c>
      <c r="AI271" s="254">
        <f t="shared" si="84"/>
        <v>0</v>
      </c>
      <c r="AJ271" s="254">
        <f t="shared" si="84"/>
        <v>0</v>
      </c>
      <c r="AK271" s="254" t="str">
        <f t="shared" si="84"/>
        <v/>
      </c>
      <c r="AL271" s="254" t="str">
        <f t="shared" si="84"/>
        <v/>
      </c>
      <c r="AM271" s="254" t="str">
        <f t="shared" si="84"/>
        <v/>
      </c>
      <c r="AN271" s="254" t="str">
        <f t="shared" si="84"/>
        <v/>
      </c>
      <c r="AO271" s="254" t="str">
        <f t="shared" si="84"/>
        <v/>
      </c>
      <c r="AP271" s="254" t="str">
        <f t="shared" si="84"/>
        <v/>
      </c>
      <c r="AQ271" s="254" t="str">
        <f t="shared" si="84"/>
        <v/>
      </c>
      <c r="AR271" s="254" t="str">
        <f t="shared" si="84"/>
        <v/>
      </c>
    </row>
    <row r="272" spans="1:1173" s="255" customFormat="1" ht="22" hidden="1" customHeight="1" x14ac:dyDescent="0.15">
      <c r="A272" s="251"/>
      <c r="B272" s="252" t="s">
        <v>40</v>
      </c>
      <c r="C272" s="253" t="s">
        <v>272</v>
      </c>
      <c r="D272" s="254">
        <f>IF(D$78="","",Vérification!$F$87*D270/$D$15)</f>
        <v>0</v>
      </c>
      <c r="E272" s="254">
        <f>IF(E$78="","",Vérification!$F$87*E270/$D$15)</f>
        <v>0</v>
      </c>
      <c r="F272" s="254">
        <f>IF(F$78="","",Vérification!$F$87*F270/$D$15)</f>
        <v>0</v>
      </c>
      <c r="G272" s="254">
        <f>IF(G$78="","",Vérification!$F$87*G270/$D$15)</f>
        <v>0</v>
      </c>
      <c r="H272" s="254">
        <f>IF(H$78="","",Vérification!$F$87*H270/$D$15)</f>
        <v>0</v>
      </c>
      <c r="I272" s="254">
        <f>IF(I$78="","",Vérification!$F$87*I270/$D$15)</f>
        <v>0</v>
      </c>
      <c r="J272" s="254">
        <f>IF(J$78="","",Vérification!$F$87*J270/$D$15)</f>
        <v>0</v>
      </c>
      <c r="K272" s="254">
        <f>IF(K$78="","",Vérification!$F$87*K270/$D$15)</f>
        <v>0</v>
      </c>
      <c r="L272" s="254">
        <f>IF(L$78="","",Vérification!$F$87*L270/$D$15)</f>
        <v>0</v>
      </c>
      <c r="M272" s="254">
        <f>IF(M$78="","",Vérification!$F$87*M270/$D$15)</f>
        <v>0</v>
      </c>
      <c r="N272" s="254">
        <f>IF(N$78="","",Vérification!$F$87*N270/$D$15)</f>
        <v>0</v>
      </c>
      <c r="O272" s="254">
        <f>IF(O$78="","",Vérification!$F$87*O270/$D$15)</f>
        <v>0</v>
      </c>
      <c r="P272" s="254">
        <f>IF(P$78="","",Vérification!$F$87*P270/$D$15)</f>
        <v>0</v>
      </c>
      <c r="Q272" s="254">
        <f>IF(Q$78="","",Vérification!$F$87*Q270/$D$15)</f>
        <v>0</v>
      </c>
      <c r="R272" s="254">
        <f>IF(R$78="","",Vérification!$F$87*R270/$D$15)</f>
        <v>0</v>
      </c>
      <c r="S272" s="254">
        <f>IF(S$78="","",Vérification!$F$87*S270/$D$15)</f>
        <v>0</v>
      </c>
      <c r="T272" s="254">
        <f>IF(T$78="","",Vérification!$F$87*T270/$D$15)</f>
        <v>0</v>
      </c>
      <c r="U272" s="254">
        <f>IF(U$78="","",Vérification!$F$87*U270/$D$15)</f>
        <v>0</v>
      </c>
      <c r="V272" s="254">
        <f>IF(V$78="","",Vérification!$F$87*V270/$D$15)</f>
        <v>0</v>
      </c>
      <c r="W272" s="254">
        <f>IF(W$78="","",Vérification!$F$87*W270/$D$15)</f>
        <v>0</v>
      </c>
      <c r="X272" s="254">
        <f>IF(X$78="","",Vérification!$F$87*X270/$D$15)</f>
        <v>0</v>
      </c>
      <c r="Y272" s="254">
        <f>IF(Y$78="","",Vérification!$F$87*Y270/$D$15)</f>
        <v>0</v>
      </c>
      <c r="Z272" s="254">
        <f>IF(Z$78="","",Vérification!$F$87*Z270/$D$15)</f>
        <v>0</v>
      </c>
      <c r="AA272" s="254">
        <f>IF(AA$78="","",Vérification!$F$87*AA270/$D$15)</f>
        <v>0</v>
      </c>
      <c r="AB272" s="254">
        <f>IF(AB$78="","",Vérification!$F$87*AB270/$D$15)</f>
        <v>0</v>
      </c>
      <c r="AC272" s="254">
        <f>IF(AC$78="","",Vérification!$F$87*AC270/$D$15)</f>
        <v>0</v>
      </c>
      <c r="AD272" s="254">
        <f>IF(AD$78="","",Vérification!$F$87*AD270/$D$15)</f>
        <v>0</v>
      </c>
      <c r="AE272" s="254">
        <f>IF(AE$78="","",Vérification!$F$87*AE270/$D$15)</f>
        <v>0</v>
      </c>
      <c r="AF272" s="254">
        <f>IF(AF$78="","",Vérification!$F$87*AF270/$D$15)</f>
        <v>0</v>
      </c>
      <c r="AG272" s="254">
        <f>IF(AG$78="","",Vérification!$F$87*AG270/$D$15)</f>
        <v>0</v>
      </c>
      <c r="AH272" s="254">
        <f>IF(AH$78="","",Vérification!$F$87*AH270/$D$15)</f>
        <v>0</v>
      </c>
      <c r="AI272" s="254">
        <f>IF(AI$78="","",Vérification!$F$87*AI270/$D$15)</f>
        <v>0</v>
      </c>
      <c r="AJ272" s="254">
        <f>IF(AJ$78="","",Vérification!$F$87*AJ270/$D$15)</f>
        <v>0</v>
      </c>
      <c r="AK272" s="254" t="str">
        <f>IF(AK$78="","",Vérification!$F$87*AK270/$D$15)</f>
        <v/>
      </c>
      <c r="AL272" s="254" t="str">
        <f>IF(AL$78="","",Vérification!$F$87*AL270/$D$15)</f>
        <v/>
      </c>
      <c r="AM272" s="254" t="str">
        <f>IF(AM$78="","",Vérification!$F$87*AM270/$D$15)</f>
        <v/>
      </c>
      <c r="AN272" s="254" t="str">
        <f>IF(AN$78="","",Vérification!$F$87*AN270/$D$15)</f>
        <v/>
      </c>
      <c r="AO272" s="254" t="str">
        <f>IF(AO$78="","",Vérification!$F$87*AO270/$D$15)</f>
        <v/>
      </c>
      <c r="AP272" s="254" t="str">
        <f>IF(AP$78="","",Vérification!$F$87*AP270/$D$15)</f>
        <v/>
      </c>
      <c r="AQ272" s="254" t="str">
        <f>IF(AQ$78="","",Vérification!$F$87*AQ270/$D$15)</f>
        <v/>
      </c>
      <c r="AR272" s="254" t="str">
        <f>IF(AR$78="","",Vérification!$F$87*AR270/$D$15)</f>
        <v/>
      </c>
    </row>
    <row r="273" spans="1:1173" s="231" customFormat="1" ht="26" customHeight="1" thickTop="1" x14ac:dyDescent="0.15">
      <c r="A273" s="230"/>
      <c r="D273" s="266"/>
      <c r="E273" s="232"/>
      <c r="J273" s="232"/>
    </row>
    <row r="274" spans="1:1173" s="230" customFormat="1" ht="10" customHeight="1" x14ac:dyDescent="0.15">
      <c r="E274" s="236"/>
      <c r="J274" s="236"/>
    </row>
    <row r="275" spans="1:1173" s="230" customFormat="1" ht="22" customHeight="1" x14ac:dyDescent="0.15">
      <c r="B275" s="342"/>
      <c r="C275" s="343" t="str">
        <f>G$21</f>
        <v>Puissance éolienne</v>
      </c>
      <c r="D275" s="226"/>
      <c r="E275" s="229"/>
      <c r="J275" s="236"/>
    </row>
    <row r="276" spans="1:1173" s="247" customFormat="1" ht="22" customHeight="1" thickBot="1" x14ac:dyDescent="0.2">
      <c r="A276" s="230"/>
      <c r="B276" s="242" t="s">
        <v>69</v>
      </c>
      <c r="C276" s="243" t="s">
        <v>11</v>
      </c>
      <c r="D276" s="244">
        <f>D$78</f>
        <v>2018</v>
      </c>
      <c r="E276" s="245">
        <f t="shared" ref="E276:AR276" si="85">E$78</f>
        <v>2019</v>
      </c>
      <c r="F276" s="244">
        <f t="shared" si="85"/>
        <v>2020</v>
      </c>
      <c r="G276" s="244">
        <f t="shared" si="85"/>
        <v>2021</v>
      </c>
      <c r="H276" s="244">
        <f t="shared" si="85"/>
        <v>2022</v>
      </c>
      <c r="I276" s="244">
        <f t="shared" si="85"/>
        <v>2023</v>
      </c>
      <c r="J276" s="245">
        <f t="shared" si="85"/>
        <v>2024</v>
      </c>
      <c r="K276" s="244">
        <f t="shared" si="85"/>
        <v>2025</v>
      </c>
      <c r="L276" s="244">
        <f t="shared" si="85"/>
        <v>2026</v>
      </c>
      <c r="M276" s="244">
        <f t="shared" si="85"/>
        <v>2027</v>
      </c>
      <c r="N276" s="244">
        <f t="shared" si="85"/>
        <v>2028</v>
      </c>
      <c r="O276" s="244">
        <f t="shared" si="85"/>
        <v>2029</v>
      </c>
      <c r="P276" s="244">
        <f t="shared" si="85"/>
        <v>2030</v>
      </c>
      <c r="Q276" s="244">
        <f t="shared" si="85"/>
        <v>2031</v>
      </c>
      <c r="R276" s="244">
        <f t="shared" si="85"/>
        <v>2032</v>
      </c>
      <c r="S276" s="244">
        <f t="shared" si="85"/>
        <v>2033</v>
      </c>
      <c r="T276" s="244">
        <f t="shared" si="85"/>
        <v>2034</v>
      </c>
      <c r="U276" s="244">
        <f t="shared" si="85"/>
        <v>2035</v>
      </c>
      <c r="V276" s="244">
        <f t="shared" si="85"/>
        <v>2036</v>
      </c>
      <c r="W276" s="244">
        <f t="shared" si="85"/>
        <v>2037</v>
      </c>
      <c r="X276" s="244">
        <f t="shared" si="85"/>
        <v>2038</v>
      </c>
      <c r="Y276" s="244">
        <f t="shared" si="85"/>
        <v>2039</v>
      </c>
      <c r="Z276" s="244">
        <f t="shared" si="85"/>
        <v>2040</v>
      </c>
      <c r="AA276" s="244">
        <f t="shared" si="85"/>
        <v>2041</v>
      </c>
      <c r="AB276" s="244">
        <f t="shared" si="85"/>
        <v>2042</v>
      </c>
      <c r="AC276" s="244">
        <f t="shared" si="85"/>
        <v>2043</v>
      </c>
      <c r="AD276" s="244">
        <f t="shared" si="85"/>
        <v>2044</v>
      </c>
      <c r="AE276" s="244">
        <f t="shared" si="85"/>
        <v>2045</v>
      </c>
      <c r="AF276" s="244">
        <f t="shared" si="85"/>
        <v>2046</v>
      </c>
      <c r="AG276" s="244">
        <f t="shared" si="85"/>
        <v>2047</v>
      </c>
      <c r="AH276" s="244">
        <f t="shared" si="85"/>
        <v>2048</v>
      </c>
      <c r="AI276" s="244">
        <f t="shared" si="85"/>
        <v>2049</v>
      </c>
      <c r="AJ276" s="244">
        <f t="shared" si="85"/>
        <v>2050</v>
      </c>
      <c r="AK276" s="244" t="str">
        <f t="shared" si="85"/>
        <v/>
      </c>
      <c r="AL276" s="244" t="str">
        <f t="shared" si="85"/>
        <v/>
      </c>
      <c r="AM276" s="244" t="str">
        <f t="shared" si="85"/>
        <v/>
      </c>
      <c r="AN276" s="244" t="str">
        <f t="shared" si="85"/>
        <v/>
      </c>
      <c r="AO276" s="244" t="str">
        <f t="shared" si="85"/>
        <v/>
      </c>
      <c r="AP276" s="244" t="str">
        <f t="shared" si="85"/>
        <v/>
      </c>
      <c r="AQ276" s="244" t="str">
        <f t="shared" si="85"/>
        <v/>
      </c>
      <c r="AR276" s="244" t="str">
        <f t="shared" si="85"/>
        <v/>
      </c>
      <c r="AS276" s="246"/>
      <c r="AT276" s="246"/>
      <c r="AU276" s="246"/>
      <c r="AV276" s="246"/>
      <c r="AW276" s="246"/>
      <c r="AX276" s="246"/>
      <c r="AY276" s="246"/>
      <c r="AZ276" s="246"/>
      <c r="BA276" s="246"/>
      <c r="BB276" s="246"/>
      <c r="BC276" s="246"/>
      <c r="BD276" s="246"/>
      <c r="BE276" s="246"/>
      <c r="BF276" s="246"/>
      <c r="BG276" s="246"/>
      <c r="BH276" s="246"/>
      <c r="BI276" s="246"/>
      <c r="BJ276" s="246"/>
      <c r="BK276" s="246"/>
      <c r="BL276" s="246"/>
      <c r="BM276" s="246"/>
      <c r="BN276" s="246"/>
      <c r="BO276" s="246"/>
      <c r="BP276" s="246"/>
      <c r="BQ276" s="246"/>
      <c r="BR276" s="246"/>
      <c r="BS276" s="246"/>
      <c r="BT276" s="246"/>
      <c r="BU276" s="246"/>
      <c r="BV276" s="246"/>
      <c r="BW276" s="246"/>
      <c r="BX276" s="246"/>
      <c r="BY276" s="246"/>
      <c r="BZ276" s="246"/>
      <c r="CA276" s="246"/>
      <c r="CB276" s="246"/>
      <c r="CC276" s="246"/>
      <c r="CD276" s="246"/>
      <c r="CE276" s="246"/>
      <c r="CF276" s="246"/>
      <c r="CG276" s="246"/>
      <c r="CH276" s="246"/>
      <c r="CI276" s="246"/>
      <c r="CJ276" s="246"/>
      <c r="CK276" s="246"/>
      <c r="CL276" s="246"/>
      <c r="CM276" s="246"/>
      <c r="CN276" s="246"/>
      <c r="CO276" s="246"/>
      <c r="CP276" s="246"/>
      <c r="CQ276" s="246"/>
      <c r="CR276" s="246"/>
      <c r="CS276" s="246"/>
      <c r="CT276" s="246"/>
      <c r="CU276" s="246"/>
      <c r="CV276" s="246"/>
      <c r="CW276" s="246"/>
      <c r="CX276" s="246"/>
      <c r="CY276" s="246"/>
      <c r="CZ276" s="246"/>
      <c r="DA276" s="246"/>
      <c r="DB276" s="246"/>
      <c r="DC276" s="246"/>
      <c r="DD276" s="246"/>
      <c r="DE276" s="246"/>
      <c r="DF276" s="246"/>
      <c r="DG276" s="246"/>
      <c r="DH276" s="246"/>
      <c r="DI276" s="246"/>
      <c r="DJ276" s="246"/>
      <c r="DK276" s="246"/>
      <c r="DL276" s="246"/>
      <c r="DM276" s="246"/>
      <c r="DN276" s="246"/>
      <c r="DO276" s="246"/>
      <c r="DP276" s="246"/>
      <c r="DQ276" s="246"/>
      <c r="DR276" s="246"/>
      <c r="DS276" s="246"/>
      <c r="DT276" s="246"/>
      <c r="DU276" s="246"/>
      <c r="DV276" s="246"/>
      <c r="DW276" s="246"/>
      <c r="DX276" s="246"/>
      <c r="DY276" s="246"/>
      <c r="DZ276" s="246"/>
      <c r="EA276" s="246"/>
      <c r="EB276" s="246"/>
      <c r="EC276" s="246"/>
      <c r="ED276" s="246"/>
      <c r="EE276" s="246"/>
      <c r="EF276" s="246"/>
      <c r="EG276" s="246"/>
      <c r="EH276" s="246"/>
      <c r="EI276" s="246"/>
      <c r="EJ276" s="246"/>
      <c r="EK276" s="246"/>
      <c r="EL276" s="246"/>
      <c r="EM276" s="246"/>
      <c r="EN276" s="246"/>
      <c r="EO276" s="246"/>
      <c r="EP276" s="246"/>
      <c r="EQ276" s="246"/>
      <c r="ER276" s="246"/>
      <c r="ES276" s="246"/>
      <c r="ET276" s="246"/>
      <c r="EU276" s="246"/>
      <c r="EV276" s="246"/>
      <c r="EW276" s="246"/>
      <c r="EX276" s="246"/>
      <c r="EY276" s="246"/>
      <c r="EZ276" s="246"/>
      <c r="FA276" s="246"/>
      <c r="FB276" s="246"/>
      <c r="FC276" s="246"/>
      <c r="FD276" s="246"/>
      <c r="FE276" s="246"/>
      <c r="FF276" s="246"/>
      <c r="FG276" s="246"/>
      <c r="FH276" s="246"/>
      <c r="FI276" s="246"/>
      <c r="FJ276" s="246"/>
      <c r="FK276" s="246"/>
      <c r="FL276" s="246"/>
      <c r="FM276" s="246"/>
      <c r="FN276" s="246"/>
      <c r="FO276" s="246"/>
      <c r="FP276" s="246"/>
      <c r="FQ276" s="246"/>
      <c r="FR276" s="246"/>
      <c r="FS276" s="246"/>
      <c r="FT276" s="246"/>
      <c r="FU276" s="246"/>
      <c r="FV276" s="246"/>
      <c r="FW276" s="246"/>
      <c r="FX276" s="246"/>
      <c r="FY276" s="246"/>
      <c r="FZ276" s="246"/>
      <c r="GA276" s="246"/>
      <c r="GB276" s="246"/>
      <c r="GC276" s="246"/>
      <c r="GD276" s="246"/>
      <c r="GE276" s="246"/>
      <c r="GF276" s="246"/>
      <c r="GG276" s="246"/>
      <c r="GH276" s="246"/>
      <c r="GI276" s="246"/>
      <c r="GJ276" s="246"/>
      <c r="GK276" s="246"/>
      <c r="GL276" s="246"/>
      <c r="GM276" s="246"/>
      <c r="GN276" s="246"/>
      <c r="GO276" s="246"/>
      <c r="GP276" s="246"/>
      <c r="GQ276" s="246"/>
      <c r="GR276" s="246"/>
      <c r="GS276" s="246"/>
      <c r="GT276" s="246"/>
      <c r="GU276" s="246"/>
      <c r="GV276" s="246"/>
      <c r="GW276" s="246"/>
      <c r="GX276" s="246"/>
      <c r="GY276" s="246"/>
      <c r="GZ276" s="246"/>
      <c r="HA276" s="246"/>
      <c r="HB276" s="246"/>
      <c r="HC276" s="246"/>
      <c r="HD276" s="246"/>
      <c r="HE276" s="246"/>
      <c r="HF276" s="246"/>
      <c r="HG276" s="246"/>
      <c r="HH276" s="246"/>
      <c r="HI276" s="246"/>
      <c r="HJ276" s="246"/>
      <c r="HK276" s="246"/>
      <c r="HL276" s="246"/>
      <c r="HM276" s="246"/>
      <c r="HN276" s="246"/>
      <c r="HO276" s="246"/>
      <c r="HP276" s="246"/>
      <c r="HQ276" s="246"/>
      <c r="HR276" s="246"/>
      <c r="HS276" s="246"/>
      <c r="HT276" s="246"/>
      <c r="HU276" s="246"/>
      <c r="HV276" s="246"/>
      <c r="HW276" s="246"/>
      <c r="HX276" s="246"/>
      <c r="HY276" s="246"/>
      <c r="HZ276" s="246"/>
      <c r="IA276" s="246"/>
      <c r="IB276" s="246"/>
      <c r="IC276" s="246"/>
      <c r="ID276" s="246"/>
      <c r="IE276" s="246"/>
      <c r="IF276" s="246"/>
      <c r="IG276" s="246"/>
      <c r="IH276" s="246"/>
      <c r="II276" s="246"/>
      <c r="IJ276" s="246"/>
      <c r="IK276" s="246"/>
      <c r="IL276" s="246"/>
      <c r="IM276" s="246"/>
      <c r="IN276" s="246"/>
      <c r="IO276" s="246"/>
      <c r="IP276" s="246"/>
      <c r="IQ276" s="246"/>
      <c r="IR276" s="246"/>
      <c r="IS276" s="246"/>
      <c r="IT276" s="246"/>
      <c r="IU276" s="246"/>
      <c r="IV276" s="246"/>
      <c r="IW276" s="246"/>
      <c r="IX276" s="246"/>
      <c r="IY276" s="246"/>
      <c r="IZ276" s="246"/>
      <c r="JA276" s="246"/>
      <c r="JB276" s="246"/>
      <c r="JC276" s="246"/>
      <c r="JD276" s="246"/>
      <c r="JE276" s="246"/>
      <c r="JF276" s="246"/>
      <c r="JG276" s="246"/>
      <c r="JH276" s="246"/>
      <c r="JI276" s="246"/>
      <c r="JJ276" s="246"/>
      <c r="JK276" s="246"/>
      <c r="JL276" s="246"/>
      <c r="JM276" s="246"/>
      <c r="JN276" s="246"/>
      <c r="JO276" s="246"/>
      <c r="JP276" s="246"/>
      <c r="JQ276" s="246"/>
      <c r="JR276" s="246"/>
      <c r="JS276" s="246"/>
      <c r="JT276" s="246"/>
      <c r="JU276" s="246"/>
      <c r="JV276" s="246"/>
      <c r="JW276" s="246"/>
      <c r="JX276" s="246"/>
      <c r="JY276" s="246"/>
      <c r="JZ276" s="246"/>
      <c r="KA276" s="246"/>
      <c r="KB276" s="246"/>
      <c r="KC276" s="246"/>
      <c r="KD276" s="246"/>
      <c r="KE276" s="246"/>
      <c r="KF276" s="246"/>
      <c r="KG276" s="246"/>
      <c r="KH276" s="246"/>
      <c r="KI276" s="246"/>
      <c r="KJ276" s="246"/>
      <c r="KK276" s="246"/>
      <c r="KL276" s="246"/>
      <c r="KM276" s="246"/>
      <c r="KN276" s="246"/>
      <c r="KO276" s="246"/>
      <c r="KP276" s="246"/>
      <c r="KQ276" s="246"/>
      <c r="KR276" s="246"/>
      <c r="KS276" s="246"/>
      <c r="KT276" s="246"/>
      <c r="KU276" s="246"/>
      <c r="KV276" s="246"/>
      <c r="KW276" s="246"/>
      <c r="KX276" s="246"/>
      <c r="KY276" s="246"/>
      <c r="KZ276" s="246"/>
      <c r="LA276" s="246"/>
      <c r="LB276" s="246"/>
      <c r="LC276" s="246"/>
      <c r="LD276" s="246"/>
      <c r="LE276" s="246"/>
      <c r="LF276" s="246"/>
      <c r="LG276" s="246"/>
      <c r="LH276" s="246"/>
      <c r="LI276" s="246"/>
      <c r="LJ276" s="246"/>
      <c r="LK276" s="246"/>
      <c r="LL276" s="246"/>
      <c r="LM276" s="246"/>
      <c r="LN276" s="246"/>
      <c r="LO276" s="246"/>
      <c r="LP276" s="246"/>
      <c r="LQ276" s="246"/>
      <c r="LR276" s="246"/>
      <c r="LS276" s="246"/>
      <c r="LT276" s="246"/>
      <c r="LU276" s="246"/>
      <c r="LV276" s="246"/>
      <c r="LW276" s="246"/>
      <c r="LX276" s="246"/>
      <c r="LY276" s="246"/>
      <c r="LZ276" s="246"/>
      <c r="MA276" s="246"/>
      <c r="MB276" s="246"/>
      <c r="MC276" s="246"/>
      <c r="MD276" s="246"/>
      <c r="ME276" s="246"/>
      <c r="MF276" s="246"/>
      <c r="MG276" s="246"/>
      <c r="MH276" s="246"/>
      <c r="MI276" s="246"/>
      <c r="MJ276" s="246"/>
      <c r="MK276" s="246"/>
      <c r="ML276" s="246"/>
      <c r="MM276" s="246"/>
      <c r="MN276" s="246"/>
      <c r="MO276" s="246"/>
      <c r="MP276" s="246"/>
      <c r="MQ276" s="246"/>
      <c r="MR276" s="246"/>
      <c r="MS276" s="246"/>
      <c r="MT276" s="246"/>
      <c r="MU276" s="246"/>
      <c r="MV276" s="246"/>
      <c r="MW276" s="246"/>
      <c r="MX276" s="246"/>
      <c r="MY276" s="246"/>
      <c r="MZ276" s="246"/>
      <c r="NA276" s="246"/>
      <c r="NB276" s="246"/>
      <c r="NC276" s="246"/>
      <c r="ND276" s="246"/>
      <c r="NE276" s="246"/>
      <c r="NF276" s="246"/>
      <c r="NG276" s="246"/>
      <c r="NH276" s="246"/>
      <c r="NI276" s="246"/>
      <c r="NJ276" s="246"/>
      <c r="NK276" s="246"/>
      <c r="NL276" s="246"/>
      <c r="NM276" s="246"/>
      <c r="NN276" s="246"/>
      <c r="NO276" s="246"/>
      <c r="NP276" s="246"/>
      <c r="NQ276" s="246"/>
      <c r="NR276" s="246"/>
      <c r="NS276" s="246"/>
      <c r="NT276" s="246"/>
      <c r="NU276" s="246"/>
      <c r="NV276" s="246"/>
      <c r="NW276" s="246"/>
      <c r="NX276" s="246"/>
      <c r="NY276" s="246"/>
      <c r="NZ276" s="246"/>
      <c r="OA276" s="246"/>
      <c r="OB276" s="246"/>
      <c r="OC276" s="246"/>
      <c r="OD276" s="246"/>
      <c r="OE276" s="246"/>
      <c r="OF276" s="246"/>
      <c r="OG276" s="246"/>
      <c r="OH276" s="246"/>
      <c r="OI276" s="246"/>
      <c r="OJ276" s="246"/>
      <c r="OK276" s="246"/>
      <c r="OL276" s="246"/>
      <c r="OM276" s="246"/>
      <c r="ON276" s="246"/>
      <c r="OO276" s="246"/>
      <c r="OP276" s="246"/>
      <c r="OQ276" s="246"/>
      <c r="OR276" s="246"/>
      <c r="OS276" s="246"/>
      <c r="OT276" s="246"/>
      <c r="OU276" s="246"/>
      <c r="OV276" s="246"/>
      <c r="OW276" s="246"/>
      <c r="OX276" s="246"/>
      <c r="OY276" s="246"/>
      <c r="OZ276" s="246"/>
      <c r="PA276" s="246"/>
      <c r="PB276" s="246"/>
      <c r="PC276" s="246"/>
      <c r="PD276" s="246"/>
      <c r="PE276" s="246"/>
      <c r="PF276" s="246"/>
      <c r="PG276" s="246"/>
      <c r="PH276" s="246"/>
      <c r="PI276" s="246"/>
      <c r="PJ276" s="246"/>
      <c r="PK276" s="246"/>
      <c r="PL276" s="246"/>
      <c r="PM276" s="246"/>
      <c r="PN276" s="246"/>
      <c r="PO276" s="246"/>
      <c r="PP276" s="246"/>
      <c r="PQ276" s="246"/>
      <c r="PR276" s="246"/>
      <c r="PS276" s="246"/>
      <c r="PT276" s="246"/>
      <c r="PU276" s="246"/>
      <c r="PV276" s="246"/>
      <c r="PW276" s="246"/>
      <c r="PX276" s="246"/>
      <c r="PY276" s="246"/>
      <c r="PZ276" s="246"/>
      <c r="QA276" s="246"/>
      <c r="QB276" s="246"/>
      <c r="QC276" s="246"/>
      <c r="QD276" s="246"/>
      <c r="QE276" s="246"/>
      <c r="QF276" s="246"/>
      <c r="QG276" s="246"/>
      <c r="QH276" s="246"/>
      <c r="QI276" s="246"/>
      <c r="QJ276" s="246"/>
      <c r="QK276" s="246"/>
      <c r="QL276" s="246"/>
      <c r="QM276" s="246"/>
      <c r="QN276" s="246"/>
      <c r="QO276" s="246"/>
      <c r="QP276" s="246"/>
      <c r="QQ276" s="246"/>
      <c r="QR276" s="246"/>
      <c r="QS276" s="246"/>
      <c r="QT276" s="246"/>
      <c r="QU276" s="246"/>
      <c r="QV276" s="246"/>
      <c r="QW276" s="246"/>
      <c r="QX276" s="246"/>
      <c r="QY276" s="246"/>
      <c r="QZ276" s="246"/>
      <c r="RA276" s="246"/>
      <c r="RB276" s="246"/>
      <c r="RC276" s="246"/>
      <c r="RD276" s="246"/>
      <c r="RE276" s="246"/>
      <c r="RF276" s="246"/>
      <c r="RG276" s="246"/>
      <c r="RH276" s="246"/>
      <c r="RI276" s="246"/>
      <c r="RJ276" s="246"/>
      <c r="RK276" s="246"/>
      <c r="RL276" s="246"/>
      <c r="RM276" s="246"/>
      <c r="RN276" s="246"/>
      <c r="RO276" s="246"/>
      <c r="RP276" s="246"/>
      <c r="RQ276" s="246"/>
      <c r="RR276" s="246"/>
      <c r="RS276" s="246"/>
      <c r="RT276" s="246"/>
      <c r="RU276" s="246"/>
      <c r="RV276" s="246"/>
      <c r="RW276" s="246"/>
      <c r="RX276" s="246"/>
      <c r="RY276" s="246"/>
      <c r="RZ276" s="246"/>
      <c r="SA276" s="246"/>
      <c r="SB276" s="246"/>
      <c r="SC276" s="246"/>
      <c r="SD276" s="246"/>
      <c r="SE276" s="246"/>
      <c r="SF276" s="246"/>
      <c r="SG276" s="246"/>
      <c r="SH276" s="246"/>
      <c r="SI276" s="246"/>
      <c r="SJ276" s="246"/>
      <c r="SK276" s="246"/>
      <c r="SL276" s="246"/>
      <c r="SM276" s="246"/>
      <c r="SN276" s="246"/>
      <c r="SO276" s="246"/>
      <c r="SP276" s="246"/>
      <c r="SQ276" s="246"/>
      <c r="SR276" s="246"/>
      <c r="SS276" s="246"/>
      <c r="ST276" s="246"/>
      <c r="SU276" s="246"/>
      <c r="SV276" s="246"/>
      <c r="SW276" s="246"/>
      <c r="SX276" s="246"/>
      <c r="SY276" s="246"/>
      <c r="SZ276" s="246"/>
      <c r="TA276" s="246"/>
      <c r="TB276" s="246"/>
      <c r="TC276" s="246"/>
      <c r="TD276" s="246"/>
      <c r="TE276" s="246"/>
      <c r="TF276" s="246"/>
      <c r="TG276" s="246"/>
      <c r="TH276" s="246"/>
      <c r="TI276" s="246"/>
      <c r="TJ276" s="246"/>
      <c r="TK276" s="246"/>
      <c r="TL276" s="246"/>
      <c r="TM276" s="246"/>
      <c r="TN276" s="246"/>
      <c r="TO276" s="246"/>
      <c r="TP276" s="246"/>
      <c r="TQ276" s="246"/>
      <c r="TR276" s="246"/>
      <c r="TS276" s="246"/>
      <c r="TT276" s="246"/>
      <c r="TU276" s="246"/>
      <c r="TV276" s="246"/>
      <c r="TW276" s="246"/>
      <c r="TX276" s="246"/>
      <c r="TY276" s="246"/>
      <c r="TZ276" s="246"/>
      <c r="UA276" s="246"/>
      <c r="UB276" s="246"/>
      <c r="UC276" s="246"/>
      <c r="UD276" s="246"/>
      <c r="UE276" s="246"/>
      <c r="UF276" s="246"/>
      <c r="UG276" s="246"/>
      <c r="UH276" s="246"/>
      <c r="UI276" s="246"/>
      <c r="UJ276" s="246"/>
      <c r="UK276" s="246"/>
      <c r="UL276" s="246"/>
      <c r="UM276" s="246"/>
      <c r="UN276" s="246"/>
      <c r="UO276" s="246"/>
      <c r="UP276" s="246"/>
      <c r="UQ276" s="246"/>
      <c r="UR276" s="246"/>
      <c r="US276" s="246"/>
      <c r="UT276" s="246"/>
      <c r="UU276" s="246"/>
      <c r="UV276" s="246"/>
      <c r="UW276" s="246"/>
      <c r="UX276" s="246"/>
      <c r="UY276" s="246"/>
      <c r="UZ276" s="246"/>
      <c r="VA276" s="246"/>
      <c r="VB276" s="246"/>
      <c r="VC276" s="246"/>
      <c r="VD276" s="246"/>
      <c r="VE276" s="246"/>
      <c r="VF276" s="246"/>
      <c r="VG276" s="246"/>
      <c r="VH276" s="246"/>
      <c r="VI276" s="246"/>
      <c r="VJ276" s="246"/>
      <c r="VK276" s="246"/>
      <c r="VL276" s="246"/>
      <c r="VM276" s="246"/>
      <c r="VN276" s="246"/>
      <c r="VO276" s="246"/>
      <c r="VP276" s="246"/>
      <c r="VQ276" s="246"/>
      <c r="VR276" s="246"/>
      <c r="VS276" s="246"/>
      <c r="VT276" s="246"/>
      <c r="VU276" s="246"/>
      <c r="VV276" s="246"/>
      <c r="VW276" s="246"/>
      <c r="VX276" s="246"/>
      <c r="VY276" s="246"/>
      <c r="VZ276" s="246"/>
      <c r="WA276" s="246"/>
      <c r="WB276" s="246"/>
      <c r="WC276" s="246"/>
      <c r="WD276" s="246"/>
      <c r="WE276" s="246"/>
      <c r="WF276" s="246"/>
      <c r="WG276" s="246"/>
      <c r="WH276" s="246"/>
      <c r="WI276" s="246"/>
      <c r="WJ276" s="246"/>
      <c r="WK276" s="246"/>
      <c r="WL276" s="246"/>
      <c r="WM276" s="246"/>
      <c r="WN276" s="246"/>
      <c r="WO276" s="246"/>
      <c r="WP276" s="246"/>
      <c r="WQ276" s="246"/>
      <c r="WR276" s="246"/>
      <c r="WS276" s="246"/>
      <c r="WT276" s="246"/>
      <c r="WU276" s="246"/>
      <c r="WV276" s="246"/>
      <c r="WW276" s="246"/>
      <c r="WX276" s="246"/>
      <c r="WY276" s="246"/>
      <c r="WZ276" s="246"/>
      <c r="XA276" s="246"/>
      <c r="XB276" s="246"/>
      <c r="XC276" s="246"/>
      <c r="XD276" s="246"/>
      <c r="XE276" s="246"/>
      <c r="XF276" s="246"/>
      <c r="XG276" s="246"/>
      <c r="XH276" s="246"/>
      <c r="XI276" s="246"/>
      <c r="XJ276" s="246"/>
      <c r="XK276" s="246"/>
      <c r="XL276" s="246"/>
      <c r="XM276" s="246"/>
      <c r="XN276" s="246"/>
      <c r="XO276" s="246"/>
      <c r="XP276" s="246"/>
      <c r="XQ276" s="246"/>
      <c r="XR276" s="246"/>
      <c r="XS276" s="246"/>
      <c r="XT276" s="246"/>
      <c r="XU276" s="246"/>
      <c r="XV276" s="246"/>
      <c r="XW276" s="246"/>
      <c r="XX276" s="246"/>
      <c r="XY276" s="246"/>
      <c r="XZ276" s="246"/>
      <c r="YA276" s="246"/>
      <c r="YB276" s="246"/>
      <c r="YC276" s="246"/>
      <c r="YD276" s="246"/>
      <c r="YE276" s="246"/>
      <c r="YF276" s="246"/>
      <c r="YG276" s="246"/>
      <c r="YH276" s="246"/>
      <c r="YI276" s="246"/>
      <c r="YJ276" s="246"/>
      <c r="YK276" s="246"/>
      <c r="YL276" s="246"/>
      <c r="YM276" s="246"/>
      <c r="YN276" s="246"/>
      <c r="YO276" s="246"/>
      <c r="YP276" s="246"/>
      <c r="YQ276" s="246"/>
      <c r="YR276" s="246"/>
      <c r="YS276" s="246"/>
      <c r="YT276" s="246"/>
      <c r="YU276" s="246"/>
      <c r="YV276" s="246"/>
      <c r="YW276" s="246"/>
      <c r="YX276" s="246"/>
      <c r="YY276" s="246"/>
      <c r="YZ276" s="246"/>
      <c r="ZA276" s="246"/>
      <c r="ZB276" s="246"/>
      <c r="ZC276" s="246"/>
      <c r="ZD276" s="246"/>
      <c r="ZE276" s="246"/>
      <c r="ZF276" s="246"/>
      <c r="ZG276" s="246"/>
      <c r="ZH276" s="246"/>
      <c r="ZI276" s="246"/>
      <c r="ZJ276" s="246"/>
      <c r="ZK276" s="246"/>
      <c r="ZL276" s="246"/>
      <c r="ZM276" s="246"/>
      <c r="ZN276" s="246"/>
      <c r="ZO276" s="246"/>
      <c r="ZP276" s="246"/>
      <c r="ZQ276" s="246"/>
      <c r="ZR276" s="246"/>
      <c r="ZS276" s="246"/>
      <c r="ZT276" s="246"/>
      <c r="ZU276" s="246"/>
      <c r="ZV276" s="246"/>
      <c r="ZW276" s="246"/>
      <c r="ZX276" s="246"/>
      <c r="ZY276" s="246"/>
      <c r="ZZ276" s="246"/>
      <c r="AAA276" s="246"/>
      <c r="AAB276" s="246"/>
      <c r="AAC276" s="246"/>
      <c r="AAD276" s="246"/>
      <c r="AAE276" s="246"/>
      <c r="AAF276" s="246"/>
      <c r="AAG276" s="246"/>
      <c r="AAH276" s="246"/>
      <c r="AAI276" s="246"/>
      <c r="AAJ276" s="246"/>
      <c r="AAK276" s="246"/>
      <c r="AAL276" s="246"/>
      <c r="AAM276" s="246"/>
      <c r="AAN276" s="246"/>
      <c r="AAO276" s="246"/>
      <c r="AAP276" s="246"/>
      <c r="AAQ276" s="246"/>
      <c r="AAR276" s="246"/>
      <c r="AAS276" s="246"/>
      <c r="AAT276" s="246"/>
      <c r="AAU276" s="246"/>
      <c r="AAV276" s="246"/>
      <c r="AAW276" s="246"/>
      <c r="AAX276" s="246"/>
      <c r="AAY276" s="246"/>
      <c r="AAZ276" s="246"/>
      <c r="ABA276" s="246"/>
      <c r="ABB276" s="246"/>
      <c r="ABC276" s="246"/>
      <c r="ABD276" s="246"/>
      <c r="ABE276" s="246"/>
      <c r="ABF276" s="246"/>
      <c r="ABG276" s="246"/>
      <c r="ABH276" s="246"/>
      <c r="ABI276" s="246"/>
      <c r="ABJ276" s="246"/>
      <c r="ABK276" s="246"/>
      <c r="ABL276" s="246"/>
      <c r="ABM276" s="246"/>
      <c r="ABN276" s="246"/>
      <c r="ABO276" s="246"/>
      <c r="ABP276" s="246"/>
      <c r="ABQ276" s="246"/>
      <c r="ABR276" s="246"/>
      <c r="ABS276" s="246"/>
      <c r="ABT276" s="246"/>
      <c r="ABU276" s="246"/>
      <c r="ABV276" s="246"/>
      <c r="ABW276" s="246"/>
      <c r="ABX276" s="246"/>
      <c r="ABY276" s="246"/>
      <c r="ABZ276" s="246"/>
      <c r="ACA276" s="246"/>
      <c r="ACB276" s="246"/>
      <c r="ACC276" s="246"/>
      <c r="ACD276" s="246"/>
      <c r="ACE276" s="246"/>
      <c r="ACF276" s="246"/>
      <c r="ACG276" s="246"/>
      <c r="ACH276" s="246"/>
      <c r="ACI276" s="246"/>
      <c r="ACJ276" s="246"/>
      <c r="ACK276" s="246"/>
      <c r="ACL276" s="246"/>
      <c r="ACM276" s="246"/>
      <c r="ACN276" s="246"/>
      <c r="ACO276" s="246"/>
      <c r="ACP276" s="246"/>
      <c r="ACQ276" s="246"/>
      <c r="ACR276" s="246"/>
      <c r="ACS276" s="246"/>
      <c r="ACT276" s="246"/>
      <c r="ACU276" s="246"/>
      <c r="ACV276" s="246"/>
      <c r="ACW276" s="246"/>
      <c r="ACX276" s="246"/>
      <c r="ACY276" s="246"/>
      <c r="ACZ276" s="246"/>
      <c r="ADA276" s="246"/>
      <c r="ADB276" s="246"/>
      <c r="ADC276" s="246"/>
      <c r="ADD276" s="246"/>
      <c r="ADE276" s="246"/>
      <c r="ADF276" s="246"/>
      <c r="ADG276" s="246"/>
      <c r="ADH276" s="246"/>
      <c r="ADI276" s="246"/>
      <c r="ADJ276" s="246"/>
      <c r="ADK276" s="246"/>
      <c r="ADL276" s="246"/>
      <c r="ADM276" s="246"/>
      <c r="ADN276" s="246"/>
      <c r="ADO276" s="246"/>
      <c r="ADP276" s="246"/>
      <c r="ADQ276" s="246"/>
      <c r="ADR276" s="246"/>
      <c r="ADS276" s="246"/>
      <c r="ADT276" s="246"/>
      <c r="ADU276" s="246"/>
      <c r="ADV276" s="246"/>
      <c r="ADW276" s="246"/>
      <c r="ADX276" s="246"/>
      <c r="ADY276" s="246"/>
      <c r="ADZ276" s="246"/>
      <c r="AEA276" s="246"/>
      <c r="AEB276" s="246"/>
      <c r="AEC276" s="246"/>
      <c r="AED276" s="246"/>
      <c r="AEE276" s="246"/>
      <c r="AEF276" s="246"/>
      <c r="AEG276" s="246"/>
      <c r="AEH276" s="246"/>
      <c r="AEI276" s="246"/>
      <c r="AEJ276" s="246"/>
      <c r="AEK276" s="246"/>
      <c r="AEL276" s="246"/>
      <c r="AEM276" s="246"/>
      <c r="AEN276" s="246"/>
      <c r="AEO276" s="246"/>
      <c r="AEP276" s="246"/>
      <c r="AEQ276" s="246"/>
      <c r="AER276" s="246"/>
      <c r="AES276" s="246"/>
      <c r="AET276" s="246"/>
      <c r="AEU276" s="246"/>
      <c r="AEV276" s="246"/>
      <c r="AEW276" s="246"/>
      <c r="AEX276" s="246"/>
      <c r="AEY276" s="246"/>
      <c r="AEZ276" s="246"/>
      <c r="AFA276" s="246"/>
      <c r="AFB276" s="246"/>
      <c r="AFC276" s="246"/>
      <c r="AFD276" s="246"/>
      <c r="AFE276" s="246"/>
      <c r="AFF276" s="246"/>
      <c r="AFG276" s="246"/>
      <c r="AFH276" s="246"/>
      <c r="AFI276" s="246"/>
      <c r="AFJ276" s="246"/>
      <c r="AFK276" s="246"/>
      <c r="AFL276" s="246"/>
      <c r="AFM276" s="246"/>
      <c r="AFN276" s="246"/>
      <c r="AFO276" s="246"/>
      <c r="AFP276" s="246"/>
      <c r="AFQ276" s="246"/>
      <c r="AFR276" s="246"/>
      <c r="AFS276" s="246"/>
      <c r="AFT276" s="246"/>
      <c r="AFU276" s="246"/>
      <c r="AFV276" s="246"/>
      <c r="AFW276" s="246"/>
      <c r="AFX276" s="246"/>
      <c r="AFY276" s="246"/>
      <c r="AFZ276" s="246"/>
      <c r="AGA276" s="246"/>
      <c r="AGB276" s="246"/>
      <c r="AGC276" s="246"/>
      <c r="AGD276" s="246"/>
      <c r="AGE276" s="246"/>
      <c r="AGF276" s="246"/>
      <c r="AGG276" s="246"/>
      <c r="AGH276" s="246"/>
      <c r="AGI276" s="246"/>
      <c r="AGJ276" s="246"/>
      <c r="AGK276" s="246"/>
      <c r="AGL276" s="246"/>
      <c r="AGM276" s="246"/>
      <c r="AGN276" s="246"/>
      <c r="AGO276" s="246"/>
      <c r="AGP276" s="246"/>
      <c r="AGQ276" s="246"/>
      <c r="AGR276" s="246"/>
      <c r="AGS276" s="246"/>
      <c r="AGT276" s="246"/>
      <c r="AGU276" s="246"/>
      <c r="AGV276" s="246"/>
      <c r="AGW276" s="246"/>
      <c r="AGX276" s="246"/>
      <c r="AGY276" s="246"/>
      <c r="AGZ276" s="246"/>
      <c r="AHA276" s="246"/>
      <c r="AHB276" s="246"/>
      <c r="AHC276" s="246"/>
      <c r="AHD276" s="246"/>
      <c r="AHE276" s="246"/>
      <c r="AHF276" s="246"/>
      <c r="AHG276" s="246"/>
      <c r="AHH276" s="246"/>
      <c r="AHI276" s="246"/>
      <c r="AHJ276" s="246"/>
      <c r="AHK276" s="246"/>
      <c r="AHL276" s="246"/>
      <c r="AHM276" s="246"/>
      <c r="AHN276" s="246"/>
      <c r="AHO276" s="246"/>
      <c r="AHP276" s="246"/>
      <c r="AHQ276" s="246"/>
      <c r="AHR276" s="246"/>
      <c r="AHS276" s="246"/>
      <c r="AHT276" s="246"/>
      <c r="AHU276" s="246"/>
      <c r="AHV276" s="246"/>
      <c r="AHW276" s="246"/>
      <c r="AHX276" s="246"/>
      <c r="AHY276" s="246"/>
      <c r="AHZ276" s="246"/>
      <c r="AIA276" s="246"/>
      <c r="AIB276" s="246"/>
      <c r="AIC276" s="246"/>
      <c r="AID276" s="246"/>
      <c r="AIE276" s="246"/>
      <c r="AIF276" s="246"/>
      <c r="AIG276" s="246"/>
      <c r="AIH276" s="246"/>
      <c r="AII276" s="246"/>
      <c r="AIJ276" s="246"/>
      <c r="AIK276" s="246"/>
      <c r="AIL276" s="246"/>
      <c r="AIM276" s="246"/>
      <c r="AIN276" s="246"/>
      <c r="AIO276" s="246"/>
      <c r="AIP276" s="246"/>
      <c r="AIQ276" s="246"/>
      <c r="AIR276" s="246"/>
      <c r="AIS276" s="246"/>
      <c r="AIT276" s="246"/>
      <c r="AIU276" s="246"/>
      <c r="AIV276" s="246"/>
      <c r="AIW276" s="246"/>
      <c r="AIX276" s="246"/>
      <c r="AIY276" s="246"/>
      <c r="AIZ276" s="246"/>
      <c r="AJA276" s="246"/>
      <c r="AJB276" s="246"/>
      <c r="AJC276" s="246"/>
      <c r="AJD276" s="246"/>
      <c r="AJE276" s="246"/>
      <c r="AJF276" s="246"/>
      <c r="AJG276" s="246"/>
      <c r="AJH276" s="246"/>
      <c r="AJI276" s="246"/>
      <c r="AJJ276" s="246"/>
      <c r="AJK276" s="246"/>
      <c r="AJL276" s="246"/>
      <c r="AJM276" s="246"/>
      <c r="AJN276" s="246"/>
      <c r="AJO276" s="246"/>
      <c r="AJP276" s="246"/>
      <c r="AJQ276" s="246"/>
      <c r="AJR276" s="246"/>
      <c r="AJS276" s="246"/>
      <c r="AJT276" s="246"/>
      <c r="AJU276" s="246"/>
      <c r="AJV276" s="246"/>
      <c r="AJW276" s="246"/>
      <c r="AJX276" s="246"/>
      <c r="AJY276" s="246"/>
      <c r="AJZ276" s="246"/>
      <c r="AKA276" s="246"/>
      <c r="AKB276" s="246"/>
      <c r="AKC276" s="246"/>
      <c r="AKD276" s="246"/>
      <c r="AKE276" s="246"/>
      <c r="AKF276" s="246"/>
      <c r="AKG276" s="246"/>
      <c r="AKH276" s="246"/>
      <c r="AKI276" s="246"/>
      <c r="AKJ276" s="246"/>
      <c r="AKK276" s="246"/>
      <c r="AKL276" s="246"/>
      <c r="AKM276" s="246"/>
      <c r="AKN276" s="246"/>
      <c r="AKO276" s="246"/>
      <c r="AKP276" s="246"/>
      <c r="AKQ276" s="246"/>
      <c r="AKR276" s="246"/>
      <c r="AKS276" s="246"/>
      <c r="AKT276" s="246"/>
      <c r="AKU276" s="246"/>
      <c r="AKV276" s="246"/>
      <c r="AKW276" s="246"/>
      <c r="AKX276" s="246"/>
      <c r="AKY276" s="246"/>
      <c r="AKZ276" s="246"/>
      <c r="ALA276" s="246"/>
      <c r="ALB276" s="246"/>
      <c r="ALC276" s="246"/>
      <c r="ALD276" s="246"/>
      <c r="ALE276" s="246"/>
      <c r="ALF276" s="246"/>
      <c r="ALG276" s="246"/>
      <c r="ALH276" s="246"/>
      <c r="ALI276" s="246"/>
      <c r="ALJ276" s="246"/>
      <c r="ALK276" s="246"/>
      <c r="ALL276" s="246"/>
      <c r="ALM276" s="246"/>
      <c r="ALN276" s="246"/>
      <c r="ALO276" s="246"/>
      <c r="ALP276" s="246"/>
      <c r="ALQ276" s="246"/>
      <c r="ALR276" s="246"/>
      <c r="ALS276" s="246"/>
      <c r="ALT276" s="246"/>
      <c r="ALU276" s="246"/>
      <c r="ALV276" s="246"/>
      <c r="ALW276" s="246"/>
      <c r="ALX276" s="246"/>
      <c r="ALY276" s="246"/>
      <c r="ALZ276" s="246"/>
      <c r="AMA276" s="246"/>
      <c r="AMB276" s="246"/>
      <c r="AMC276" s="246"/>
      <c r="AMD276" s="246"/>
      <c r="AME276" s="246"/>
      <c r="AMF276" s="246"/>
      <c r="AMG276" s="246"/>
      <c r="AMH276" s="246"/>
      <c r="AMI276" s="246"/>
      <c r="AMJ276" s="246"/>
      <c r="AMK276" s="246"/>
      <c r="AML276" s="246"/>
      <c r="AMM276" s="246"/>
      <c r="AMN276" s="246"/>
      <c r="AMO276" s="246"/>
      <c r="AMP276" s="246"/>
      <c r="AMQ276" s="246"/>
      <c r="AMR276" s="246"/>
      <c r="AMS276" s="246"/>
      <c r="AMT276" s="246"/>
      <c r="AMU276" s="246"/>
      <c r="AMV276" s="246"/>
      <c r="AMW276" s="246"/>
      <c r="AMX276" s="246"/>
      <c r="AMY276" s="246"/>
      <c r="AMZ276" s="246"/>
      <c r="ANA276" s="246"/>
      <c r="ANB276" s="246"/>
      <c r="ANC276" s="246"/>
      <c r="AND276" s="246"/>
      <c r="ANE276" s="246"/>
      <c r="ANF276" s="246"/>
      <c r="ANG276" s="246"/>
      <c r="ANH276" s="246"/>
      <c r="ANI276" s="246"/>
      <c r="ANJ276" s="246"/>
      <c r="ANK276" s="246"/>
      <c r="ANL276" s="246"/>
      <c r="ANM276" s="246"/>
      <c r="ANN276" s="246"/>
      <c r="ANO276" s="246"/>
      <c r="ANP276" s="246"/>
      <c r="ANQ276" s="246"/>
      <c r="ANR276" s="246"/>
      <c r="ANS276" s="246"/>
      <c r="ANT276" s="246"/>
      <c r="ANU276" s="246"/>
      <c r="ANV276" s="246"/>
      <c r="ANW276" s="246"/>
      <c r="ANX276" s="246"/>
      <c r="ANY276" s="246"/>
      <c r="ANZ276" s="246"/>
      <c r="AOA276" s="246"/>
      <c r="AOB276" s="246"/>
      <c r="AOC276" s="246"/>
      <c r="AOD276" s="246"/>
      <c r="AOE276" s="246"/>
      <c r="AOF276" s="246"/>
      <c r="AOG276" s="246"/>
      <c r="AOH276" s="246"/>
      <c r="AOI276" s="246"/>
      <c r="AOJ276" s="246"/>
      <c r="AOK276" s="246"/>
      <c r="AOL276" s="246"/>
      <c r="AOM276" s="246"/>
      <c r="AON276" s="246"/>
      <c r="AOO276" s="246"/>
      <c r="AOP276" s="246"/>
      <c r="AOQ276" s="246"/>
      <c r="AOR276" s="246"/>
      <c r="AOS276" s="246"/>
      <c r="AOT276" s="246"/>
      <c r="AOU276" s="246"/>
      <c r="AOV276" s="246"/>
      <c r="AOW276" s="246"/>
      <c r="AOX276" s="246"/>
      <c r="AOY276" s="246"/>
      <c r="AOZ276" s="246"/>
      <c r="APA276" s="246"/>
      <c r="APB276" s="246"/>
      <c r="APC276" s="246"/>
      <c r="APD276" s="246"/>
      <c r="APE276" s="246"/>
      <c r="APF276" s="246"/>
      <c r="APG276" s="246"/>
      <c r="APH276" s="246"/>
      <c r="API276" s="246"/>
      <c r="APJ276" s="246"/>
      <c r="APK276" s="246"/>
      <c r="APL276" s="246"/>
      <c r="APM276" s="246"/>
      <c r="APN276" s="246"/>
      <c r="APO276" s="246"/>
      <c r="APP276" s="246"/>
      <c r="APQ276" s="246"/>
      <c r="APR276" s="246"/>
      <c r="APS276" s="246"/>
      <c r="APT276" s="246"/>
      <c r="APU276" s="246"/>
      <c r="APV276" s="246"/>
      <c r="APW276" s="246"/>
      <c r="APX276" s="246"/>
      <c r="APY276" s="246"/>
      <c r="APZ276" s="246"/>
      <c r="AQA276" s="246"/>
      <c r="AQB276" s="246"/>
      <c r="AQC276" s="246"/>
      <c r="AQD276" s="246"/>
      <c r="AQE276" s="246"/>
      <c r="AQF276" s="246"/>
      <c r="AQG276" s="246"/>
      <c r="AQH276" s="246"/>
      <c r="AQI276" s="246"/>
      <c r="AQJ276" s="246"/>
      <c r="AQK276" s="246"/>
      <c r="AQL276" s="246"/>
      <c r="AQM276" s="246"/>
      <c r="AQN276" s="246"/>
      <c r="AQO276" s="246"/>
      <c r="AQP276" s="246"/>
      <c r="AQQ276" s="246"/>
      <c r="AQR276" s="246"/>
      <c r="AQS276" s="246"/>
      <c r="AQT276" s="246"/>
      <c r="AQU276" s="246"/>
      <c r="AQV276" s="246"/>
      <c r="AQW276" s="246"/>
      <c r="AQX276" s="246"/>
      <c r="AQY276" s="246"/>
      <c r="AQZ276" s="246"/>
      <c r="ARA276" s="246"/>
      <c r="ARB276" s="246"/>
      <c r="ARC276" s="246"/>
      <c r="ARD276" s="246"/>
      <c r="ARE276" s="246"/>
      <c r="ARF276" s="246"/>
      <c r="ARG276" s="246"/>
      <c r="ARH276" s="246"/>
      <c r="ARI276" s="246"/>
      <c r="ARJ276" s="246"/>
      <c r="ARK276" s="246"/>
      <c r="ARL276" s="246"/>
      <c r="ARM276" s="246"/>
      <c r="ARN276" s="246"/>
      <c r="ARO276" s="246"/>
      <c r="ARP276" s="246"/>
      <c r="ARQ276" s="246"/>
      <c r="ARR276" s="246"/>
      <c r="ARS276" s="246"/>
      <c r="ART276" s="246"/>
      <c r="ARU276" s="246"/>
      <c r="ARV276" s="246"/>
      <c r="ARW276" s="246"/>
      <c r="ARX276" s="246"/>
      <c r="ARY276" s="246"/>
      <c r="ARZ276" s="246"/>
      <c r="ASA276" s="246"/>
      <c r="ASB276" s="246"/>
      <c r="ASC276" s="246"/>
    </row>
    <row r="277" spans="1:1173" s="250" customFormat="1" ht="22" customHeight="1" thickTop="1" thickBot="1" x14ac:dyDescent="0.2">
      <c r="A277" s="230"/>
      <c r="B277" s="248" t="s">
        <v>246</v>
      </c>
      <c r="C277" s="92" t="s">
        <v>49</v>
      </c>
      <c r="D277" s="249">
        <f>IF(D$78="","",Vérification!$C$86*10^6)</f>
        <v>1326500000</v>
      </c>
      <c r="E277" s="249">
        <f>IF(E$78="","",Vérification!$C$86*10^6)</f>
        <v>1326500000</v>
      </c>
      <c r="F277" s="249">
        <f>IF(F$78="","",Vérification!$C$86*10^6)</f>
        <v>1326500000</v>
      </c>
      <c r="G277" s="249">
        <f>IF(G$78="","",Vérification!$C$86*10^6)</f>
        <v>1326500000</v>
      </c>
      <c r="H277" s="249">
        <f>IF(H$78="","",Vérification!$C$86*10^6)</f>
        <v>1326500000</v>
      </c>
      <c r="I277" s="249">
        <f>IF(I$78="","",Vérification!$C$86*10^6)</f>
        <v>1326500000</v>
      </c>
      <c r="J277" s="249">
        <f>IF(J$78="","",Vérification!$C$86*10^6)</f>
        <v>1326500000</v>
      </c>
      <c r="K277" s="249">
        <f>IF(K$78="","",Vérification!$C$86*10^6)</f>
        <v>1326500000</v>
      </c>
      <c r="L277" s="249">
        <f>IF(L$78="","",Vérification!$C$86*10^6)</f>
        <v>1326500000</v>
      </c>
      <c r="M277" s="249">
        <f>IF(M$78="","",Vérification!$C$86*10^6)</f>
        <v>1326500000</v>
      </c>
      <c r="N277" s="249">
        <f>IF(N$78="","",Vérification!$C$86*10^6)</f>
        <v>1326500000</v>
      </c>
      <c r="O277" s="249">
        <f>IF(O$78="","",Vérification!$C$86*10^6)</f>
        <v>1326500000</v>
      </c>
      <c r="P277" s="249">
        <f>IF(P$78="","",Vérification!$C$86*10^6)</f>
        <v>1326500000</v>
      </c>
      <c r="Q277" s="249">
        <f>IF(Q$78="","",Vérification!$C$86*10^6)</f>
        <v>1326500000</v>
      </c>
      <c r="R277" s="249">
        <f>IF(R$78="","",Vérification!$C$86*10^6)</f>
        <v>1326500000</v>
      </c>
      <c r="S277" s="249">
        <f>IF(S$78="","",Vérification!$C$86*10^6)</f>
        <v>1326500000</v>
      </c>
      <c r="T277" s="249">
        <f>IF(T$78="","",Vérification!$C$86*10^6)</f>
        <v>1326500000</v>
      </c>
      <c r="U277" s="249">
        <f>IF(U$78="","",Vérification!$C$86*10^6)</f>
        <v>1326500000</v>
      </c>
      <c r="V277" s="249">
        <f>IF(V$78="","",Vérification!$C$86*10^6)</f>
        <v>1326500000</v>
      </c>
      <c r="W277" s="249">
        <f>IF(W$78="","",Vérification!$C$86*10^6)</f>
        <v>1326500000</v>
      </c>
      <c r="X277" s="249">
        <f>IF(X$78="","",Vérification!$C$86*10^6)</f>
        <v>1326500000</v>
      </c>
      <c r="Y277" s="249">
        <f>IF(Y$78="","",Vérification!$C$86*10^6)</f>
        <v>1326500000</v>
      </c>
      <c r="Z277" s="249">
        <f>IF(Z$78="","",Vérification!$C$86*10^6)</f>
        <v>1326500000</v>
      </c>
      <c r="AA277" s="249">
        <f>IF(AA$78="","",Vérification!$C$86*10^6)</f>
        <v>1326500000</v>
      </c>
      <c r="AB277" s="249">
        <f>IF(AB$78="","",Vérification!$C$86*10^6)</f>
        <v>1326500000</v>
      </c>
      <c r="AC277" s="249">
        <f>IF(AC$78="","",Vérification!$C$86*10^6)</f>
        <v>1326500000</v>
      </c>
      <c r="AD277" s="249">
        <f>IF(AD$78="","",Vérification!$C$86*10^6)</f>
        <v>1326500000</v>
      </c>
      <c r="AE277" s="249">
        <f>IF(AE$78="","",Vérification!$C$86*10^6)</f>
        <v>1326500000</v>
      </c>
      <c r="AF277" s="249">
        <f>IF(AF$78="","",Vérification!$C$86*10^6)</f>
        <v>1326500000</v>
      </c>
      <c r="AG277" s="249">
        <f>IF(AG$78="","",Vérification!$C$86*10^6)</f>
        <v>1326500000</v>
      </c>
      <c r="AH277" s="249">
        <f>IF(AH$78="","",Vérification!$C$86*10^6)</f>
        <v>1326500000</v>
      </c>
      <c r="AI277" s="249">
        <f>IF(AI$78="","",Vérification!$C$86*10^6)</f>
        <v>1326500000</v>
      </c>
      <c r="AJ277" s="249">
        <f>IF(AJ$78="","",Vérification!$C$86*10^6)</f>
        <v>1326500000</v>
      </c>
      <c r="AK277" s="249" t="str">
        <f>IF(AK$78="","",Vérification!$C$86*10^6)</f>
        <v/>
      </c>
      <c r="AL277" s="249" t="str">
        <f>IF(AL$78="","",Vérification!$C$86*10^6)</f>
        <v/>
      </c>
      <c r="AM277" s="249" t="str">
        <f>IF(AM$78="","",Vérification!$C$86*10^6)</f>
        <v/>
      </c>
      <c r="AN277" s="249" t="str">
        <f>IF(AN$78="","",Vérification!$C$86*10^6)</f>
        <v/>
      </c>
      <c r="AO277" s="249" t="str">
        <f>IF(AO$78="","",Vérification!$C$86*10^6)</f>
        <v/>
      </c>
      <c r="AP277" s="249" t="str">
        <f>IF(AP$78="","",Vérification!$C$86*10^6)</f>
        <v/>
      </c>
      <c r="AQ277" s="249" t="str">
        <f>IF(AQ$78="","",Vérification!$C$86*10^6)</f>
        <v/>
      </c>
      <c r="AR277" s="249" t="str">
        <f>IF(AR$78="","",Vérification!$C$86*10^6)</f>
        <v/>
      </c>
    </row>
    <row r="278" spans="1:1173" s="255" customFormat="1" ht="22" hidden="1" customHeight="1" thickTop="1" x14ac:dyDescent="0.15">
      <c r="A278" s="251"/>
      <c r="B278" s="252" t="s">
        <v>245</v>
      </c>
      <c r="C278" s="253" t="s">
        <v>49</v>
      </c>
      <c r="D278" s="254">
        <f>IF(D$78="","",D277*8760/Vérification!$D$86)</f>
        <v>5602767598.8428154</v>
      </c>
      <c r="E278" s="254">
        <f>IF(E$78="","",E277*8760/Vérification!$D$86)</f>
        <v>5602767598.8428154</v>
      </c>
      <c r="F278" s="254">
        <f>IF(F$78="","",F277*8760/Vérification!$D$86)</f>
        <v>5602767598.8428154</v>
      </c>
      <c r="G278" s="254">
        <f>IF(G$78="","",G277*8760/Vérification!$D$86)</f>
        <v>5602767598.8428154</v>
      </c>
      <c r="H278" s="254">
        <f>IF(H$78="","",H277*8760/Vérification!$D$86)</f>
        <v>5602767598.8428154</v>
      </c>
      <c r="I278" s="254">
        <f>IF(I$78="","",I277*8760/Vérification!$D$86)</f>
        <v>5602767598.8428154</v>
      </c>
      <c r="J278" s="254">
        <f>IF(J$78="","",J277*8760/Vérification!$D$86)</f>
        <v>5602767598.8428154</v>
      </c>
      <c r="K278" s="254">
        <f>IF(K$78="","",K277*8760/Vérification!$D$86)</f>
        <v>5602767598.8428154</v>
      </c>
      <c r="L278" s="254">
        <f>IF(L$78="","",L277*8760/Vérification!$D$86)</f>
        <v>5602767598.8428154</v>
      </c>
      <c r="M278" s="254">
        <f>IF(M$78="","",M277*8760/Vérification!$D$86)</f>
        <v>5602767598.8428154</v>
      </c>
      <c r="N278" s="254">
        <f>IF(N$78="","",N277*8760/Vérification!$D$86)</f>
        <v>5602767598.8428154</v>
      </c>
      <c r="O278" s="254">
        <f>IF(O$78="","",O277*8760/Vérification!$D$86)</f>
        <v>5602767598.8428154</v>
      </c>
      <c r="P278" s="254">
        <f>IF(P$78="","",P277*8760/Vérification!$D$86)</f>
        <v>5602767598.8428154</v>
      </c>
      <c r="Q278" s="254">
        <f>IF(Q$78="","",Q277*8760/Vérification!$D$86)</f>
        <v>5602767598.8428154</v>
      </c>
      <c r="R278" s="254">
        <f>IF(R$78="","",R277*8760/Vérification!$D$86)</f>
        <v>5602767598.8428154</v>
      </c>
      <c r="S278" s="254">
        <f>IF(S$78="","",S277*8760/Vérification!$D$86)</f>
        <v>5602767598.8428154</v>
      </c>
      <c r="T278" s="254">
        <f>IF(T$78="","",T277*8760/Vérification!$D$86)</f>
        <v>5602767598.8428154</v>
      </c>
      <c r="U278" s="254">
        <f>IF(U$78="","",U277*8760/Vérification!$D$86)</f>
        <v>5602767598.8428154</v>
      </c>
      <c r="V278" s="254">
        <f>IF(V$78="","",V277*8760/Vérification!$D$86)</f>
        <v>5602767598.8428154</v>
      </c>
      <c r="W278" s="254">
        <f>IF(W$78="","",W277*8760/Vérification!$D$86)</f>
        <v>5602767598.8428154</v>
      </c>
      <c r="X278" s="254">
        <f>IF(X$78="","",X277*8760/Vérification!$D$86)</f>
        <v>5602767598.8428154</v>
      </c>
      <c r="Y278" s="254">
        <f>IF(Y$78="","",Y277*8760/Vérification!$D$86)</f>
        <v>5602767598.8428154</v>
      </c>
      <c r="Z278" s="254">
        <f>IF(Z$78="","",Z277*8760/Vérification!$D$86)</f>
        <v>5602767598.8428154</v>
      </c>
      <c r="AA278" s="254">
        <f>IF(AA$78="","",AA277*8760/Vérification!$D$86)</f>
        <v>5602767598.8428154</v>
      </c>
      <c r="AB278" s="254">
        <f>IF(AB$78="","",AB277*8760/Vérification!$D$86)</f>
        <v>5602767598.8428154</v>
      </c>
      <c r="AC278" s="254">
        <f>IF(AC$78="","",AC277*8760/Vérification!$D$86)</f>
        <v>5602767598.8428154</v>
      </c>
      <c r="AD278" s="254">
        <f>IF(AD$78="","",AD277*8760/Vérification!$D$86)</f>
        <v>5602767598.8428154</v>
      </c>
      <c r="AE278" s="254">
        <f>IF(AE$78="","",AE277*8760/Vérification!$D$86)</f>
        <v>5602767598.8428154</v>
      </c>
      <c r="AF278" s="254">
        <f>IF(AF$78="","",AF277*8760/Vérification!$D$86)</f>
        <v>5602767598.8428154</v>
      </c>
      <c r="AG278" s="254">
        <f>IF(AG$78="","",AG277*8760/Vérification!$D$86)</f>
        <v>5602767598.8428154</v>
      </c>
      <c r="AH278" s="254">
        <f>IF(AH$78="","",AH277*8760/Vérification!$D$86)</f>
        <v>5602767598.8428154</v>
      </c>
      <c r="AI278" s="254">
        <f>IF(AI$78="","",AI277*8760/Vérification!$D$86)</f>
        <v>5602767598.8428154</v>
      </c>
      <c r="AJ278" s="254">
        <f>IF(AJ$78="","",AJ277*8760/Vérification!$D$86)</f>
        <v>5602767598.8428154</v>
      </c>
      <c r="AK278" s="254" t="str">
        <f>IF(AK$78="","",AK277*8760/Vérification!$D$86)</f>
        <v/>
      </c>
      <c r="AL278" s="254" t="str">
        <f>IF(AL$78="","",AL277*8760/Vérification!$D$86)</f>
        <v/>
      </c>
      <c r="AM278" s="254" t="str">
        <f>IF(AM$78="","",AM277*8760/Vérification!$D$86)</f>
        <v/>
      </c>
      <c r="AN278" s="254" t="str">
        <f>IF(AN$78="","",AN277*8760/Vérification!$D$86)</f>
        <v/>
      </c>
      <c r="AO278" s="254" t="str">
        <f>IF(AO$78="","",AO277*8760/Vérification!$D$86)</f>
        <v/>
      </c>
      <c r="AP278" s="254" t="str">
        <f>IF(AP$78="","",AP277*8760/Vérification!$D$86)</f>
        <v/>
      </c>
      <c r="AQ278" s="254" t="str">
        <f>IF(AQ$78="","",AQ277*8760/Vérification!$D$86)</f>
        <v/>
      </c>
      <c r="AR278" s="254" t="str">
        <f>IF(AR$78="","",AR277*8760/Vérification!$D$86)</f>
        <v/>
      </c>
    </row>
    <row r="279" spans="1:1173" s="261" customFormat="1" ht="22" hidden="1" customHeight="1" x14ac:dyDescent="0.15">
      <c r="A279" s="256"/>
      <c r="B279" s="257" t="s">
        <v>210</v>
      </c>
      <c r="C279" s="258" t="s">
        <v>240</v>
      </c>
      <c r="D279" s="259">
        <f>C261</f>
        <v>2.5</v>
      </c>
      <c r="E279" s="260">
        <f>IF(E$78="","",$C261+D279)</f>
        <v>5</v>
      </c>
      <c r="F279" s="260">
        <f t="shared" ref="F279:AR279" si="86">IF(F$78="","",$C261+E279)</f>
        <v>7.5</v>
      </c>
      <c r="G279" s="260">
        <f t="shared" si="86"/>
        <v>10</v>
      </c>
      <c r="H279" s="260">
        <f t="shared" si="86"/>
        <v>12.5</v>
      </c>
      <c r="I279" s="260">
        <f t="shared" si="86"/>
        <v>15</v>
      </c>
      <c r="J279" s="260">
        <f t="shared" si="86"/>
        <v>17.5</v>
      </c>
      <c r="K279" s="260">
        <f t="shared" si="86"/>
        <v>20</v>
      </c>
      <c r="L279" s="260">
        <f t="shared" si="86"/>
        <v>22.5</v>
      </c>
      <c r="M279" s="260">
        <f t="shared" si="86"/>
        <v>25</v>
      </c>
      <c r="N279" s="260">
        <f t="shared" si="86"/>
        <v>27.5</v>
      </c>
      <c r="O279" s="260">
        <f t="shared" si="86"/>
        <v>30</v>
      </c>
      <c r="P279" s="260">
        <f t="shared" si="86"/>
        <v>32.5</v>
      </c>
      <c r="Q279" s="260">
        <f t="shared" si="86"/>
        <v>35</v>
      </c>
      <c r="R279" s="260">
        <f t="shared" si="86"/>
        <v>37.5</v>
      </c>
      <c r="S279" s="260">
        <f t="shared" si="86"/>
        <v>40</v>
      </c>
      <c r="T279" s="260">
        <f t="shared" si="86"/>
        <v>42.5</v>
      </c>
      <c r="U279" s="260">
        <f t="shared" si="86"/>
        <v>45</v>
      </c>
      <c r="V279" s="260">
        <f t="shared" si="86"/>
        <v>47.5</v>
      </c>
      <c r="W279" s="260">
        <f t="shared" si="86"/>
        <v>50</v>
      </c>
      <c r="X279" s="260">
        <f t="shared" si="86"/>
        <v>52.5</v>
      </c>
      <c r="Y279" s="260">
        <f t="shared" si="86"/>
        <v>55</v>
      </c>
      <c r="Z279" s="260">
        <f t="shared" si="86"/>
        <v>57.5</v>
      </c>
      <c r="AA279" s="260">
        <f t="shared" si="86"/>
        <v>60</v>
      </c>
      <c r="AB279" s="260">
        <f t="shared" si="86"/>
        <v>62.5</v>
      </c>
      <c r="AC279" s="260">
        <f t="shared" si="86"/>
        <v>65</v>
      </c>
      <c r="AD279" s="260">
        <f t="shared" si="86"/>
        <v>67.5</v>
      </c>
      <c r="AE279" s="260">
        <f t="shared" si="86"/>
        <v>70</v>
      </c>
      <c r="AF279" s="260">
        <f t="shared" si="86"/>
        <v>72.5</v>
      </c>
      <c r="AG279" s="260">
        <f t="shared" si="86"/>
        <v>75</v>
      </c>
      <c r="AH279" s="260">
        <f t="shared" si="86"/>
        <v>77.5</v>
      </c>
      <c r="AI279" s="260">
        <f t="shared" si="86"/>
        <v>80</v>
      </c>
      <c r="AJ279" s="260">
        <f t="shared" si="86"/>
        <v>82.5</v>
      </c>
      <c r="AK279" s="260" t="str">
        <f t="shared" si="86"/>
        <v/>
      </c>
      <c r="AL279" s="260" t="str">
        <f t="shared" si="86"/>
        <v/>
      </c>
      <c r="AM279" s="260" t="str">
        <f t="shared" si="86"/>
        <v/>
      </c>
      <c r="AN279" s="260" t="str">
        <f t="shared" si="86"/>
        <v/>
      </c>
      <c r="AO279" s="260" t="str">
        <f t="shared" si="86"/>
        <v/>
      </c>
      <c r="AP279" s="260" t="str">
        <f t="shared" si="86"/>
        <v/>
      </c>
      <c r="AQ279" s="260" t="str">
        <f t="shared" si="86"/>
        <v/>
      </c>
      <c r="AR279" s="260" t="str">
        <f t="shared" si="86"/>
        <v/>
      </c>
    </row>
    <row r="280" spans="1:1173" s="265" customFormat="1" ht="22" customHeight="1" thickTop="1" thickBot="1" x14ac:dyDescent="0.2">
      <c r="A280" s="230"/>
      <c r="B280" s="262" t="s">
        <v>241</v>
      </c>
      <c r="C280" s="263" t="s">
        <v>240</v>
      </c>
      <c r="D280" s="264">
        <f t="shared" ref="D280:AR280" si="87">IF(D$78="","",ROUNDDOWN(D279,0))</f>
        <v>2</v>
      </c>
      <c r="E280" s="264">
        <f t="shared" si="87"/>
        <v>5</v>
      </c>
      <c r="F280" s="264">
        <f t="shared" si="87"/>
        <v>7</v>
      </c>
      <c r="G280" s="264">
        <f t="shared" si="87"/>
        <v>10</v>
      </c>
      <c r="H280" s="264">
        <f t="shared" si="87"/>
        <v>12</v>
      </c>
      <c r="I280" s="264">
        <f t="shared" si="87"/>
        <v>15</v>
      </c>
      <c r="J280" s="264">
        <f t="shared" si="87"/>
        <v>17</v>
      </c>
      <c r="K280" s="264">
        <f t="shared" si="87"/>
        <v>20</v>
      </c>
      <c r="L280" s="264">
        <f t="shared" si="87"/>
        <v>22</v>
      </c>
      <c r="M280" s="264">
        <f t="shared" si="87"/>
        <v>25</v>
      </c>
      <c r="N280" s="264">
        <f t="shared" si="87"/>
        <v>27</v>
      </c>
      <c r="O280" s="264">
        <f t="shared" si="87"/>
        <v>30</v>
      </c>
      <c r="P280" s="264">
        <f t="shared" si="87"/>
        <v>32</v>
      </c>
      <c r="Q280" s="264">
        <f t="shared" si="87"/>
        <v>35</v>
      </c>
      <c r="R280" s="264">
        <f t="shared" si="87"/>
        <v>37</v>
      </c>
      <c r="S280" s="264">
        <f t="shared" si="87"/>
        <v>40</v>
      </c>
      <c r="T280" s="264">
        <f t="shared" si="87"/>
        <v>42</v>
      </c>
      <c r="U280" s="264">
        <f t="shared" si="87"/>
        <v>45</v>
      </c>
      <c r="V280" s="264">
        <f t="shared" si="87"/>
        <v>47</v>
      </c>
      <c r="W280" s="264">
        <f t="shared" si="87"/>
        <v>50</v>
      </c>
      <c r="X280" s="264">
        <f t="shared" si="87"/>
        <v>52</v>
      </c>
      <c r="Y280" s="264">
        <f t="shared" si="87"/>
        <v>55</v>
      </c>
      <c r="Z280" s="264">
        <f t="shared" si="87"/>
        <v>57</v>
      </c>
      <c r="AA280" s="264">
        <f t="shared" si="87"/>
        <v>60</v>
      </c>
      <c r="AB280" s="264">
        <f t="shared" si="87"/>
        <v>62</v>
      </c>
      <c r="AC280" s="264">
        <f t="shared" si="87"/>
        <v>65</v>
      </c>
      <c r="AD280" s="264">
        <f t="shared" si="87"/>
        <v>67</v>
      </c>
      <c r="AE280" s="264">
        <f t="shared" si="87"/>
        <v>70</v>
      </c>
      <c r="AF280" s="264">
        <f t="shared" si="87"/>
        <v>72</v>
      </c>
      <c r="AG280" s="264">
        <f t="shared" si="87"/>
        <v>75</v>
      </c>
      <c r="AH280" s="264">
        <f t="shared" si="87"/>
        <v>77</v>
      </c>
      <c r="AI280" s="264">
        <f t="shared" si="87"/>
        <v>80</v>
      </c>
      <c r="AJ280" s="264">
        <f t="shared" si="87"/>
        <v>82</v>
      </c>
      <c r="AK280" s="264" t="str">
        <f t="shared" si="87"/>
        <v/>
      </c>
      <c r="AL280" s="264" t="str">
        <f t="shared" si="87"/>
        <v/>
      </c>
      <c r="AM280" s="264" t="str">
        <f t="shared" si="87"/>
        <v/>
      </c>
      <c r="AN280" s="264" t="str">
        <f t="shared" si="87"/>
        <v/>
      </c>
      <c r="AO280" s="264" t="str">
        <f t="shared" si="87"/>
        <v/>
      </c>
      <c r="AP280" s="264" t="str">
        <f t="shared" si="87"/>
        <v/>
      </c>
      <c r="AQ280" s="264" t="str">
        <f t="shared" si="87"/>
        <v/>
      </c>
      <c r="AR280" s="264" t="str">
        <f t="shared" si="87"/>
        <v/>
      </c>
    </row>
    <row r="281" spans="1:1173" s="250" customFormat="1" ht="22" customHeight="1" thickTop="1" thickBot="1" x14ac:dyDescent="0.2">
      <c r="A281" s="230"/>
      <c r="B281" s="248" t="s">
        <v>247</v>
      </c>
      <c r="C281" s="92" t="s">
        <v>49</v>
      </c>
      <c r="D281" s="249">
        <f t="shared" ref="D281:AR281" si="88">IF(D$78="","",$G$24*D280)</f>
        <v>8270540.8000000007</v>
      </c>
      <c r="E281" s="249">
        <f t="shared" si="88"/>
        <v>20676352</v>
      </c>
      <c r="F281" s="249">
        <f t="shared" si="88"/>
        <v>28946892.800000004</v>
      </c>
      <c r="G281" s="249">
        <f t="shared" si="88"/>
        <v>41352704</v>
      </c>
      <c r="H281" s="249">
        <f t="shared" si="88"/>
        <v>49623244.800000004</v>
      </c>
      <c r="I281" s="249">
        <f t="shared" si="88"/>
        <v>62029056.000000007</v>
      </c>
      <c r="J281" s="249">
        <f t="shared" si="88"/>
        <v>70299596.800000012</v>
      </c>
      <c r="K281" s="249">
        <f t="shared" si="88"/>
        <v>82705408</v>
      </c>
      <c r="L281" s="249">
        <f t="shared" si="88"/>
        <v>90975948.800000012</v>
      </c>
      <c r="M281" s="249">
        <f t="shared" si="88"/>
        <v>103381760.00000001</v>
      </c>
      <c r="N281" s="249">
        <f t="shared" si="88"/>
        <v>111652300.80000001</v>
      </c>
      <c r="O281" s="249">
        <f t="shared" si="88"/>
        <v>124058112.00000001</v>
      </c>
      <c r="P281" s="249">
        <f t="shared" si="88"/>
        <v>132328652.80000001</v>
      </c>
      <c r="Q281" s="249">
        <f t="shared" si="88"/>
        <v>144734464</v>
      </c>
      <c r="R281" s="249">
        <f t="shared" si="88"/>
        <v>153005004.80000001</v>
      </c>
      <c r="S281" s="249">
        <f t="shared" si="88"/>
        <v>165410816</v>
      </c>
      <c r="T281" s="249">
        <f t="shared" si="88"/>
        <v>173681356.80000001</v>
      </c>
      <c r="U281" s="249">
        <f t="shared" si="88"/>
        <v>186087168.00000003</v>
      </c>
      <c r="V281" s="249">
        <f t="shared" si="88"/>
        <v>194357708.80000001</v>
      </c>
      <c r="W281" s="249">
        <f t="shared" si="88"/>
        <v>206763520.00000003</v>
      </c>
      <c r="X281" s="249">
        <f t="shared" si="88"/>
        <v>215034060.80000001</v>
      </c>
      <c r="Y281" s="249">
        <f t="shared" si="88"/>
        <v>227439872.00000003</v>
      </c>
      <c r="Z281" s="249">
        <f t="shared" si="88"/>
        <v>235710412.80000001</v>
      </c>
      <c r="AA281" s="249">
        <f t="shared" si="88"/>
        <v>248116224.00000003</v>
      </c>
      <c r="AB281" s="249">
        <f t="shared" si="88"/>
        <v>256386764.80000001</v>
      </c>
      <c r="AC281" s="249">
        <f t="shared" si="88"/>
        <v>268792576</v>
      </c>
      <c r="AD281" s="249">
        <f t="shared" si="88"/>
        <v>277063116.80000001</v>
      </c>
      <c r="AE281" s="249">
        <f t="shared" si="88"/>
        <v>289468928</v>
      </c>
      <c r="AF281" s="249">
        <f t="shared" si="88"/>
        <v>297739468.80000001</v>
      </c>
      <c r="AG281" s="249">
        <f t="shared" si="88"/>
        <v>310145280</v>
      </c>
      <c r="AH281" s="249">
        <f t="shared" si="88"/>
        <v>318415820.80000001</v>
      </c>
      <c r="AI281" s="249">
        <f t="shared" si="88"/>
        <v>330821632</v>
      </c>
      <c r="AJ281" s="249">
        <f t="shared" si="88"/>
        <v>339092172.80000001</v>
      </c>
      <c r="AK281" s="249" t="str">
        <f t="shared" si="88"/>
        <v/>
      </c>
      <c r="AL281" s="249" t="str">
        <f t="shared" si="88"/>
        <v/>
      </c>
      <c r="AM281" s="249" t="str">
        <f t="shared" si="88"/>
        <v/>
      </c>
      <c r="AN281" s="249" t="str">
        <f t="shared" si="88"/>
        <v/>
      </c>
      <c r="AO281" s="249" t="str">
        <f t="shared" si="88"/>
        <v/>
      </c>
      <c r="AP281" s="249" t="str">
        <f t="shared" si="88"/>
        <v/>
      </c>
      <c r="AQ281" s="249" t="str">
        <f t="shared" si="88"/>
        <v/>
      </c>
      <c r="AR281" s="249" t="str">
        <f t="shared" si="88"/>
        <v/>
      </c>
    </row>
    <row r="282" spans="1:1173" s="255" customFormat="1" ht="22" hidden="1" customHeight="1" thickTop="1" x14ac:dyDescent="0.15">
      <c r="A282" s="251"/>
      <c r="B282" s="252" t="s">
        <v>245</v>
      </c>
      <c r="C282" s="253" t="s">
        <v>49</v>
      </c>
      <c r="D282" s="254">
        <f t="shared" ref="D282:AR282" si="89">IF(D$78="","",D281*8760/$D$17)</f>
        <v>33295008</v>
      </c>
      <c r="E282" s="254">
        <f t="shared" si="89"/>
        <v>83237520</v>
      </c>
      <c r="F282" s="254">
        <f t="shared" si="89"/>
        <v>116532528.00000001</v>
      </c>
      <c r="G282" s="254">
        <f t="shared" si="89"/>
        <v>166475040</v>
      </c>
      <c r="H282" s="254">
        <f t="shared" si="89"/>
        <v>199770048.00000003</v>
      </c>
      <c r="I282" s="254">
        <f t="shared" si="89"/>
        <v>249712560.00000003</v>
      </c>
      <c r="J282" s="254">
        <f t="shared" si="89"/>
        <v>283007568.00000006</v>
      </c>
      <c r="K282" s="254">
        <f t="shared" si="89"/>
        <v>332950080</v>
      </c>
      <c r="L282" s="254">
        <f t="shared" si="89"/>
        <v>366245088.00000006</v>
      </c>
      <c r="M282" s="254">
        <f t="shared" si="89"/>
        <v>416187600.00000006</v>
      </c>
      <c r="N282" s="254">
        <f t="shared" si="89"/>
        <v>449482608.00000006</v>
      </c>
      <c r="O282" s="254">
        <f t="shared" si="89"/>
        <v>499425120.00000006</v>
      </c>
      <c r="P282" s="254">
        <f t="shared" si="89"/>
        <v>532720128</v>
      </c>
      <c r="Q282" s="254">
        <f t="shared" si="89"/>
        <v>582662640</v>
      </c>
      <c r="R282" s="254">
        <f t="shared" si="89"/>
        <v>615957648</v>
      </c>
      <c r="S282" s="254">
        <f t="shared" si="89"/>
        <v>665900160</v>
      </c>
      <c r="T282" s="254">
        <f t="shared" si="89"/>
        <v>699195168</v>
      </c>
      <c r="U282" s="254">
        <f t="shared" si="89"/>
        <v>749137680.00000012</v>
      </c>
      <c r="V282" s="254">
        <f t="shared" si="89"/>
        <v>782432688</v>
      </c>
      <c r="W282" s="254">
        <f t="shared" si="89"/>
        <v>832375200.00000012</v>
      </c>
      <c r="X282" s="254">
        <f t="shared" si="89"/>
        <v>865670208</v>
      </c>
      <c r="Y282" s="254">
        <f t="shared" si="89"/>
        <v>915612720.00000012</v>
      </c>
      <c r="Z282" s="254">
        <f t="shared" si="89"/>
        <v>948907728</v>
      </c>
      <c r="AA282" s="254">
        <f t="shared" si="89"/>
        <v>998850240.00000012</v>
      </c>
      <c r="AB282" s="254">
        <f t="shared" si="89"/>
        <v>1032145248</v>
      </c>
      <c r="AC282" s="254">
        <f t="shared" si="89"/>
        <v>1082087760</v>
      </c>
      <c r="AD282" s="254">
        <f t="shared" si="89"/>
        <v>1115382768</v>
      </c>
      <c r="AE282" s="254">
        <f t="shared" si="89"/>
        <v>1165325280</v>
      </c>
      <c r="AF282" s="254">
        <f t="shared" si="89"/>
        <v>1198620288</v>
      </c>
      <c r="AG282" s="254">
        <f t="shared" si="89"/>
        <v>1248562800</v>
      </c>
      <c r="AH282" s="254">
        <f t="shared" si="89"/>
        <v>1281857808</v>
      </c>
      <c r="AI282" s="254">
        <f t="shared" si="89"/>
        <v>1331800320</v>
      </c>
      <c r="AJ282" s="254">
        <f t="shared" si="89"/>
        <v>1365095328</v>
      </c>
      <c r="AK282" s="254" t="str">
        <f t="shared" si="89"/>
        <v/>
      </c>
      <c r="AL282" s="254" t="str">
        <f t="shared" si="89"/>
        <v/>
      </c>
      <c r="AM282" s="254" t="str">
        <f t="shared" si="89"/>
        <v/>
      </c>
      <c r="AN282" s="254" t="str">
        <f t="shared" si="89"/>
        <v/>
      </c>
      <c r="AO282" s="254" t="str">
        <f t="shared" si="89"/>
        <v/>
      </c>
      <c r="AP282" s="254" t="str">
        <f t="shared" si="89"/>
        <v/>
      </c>
      <c r="AQ282" s="254" t="str">
        <f t="shared" si="89"/>
        <v/>
      </c>
      <c r="AR282" s="254" t="str">
        <f t="shared" si="89"/>
        <v/>
      </c>
    </row>
    <row r="283" spans="1:1173" s="255" customFormat="1" ht="22" hidden="1" customHeight="1" x14ac:dyDescent="0.15">
      <c r="A283" s="251"/>
      <c r="B283" s="252" t="s">
        <v>40</v>
      </c>
      <c r="C283" s="253" t="s">
        <v>272</v>
      </c>
      <c r="D283" s="254">
        <f>IF(D$78="","",Vérification!$F$86*D281/$D$17)</f>
        <v>4256896</v>
      </c>
      <c r="E283" s="254">
        <f>IF(E$78="","",Vérification!$F$86*E281/$D$17)</f>
        <v>10642240</v>
      </c>
      <c r="F283" s="254">
        <f>IF(F$78="","",Vérification!$F$86*F281/$D$17)</f>
        <v>14899136.000000002</v>
      </c>
      <c r="G283" s="254">
        <f>IF(G$78="","",Vérification!$F$86*G281/$D$17)</f>
        <v>21284480</v>
      </c>
      <c r="H283" s="254">
        <f>IF(H$78="","",Vérification!$F$86*H281/$D$17)</f>
        <v>25541376.000000004</v>
      </c>
      <c r="I283" s="254">
        <f>IF(I$78="","",Vérification!$F$86*I281/$D$17)</f>
        <v>31926720.000000007</v>
      </c>
      <c r="J283" s="254">
        <f>IF(J$78="","",Vérification!$F$86*J281/$D$17)</f>
        <v>36183616.000000007</v>
      </c>
      <c r="K283" s="254">
        <f>IF(K$78="","",Vérification!$F$86*K281/$D$17)</f>
        <v>42568960</v>
      </c>
      <c r="L283" s="254">
        <f>IF(L$78="","",Vérification!$F$86*L281/$D$17)</f>
        <v>46825856.000000007</v>
      </c>
      <c r="M283" s="254">
        <f>IF(M$78="","",Vérification!$F$86*M281/$D$17)</f>
        <v>53211200.000000007</v>
      </c>
      <c r="N283" s="254">
        <f>IF(N$78="","",Vérification!$F$86*N281/$D$17)</f>
        <v>57468096.000000007</v>
      </c>
      <c r="O283" s="254">
        <f>IF(O$78="","",Vérification!$F$86*O281/$D$17)</f>
        <v>63853440.000000015</v>
      </c>
      <c r="P283" s="254">
        <f>IF(P$78="","",Vérification!$F$86*P281/$D$17)</f>
        <v>68110336</v>
      </c>
      <c r="Q283" s="254">
        <f>IF(Q$78="","",Vérification!$F$86*Q281/$D$17)</f>
        <v>74495680</v>
      </c>
      <c r="R283" s="254">
        <f>IF(R$78="","",Vérification!$F$86*R281/$D$17)</f>
        <v>78752576</v>
      </c>
      <c r="S283" s="254">
        <f>IF(S$78="","",Vérification!$F$86*S281/$D$17)</f>
        <v>85137920</v>
      </c>
      <c r="T283" s="254">
        <f>IF(T$78="","",Vérification!$F$86*T281/$D$17)</f>
        <v>89394816</v>
      </c>
      <c r="U283" s="254">
        <f>IF(U$78="","",Vérification!$F$86*U281/$D$17)</f>
        <v>95780160.000000015</v>
      </c>
      <c r="V283" s="254">
        <f>IF(V$78="","",Vérification!$F$86*V281/$D$17)</f>
        <v>100037056</v>
      </c>
      <c r="W283" s="254">
        <f>IF(W$78="","",Vérification!$F$86*W281/$D$17)</f>
        <v>106422400.00000001</v>
      </c>
      <c r="X283" s="254">
        <f>IF(X$78="","",Vérification!$F$86*X281/$D$17)</f>
        <v>110679296</v>
      </c>
      <c r="Y283" s="254">
        <f>IF(Y$78="","",Vérification!$F$86*Y281/$D$17)</f>
        <v>117064640.00000001</v>
      </c>
      <c r="Z283" s="254">
        <f>IF(Z$78="","",Vérification!$F$86*Z281/$D$17)</f>
        <v>121321536</v>
      </c>
      <c r="AA283" s="254">
        <f>IF(AA$78="","",Vérification!$F$86*AA281/$D$17)</f>
        <v>127706880.00000003</v>
      </c>
      <c r="AB283" s="254">
        <f>IF(AB$78="","",Vérification!$F$86*AB281/$D$17)</f>
        <v>131963776</v>
      </c>
      <c r="AC283" s="254">
        <f>IF(AC$78="","",Vérification!$F$86*AC281/$D$17)</f>
        <v>138349120</v>
      </c>
      <c r="AD283" s="254">
        <f>IF(AD$78="","",Vérification!$F$86*AD281/$D$17)</f>
        <v>142606016</v>
      </c>
      <c r="AE283" s="254">
        <f>IF(AE$78="","",Vérification!$F$86*AE281/$D$17)</f>
        <v>148991360</v>
      </c>
      <c r="AF283" s="254">
        <f>IF(AF$78="","",Vérification!$F$86*AF281/$D$17)</f>
        <v>153248256</v>
      </c>
      <c r="AG283" s="254">
        <f>IF(AG$78="","",Vérification!$F$86*AG281/$D$17)</f>
        <v>159633600</v>
      </c>
      <c r="AH283" s="254">
        <f>IF(AH$78="","",Vérification!$F$86*AH281/$D$17)</f>
        <v>163890496</v>
      </c>
      <c r="AI283" s="254">
        <f>IF(AI$78="","",Vérification!$F$86*AI281/$D$17)</f>
        <v>170275840</v>
      </c>
      <c r="AJ283" s="254">
        <f>IF(AJ$78="","",Vérification!$F$86*AJ281/$D$17)</f>
        <v>174532736</v>
      </c>
      <c r="AK283" s="254" t="str">
        <f>IF(AK$78="","",Vérification!$F$86*AK281/$D$17)</f>
        <v/>
      </c>
      <c r="AL283" s="254" t="str">
        <f>IF(AL$78="","",Vérification!$F$86*AL281/$D$17)</f>
        <v/>
      </c>
      <c r="AM283" s="254" t="str">
        <f>IF(AM$78="","",Vérification!$F$86*AM281/$D$17)</f>
        <v/>
      </c>
      <c r="AN283" s="254" t="str">
        <f>IF(AN$78="","",Vérification!$F$86*AN281/$D$17)</f>
        <v/>
      </c>
      <c r="AO283" s="254" t="str">
        <f>IF(AO$78="","",Vérification!$F$86*AO281/$D$17)</f>
        <v/>
      </c>
      <c r="AP283" s="254" t="str">
        <f>IF(AP$78="","",Vérification!$F$86*AP281/$D$17)</f>
        <v/>
      </c>
      <c r="AQ283" s="254" t="str">
        <f>IF(AQ$78="","",Vérification!$F$86*AQ281/$D$17)</f>
        <v/>
      </c>
      <c r="AR283" s="254" t="str">
        <f>IF(AR$78="","",Vérification!$F$86*AR281/$D$17)</f>
        <v/>
      </c>
    </row>
    <row r="284" spans="1:1173" s="230" customFormat="1" ht="10" customHeight="1" thickTop="1" x14ac:dyDescent="0.15">
      <c r="E284" s="236"/>
      <c r="J284" s="236"/>
    </row>
    <row r="285" spans="1:1173" s="230" customFormat="1" ht="22" customHeight="1" x14ac:dyDescent="0.15">
      <c r="B285" s="342"/>
      <c r="C285" s="343" t="str">
        <f>J$21</f>
        <v>Puissance PV</v>
      </c>
      <c r="D285" s="226"/>
      <c r="E285" s="229"/>
      <c r="J285" s="236"/>
    </row>
    <row r="286" spans="1:1173" s="247" customFormat="1" ht="22" customHeight="1" thickBot="1" x14ac:dyDescent="0.2">
      <c r="A286" s="230"/>
      <c r="B286" s="242" t="s">
        <v>69</v>
      </c>
      <c r="C286" s="243" t="s">
        <v>11</v>
      </c>
      <c r="D286" s="244">
        <f>D$78</f>
        <v>2018</v>
      </c>
      <c r="E286" s="245">
        <f t="shared" ref="E286:AR286" si="90">E$78</f>
        <v>2019</v>
      </c>
      <c r="F286" s="244">
        <f t="shared" si="90"/>
        <v>2020</v>
      </c>
      <c r="G286" s="244">
        <f t="shared" si="90"/>
        <v>2021</v>
      </c>
      <c r="H286" s="244">
        <f t="shared" si="90"/>
        <v>2022</v>
      </c>
      <c r="I286" s="244">
        <f t="shared" si="90"/>
        <v>2023</v>
      </c>
      <c r="J286" s="245">
        <f t="shared" si="90"/>
        <v>2024</v>
      </c>
      <c r="K286" s="244">
        <f t="shared" si="90"/>
        <v>2025</v>
      </c>
      <c r="L286" s="244">
        <f t="shared" si="90"/>
        <v>2026</v>
      </c>
      <c r="M286" s="244">
        <f t="shared" si="90"/>
        <v>2027</v>
      </c>
      <c r="N286" s="244">
        <f t="shared" si="90"/>
        <v>2028</v>
      </c>
      <c r="O286" s="244">
        <f t="shared" si="90"/>
        <v>2029</v>
      </c>
      <c r="P286" s="244">
        <f t="shared" si="90"/>
        <v>2030</v>
      </c>
      <c r="Q286" s="244">
        <f t="shared" si="90"/>
        <v>2031</v>
      </c>
      <c r="R286" s="244">
        <f t="shared" si="90"/>
        <v>2032</v>
      </c>
      <c r="S286" s="244">
        <f t="shared" si="90"/>
        <v>2033</v>
      </c>
      <c r="T286" s="244">
        <f t="shared" si="90"/>
        <v>2034</v>
      </c>
      <c r="U286" s="244">
        <f t="shared" si="90"/>
        <v>2035</v>
      </c>
      <c r="V286" s="244">
        <f t="shared" si="90"/>
        <v>2036</v>
      </c>
      <c r="W286" s="244">
        <f t="shared" si="90"/>
        <v>2037</v>
      </c>
      <c r="X286" s="244">
        <f t="shared" si="90"/>
        <v>2038</v>
      </c>
      <c r="Y286" s="244">
        <f t="shared" si="90"/>
        <v>2039</v>
      </c>
      <c r="Z286" s="244">
        <f t="shared" si="90"/>
        <v>2040</v>
      </c>
      <c r="AA286" s="244">
        <f t="shared" si="90"/>
        <v>2041</v>
      </c>
      <c r="AB286" s="244">
        <f t="shared" si="90"/>
        <v>2042</v>
      </c>
      <c r="AC286" s="244">
        <f t="shared" si="90"/>
        <v>2043</v>
      </c>
      <c r="AD286" s="244">
        <f t="shared" si="90"/>
        <v>2044</v>
      </c>
      <c r="AE286" s="244">
        <f t="shared" si="90"/>
        <v>2045</v>
      </c>
      <c r="AF286" s="244">
        <f t="shared" si="90"/>
        <v>2046</v>
      </c>
      <c r="AG286" s="244">
        <f t="shared" si="90"/>
        <v>2047</v>
      </c>
      <c r="AH286" s="244">
        <f t="shared" si="90"/>
        <v>2048</v>
      </c>
      <c r="AI286" s="244">
        <f t="shared" si="90"/>
        <v>2049</v>
      </c>
      <c r="AJ286" s="244">
        <f t="shared" si="90"/>
        <v>2050</v>
      </c>
      <c r="AK286" s="244" t="str">
        <f t="shared" si="90"/>
        <v/>
      </c>
      <c r="AL286" s="244" t="str">
        <f t="shared" si="90"/>
        <v/>
      </c>
      <c r="AM286" s="244" t="str">
        <f t="shared" si="90"/>
        <v/>
      </c>
      <c r="AN286" s="244" t="str">
        <f t="shared" si="90"/>
        <v/>
      </c>
      <c r="AO286" s="244" t="str">
        <f t="shared" si="90"/>
        <v/>
      </c>
      <c r="AP286" s="244" t="str">
        <f t="shared" si="90"/>
        <v/>
      </c>
      <c r="AQ286" s="244" t="str">
        <f t="shared" si="90"/>
        <v/>
      </c>
      <c r="AR286" s="244" t="str">
        <f t="shared" si="90"/>
        <v/>
      </c>
      <c r="AS286" s="246"/>
      <c r="AT286" s="246"/>
      <c r="AU286" s="246"/>
      <c r="AV286" s="246"/>
      <c r="AW286" s="246"/>
      <c r="AX286" s="246"/>
      <c r="AY286" s="246"/>
      <c r="AZ286" s="246"/>
      <c r="BA286" s="246"/>
      <c r="BB286" s="246"/>
      <c r="BC286" s="246"/>
      <c r="BD286" s="246"/>
      <c r="BE286" s="246"/>
      <c r="BF286" s="246"/>
      <c r="BG286" s="246"/>
      <c r="BH286" s="246"/>
      <c r="BI286" s="246"/>
      <c r="BJ286" s="246"/>
      <c r="BK286" s="246"/>
      <c r="BL286" s="246"/>
      <c r="BM286" s="246"/>
      <c r="BN286" s="246"/>
      <c r="BO286" s="246"/>
      <c r="BP286" s="246"/>
      <c r="BQ286" s="246"/>
      <c r="BR286" s="246"/>
      <c r="BS286" s="246"/>
      <c r="BT286" s="246"/>
      <c r="BU286" s="246"/>
      <c r="BV286" s="246"/>
      <c r="BW286" s="246"/>
      <c r="BX286" s="246"/>
      <c r="BY286" s="246"/>
      <c r="BZ286" s="246"/>
      <c r="CA286" s="246"/>
      <c r="CB286" s="246"/>
      <c r="CC286" s="246"/>
      <c r="CD286" s="246"/>
      <c r="CE286" s="246"/>
      <c r="CF286" s="246"/>
      <c r="CG286" s="246"/>
      <c r="CH286" s="246"/>
      <c r="CI286" s="246"/>
      <c r="CJ286" s="246"/>
      <c r="CK286" s="246"/>
      <c r="CL286" s="246"/>
      <c r="CM286" s="246"/>
      <c r="CN286" s="246"/>
      <c r="CO286" s="246"/>
      <c r="CP286" s="246"/>
      <c r="CQ286" s="246"/>
      <c r="CR286" s="246"/>
      <c r="CS286" s="246"/>
      <c r="CT286" s="246"/>
      <c r="CU286" s="246"/>
      <c r="CV286" s="246"/>
      <c r="CW286" s="246"/>
      <c r="CX286" s="246"/>
      <c r="CY286" s="246"/>
      <c r="CZ286" s="246"/>
      <c r="DA286" s="246"/>
      <c r="DB286" s="246"/>
      <c r="DC286" s="246"/>
      <c r="DD286" s="246"/>
      <c r="DE286" s="246"/>
      <c r="DF286" s="246"/>
      <c r="DG286" s="246"/>
      <c r="DH286" s="246"/>
      <c r="DI286" s="246"/>
      <c r="DJ286" s="246"/>
      <c r="DK286" s="246"/>
      <c r="DL286" s="246"/>
      <c r="DM286" s="246"/>
      <c r="DN286" s="246"/>
      <c r="DO286" s="246"/>
      <c r="DP286" s="246"/>
      <c r="DQ286" s="246"/>
      <c r="DR286" s="246"/>
      <c r="DS286" s="246"/>
      <c r="DT286" s="246"/>
      <c r="DU286" s="246"/>
      <c r="DV286" s="246"/>
      <c r="DW286" s="246"/>
      <c r="DX286" s="246"/>
      <c r="DY286" s="246"/>
      <c r="DZ286" s="246"/>
      <c r="EA286" s="246"/>
      <c r="EB286" s="246"/>
      <c r="EC286" s="246"/>
      <c r="ED286" s="246"/>
      <c r="EE286" s="246"/>
      <c r="EF286" s="246"/>
      <c r="EG286" s="246"/>
      <c r="EH286" s="246"/>
      <c r="EI286" s="246"/>
      <c r="EJ286" s="246"/>
      <c r="EK286" s="246"/>
      <c r="EL286" s="246"/>
      <c r="EM286" s="246"/>
      <c r="EN286" s="246"/>
      <c r="EO286" s="246"/>
      <c r="EP286" s="246"/>
      <c r="EQ286" s="246"/>
      <c r="ER286" s="246"/>
      <c r="ES286" s="246"/>
      <c r="ET286" s="246"/>
      <c r="EU286" s="246"/>
      <c r="EV286" s="246"/>
      <c r="EW286" s="246"/>
      <c r="EX286" s="246"/>
      <c r="EY286" s="246"/>
      <c r="EZ286" s="246"/>
      <c r="FA286" s="246"/>
      <c r="FB286" s="246"/>
      <c r="FC286" s="246"/>
      <c r="FD286" s="246"/>
      <c r="FE286" s="246"/>
      <c r="FF286" s="246"/>
      <c r="FG286" s="246"/>
      <c r="FH286" s="246"/>
      <c r="FI286" s="246"/>
      <c r="FJ286" s="246"/>
      <c r="FK286" s="246"/>
      <c r="FL286" s="246"/>
      <c r="FM286" s="246"/>
      <c r="FN286" s="246"/>
      <c r="FO286" s="246"/>
      <c r="FP286" s="246"/>
      <c r="FQ286" s="246"/>
      <c r="FR286" s="246"/>
      <c r="FS286" s="246"/>
      <c r="FT286" s="246"/>
      <c r="FU286" s="246"/>
      <c r="FV286" s="246"/>
      <c r="FW286" s="246"/>
      <c r="FX286" s="246"/>
      <c r="FY286" s="246"/>
      <c r="FZ286" s="246"/>
      <c r="GA286" s="246"/>
      <c r="GB286" s="246"/>
      <c r="GC286" s="246"/>
      <c r="GD286" s="246"/>
      <c r="GE286" s="246"/>
      <c r="GF286" s="246"/>
      <c r="GG286" s="246"/>
      <c r="GH286" s="246"/>
      <c r="GI286" s="246"/>
      <c r="GJ286" s="246"/>
      <c r="GK286" s="246"/>
      <c r="GL286" s="246"/>
      <c r="GM286" s="246"/>
      <c r="GN286" s="246"/>
      <c r="GO286" s="246"/>
      <c r="GP286" s="246"/>
      <c r="GQ286" s="246"/>
      <c r="GR286" s="246"/>
      <c r="GS286" s="246"/>
      <c r="GT286" s="246"/>
      <c r="GU286" s="246"/>
      <c r="GV286" s="246"/>
      <c r="GW286" s="246"/>
      <c r="GX286" s="246"/>
      <c r="GY286" s="246"/>
      <c r="GZ286" s="246"/>
      <c r="HA286" s="246"/>
      <c r="HB286" s="246"/>
      <c r="HC286" s="246"/>
      <c r="HD286" s="246"/>
      <c r="HE286" s="246"/>
      <c r="HF286" s="246"/>
      <c r="HG286" s="246"/>
      <c r="HH286" s="246"/>
      <c r="HI286" s="246"/>
      <c r="HJ286" s="246"/>
      <c r="HK286" s="246"/>
      <c r="HL286" s="246"/>
      <c r="HM286" s="246"/>
      <c r="HN286" s="246"/>
      <c r="HO286" s="246"/>
      <c r="HP286" s="246"/>
      <c r="HQ286" s="246"/>
      <c r="HR286" s="246"/>
      <c r="HS286" s="246"/>
      <c r="HT286" s="246"/>
      <c r="HU286" s="246"/>
      <c r="HV286" s="246"/>
      <c r="HW286" s="246"/>
      <c r="HX286" s="246"/>
      <c r="HY286" s="246"/>
      <c r="HZ286" s="246"/>
      <c r="IA286" s="246"/>
      <c r="IB286" s="246"/>
      <c r="IC286" s="246"/>
      <c r="ID286" s="246"/>
      <c r="IE286" s="246"/>
      <c r="IF286" s="246"/>
      <c r="IG286" s="246"/>
      <c r="IH286" s="246"/>
      <c r="II286" s="246"/>
      <c r="IJ286" s="246"/>
      <c r="IK286" s="246"/>
      <c r="IL286" s="246"/>
      <c r="IM286" s="246"/>
      <c r="IN286" s="246"/>
      <c r="IO286" s="246"/>
      <c r="IP286" s="246"/>
      <c r="IQ286" s="246"/>
      <c r="IR286" s="246"/>
      <c r="IS286" s="246"/>
      <c r="IT286" s="246"/>
      <c r="IU286" s="246"/>
      <c r="IV286" s="246"/>
      <c r="IW286" s="246"/>
      <c r="IX286" s="246"/>
      <c r="IY286" s="246"/>
      <c r="IZ286" s="246"/>
      <c r="JA286" s="246"/>
      <c r="JB286" s="246"/>
      <c r="JC286" s="246"/>
      <c r="JD286" s="246"/>
      <c r="JE286" s="246"/>
      <c r="JF286" s="246"/>
      <c r="JG286" s="246"/>
      <c r="JH286" s="246"/>
      <c r="JI286" s="246"/>
      <c r="JJ286" s="246"/>
      <c r="JK286" s="246"/>
      <c r="JL286" s="246"/>
      <c r="JM286" s="246"/>
      <c r="JN286" s="246"/>
      <c r="JO286" s="246"/>
      <c r="JP286" s="246"/>
      <c r="JQ286" s="246"/>
      <c r="JR286" s="246"/>
      <c r="JS286" s="246"/>
      <c r="JT286" s="246"/>
      <c r="JU286" s="246"/>
      <c r="JV286" s="246"/>
      <c r="JW286" s="246"/>
      <c r="JX286" s="246"/>
      <c r="JY286" s="246"/>
      <c r="JZ286" s="246"/>
      <c r="KA286" s="246"/>
      <c r="KB286" s="246"/>
      <c r="KC286" s="246"/>
      <c r="KD286" s="246"/>
      <c r="KE286" s="246"/>
      <c r="KF286" s="246"/>
      <c r="KG286" s="246"/>
      <c r="KH286" s="246"/>
      <c r="KI286" s="246"/>
      <c r="KJ286" s="246"/>
      <c r="KK286" s="246"/>
      <c r="KL286" s="246"/>
      <c r="KM286" s="246"/>
      <c r="KN286" s="246"/>
      <c r="KO286" s="246"/>
      <c r="KP286" s="246"/>
      <c r="KQ286" s="246"/>
      <c r="KR286" s="246"/>
      <c r="KS286" s="246"/>
      <c r="KT286" s="246"/>
      <c r="KU286" s="246"/>
      <c r="KV286" s="246"/>
      <c r="KW286" s="246"/>
      <c r="KX286" s="246"/>
      <c r="KY286" s="246"/>
      <c r="KZ286" s="246"/>
      <c r="LA286" s="246"/>
      <c r="LB286" s="246"/>
      <c r="LC286" s="246"/>
      <c r="LD286" s="246"/>
      <c r="LE286" s="246"/>
      <c r="LF286" s="246"/>
      <c r="LG286" s="246"/>
      <c r="LH286" s="246"/>
      <c r="LI286" s="246"/>
      <c r="LJ286" s="246"/>
      <c r="LK286" s="246"/>
      <c r="LL286" s="246"/>
      <c r="LM286" s="246"/>
      <c r="LN286" s="246"/>
      <c r="LO286" s="246"/>
      <c r="LP286" s="246"/>
      <c r="LQ286" s="246"/>
      <c r="LR286" s="246"/>
      <c r="LS286" s="246"/>
      <c r="LT286" s="246"/>
      <c r="LU286" s="246"/>
      <c r="LV286" s="246"/>
      <c r="LW286" s="246"/>
      <c r="LX286" s="246"/>
      <c r="LY286" s="246"/>
      <c r="LZ286" s="246"/>
      <c r="MA286" s="246"/>
      <c r="MB286" s="246"/>
      <c r="MC286" s="246"/>
      <c r="MD286" s="246"/>
      <c r="ME286" s="246"/>
      <c r="MF286" s="246"/>
      <c r="MG286" s="246"/>
      <c r="MH286" s="246"/>
      <c r="MI286" s="246"/>
      <c r="MJ286" s="246"/>
      <c r="MK286" s="246"/>
      <c r="ML286" s="246"/>
      <c r="MM286" s="246"/>
      <c r="MN286" s="246"/>
      <c r="MO286" s="246"/>
      <c r="MP286" s="246"/>
      <c r="MQ286" s="246"/>
      <c r="MR286" s="246"/>
      <c r="MS286" s="246"/>
      <c r="MT286" s="246"/>
      <c r="MU286" s="246"/>
      <c r="MV286" s="246"/>
      <c r="MW286" s="246"/>
      <c r="MX286" s="246"/>
      <c r="MY286" s="246"/>
      <c r="MZ286" s="246"/>
      <c r="NA286" s="246"/>
      <c r="NB286" s="246"/>
      <c r="NC286" s="246"/>
      <c r="ND286" s="246"/>
      <c r="NE286" s="246"/>
      <c r="NF286" s="246"/>
      <c r="NG286" s="246"/>
      <c r="NH286" s="246"/>
      <c r="NI286" s="246"/>
      <c r="NJ286" s="246"/>
      <c r="NK286" s="246"/>
      <c r="NL286" s="246"/>
      <c r="NM286" s="246"/>
      <c r="NN286" s="246"/>
      <c r="NO286" s="246"/>
      <c r="NP286" s="246"/>
      <c r="NQ286" s="246"/>
      <c r="NR286" s="246"/>
      <c r="NS286" s="246"/>
      <c r="NT286" s="246"/>
      <c r="NU286" s="246"/>
      <c r="NV286" s="246"/>
      <c r="NW286" s="246"/>
      <c r="NX286" s="246"/>
      <c r="NY286" s="246"/>
      <c r="NZ286" s="246"/>
      <c r="OA286" s="246"/>
      <c r="OB286" s="246"/>
      <c r="OC286" s="246"/>
      <c r="OD286" s="246"/>
      <c r="OE286" s="246"/>
      <c r="OF286" s="246"/>
      <c r="OG286" s="246"/>
      <c r="OH286" s="246"/>
      <c r="OI286" s="246"/>
      <c r="OJ286" s="246"/>
      <c r="OK286" s="246"/>
      <c r="OL286" s="246"/>
      <c r="OM286" s="246"/>
      <c r="ON286" s="246"/>
      <c r="OO286" s="246"/>
      <c r="OP286" s="246"/>
      <c r="OQ286" s="246"/>
      <c r="OR286" s="246"/>
      <c r="OS286" s="246"/>
      <c r="OT286" s="246"/>
      <c r="OU286" s="246"/>
      <c r="OV286" s="246"/>
      <c r="OW286" s="246"/>
      <c r="OX286" s="246"/>
      <c r="OY286" s="246"/>
      <c r="OZ286" s="246"/>
      <c r="PA286" s="246"/>
      <c r="PB286" s="246"/>
      <c r="PC286" s="246"/>
      <c r="PD286" s="246"/>
      <c r="PE286" s="246"/>
      <c r="PF286" s="246"/>
      <c r="PG286" s="246"/>
      <c r="PH286" s="246"/>
      <c r="PI286" s="246"/>
      <c r="PJ286" s="246"/>
      <c r="PK286" s="246"/>
      <c r="PL286" s="246"/>
      <c r="PM286" s="246"/>
      <c r="PN286" s="246"/>
      <c r="PO286" s="246"/>
      <c r="PP286" s="246"/>
      <c r="PQ286" s="246"/>
      <c r="PR286" s="246"/>
      <c r="PS286" s="246"/>
      <c r="PT286" s="246"/>
      <c r="PU286" s="246"/>
      <c r="PV286" s="246"/>
      <c r="PW286" s="246"/>
      <c r="PX286" s="246"/>
      <c r="PY286" s="246"/>
      <c r="PZ286" s="246"/>
      <c r="QA286" s="246"/>
      <c r="QB286" s="246"/>
      <c r="QC286" s="246"/>
      <c r="QD286" s="246"/>
      <c r="QE286" s="246"/>
      <c r="QF286" s="246"/>
      <c r="QG286" s="246"/>
      <c r="QH286" s="246"/>
      <c r="QI286" s="246"/>
      <c r="QJ286" s="246"/>
      <c r="QK286" s="246"/>
      <c r="QL286" s="246"/>
      <c r="QM286" s="246"/>
      <c r="QN286" s="246"/>
      <c r="QO286" s="246"/>
      <c r="QP286" s="246"/>
      <c r="QQ286" s="246"/>
      <c r="QR286" s="246"/>
      <c r="QS286" s="246"/>
      <c r="QT286" s="246"/>
      <c r="QU286" s="246"/>
      <c r="QV286" s="246"/>
      <c r="QW286" s="246"/>
      <c r="QX286" s="246"/>
      <c r="QY286" s="246"/>
      <c r="QZ286" s="246"/>
      <c r="RA286" s="246"/>
      <c r="RB286" s="246"/>
      <c r="RC286" s="246"/>
      <c r="RD286" s="246"/>
      <c r="RE286" s="246"/>
      <c r="RF286" s="246"/>
      <c r="RG286" s="246"/>
      <c r="RH286" s="246"/>
      <c r="RI286" s="246"/>
      <c r="RJ286" s="246"/>
      <c r="RK286" s="246"/>
      <c r="RL286" s="246"/>
      <c r="RM286" s="246"/>
      <c r="RN286" s="246"/>
      <c r="RO286" s="246"/>
      <c r="RP286" s="246"/>
      <c r="RQ286" s="246"/>
      <c r="RR286" s="246"/>
      <c r="RS286" s="246"/>
      <c r="RT286" s="246"/>
      <c r="RU286" s="246"/>
      <c r="RV286" s="246"/>
      <c r="RW286" s="246"/>
      <c r="RX286" s="246"/>
      <c r="RY286" s="246"/>
      <c r="RZ286" s="246"/>
      <c r="SA286" s="246"/>
      <c r="SB286" s="246"/>
      <c r="SC286" s="246"/>
      <c r="SD286" s="246"/>
      <c r="SE286" s="246"/>
      <c r="SF286" s="246"/>
      <c r="SG286" s="246"/>
      <c r="SH286" s="246"/>
      <c r="SI286" s="246"/>
      <c r="SJ286" s="246"/>
      <c r="SK286" s="246"/>
      <c r="SL286" s="246"/>
      <c r="SM286" s="246"/>
      <c r="SN286" s="246"/>
      <c r="SO286" s="246"/>
      <c r="SP286" s="246"/>
      <c r="SQ286" s="246"/>
      <c r="SR286" s="246"/>
      <c r="SS286" s="246"/>
      <c r="ST286" s="246"/>
      <c r="SU286" s="246"/>
      <c r="SV286" s="246"/>
      <c r="SW286" s="246"/>
      <c r="SX286" s="246"/>
      <c r="SY286" s="246"/>
      <c r="SZ286" s="246"/>
      <c r="TA286" s="246"/>
      <c r="TB286" s="246"/>
      <c r="TC286" s="246"/>
      <c r="TD286" s="246"/>
      <c r="TE286" s="246"/>
      <c r="TF286" s="246"/>
      <c r="TG286" s="246"/>
      <c r="TH286" s="246"/>
      <c r="TI286" s="246"/>
      <c r="TJ286" s="246"/>
      <c r="TK286" s="246"/>
      <c r="TL286" s="246"/>
      <c r="TM286" s="246"/>
      <c r="TN286" s="246"/>
      <c r="TO286" s="246"/>
      <c r="TP286" s="246"/>
      <c r="TQ286" s="246"/>
      <c r="TR286" s="246"/>
      <c r="TS286" s="246"/>
      <c r="TT286" s="246"/>
      <c r="TU286" s="246"/>
      <c r="TV286" s="246"/>
      <c r="TW286" s="246"/>
      <c r="TX286" s="246"/>
      <c r="TY286" s="246"/>
      <c r="TZ286" s="246"/>
      <c r="UA286" s="246"/>
      <c r="UB286" s="246"/>
      <c r="UC286" s="246"/>
      <c r="UD286" s="246"/>
      <c r="UE286" s="246"/>
      <c r="UF286" s="246"/>
      <c r="UG286" s="246"/>
      <c r="UH286" s="246"/>
      <c r="UI286" s="246"/>
      <c r="UJ286" s="246"/>
      <c r="UK286" s="246"/>
      <c r="UL286" s="246"/>
      <c r="UM286" s="246"/>
      <c r="UN286" s="246"/>
      <c r="UO286" s="246"/>
      <c r="UP286" s="246"/>
      <c r="UQ286" s="246"/>
      <c r="UR286" s="246"/>
      <c r="US286" s="246"/>
      <c r="UT286" s="246"/>
      <c r="UU286" s="246"/>
      <c r="UV286" s="246"/>
      <c r="UW286" s="246"/>
      <c r="UX286" s="246"/>
      <c r="UY286" s="246"/>
      <c r="UZ286" s="246"/>
      <c r="VA286" s="246"/>
      <c r="VB286" s="246"/>
      <c r="VC286" s="246"/>
      <c r="VD286" s="246"/>
      <c r="VE286" s="246"/>
      <c r="VF286" s="246"/>
      <c r="VG286" s="246"/>
      <c r="VH286" s="246"/>
      <c r="VI286" s="246"/>
      <c r="VJ286" s="246"/>
      <c r="VK286" s="246"/>
      <c r="VL286" s="246"/>
      <c r="VM286" s="246"/>
      <c r="VN286" s="246"/>
      <c r="VO286" s="246"/>
      <c r="VP286" s="246"/>
      <c r="VQ286" s="246"/>
      <c r="VR286" s="246"/>
      <c r="VS286" s="246"/>
      <c r="VT286" s="246"/>
      <c r="VU286" s="246"/>
      <c r="VV286" s="246"/>
      <c r="VW286" s="246"/>
      <c r="VX286" s="246"/>
      <c r="VY286" s="246"/>
      <c r="VZ286" s="246"/>
      <c r="WA286" s="246"/>
      <c r="WB286" s="246"/>
      <c r="WC286" s="246"/>
      <c r="WD286" s="246"/>
      <c r="WE286" s="246"/>
      <c r="WF286" s="246"/>
      <c r="WG286" s="246"/>
      <c r="WH286" s="246"/>
      <c r="WI286" s="246"/>
      <c r="WJ286" s="246"/>
      <c r="WK286" s="246"/>
      <c r="WL286" s="246"/>
      <c r="WM286" s="246"/>
      <c r="WN286" s="246"/>
      <c r="WO286" s="246"/>
      <c r="WP286" s="246"/>
      <c r="WQ286" s="246"/>
      <c r="WR286" s="246"/>
      <c r="WS286" s="246"/>
      <c r="WT286" s="246"/>
      <c r="WU286" s="246"/>
      <c r="WV286" s="246"/>
      <c r="WW286" s="246"/>
      <c r="WX286" s="246"/>
      <c r="WY286" s="246"/>
      <c r="WZ286" s="246"/>
      <c r="XA286" s="246"/>
      <c r="XB286" s="246"/>
      <c r="XC286" s="246"/>
      <c r="XD286" s="246"/>
      <c r="XE286" s="246"/>
      <c r="XF286" s="246"/>
      <c r="XG286" s="246"/>
      <c r="XH286" s="246"/>
      <c r="XI286" s="246"/>
      <c r="XJ286" s="246"/>
      <c r="XK286" s="246"/>
      <c r="XL286" s="246"/>
      <c r="XM286" s="246"/>
      <c r="XN286" s="246"/>
      <c r="XO286" s="246"/>
      <c r="XP286" s="246"/>
      <c r="XQ286" s="246"/>
      <c r="XR286" s="246"/>
      <c r="XS286" s="246"/>
      <c r="XT286" s="246"/>
      <c r="XU286" s="246"/>
      <c r="XV286" s="246"/>
      <c r="XW286" s="246"/>
      <c r="XX286" s="246"/>
      <c r="XY286" s="246"/>
      <c r="XZ286" s="246"/>
      <c r="YA286" s="246"/>
      <c r="YB286" s="246"/>
      <c r="YC286" s="246"/>
      <c r="YD286" s="246"/>
      <c r="YE286" s="246"/>
      <c r="YF286" s="246"/>
      <c r="YG286" s="246"/>
      <c r="YH286" s="246"/>
      <c r="YI286" s="246"/>
      <c r="YJ286" s="246"/>
      <c r="YK286" s="246"/>
      <c r="YL286" s="246"/>
      <c r="YM286" s="246"/>
      <c r="YN286" s="246"/>
      <c r="YO286" s="246"/>
      <c r="YP286" s="246"/>
      <c r="YQ286" s="246"/>
      <c r="YR286" s="246"/>
      <c r="YS286" s="246"/>
      <c r="YT286" s="246"/>
      <c r="YU286" s="246"/>
      <c r="YV286" s="246"/>
      <c r="YW286" s="246"/>
      <c r="YX286" s="246"/>
      <c r="YY286" s="246"/>
      <c r="YZ286" s="246"/>
      <c r="ZA286" s="246"/>
      <c r="ZB286" s="246"/>
      <c r="ZC286" s="246"/>
      <c r="ZD286" s="246"/>
      <c r="ZE286" s="246"/>
      <c r="ZF286" s="246"/>
      <c r="ZG286" s="246"/>
      <c r="ZH286" s="246"/>
      <c r="ZI286" s="246"/>
      <c r="ZJ286" s="246"/>
      <c r="ZK286" s="246"/>
      <c r="ZL286" s="246"/>
      <c r="ZM286" s="246"/>
      <c r="ZN286" s="246"/>
      <c r="ZO286" s="246"/>
      <c r="ZP286" s="246"/>
      <c r="ZQ286" s="246"/>
      <c r="ZR286" s="246"/>
      <c r="ZS286" s="246"/>
      <c r="ZT286" s="246"/>
      <c r="ZU286" s="246"/>
      <c r="ZV286" s="246"/>
      <c r="ZW286" s="246"/>
      <c r="ZX286" s="246"/>
      <c r="ZY286" s="246"/>
      <c r="ZZ286" s="246"/>
      <c r="AAA286" s="246"/>
      <c r="AAB286" s="246"/>
      <c r="AAC286" s="246"/>
      <c r="AAD286" s="246"/>
      <c r="AAE286" s="246"/>
      <c r="AAF286" s="246"/>
      <c r="AAG286" s="246"/>
      <c r="AAH286" s="246"/>
      <c r="AAI286" s="246"/>
      <c r="AAJ286" s="246"/>
      <c r="AAK286" s="246"/>
      <c r="AAL286" s="246"/>
      <c r="AAM286" s="246"/>
      <c r="AAN286" s="246"/>
      <c r="AAO286" s="246"/>
      <c r="AAP286" s="246"/>
      <c r="AAQ286" s="246"/>
      <c r="AAR286" s="246"/>
      <c r="AAS286" s="246"/>
      <c r="AAT286" s="246"/>
      <c r="AAU286" s="246"/>
      <c r="AAV286" s="246"/>
      <c r="AAW286" s="246"/>
      <c r="AAX286" s="246"/>
      <c r="AAY286" s="246"/>
      <c r="AAZ286" s="246"/>
      <c r="ABA286" s="246"/>
      <c r="ABB286" s="246"/>
      <c r="ABC286" s="246"/>
      <c r="ABD286" s="246"/>
      <c r="ABE286" s="246"/>
      <c r="ABF286" s="246"/>
      <c r="ABG286" s="246"/>
      <c r="ABH286" s="246"/>
      <c r="ABI286" s="246"/>
      <c r="ABJ286" s="246"/>
      <c r="ABK286" s="246"/>
      <c r="ABL286" s="246"/>
      <c r="ABM286" s="246"/>
      <c r="ABN286" s="246"/>
      <c r="ABO286" s="246"/>
      <c r="ABP286" s="246"/>
      <c r="ABQ286" s="246"/>
      <c r="ABR286" s="246"/>
      <c r="ABS286" s="246"/>
      <c r="ABT286" s="246"/>
      <c r="ABU286" s="246"/>
      <c r="ABV286" s="246"/>
      <c r="ABW286" s="246"/>
      <c r="ABX286" s="246"/>
      <c r="ABY286" s="246"/>
      <c r="ABZ286" s="246"/>
      <c r="ACA286" s="246"/>
      <c r="ACB286" s="246"/>
      <c r="ACC286" s="246"/>
      <c r="ACD286" s="246"/>
      <c r="ACE286" s="246"/>
      <c r="ACF286" s="246"/>
      <c r="ACG286" s="246"/>
      <c r="ACH286" s="246"/>
      <c r="ACI286" s="246"/>
      <c r="ACJ286" s="246"/>
      <c r="ACK286" s="246"/>
      <c r="ACL286" s="246"/>
      <c r="ACM286" s="246"/>
      <c r="ACN286" s="246"/>
      <c r="ACO286" s="246"/>
      <c r="ACP286" s="246"/>
      <c r="ACQ286" s="246"/>
      <c r="ACR286" s="246"/>
      <c r="ACS286" s="246"/>
      <c r="ACT286" s="246"/>
      <c r="ACU286" s="246"/>
      <c r="ACV286" s="246"/>
      <c r="ACW286" s="246"/>
      <c r="ACX286" s="246"/>
      <c r="ACY286" s="246"/>
      <c r="ACZ286" s="246"/>
      <c r="ADA286" s="246"/>
      <c r="ADB286" s="246"/>
      <c r="ADC286" s="246"/>
      <c r="ADD286" s="246"/>
      <c r="ADE286" s="246"/>
      <c r="ADF286" s="246"/>
      <c r="ADG286" s="246"/>
      <c r="ADH286" s="246"/>
      <c r="ADI286" s="246"/>
      <c r="ADJ286" s="246"/>
      <c r="ADK286" s="246"/>
      <c r="ADL286" s="246"/>
      <c r="ADM286" s="246"/>
      <c r="ADN286" s="246"/>
      <c r="ADO286" s="246"/>
      <c r="ADP286" s="246"/>
      <c r="ADQ286" s="246"/>
      <c r="ADR286" s="246"/>
      <c r="ADS286" s="246"/>
      <c r="ADT286" s="246"/>
      <c r="ADU286" s="246"/>
      <c r="ADV286" s="246"/>
      <c r="ADW286" s="246"/>
      <c r="ADX286" s="246"/>
      <c r="ADY286" s="246"/>
      <c r="ADZ286" s="246"/>
      <c r="AEA286" s="246"/>
      <c r="AEB286" s="246"/>
      <c r="AEC286" s="246"/>
      <c r="AED286" s="246"/>
      <c r="AEE286" s="246"/>
      <c r="AEF286" s="246"/>
      <c r="AEG286" s="246"/>
      <c r="AEH286" s="246"/>
      <c r="AEI286" s="246"/>
      <c r="AEJ286" s="246"/>
      <c r="AEK286" s="246"/>
      <c r="AEL286" s="246"/>
      <c r="AEM286" s="246"/>
      <c r="AEN286" s="246"/>
      <c r="AEO286" s="246"/>
      <c r="AEP286" s="246"/>
      <c r="AEQ286" s="246"/>
      <c r="AER286" s="246"/>
      <c r="AES286" s="246"/>
      <c r="AET286" s="246"/>
      <c r="AEU286" s="246"/>
      <c r="AEV286" s="246"/>
      <c r="AEW286" s="246"/>
      <c r="AEX286" s="246"/>
      <c r="AEY286" s="246"/>
      <c r="AEZ286" s="246"/>
      <c r="AFA286" s="246"/>
      <c r="AFB286" s="246"/>
      <c r="AFC286" s="246"/>
      <c r="AFD286" s="246"/>
      <c r="AFE286" s="246"/>
      <c r="AFF286" s="246"/>
      <c r="AFG286" s="246"/>
      <c r="AFH286" s="246"/>
      <c r="AFI286" s="246"/>
      <c r="AFJ286" s="246"/>
      <c r="AFK286" s="246"/>
      <c r="AFL286" s="246"/>
      <c r="AFM286" s="246"/>
      <c r="AFN286" s="246"/>
      <c r="AFO286" s="246"/>
      <c r="AFP286" s="246"/>
      <c r="AFQ286" s="246"/>
      <c r="AFR286" s="246"/>
      <c r="AFS286" s="246"/>
      <c r="AFT286" s="246"/>
      <c r="AFU286" s="246"/>
      <c r="AFV286" s="246"/>
      <c r="AFW286" s="246"/>
      <c r="AFX286" s="246"/>
      <c r="AFY286" s="246"/>
      <c r="AFZ286" s="246"/>
      <c r="AGA286" s="246"/>
      <c r="AGB286" s="246"/>
      <c r="AGC286" s="246"/>
      <c r="AGD286" s="246"/>
      <c r="AGE286" s="246"/>
      <c r="AGF286" s="246"/>
      <c r="AGG286" s="246"/>
      <c r="AGH286" s="246"/>
      <c r="AGI286" s="246"/>
      <c r="AGJ286" s="246"/>
      <c r="AGK286" s="246"/>
      <c r="AGL286" s="246"/>
      <c r="AGM286" s="246"/>
      <c r="AGN286" s="246"/>
      <c r="AGO286" s="246"/>
      <c r="AGP286" s="246"/>
      <c r="AGQ286" s="246"/>
      <c r="AGR286" s="246"/>
      <c r="AGS286" s="246"/>
      <c r="AGT286" s="246"/>
      <c r="AGU286" s="246"/>
      <c r="AGV286" s="246"/>
      <c r="AGW286" s="246"/>
      <c r="AGX286" s="246"/>
      <c r="AGY286" s="246"/>
      <c r="AGZ286" s="246"/>
      <c r="AHA286" s="246"/>
      <c r="AHB286" s="246"/>
      <c r="AHC286" s="246"/>
      <c r="AHD286" s="246"/>
      <c r="AHE286" s="246"/>
      <c r="AHF286" s="246"/>
      <c r="AHG286" s="246"/>
      <c r="AHH286" s="246"/>
      <c r="AHI286" s="246"/>
      <c r="AHJ286" s="246"/>
      <c r="AHK286" s="246"/>
      <c r="AHL286" s="246"/>
      <c r="AHM286" s="246"/>
      <c r="AHN286" s="246"/>
      <c r="AHO286" s="246"/>
      <c r="AHP286" s="246"/>
      <c r="AHQ286" s="246"/>
      <c r="AHR286" s="246"/>
      <c r="AHS286" s="246"/>
      <c r="AHT286" s="246"/>
      <c r="AHU286" s="246"/>
      <c r="AHV286" s="246"/>
      <c r="AHW286" s="246"/>
      <c r="AHX286" s="246"/>
      <c r="AHY286" s="246"/>
      <c r="AHZ286" s="246"/>
      <c r="AIA286" s="246"/>
      <c r="AIB286" s="246"/>
      <c r="AIC286" s="246"/>
      <c r="AID286" s="246"/>
      <c r="AIE286" s="246"/>
      <c r="AIF286" s="246"/>
      <c r="AIG286" s="246"/>
      <c r="AIH286" s="246"/>
      <c r="AII286" s="246"/>
      <c r="AIJ286" s="246"/>
      <c r="AIK286" s="246"/>
      <c r="AIL286" s="246"/>
      <c r="AIM286" s="246"/>
      <c r="AIN286" s="246"/>
      <c r="AIO286" s="246"/>
      <c r="AIP286" s="246"/>
      <c r="AIQ286" s="246"/>
      <c r="AIR286" s="246"/>
      <c r="AIS286" s="246"/>
      <c r="AIT286" s="246"/>
      <c r="AIU286" s="246"/>
      <c r="AIV286" s="246"/>
      <c r="AIW286" s="246"/>
      <c r="AIX286" s="246"/>
      <c r="AIY286" s="246"/>
      <c r="AIZ286" s="246"/>
      <c r="AJA286" s="246"/>
      <c r="AJB286" s="246"/>
      <c r="AJC286" s="246"/>
      <c r="AJD286" s="246"/>
      <c r="AJE286" s="246"/>
      <c r="AJF286" s="246"/>
      <c r="AJG286" s="246"/>
      <c r="AJH286" s="246"/>
      <c r="AJI286" s="246"/>
      <c r="AJJ286" s="246"/>
      <c r="AJK286" s="246"/>
      <c r="AJL286" s="246"/>
      <c r="AJM286" s="246"/>
      <c r="AJN286" s="246"/>
      <c r="AJO286" s="246"/>
      <c r="AJP286" s="246"/>
      <c r="AJQ286" s="246"/>
      <c r="AJR286" s="246"/>
      <c r="AJS286" s="246"/>
      <c r="AJT286" s="246"/>
      <c r="AJU286" s="246"/>
      <c r="AJV286" s="246"/>
      <c r="AJW286" s="246"/>
      <c r="AJX286" s="246"/>
      <c r="AJY286" s="246"/>
      <c r="AJZ286" s="246"/>
      <c r="AKA286" s="246"/>
      <c r="AKB286" s="246"/>
      <c r="AKC286" s="246"/>
      <c r="AKD286" s="246"/>
      <c r="AKE286" s="246"/>
      <c r="AKF286" s="246"/>
      <c r="AKG286" s="246"/>
      <c r="AKH286" s="246"/>
      <c r="AKI286" s="246"/>
      <c r="AKJ286" s="246"/>
      <c r="AKK286" s="246"/>
      <c r="AKL286" s="246"/>
      <c r="AKM286" s="246"/>
      <c r="AKN286" s="246"/>
      <c r="AKO286" s="246"/>
      <c r="AKP286" s="246"/>
      <c r="AKQ286" s="246"/>
      <c r="AKR286" s="246"/>
      <c r="AKS286" s="246"/>
      <c r="AKT286" s="246"/>
      <c r="AKU286" s="246"/>
      <c r="AKV286" s="246"/>
      <c r="AKW286" s="246"/>
      <c r="AKX286" s="246"/>
      <c r="AKY286" s="246"/>
      <c r="AKZ286" s="246"/>
      <c r="ALA286" s="246"/>
      <c r="ALB286" s="246"/>
      <c r="ALC286" s="246"/>
      <c r="ALD286" s="246"/>
      <c r="ALE286" s="246"/>
      <c r="ALF286" s="246"/>
      <c r="ALG286" s="246"/>
      <c r="ALH286" s="246"/>
      <c r="ALI286" s="246"/>
      <c r="ALJ286" s="246"/>
      <c r="ALK286" s="246"/>
      <c r="ALL286" s="246"/>
      <c r="ALM286" s="246"/>
      <c r="ALN286" s="246"/>
      <c r="ALO286" s="246"/>
      <c r="ALP286" s="246"/>
      <c r="ALQ286" s="246"/>
      <c r="ALR286" s="246"/>
      <c r="ALS286" s="246"/>
      <c r="ALT286" s="246"/>
      <c r="ALU286" s="246"/>
      <c r="ALV286" s="246"/>
      <c r="ALW286" s="246"/>
      <c r="ALX286" s="246"/>
      <c r="ALY286" s="246"/>
      <c r="ALZ286" s="246"/>
      <c r="AMA286" s="246"/>
      <c r="AMB286" s="246"/>
      <c r="AMC286" s="246"/>
      <c r="AMD286" s="246"/>
      <c r="AME286" s="246"/>
      <c r="AMF286" s="246"/>
      <c r="AMG286" s="246"/>
      <c r="AMH286" s="246"/>
      <c r="AMI286" s="246"/>
      <c r="AMJ286" s="246"/>
      <c r="AMK286" s="246"/>
      <c r="AML286" s="246"/>
      <c r="AMM286" s="246"/>
      <c r="AMN286" s="246"/>
      <c r="AMO286" s="246"/>
      <c r="AMP286" s="246"/>
      <c r="AMQ286" s="246"/>
      <c r="AMR286" s="246"/>
      <c r="AMS286" s="246"/>
      <c r="AMT286" s="246"/>
      <c r="AMU286" s="246"/>
      <c r="AMV286" s="246"/>
      <c r="AMW286" s="246"/>
      <c r="AMX286" s="246"/>
      <c r="AMY286" s="246"/>
      <c r="AMZ286" s="246"/>
      <c r="ANA286" s="246"/>
      <c r="ANB286" s="246"/>
      <c r="ANC286" s="246"/>
      <c r="AND286" s="246"/>
      <c r="ANE286" s="246"/>
      <c r="ANF286" s="246"/>
      <c r="ANG286" s="246"/>
      <c r="ANH286" s="246"/>
      <c r="ANI286" s="246"/>
      <c r="ANJ286" s="246"/>
      <c r="ANK286" s="246"/>
      <c r="ANL286" s="246"/>
      <c r="ANM286" s="246"/>
      <c r="ANN286" s="246"/>
      <c r="ANO286" s="246"/>
      <c r="ANP286" s="246"/>
      <c r="ANQ286" s="246"/>
      <c r="ANR286" s="246"/>
      <c r="ANS286" s="246"/>
      <c r="ANT286" s="246"/>
      <c r="ANU286" s="246"/>
      <c r="ANV286" s="246"/>
      <c r="ANW286" s="246"/>
      <c r="ANX286" s="246"/>
      <c r="ANY286" s="246"/>
      <c r="ANZ286" s="246"/>
      <c r="AOA286" s="246"/>
      <c r="AOB286" s="246"/>
      <c r="AOC286" s="246"/>
      <c r="AOD286" s="246"/>
      <c r="AOE286" s="246"/>
      <c r="AOF286" s="246"/>
      <c r="AOG286" s="246"/>
      <c r="AOH286" s="246"/>
      <c r="AOI286" s="246"/>
      <c r="AOJ286" s="246"/>
      <c r="AOK286" s="246"/>
      <c r="AOL286" s="246"/>
      <c r="AOM286" s="246"/>
      <c r="AON286" s="246"/>
      <c r="AOO286" s="246"/>
      <c r="AOP286" s="246"/>
      <c r="AOQ286" s="246"/>
      <c r="AOR286" s="246"/>
      <c r="AOS286" s="246"/>
      <c r="AOT286" s="246"/>
      <c r="AOU286" s="246"/>
      <c r="AOV286" s="246"/>
      <c r="AOW286" s="246"/>
      <c r="AOX286" s="246"/>
      <c r="AOY286" s="246"/>
      <c r="AOZ286" s="246"/>
      <c r="APA286" s="246"/>
      <c r="APB286" s="246"/>
      <c r="APC286" s="246"/>
      <c r="APD286" s="246"/>
      <c r="APE286" s="246"/>
      <c r="APF286" s="246"/>
      <c r="APG286" s="246"/>
      <c r="APH286" s="246"/>
      <c r="API286" s="246"/>
      <c r="APJ286" s="246"/>
      <c r="APK286" s="246"/>
      <c r="APL286" s="246"/>
      <c r="APM286" s="246"/>
      <c r="APN286" s="246"/>
      <c r="APO286" s="246"/>
      <c r="APP286" s="246"/>
      <c r="APQ286" s="246"/>
      <c r="APR286" s="246"/>
      <c r="APS286" s="246"/>
      <c r="APT286" s="246"/>
      <c r="APU286" s="246"/>
      <c r="APV286" s="246"/>
      <c r="APW286" s="246"/>
      <c r="APX286" s="246"/>
      <c r="APY286" s="246"/>
      <c r="APZ286" s="246"/>
      <c r="AQA286" s="246"/>
      <c r="AQB286" s="246"/>
      <c r="AQC286" s="246"/>
      <c r="AQD286" s="246"/>
      <c r="AQE286" s="246"/>
      <c r="AQF286" s="246"/>
      <c r="AQG286" s="246"/>
      <c r="AQH286" s="246"/>
      <c r="AQI286" s="246"/>
      <c r="AQJ286" s="246"/>
      <c r="AQK286" s="246"/>
      <c r="AQL286" s="246"/>
      <c r="AQM286" s="246"/>
      <c r="AQN286" s="246"/>
      <c r="AQO286" s="246"/>
      <c r="AQP286" s="246"/>
      <c r="AQQ286" s="246"/>
      <c r="AQR286" s="246"/>
      <c r="AQS286" s="246"/>
      <c r="AQT286" s="246"/>
      <c r="AQU286" s="246"/>
      <c r="AQV286" s="246"/>
      <c r="AQW286" s="246"/>
      <c r="AQX286" s="246"/>
      <c r="AQY286" s="246"/>
      <c r="AQZ286" s="246"/>
      <c r="ARA286" s="246"/>
      <c r="ARB286" s="246"/>
      <c r="ARC286" s="246"/>
      <c r="ARD286" s="246"/>
      <c r="ARE286" s="246"/>
      <c r="ARF286" s="246"/>
      <c r="ARG286" s="246"/>
      <c r="ARH286" s="246"/>
      <c r="ARI286" s="246"/>
      <c r="ARJ286" s="246"/>
      <c r="ARK286" s="246"/>
      <c r="ARL286" s="246"/>
      <c r="ARM286" s="246"/>
      <c r="ARN286" s="246"/>
      <c r="ARO286" s="246"/>
      <c r="ARP286" s="246"/>
      <c r="ARQ286" s="246"/>
      <c r="ARR286" s="246"/>
      <c r="ARS286" s="246"/>
      <c r="ART286" s="246"/>
      <c r="ARU286" s="246"/>
      <c r="ARV286" s="246"/>
      <c r="ARW286" s="246"/>
      <c r="ARX286" s="246"/>
      <c r="ARY286" s="246"/>
      <c r="ARZ286" s="246"/>
      <c r="ASA286" s="246"/>
      <c r="ASB286" s="246"/>
      <c r="ASC286" s="246"/>
    </row>
    <row r="287" spans="1:1173" s="250" customFormat="1" ht="22" customHeight="1" thickTop="1" thickBot="1" x14ac:dyDescent="0.2">
      <c r="A287" s="230"/>
      <c r="B287" s="248" t="s">
        <v>231</v>
      </c>
      <c r="C287" s="92" t="s">
        <v>49</v>
      </c>
      <c r="D287" s="249">
        <f>IF(D$78="","",Vérification!$C$88*10^6)</f>
        <v>722800000</v>
      </c>
      <c r="E287" s="249">
        <f>IF(E$78="","",Vérification!$C$88*10^6)</f>
        <v>722800000</v>
      </c>
      <c r="F287" s="249">
        <f>IF(F$78="","",Vérification!$C$88*10^6)</f>
        <v>722800000</v>
      </c>
      <c r="G287" s="249">
        <f>IF(G$78="","",Vérification!$C$88*10^6)</f>
        <v>722800000</v>
      </c>
      <c r="H287" s="249">
        <f>IF(H$78="","",Vérification!$C$88*10^6)</f>
        <v>722800000</v>
      </c>
      <c r="I287" s="249">
        <f>IF(I$78="","",Vérification!$C$88*10^6)</f>
        <v>722800000</v>
      </c>
      <c r="J287" s="249">
        <f>IF(J$78="","",Vérification!$C$88*10^6)</f>
        <v>722800000</v>
      </c>
      <c r="K287" s="249">
        <f>IF(K$78="","",Vérification!$C$88*10^6)</f>
        <v>722800000</v>
      </c>
      <c r="L287" s="249">
        <f>IF(L$78="","",Vérification!$C$88*10^6)</f>
        <v>722800000</v>
      </c>
      <c r="M287" s="249">
        <f>IF(M$78="","",Vérification!$C$88*10^6)</f>
        <v>722800000</v>
      </c>
      <c r="N287" s="249">
        <f>IF(N$78="","",Vérification!$C$88*10^6)</f>
        <v>722800000</v>
      </c>
      <c r="O287" s="249">
        <f>IF(O$78="","",Vérification!$C$88*10^6)</f>
        <v>722800000</v>
      </c>
      <c r="P287" s="249">
        <f>IF(P$78="","",Vérification!$C$88*10^6)</f>
        <v>722800000</v>
      </c>
      <c r="Q287" s="249">
        <f>IF(Q$78="","",Vérification!$C$88*10^6)</f>
        <v>722800000</v>
      </c>
      <c r="R287" s="249">
        <f>IF(R$78="","",Vérification!$C$88*10^6)</f>
        <v>722800000</v>
      </c>
      <c r="S287" s="249">
        <f>IF(S$78="","",Vérification!$C$88*10^6)</f>
        <v>722800000</v>
      </c>
      <c r="T287" s="249">
        <f>IF(T$78="","",Vérification!$C$88*10^6)</f>
        <v>722800000</v>
      </c>
      <c r="U287" s="249">
        <f>IF(U$78="","",Vérification!$C$88*10^6)</f>
        <v>722800000</v>
      </c>
      <c r="V287" s="249">
        <f>IF(V$78="","",Vérification!$C$88*10^6)</f>
        <v>722800000</v>
      </c>
      <c r="W287" s="249">
        <f>IF(W$78="","",Vérification!$C$88*10^6)</f>
        <v>722800000</v>
      </c>
      <c r="X287" s="249">
        <f>IF(X$78="","",Vérification!$C$88*10^6)</f>
        <v>722800000</v>
      </c>
      <c r="Y287" s="249">
        <f>IF(Y$78="","",Vérification!$C$88*10^6)</f>
        <v>722800000</v>
      </c>
      <c r="Z287" s="249">
        <f>IF(Z$78="","",Vérification!$C$88*10^6)</f>
        <v>722800000</v>
      </c>
      <c r="AA287" s="249">
        <f>IF(AA$78="","",Vérification!$C$88*10^6)</f>
        <v>722800000</v>
      </c>
      <c r="AB287" s="249">
        <f>IF(AB$78="","",Vérification!$C$88*10^6)</f>
        <v>722800000</v>
      </c>
      <c r="AC287" s="249">
        <f>IF(AC$78="","",Vérification!$C$88*10^6)</f>
        <v>722800000</v>
      </c>
      <c r="AD287" s="249">
        <f>IF(AD$78="","",Vérification!$C$88*10^6)</f>
        <v>722800000</v>
      </c>
      <c r="AE287" s="249">
        <f>IF(AE$78="","",Vérification!$C$88*10^6)</f>
        <v>722800000</v>
      </c>
      <c r="AF287" s="249">
        <f>IF(AF$78="","",Vérification!$C$88*10^6)</f>
        <v>722800000</v>
      </c>
      <c r="AG287" s="249">
        <f>IF(AG$78="","",Vérification!$C$88*10^6)</f>
        <v>722800000</v>
      </c>
      <c r="AH287" s="249">
        <f>IF(AH$78="","",Vérification!$C$88*10^6)</f>
        <v>722800000</v>
      </c>
      <c r="AI287" s="249">
        <f>IF(AI$78="","",Vérification!$C$88*10^6)</f>
        <v>722800000</v>
      </c>
      <c r="AJ287" s="249">
        <f>IF(AJ$78="","",Vérification!$C$88*10^6)</f>
        <v>722800000</v>
      </c>
      <c r="AK287" s="249" t="str">
        <f>IF(AK$78="","",Vérification!$C$88*10^6)</f>
        <v/>
      </c>
      <c r="AL287" s="249" t="str">
        <f>IF(AL$78="","",Vérification!$C$88*10^6)</f>
        <v/>
      </c>
      <c r="AM287" s="249" t="str">
        <f>IF(AM$78="","",Vérification!$C$88*10^6)</f>
        <v/>
      </c>
      <c r="AN287" s="249" t="str">
        <f>IF(AN$78="","",Vérification!$C$88*10^6)</f>
        <v/>
      </c>
      <c r="AO287" s="249" t="str">
        <f>IF(AO$78="","",Vérification!$C$88*10^6)</f>
        <v/>
      </c>
      <c r="AP287" s="249" t="str">
        <f>IF(AP$78="","",Vérification!$C$88*10^6)</f>
        <v/>
      </c>
      <c r="AQ287" s="249" t="str">
        <f>IF(AQ$78="","",Vérification!$C$88*10^6)</f>
        <v/>
      </c>
      <c r="AR287" s="249" t="str">
        <f>IF(AR$78="","",Vérification!$C$88*10^6)</f>
        <v/>
      </c>
    </row>
    <row r="288" spans="1:1173" s="255" customFormat="1" ht="22" hidden="1" customHeight="1" thickTop="1" x14ac:dyDescent="0.15">
      <c r="A288" s="251"/>
      <c r="B288" s="252" t="s">
        <v>245</v>
      </c>
      <c r="C288" s="253" t="s">
        <v>49</v>
      </c>
      <c r="D288" s="267">
        <f>IF(D$78="","",D287*8760/Vérification!$D$88)</f>
        <v>7058782608.695652</v>
      </c>
      <c r="E288" s="267">
        <f>IF(E$78="","",E287*8760/Vérification!$D$88)</f>
        <v>7058782608.695652</v>
      </c>
      <c r="F288" s="267">
        <f>IF(F$78="","",F287*8760/Vérification!$D$88)</f>
        <v>7058782608.695652</v>
      </c>
      <c r="G288" s="267">
        <f>IF(G$78="","",G287*8760/Vérification!$D$88)</f>
        <v>7058782608.695652</v>
      </c>
      <c r="H288" s="267">
        <f>IF(H$78="","",H287*8760/Vérification!$D$88)</f>
        <v>7058782608.695652</v>
      </c>
      <c r="I288" s="267">
        <f>IF(I$78="","",I287*8760/Vérification!$D$88)</f>
        <v>7058782608.695652</v>
      </c>
      <c r="J288" s="267">
        <f>IF(J$78="","",J287*8760/Vérification!$D$88)</f>
        <v>7058782608.695652</v>
      </c>
      <c r="K288" s="267">
        <f>IF(K$78="","",K287*8760/Vérification!$D$88)</f>
        <v>7058782608.695652</v>
      </c>
      <c r="L288" s="267">
        <f>IF(L$78="","",L287*8760/Vérification!$D$88)</f>
        <v>7058782608.695652</v>
      </c>
      <c r="M288" s="267">
        <f>IF(M$78="","",M287*8760/Vérification!$D$88)</f>
        <v>7058782608.695652</v>
      </c>
      <c r="N288" s="267">
        <f>IF(N$78="","",N287*8760/Vérification!$D$88)</f>
        <v>7058782608.695652</v>
      </c>
      <c r="O288" s="267">
        <f>IF(O$78="","",O287*8760/Vérification!$D$88)</f>
        <v>7058782608.695652</v>
      </c>
      <c r="P288" s="267">
        <f>IF(P$78="","",P287*8760/Vérification!$D$88)</f>
        <v>7058782608.695652</v>
      </c>
      <c r="Q288" s="267">
        <f>IF(Q$78="","",Q287*8760/Vérification!$D$88)</f>
        <v>7058782608.695652</v>
      </c>
      <c r="R288" s="267">
        <f>IF(R$78="","",R287*8760/Vérification!$D$88)</f>
        <v>7058782608.695652</v>
      </c>
      <c r="S288" s="267">
        <f>IF(S$78="","",S287*8760/Vérification!$D$88)</f>
        <v>7058782608.695652</v>
      </c>
      <c r="T288" s="267">
        <f>IF(T$78="","",T287*8760/Vérification!$D$88)</f>
        <v>7058782608.695652</v>
      </c>
      <c r="U288" s="267">
        <f>IF(U$78="","",U287*8760/Vérification!$D$88)</f>
        <v>7058782608.695652</v>
      </c>
      <c r="V288" s="267">
        <f>IF(V$78="","",V287*8760/Vérification!$D$88)</f>
        <v>7058782608.695652</v>
      </c>
      <c r="W288" s="267">
        <f>IF(W$78="","",W287*8760/Vérification!$D$88)</f>
        <v>7058782608.695652</v>
      </c>
      <c r="X288" s="267">
        <f>IF(X$78="","",X287*8760/Vérification!$D$88)</f>
        <v>7058782608.695652</v>
      </c>
      <c r="Y288" s="267">
        <f>IF(Y$78="","",Y287*8760/Vérification!$D$88)</f>
        <v>7058782608.695652</v>
      </c>
      <c r="Z288" s="267">
        <f>IF(Z$78="","",Z287*8760/Vérification!$D$88)</f>
        <v>7058782608.695652</v>
      </c>
      <c r="AA288" s="267">
        <f>IF(AA$78="","",AA287*8760/Vérification!$D$88)</f>
        <v>7058782608.695652</v>
      </c>
      <c r="AB288" s="267">
        <f>IF(AB$78="","",AB287*8760/Vérification!$D$88)</f>
        <v>7058782608.695652</v>
      </c>
      <c r="AC288" s="267">
        <f>IF(AC$78="","",AC287*8760/Vérification!$D$88)</f>
        <v>7058782608.695652</v>
      </c>
      <c r="AD288" s="267">
        <f>IF(AD$78="","",AD287*8760/Vérification!$D$88)</f>
        <v>7058782608.695652</v>
      </c>
      <c r="AE288" s="267">
        <f>IF(AE$78="","",AE287*8760/Vérification!$D$88)</f>
        <v>7058782608.695652</v>
      </c>
      <c r="AF288" s="267">
        <f>IF(AF$78="","",AF287*8760/Vérification!$D$88)</f>
        <v>7058782608.695652</v>
      </c>
      <c r="AG288" s="267">
        <f>IF(AG$78="","",AG287*8760/Vérification!$D$88)</f>
        <v>7058782608.695652</v>
      </c>
      <c r="AH288" s="267">
        <f>IF(AH$78="","",AH287*8760/Vérification!$D$88)</f>
        <v>7058782608.695652</v>
      </c>
      <c r="AI288" s="267">
        <f>IF(AI$78="","",AI287*8760/Vérification!$D$88)</f>
        <v>7058782608.695652</v>
      </c>
      <c r="AJ288" s="267">
        <f>IF(AJ$78="","",AJ287*8760/Vérification!$D$88)</f>
        <v>7058782608.695652</v>
      </c>
      <c r="AK288" s="267" t="str">
        <f>IF(AK$78="","",AK287*8760/Vérification!$D$88)</f>
        <v/>
      </c>
      <c r="AL288" s="267" t="str">
        <f>IF(AL$78="","",AL287*8760/Vérification!$D$88)</f>
        <v/>
      </c>
      <c r="AM288" s="267" t="str">
        <f>IF(AM$78="","",AM287*8760/Vérification!$D$88)</f>
        <v/>
      </c>
      <c r="AN288" s="267" t="str">
        <f>IF(AN$78="","",AN287*8760/Vérification!$D$88)</f>
        <v/>
      </c>
      <c r="AO288" s="267" t="str">
        <f>IF(AO$78="","",AO287*8760/Vérification!$D$88)</f>
        <v/>
      </c>
      <c r="AP288" s="267" t="str">
        <f>IF(AP$78="","",AP287*8760/Vérification!$D$88)</f>
        <v/>
      </c>
      <c r="AQ288" s="267" t="str">
        <f>IF(AQ$78="","",AQ287*8760/Vérification!$D$88)</f>
        <v/>
      </c>
      <c r="AR288" s="267" t="str">
        <f>IF(AR$78="","",AR287*8760/Vérification!$D$88)</f>
        <v/>
      </c>
    </row>
    <row r="289" spans="1:44" s="265" customFormat="1" ht="22" customHeight="1" thickTop="1" thickBot="1" x14ac:dyDescent="0.2">
      <c r="A289" s="230"/>
      <c r="B289" s="268" t="s">
        <v>249</v>
      </c>
      <c r="C289" s="269" t="s">
        <v>79</v>
      </c>
      <c r="D289" s="270">
        <f>IF(D$78="","",IF($B296=$C$83,D314,IF($B319=$C$83,D337,IF($B342=$C$83,D360,IF($B365=$C$83,D383,D406)))))</f>
        <v>4125067.7797000054</v>
      </c>
      <c r="E289" s="270">
        <f>IF(E$78="","",IF($B296=$C$83,E314,IF($B319=$C$83,E337,IF($B342=$C$83,E360,IF($B365=$C$83,E383,E406)))))</f>
        <v>8148274.7216062555</v>
      </c>
      <c r="F289" s="270">
        <f>IF(F$78="","",IF($B296=$C$83,F314,IF($B319=$C$83,F337,IF($B342=$C$83,F360,IF($B365=$C$83,F383,F406)))))</f>
        <v>12074495.062240047</v>
      </c>
      <c r="G289" s="270">
        <f t="shared" ref="G289:AI289" si="91">IF(G$78="","",IF($B296=$C$83,G314,IF($B319=$C$83,G337,IF($B342=$C$83,G360,IF($B365=$C$83,G383,G406)))))</f>
        <v>15945386.060263157</v>
      </c>
      <c r="H289" s="270">
        <f t="shared" si="91"/>
        <v>19728475.466701541</v>
      </c>
      <c r="I289" s="270">
        <f t="shared" si="91"/>
        <v>23428026.888302803</v>
      </c>
      <c r="J289" s="270">
        <f t="shared" si="91"/>
        <v>27048156.545316011</v>
      </c>
      <c r="K289" s="270">
        <f t="shared" si="91"/>
        <v>30592731.81325902</v>
      </c>
      <c r="L289" s="270">
        <f t="shared" si="91"/>
        <v>34065528.41282519</v>
      </c>
      <c r="M289" s="270">
        <f t="shared" si="91"/>
        <v>37470077.021977909</v>
      </c>
      <c r="N289" s="270">
        <f t="shared" si="91"/>
        <v>40809820.292687163</v>
      </c>
      <c r="O289" s="270">
        <f t="shared" si="91"/>
        <v>44087985.17187696</v>
      </c>
      <c r="P289" s="270">
        <f t="shared" si="91"/>
        <v>47307713.886375882</v>
      </c>
      <c r="Q289" s="270">
        <f t="shared" si="91"/>
        <v>50305654.361593768</v>
      </c>
      <c r="R289" s="270">
        <f t="shared" si="91"/>
        <v>53250988.066487096</v>
      </c>
      <c r="S289" s="270">
        <f t="shared" si="91"/>
        <v>56146405.043421492</v>
      </c>
      <c r="T289" s="270">
        <f t="shared" si="91"/>
        <v>58994542.244693398</v>
      </c>
      <c r="U289" s="270">
        <f t="shared" si="91"/>
        <v>61797881.315332681</v>
      </c>
      <c r="V289" s="270">
        <f t="shared" si="91"/>
        <v>64558801.562375084</v>
      </c>
      <c r="W289" s="270">
        <f t="shared" si="91"/>
        <v>67279581.120464951</v>
      </c>
      <c r="X289" s="270">
        <f t="shared" si="91"/>
        <v>69962398.064528033</v>
      </c>
      <c r="Y289" s="270">
        <f t="shared" si="91"/>
        <v>72609331.471937627</v>
      </c>
      <c r="Z289" s="270">
        <f t="shared" si="91"/>
        <v>75222362.436486483</v>
      </c>
      <c r="AA289" s="270">
        <f t="shared" si="91"/>
        <v>77499072.210471466</v>
      </c>
      <c r="AB289" s="270">
        <f t="shared" si="91"/>
        <v>79745629.228797108</v>
      </c>
      <c r="AC289" s="270">
        <f t="shared" si="91"/>
        <v>81963752.143007725</v>
      </c>
      <c r="AD289" s="270">
        <f t="shared" si="91"/>
        <v>84155142.859966055</v>
      </c>
      <c r="AE289" s="270">
        <f t="shared" si="91"/>
        <v>86321383.849608719</v>
      </c>
      <c r="AF289" s="270">
        <f t="shared" si="91"/>
        <v>88463990.660925418</v>
      </c>
      <c r="AG289" s="270">
        <f t="shared" si="91"/>
        <v>90584438.529128298</v>
      </c>
      <c r="AH289" s="270">
        <f t="shared" si="91"/>
        <v>92684137.201502562</v>
      </c>
      <c r="AI289" s="270">
        <f t="shared" si="91"/>
        <v>94764431.605756134</v>
      </c>
      <c r="AJ289" s="270">
        <f>IF(AJ$78="","",IF($B296=$C$83,AJ314,IF($B319=$C$83,AJ337,IF($B342=$C$83,AJ360,IF($B365=$C$83,AJ383,AJ406)))))</f>
        <v>96826602.488217071</v>
      </c>
      <c r="AK289" s="270" t="str">
        <f t="shared" ref="AK289:AR289" si="92">IF(AK$78="","",IF($B296=$C$83,AK314,IF($B319=$C$83,AK337,IF($B342=$C$83,AK360,IF($B365=$C$83,AK383,AK406)))))</f>
        <v/>
      </c>
      <c r="AL289" s="270" t="str">
        <f t="shared" si="92"/>
        <v/>
      </c>
      <c r="AM289" s="270" t="str">
        <f t="shared" si="92"/>
        <v/>
      </c>
      <c r="AN289" s="270" t="str">
        <f t="shared" si="92"/>
        <v/>
      </c>
      <c r="AO289" s="270" t="str">
        <f t="shared" si="92"/>
        <v/>
      </c>
      <c r="AP289" s="270" t="str">
        <f t="shared" si="92"/>
        <v/>
      </c>
      <c r="AQ289" s="270" t="str">
        <f t="shared" si="92"/>
        <v/>
      </c>
      <c r="AR289" s="270" t="str">
        <f t="shared" si="92"/>
        <v/>
      </c>
    </row>
    <row r="290" spans="1:44" s="250" customFormat="1" ht="22" customHeight="1" thickTop="1" thickBot="1" x14ac:dyDescent="0.2">
      <c r="A290" s="230"/>
      <c r="B290" s="248" t="s">
        <v>273</v>
      </c>
      <c r="C290" s="92" t="s">
        <v>49</v>
      </c>
      <c r="D290" s="249">
        <f>IF(D$78="","",IF($B296=$C$83,D315,IF($B319=$C$83,D338,IF($B342=$C$83,D361,IF($B365=$C$83,D384,D407)))))</f>
        <v>358960837.0630188</v>
      </c>
      <c r="E290" s="249">
        <f>IF(E$78="","",IF($B296=$C$83,E315,IF($B319=$C$83,E338,IF($B342=$C$83,E361,IF($B365=$C$83,E384,E407)))))</f>
        <v>706881058.99746573</v>
      </c>
      <c r="F290" s="249">
        <f t="shared" ref="F290:AR290" si="93">IF(F$78="","",IF($B296=$C$83,F315,IF($B319=$C$83,F338,IF($B342=$C$83,F361,IF($B365=$C$83,F384,F407)))))</f>
        <v>1044283406.8110026</v>
      </c>
      <c r="G290" s="249">
        <f>IF(G$78="","",IF($B296=$C$83,G315,IF($B319=$C$83,G338,IF($B342=$C$83,G361,IF($B365=$C$83,G384,G407)))))</f>
        <v>1373334611.6588242</v>
      </c>
      <c r="H290" s="249">
        <f t="shared" si="93"/>
        <v>1692852859.8003759</v>
      </c>
      <c r="I290" s="249">
        <f t="shared" si="93"/>
        <v>2003295256.0923362</v>
      </c>
      <c r="J290" s="249">
        <f t="shared" si="93"/>
        <v>2305103062.1700749</v>
      </c>
      <c r="K290" s="249">
        <f t="shared" si="93"/>
        <v>2598690789.3413773</v>
      </c>
      <c r="L290" s="249">
        <f t="shared" si="93"/>
        <v>2884463095.5883212</v>
      </c>
      <c r="M290" s="249">
        <f t="shared" si="93"/>
        <v>3162798296.1798029</v>
      </c>
      <c r="N290" s="249">
        <f t="shared" si="93"/>
        <v>3434065242.0966902</v>
      </c>
      <c r="O290" s="249">
        <f t="shared" si="93"/>
        <v>3698609594.3244238</v>
      </c>
      <c r="P290" s="249">
        <f t="shared" si="93"/>
        <v>3956767903.955308</v>
      </c>
      <c r="Q290" s="249">
        <f t="shared" si="93"/>
        <v>4201374425.6530609</v>
      </c>
      <c r="R290" s="249">
        <f t="shared" si="93"/>
        <v>4440219079.2238255</v>
      </c>
      <c r="S290" s="249">
        <f t="shared" si="93"/>
        <v>4673589796.1960058</v>
      </c>
      <c r="T290" s="249">
        <f t="shared" si="93"/>
        <v>4901768796.5861082</v>
      </c>
      <c r="U290" s="249">
        <f t="shared" si="93"/>
        <v>5125021600.3734465</v>
      </c>
      <c r="V290" s="249">
        <f t="shared" si="93"/>
        <v>5343602721.1803303</v>
      </c>
      <c r="W290" s="249">
        <f t="shared" si="93"/>
        <v>5557755791.1873932</v>
      </c>
      <c r="X290" s="249">
        <f t="shared" si="93"/>
        <v>5767713680.3704004</v>
      </c>
      <c r="Y290" s="249">
        <f t="shared" si="93"/>
        <v>5973698610.3184414</v>
      </c>
      <c r="Z290" s="249">
        <f t="shared" si="93"/>
        <v>6175922262.8815403</v>
      </c>
      <c r="AA290" s="249">
        <f t="shared" si="93"/>
        <v>6360893873.7913876</v>
      </c>
      <c r="AB290" s="249">
        <f t="shared" si="93"/>
        <v>6542504706.1671085</v>
      </c>
      <c r="AC290" s="249">
        <f t="shared" si="93"/>
        <v>6720938207.7147102</v>
      </c>
      <c r="AD290" s="249">
        <f t="shared" si="93"/>
        <v>6896376018.0816174</v>
      </c>
      <c r="AE290" s="249">
        <f t="shared" si="93"/>
        <v>7068986929.3650961</v>
      </c>
      <c r="AF290" s="249">
        <f t="shared" si="93"/>
        <v>7238932531.1594467</v>
      </c>
      <c r="AG290" s="249">
        <f t="shared" si="93"/>
        <v>7406370070.471941</v>
      </c>
      <c r="AH290" s="249">
        <f t="shared" si="93"/>
        <v>7571449745.2712002</v>
      </c>
      <c r="AI290" s="249">
        <f t="shared" si="93"/>
        <v>7734314776.0517006</v>
      </c>
      <c r="AJ290" s="249">
        <f t="shared" si="93"/>
        <v>7895101474.1628056</v>
      </c>
      <c r="AK290" s="249" t="str">
        <f t="shared" si="93"/>
        <v/>
      </c>
      <c r="AL290" s="249" t="str">
        <f t="shared" si="93"/>
        <v/>
      </c>
      <c r="AM290" s="249" t="str">
        <f t="shared" si="93"/>
        <v/>
      </c>
      <c r="AN290" s="249" t="str">
        <f t="shared" si="93"/>
        <v/>
      </c>
      <c r="AO290" s="249" t="str">
        <f t="shared" si="93"/>
        <v/>
      </c>
      <c r="AP290" s="249" t="str">
        <f t="shared" si="93"/>
        <v/>
      </c>
      <c r="AQ290" s="249" t="str">
        <f t="shared" si="93"/>
        <v/>
      </c>
      <c r="AR290" s="249" t="str">
        <f t="shared" si="93"/>
        <v/>
      </c>
    </row>
    <row r="291" spans="1:44" s="255" customFormat="1" ht="22" hidden="1" customHeight="1" thickTop="1" x14ac:dyDescent="0.15">
      <c r="A291" s="251"/>
      <c r="B291" s="253" t="s">
        <v>245</v>
      </c>
      <c r="C291" s="253" t="s">
        <v>49</v>
      </c>
      <c r="D291" s="220">
        <f t="shared" ref="D291:AR291" si="94">IF(D$78="","",D290*8760/$I$17)</f>
        <v>3483821108.6550465</v>
      </c>
      <c r="E291" s="220">
        <f t="shared" si="94"/>
        <v>6860489781.5397739</v>
      </c>
      <c r="F291" s="220">
        <f t="shared" si="94"/>
        <v>10135079374.766655</v>
      </c>
      <c r="G291" s="220">
        <f t="shared" si="94"/>
        <v>13328618655.142145</v>
      </c>
      <c r="H291" s="220">
        <f t="shared" si="94"/>
        <v>16429637770.719358</v>
      </c>
      <c r="I291" s="220">
        <f t="shared" si="94"/>
        <v>19442573059.349506</v>
      </c>
      <c r="J291" s="220">
        <f t="shared" si="94"/>
        <v>22371707095.734383</v>
      </c>
      <c r="K291" s="220">
        <f t="shared" si="94"/>
        <v>25221062834.733509</v>
      </c>
      <c r="L291" s="220">
        <f t="shared" si="94"/>
        <v>27994567601.765671</v>
      </c>
      <c r="M291" s="220">
        <f t="shared" si="94"/>
        <v>30695893058.425739</v>
      </c>
      <c r="N291" s="220">
        <f t="shared" si="94"/>
        <v>33328619012.593628</v>
      </c>
      <c r="O291" s="220">
        <f t="shared" si="94"/>
        <v>35896100206.383728</v>
      </c>
      <c r="P291" s="220">
        <f t="shared" si="94"/>
        <v>38401602967.702744</v>
      </c>
      <c r="Q291" s="220">
        <f t="shared" si="94"/>
        <v>40775581618.3479</v>
      </c>
      <c r="R291" s="220">
        <f t="shared" si="94"/>
        <v>43093639634.390327</v>
      </c>
      <c r="S291" s="220">
        <f t="shared" si="94"/>
        <v>45358571476.486824</v>
      </c>
      <c r="T291" s="220">
        <f t="shared" si="94"/>
        <v>47573116173.381676</v>
      </c>
      <c r="U291" s="220">
        <f t="shared" si="94"/>
        <v>49739850675.018158</v>
      </c>
      <c r="V291" s="220">
        <f t="shared" si="94"/>
        <v>51861245111.388985</v>
      </c>
      <c r="W291" s="220">
        <f t="shared" si="94"/>
        <v>53939664004.876534</v>
      </c>
      <c r="X291" s="220">
        <f t="shared" si="94"/>
        <v>55977367427.4814</v>
      </c>
      <c r="Y291" s="220">
        <f t="shared" si="94"/>
        <v>57976512105.461494</v>
      </c>
      <c r="Z291" s="220">
        <f t="shared" si="94"/>
        <v>59939152473.789383</v>
      </c>
      <c r="AA291" s="220">
        <f t="shared" si="94"/>
        <v>61734356674.509811</v>
      </c>
      <c r="AB291" s="220">
        <f t="shared" si="94"/>
        <v>63496943525.397591</v>
      </c>
      <c r="AC291" s="220">
        <f t="shared" si="94"/>
        <v>65228693440.705582</v>
      </c>
      <c r="AD291" s="220">
        <f t="shared" si="94"/>
        <v>66931369286.943237</v>
      </c>
      <c r="AE291" s="220">
        <f t="shared" si="94"/>
        <v>68606609241.345268</v>
      </c>
      <c r="AF291" s="220">
        <f t="shared" si="94"/>
        <v>70255981578.724518</v>
      </c>
      <c r="AG291" s="220">
        <f t="shared" si="94"/>
        <v>71881012427.802124</v>
      </c>
      <c r="AH291" s="220">
        <f t="shared" si="94"/>
        <v>73483159504.293945</v>
      </c>
      <c r="AI291" s="220">
        <f t="shared" si="94"/>
        <v>75063812805.46521</v>
      </c>
      <c r="AJ291" s="220">
        <f t="shared" si="94"/>
        <v>76624295273.284042</v>
      </c>
      <c r="AK291" s="220" t="str">
        <f t="shared" si="94"/>
        <v/>
      </c>
      <c r="AL291" s="220" t="str">
        <f t="shared" si="94"/>
        <v/>
      </c>
      <c r="AM291" s="220" t="str">
        <f t="shared" si="94"/>
        <v/>
      </c>
      <c r="AN291" s="220" t="str">
        <f t="shared" si="94"/>
        <v/>
      </c>
      <c r="AO291" s="220" t="str">
        <f t="shared" si="94"/>
        <v/>
      </c>
      <c r="AP291" s="220" t="str">
        <f t="shared" si="94"/>
        <v/>
      </c>
      <c r="AQ291" s="220" t="str">
        <f t="shared" si="94"/>
        <v/>
      </c>
      <c r="AR291" s="220" t="str">
        <f t="shared" si="94"/>
        <v/>
      </c>
    </row>
    <row r="292" spans="1:44" s="255" customFormat="1" ht="22" hidden="1" customHeight="1" x14ac:dyDescent="0.15">
      <c r="A292" s="251"/>
      <c r="B292" s="252" t="s">
        <v>40</v>
      </c>
      <c r="C292" s="253" t="s">
        <v>272</v>
      </c>
      <c r="D292" s="254">
        <f>IF(D$78="","",Vérification!$F$88*D290/$I$17)</f>
        <v>1073780478.6950486</v>
      </c>
      <c r="E292" s="254">
        <f>IF(E$78="","",Vérification!$F$88*E290/$I$17)</f>
        <v>2114534521.7074645</v>
      </c>
      <c r="F292" s="254">
        <f>IF(F$78="","",Vérification!$F$88*F290/$I$17)</f>
        <v>3123825834.6883526</v>
      </c>
      <c r="G292" s="254">
        <f>IF(G$78="","",Vérification!$F$88*G290/$I$17)</f>
        <v>4108135886.85888</v>
      </c>
      <c r="H292" s="254">
        <f>IF(H$78="","",Vérification!$F$88*H290/$I$17)</f>
        <v>5063929449.8792534</v>
      </c>
      <c r="I292" s="254">
        <f>IF(I$78="","",Vérification!$F$88*I290/$I$17)</f>
        <v>5992573888.1556702</v>
      </c>
      <c r="J292" s="254">
        <f>IF(J$78="","",Vérification!$F$88*J290/$I$17)</f>
        <v>6895389173.3427896</v>
      </c>
      <c r="K292" s="254">
        <f>IF(K$78="","",Vérification!$F$88*K290/$I$17)</f>
        <v>7773615257.2808762</v>
      </c>
      <c r="L292" s="254">
        <f>IF(L$78="","",Vérification!$F$88*L290/$I$17)</f>
        <v>8628462616.9825687</v>
      </c>
      <c r="M292" s="254">
        <f>IF(M$78="","",Vérification!$F$88*M290/$I$17)</f>
        <v>9461062928.9668369</v>
      </c>
      <c r="N292" s="254">
        <f>IF(N$78="","",Vérification!$F$88*N290/$I$17)</f>
        <v>10272519558.676119</v>
      </c>
      <c r="O292" s="254">
        <f>IF(O$78="","",Vérification!$F$88*O290/$I$17)</f>
        <v>11063866501.967587</v>
      </c>
      <c r="P292" s="254">
        <f>IF(P$78="","",Vérification!$F$88*P290/$I$17)</f>
        <v>11836110503.743998</v>
      </c>
      <c r="Q292" s="254">
        <f>IF(Q$78="","",Vérification!$F$88*Q290/$I$17)</f>
        <v>12567816252.230516</v>
      </c>
      <c r="R292" s="254">
        <f>IF(R$78="","",Vérification!$F$88*R290/$I$17)</f>
        <v>13282286188.68195</v>
      </c>
      <c r="S292" s="254">
        <f>IF(S$78="","",Vérification!$F$88*S290/$I$17)</f>
        <v>13980381619.465117</v>
      </c>
      <c r="T292" s="254">
        <f>IF(T$78="","",Vérification!$F$88*T290/$I$17)</f>
        <v>14662946765.768328</v>
      </c>
      <c r="U292" s="254">
        <f>IF(U$78="","",Vérification!$F$88*U290/$I$17)</f>
        <v>15330775892.985048</v>
      </c>
      <c r="V292" s="254">
        <f>IF(V$78="","",Vérification!$F$88*V290/$I$17)</f>
        <v>15984630342.551399</v>
      </c>
      <c r="W292" s="254">
        <f>IF(W$78="","",Vérification!$F$88*W290/$I$17)</f>
        <v>16625238905.612631</v>
      </c>
      <c r="X292" s="254">
        <f>IF(X$78="","",Vérification!$F$88*X290/$I$17)</f>
        <v>17253298179.703171</v>
      </c>
      <c r="Y292" s="254">
        <f>IF(Y$78="","",Vérification!$F$88*Y290/$I$17)</f>
        <v>17869472909.217583</v>
      </c>
      <c r="Z292" s="254">
        <f>IF(Z$78="","",Vérification!$F$88*Z290/$I$17)</f>
        <v>18474396310.414532</v>
      </c>
      <c r="AA292" s="254">
        <f>IF(AA$78="","",Vérification!$F$88*AA290/$I$17)</f>
        <v>19027712673.650284</v>
      </c>
      <c r="AB292" s="254">
        <f>IF(AB$78="","",Vérification!$F$88*AB290/$I$17)</f>
        <v>19570975744.129395</v>
      </c>
      <c r="AC292" s="254">
        <f>IF(AC$78="","",Vérification!$F$88*AC290/$I$17)</f>
        <v>20104734279.669529</v>
      </c>
      <c r="AD292" s="254">
        <f>IF(AD$78="","",Vérification!$F$88*AD290/$I$17)</f>
        <v>20629531629.5373</v>
      </c>
      <c r="AE292" s="254">
        <f>IF(AE$78="","",Vérification!$F$88*AE290/$I$17)</f>
        <v>21145872711.373539</v>
      </c>
      <c r="AF292" s="254">
        <f>IF(AF$78="","",Vérification!$F$88*AF290/$I$17)</f>
        <v>21654240897.552078</v>
      </c>
      <c r="AG292" s="254">
        <f>IF(AG$78="","",Vérification!$F$88*AG290/$I$17)</f>
        <v>22155106570.212986</v>
      </c>
      <c r="AH292" s="254">
        <f>IF(AH$78="","",Vérification!$F$88*AH290/$I$17)</f>
        <v>22648919025.296082</v>
      </c>
      <c r="AI292" s="254">
        <f>IF(AI$78="","",Vérification!$F$88*AI290/$I$17)</f>
        <v>23136106686.615986</v>
      </c>
      <c r="AJ292" s="254">
        <f>IF(AJ$78="","",Vérification!$F$88*AJ290/$I$17)</f>
        <v>23617077310.258778</v>
      </c>
      <c r="AK292" s="254" t="str">
        <f>IF(AK$78="","",Vérification!$F$88*AK290/$I$17)</f>
        <v/>
      </c>
      <c r="AL292" s="254" t="str">
        <f>IF(AL$78="","",Vérification!$F$88*AL290/$I$17)</f>
        <v/>
      </c>
      <c r="AM292" s="254" t="str">
        <f>IF(AM$78="","",Vérification!$F$88*AM290/$I$17)</f>
        <v/>
      </c>
      <c r="AN292" s="254" t="str">
        <f>IF(AN$78="","",Vérification!$F$88*AN290/$I$17)</f>
        <v/>
      </c>
      <c r="AO292" s="254" t="str">
        <f>IF(AO$78="","",Vérification!$F$88*AO290/$I$17)</f>
        <v/>
      </c>
      <c r="AP292" s="254" t="str">
        <f>IF(AP$78="","",Vérification!$F$88*AP290/$I$17)</f>
        <v/>
      </c>
      <c r="AQ292" s="254" t="str">
        <f>IF(AQ$78="","",Vérification!$F$88*AQ290/$I$17)</f>
        <v/>
      </c>
      <c r="AR292" s="254" t="str">
        <f>IF(AR$78="","",Vérification!$F$88*AR290/$I$17)</f>
        <v/>
      </c>
    </row>
    <row r="293" spans="1:44" s="256" customFormat="1" ht="26" hidden="1" customHeight="1" x14ac:dyDescent="0.15"/>
    <row r="294" spans="1:44" s="274" customFormat="1" ht="22" hidden="1" customHeight="1" x14ac:dyDescent="0.15">
      <c r="A294" s="256"/>
      <c r="B294" s="271"/>
      <c r="C294" s="884" t="s">
        <v>53</v>
      </c>
      <c r="D294" s="884"/>
      <c r="E294" s="884" t="s">
        <v>54</v>
      </c>
      <c r="F294" s="884"/>
      <c r="G294" s="272" t="s">
        <v>198</v>
      </c>
      <c r="H294" s="273"/>
    </row>
    <row r="295" spans="1:44" s="274" customFormat="1" ht="22" hidden="1" customHeight="1" x14ac:dyDescent="0.15">
      <c r="A295" s="256"/>
      <c r="B295" s="275" t="s">
        <v>202</v>
      </c>
      <c r="C295" s="276" t="s">
        <v>46</v>
      </c>
      <c r="D295" s="276" t="s">
        <v>47</v>
      </c>
      <c r="E295" s="276" t="s">
        <v>46</v>
      </c>
      <c r="F295" s="276" t="s">
        <v>47</v>
      </c>
      <c r="G295" s="277" t="s">
        <v>192</v>
      </c>
      <c r="H295" s="278" t="s">
        <v>99</v>
      </c>
    </row>
    <row r="296" spans="1:44" s="274" customFormat="1" ht="22" hidden="1" customHeight="1" x14ac:dyDescent="0.15">
      <c r="A296" s="256"/>
      <c r="B296" s="279" t="str">
        <f>'Consommation BATIMENT'!C$115</f>
        <v>*PEB*</v>
      </c>
      <c r="C296" s="280">
        <f>VLOOKUP($B296,'Consommation BATIMENT'!$C$27:$K$31,4,)</f>
        <v>115</v>
      </c>
      <c r="D296" s="280">
        <f>VLOOKUP($B296,'Consommation BATIMENT'!$C$27:$K$31,6,)</f>
        <v>130</v>
      </c>
      <c r="E296" s="280">
        <f>VLOOKUP($B296,'Consommation BATIMENT'!$C$27:$K$31,7,)</f>
        <v>85</v>
      </c>
      <c r="F296" s="280">
        <f>VLOOKUP($B296,'Consommation BATIMENT'!$C$27:$K$31,9,)</f>
        <v>115</v>
      </c>
      <c r="G296" s="281">
        <f>$I$14</f>
        <v>45</v>
      </c>
      <c r="H296" s="282">
        <f>$I$15</f>
        <v>90</v>
      </c>
    </row>
    <row r="297" spans="1:44" s="284" customFormat="1" ht="26" hidden="1" customHeight="1" x14ac:dyDescent="0.15">
      <c r="A297" s="256"/>
      <c r="B297" s="283"/>
      <c r="E297" s="285"/>
      <c r="J297" s="285"/>
    </row>
    <row r="298" spans="1:44" s="284" customFormat="1" ht="26" hidden="1" customHeight="1" x14ac:dyDescent="0.15">
      <c r="A298" s="256"/>
      <c r="B298" s="284" t="s">
        <v>88</v>
      </c>
      <c r="C298" s="286" t="s">
        <v>79</v>
      </c>
      <c r="D298" s="287">
        <f>IF(D$78="","",IF('Consommation BATIMENT'!D$123&lt;0,0,'Consommation BATIMENT'!D$123*'Consommation BATIMENT'!$D$19))</f>
        <v>36853589.519999996</v>
      </c>
      <c r="E298" s="287">
        <f>IF(E$78="","",IF('Consommation BATIMENT'!E$123&lt;0,0,'Consommation BATIMENT'!E$123*'Consommation BATIMENT'!$D$19))</f>
        <v>66741871.32</v>
      </c>
      <c r="F298" s="287">
        <f>IF(F$78="","",IF('Consommation BATIMENT'!F$123&lt;0,0,'Consommation BATIMENT'!F$123*'Consommation BATIMENT'!$D$19))</f>
        <v>90981221.039999992</v>
      </c>
      <c r="G298" s="287">
        <f>IF(G$78="","",IF('Consommation BATIMENT'!G$123&lt;0,0,'Consommation BATIMENT'!G$123*'Consommation BATIMENT'!$D$19))</f>
        <v>110639376.53999999</v>
      </c>
      <c r="H298" s="287">
        <f>IF(H$78="","",IF('Consommation BATIMENT'!H$123&lt;0,0,'Consommation BATIMENT'!H$123*'Consommation BATIMENT'!$D$19))</f>
        <v>126582134.48999999</v>
      </c>
      <c r="I298" s="287">
        <f>IF(I$78="","",IF('Consommation BATIMENT'!I$123&lt;0,0,'Consommation BATIMENT'!I$123*'Consommation BATIMENT'!$D$19))</f>
        <v>139511668.68000001</v>
      </c>
      <c r="J298" s="287">
        <f>IF(J$78="","",IF('Consommation BATIMENT'!J$123&lt;0,0,'Consommation BATIMENT'!J$123*'Consommation BATIMENT'!$D$19))</f>
        <v>149997578.94</v>
      </c>
      <c r="K298" s="287">
        <f>IF(K$78="","",IF('Consommation BATIMENT'!K$123&lt;0,0,'Consommation BATIMENT'!K$123*'Consommation BATIMENT'!$D$19))</f>
        <v>158501656.34999999</v>
      </c>
      <c r="L298" s="287">
        <f>IF(L$78="","",IF('Consommation BATIMENT'!L$123&lt;0,0,'Consommation BATIMENT'!L$123*'Consommation BATIMENT'!$D$19))</f>
        <v>165398459.31</v>
      </c>
      <c r="M298" s="287">
        <f>IF(M$78="","",IF('Consommation BATIMENT'!M$123&lt;0,0,'Consommation BATIMENT'!M$123*'Consommation BATIMENT'!$D$19))</f>
        <v>170991700.47</v>
      </c>
      <c r="N298" s="287">
        <f>IF(N$78="","",IF('Consommation BATIMENT'!N$123&lt;0,0,'Consommation BATIMENT'!N$123*'Consommation BATIMENT'!$D$19))</f>
        <v>175527799.82999998</v>
      </c>
      <c r="O298" s="287">
        <f>IF(O$78="","",IF('Consommation BATIMENT'!O$123&lt;0,0,'Consommation BATIMENT'!O$123*'Consommation BATIMENT'!$D$19))</f>
        <v>179206604.00999999</v>
      </c>
      <c r="P298" s="287">
        <f>IF(P$78="","",IF('Consommation BATIMENT'!P$123&lt;0,0,'Consommation BATIMENT'!P$123*'Consommation BATIMENT'!$D$19))</f>
        <v>182190134.16</v>
      </c>
      <c r="Q298" s="287">
        <f>IF(Q$78="","",IF('Consommation BATIMENT'!Q$123&lt;0,0,'Consommation BATIMENT'!Q$123*'Consommation BATIMENT'!$D$19))</f>
        <v>184609732.13999999</v>
      </c>
      <c r="R298" s="287">
        <f>IF(R$78="","",IF('Consommation BATIMENT'!R$123&lt;0,0,'Consommation BATIMENT'!R$123*'Consommation BATIMENT'!$D$19))</f>
        <v>186572097.81</v>
      </c>
      <c r="S298" s="287">
        <f>IF(S$78="","",IF('Consommation BATIMENT'!S$123&lt;0,0,'Consommation BATIMENT'!S$123*'Consommation BATIMENT'!$D$19))</f>
        <v>188163601.38</v>
      </c>
      <c r="T298" s="287">
        <f>IF(T$78="","",IF('Consommation BATIMENT'!T$123&lt;0,0,'Consommation BATIMENT'!T$123*'Consommation BATIMENT'!$D$19))</f>
        <v>189454226.13</v>
      </c>
      <c r="U298" s="287">
        <f>IF(U$78="","",IF('Consommation BATIMENT'!U$123&lt;0,0,'Consommation BATIMENT'!U$123*'Consommation BATIMENT'!$D$19))</f>
        <v>190500895.07999998</v>
      </c>
      <c r="V298" s="287">
        <f>IF(V$78="","",IF('Consommation BATIMENT'!V$123&lt;0,0,'Consommation BATIMENT'!V$123*'Consommation BATIMENT'!$D$19))</f>
        <v>191349811.97999999</v>
      </c>
      <c r="W298" s="287">
        <f>IF(W$78="","",IF('Consommation BATIMENT'!W$123&lt;0,0,'Consommation BATIMENT'!W$123*'Consommation BATIMENT'!$D$19))</f>
        <v>192038309.45999998</v>
      </c>
      <c r="X298" s="287">
        <f>IF(X$78="","",IF('Consommation BATIMENT'!X$123&lt;0,0,'Consommation BATIMENT'!X$123*'Consommation BATIMENT'!$D$19))</f>
        <v>192596697.17999998</v>
      </c>
      <c r="Y298" s="287">
        <f>IF(Y$78="","",IF('Consommation BATIMENT'!Y$123&lt;0,0,'Consommation BATIMENT'!Y$123*'Consommation BATIMENT'!$D$19))</f>
        <v>193049493.92999998</v>
      </c>
      <c r="Z298" s="287">
        <f>IF(Z$78="","",IF('Consommation BATIMENT'!Z$123&lt;0,0,'Consommation BATIMENT'!Z$123*'Consommation BATIMENT'!$D$19))</f>
        <v>193416659.72999999</v>
      </c>
      <c r="AA298" s="287">
        <f>IF(AA$78="","",IF('Consommation BATIMENT'!AA$123&lt;0,0,'Consommation BATIMENT'!AA$123*'Consommation BATIMENT'!$D$19))</f>
        <v>193714458.29999998</v>
      </c>
      <c r="AB298" s="287">
        <f>IF(AB$78="","",IF('Consommation BATIMENT'!AB$123&lt;0,0,'Consommation BATIMENT'!AB$123*'Consommation BATIMENT'!$D$19))</f>
        <v>193955949.89999998</v>
      </c>
      <c r="AC298" s="287">
        <f>IF(AC$78="","",IF('Consommation BATIMENT'!AC$123&lt;0,0,'Consommation BATIMENT'!AC$123*'Consommation BATIMENT'!$D$19))</f>
        <v>194151853.79999998</v>
      </c>
      <c r="AD298" s="287">
        <f>IF(AD$78="","",IF('Consommation BATIMENT'!AD$123&lt;0,0,'Consommation BATIMENT'!AD$123*'Consommation BATIMENT'!$D$19))</f>
        <v>194310671.48999998</v>
      </c>
      <c r="AE298" s="287">
        <f>IF(AE$78="","",IF('Consommation BATIMENT'!AE$123&lt;0,0,'Consommation BATIMENT'!AE$123*'Consommation BATIMENT'!$D$19))</f>
        <v>194439549.14999998</v>
      </c>
      <c r="AF298" s="287">
        <f>IF(AF$78="","",IF('Consommation BATIMENT'!AF$123&lt;0,0,'Consommation BATIMENT'!AF$123*'Consommation BATIMENT'!$D$19))</f>
        <v>194544031.22999999</v>
      </c>
      <c r="AG298" s="287">
        <f>IF(AG$78="","",IF('Consommation BATIMENT'!AG$123&lt;0,0,'Consommation BATIMENT'!AG$123*'Consommation BATIMENT'!$D$19))</f>
        <v>194628799.70999998</v>
      </c>
      <c r="AH298" s="287">
        <f>IF(AH$78="","",IF('Consommation BATIMENT'!AH$123&lt;0,0,'Consommation BATIMENT'!AH$123*'Consommation BATIMENT'!$D$19))</f>
        <v>194697550.88999999</v>
      </c>
      <c r="AI298" s="287">
        <f>IF(AI$78="","",IF('Consommation BATIMENT'!AI$123&lt;0,0,'Consommation BATIMENT'!AI$123*'Consommation BATIMENT'!$D$19))</f>
        <v>194753241.81</v>
      </c>
      <c r="AJ298" s="287">
        <f>IF(AJ$78="","",IF('Consommation BATIMENT'!AJ$123&lt;0,0,'Consommation BATIMENT'!AJ$123*'Consommation BATIMENT'!$D$19))</f>
        <v>194798459.88</v>
      </c>
      <c r="AK298" s="287" t="str">
        <f>IF(AK$78="","",IF('Consommation BATIMENT'!AK$123&lt;0,0,'Consommation BATIMENT'!AK$123*'Consommation BATIMENT'!$D$19))</f>
        <v/>
      </c>
      <c r="AL298" s="287" t="str">
        <f>IF(AL$78="","",IF('Consommation BATIMENT'!AL$123&lt;0,0,'Consommation BATIMENT'!AL$123*'Consommation BATIMENT'!$D$19))</f>
        <v/>
      </c>
      <c r="AM298" s="287" t="str">
        <f>IF(AM$78="","",IF('Consommation BATIMENT'!AM$123&lt;0,0,'Consommation BATIMENT'!AM$123*'Consommation BATIMENT'!$D$19))</f>
        <v/>
      </c>
      <c r="AN298" s="287" t="str">
        <f>IF(AN$78="","",IF('Consommation BATIMENT'!AN$123&lt;0,0,'Consommation BATIMENT'!AN$123*'Consommation BATIMENT'!$D$19))</f>
        <v/>
      </c>
      <c r="AO298" s="287" t="str">
        <f>IF(AO$78="","",IF('Consommation BATIMENT'!AO$123&lt;0,0,'Consommation BATIMENT'!AO$123*'Consommation BATIMENT'!$D$19))</f>
        <v/>
      </c>
      <c r="AP298" s="287" t="str">
        <f>IF(AP$78="","",IF('Consommation BATIMENT'!AP$123&lt;0,0,'Consommation BATIMENT'!AP$123*'Consommation BATIMENT'!$D$19))</f>
        <v/>
      </c>
      <c r="AQ298" s="287" t="str">
        <f>IF(AQ$78="","",IF('Consommation BATIMENT'!AQ$123&lt;0,0,'Consommation BATIMENT'!AQ$123*'Consommation BATIMENT'!$D$19))</f>
        <v/>
      </c>
      <c r="AR298" s="287" t="str">
        <f>IF(AR$78="","",IF('Consommation BATIMENT'!AR$123&lt;0,0,'Consommation BATIMENT'!AR$123*'Consommation BATIMENT'!$D$19))</f>
        <v/>
      </c>
    </row>
    <row r="299" spans="1:44" s="290" customFormat="1" ht="22" hidden="1" customHeight="1" x14ac:dyDescent="0.15">
      <c r="A299" s="256"/>
      <c r="B299" s="288" t="s">
        <v>199</v>
      </c>
      <c r="C299" s="93" t="s">
        <v>79</v>
      </c>
      <c r="D299" s="289">
        <f t="shared" ref="D299:AR299" si="95">IF(D$78="","",IF(D298&lt;0,0,IF($C296=0,D298,$F$260*$F$261*D298)))</f>
        <v>7739253.7991999984</v>
      </c>
      <c r="E299" s="289">
        <f t="shared" si="95"/>
        <v>14015792.9772</v>
      </c>
      <c r="F299" s="289">
        <f t="shared" si="95"/>
        <v>19106056.418399997</v>
      </c>
      <c r="G299" s="289">
        <f t="shared" si="95"/>
        <v>23234269.073399998</v>
      </c>
      <c r="H299" s="289">
        <f t="shared" si="95"/>
        <v>26582248.242899999</v>
      </c>
      <c r="I299" s="289">
        <f t="shared" si="95"/>
        <v>29297450.422800001</v>
      </c>
      <c r="J299" s="289">
        <f t="shared" si="95"/>
        <v>31499491.577399999</v>
      </c>
      <c r="K299" s="289">
        <f t="shared" si="95"/>
        <v>33285347.833499998</v>
      </c>
      <c r="L299" s="289">
        <f t="shared" si="95"/>
        <v>34733676.4551</v>
      </c>
      <c r="M299" s="289">
        <f t="shared" si="95"/>
        <v>35908257.098700002</v>
      </c>
      <c r="N299" s="289">
        <f t="shared" si="95"/>
        <v>36860837.964299992</v>
      </c>
      <c r="O299" s="289">
        <f t="shared" si="95"/>
        <v>37633386.842099994</v>
      </c>
      <c r="P299" s="289">
        <f t="shared" si="95"/>
        <v>38259928.173599996</v>
      </c>
      <c r="Q299" s="289">
        <f t="shared" si="95"/>
        <v>38768043.749399997</v>
      </c>
      <c r="R299" s="289">
        <f t="shared" si="95"/>
        <v>39180140.540100001</v>
      </c>
      <c r="S299" s="289">
        <f t="shared" si="95"/>
        <v>39514356.289799996</v>
      </c>
      <c r="T299" s="289">
        <f t="shared" si="95"/>
        <v>39785387.487300001</v>
      </c>
      <c r="U299" s="289">
        <f t="shared" si="95"/>
        <v>40005187.966799997</v>
      </c>
      <c r="V299" s="289">
        <f t="shared" si="95"/>
        <v>40183460.515799999</v>
      </c>
      <c r="W299" s="289">
        <f t="shared" si="95"/>
        <v>40328044.986599997</v>
      </c>
      <c r="X299" s="289">
        <f t="shared" si="95"/>
        <v>40445306.407799996</v>
      </c>
      <c r="Y299" s="289">
        <f t="shared" si="95"/>
        <v>40540393.725299992</v>
      </c>
      <c r="Z299" s="289">
        <f t="shared" si="95"/>
        <v>40617498.543299995</v>
      </c>
      <c r="AA299" s="289">
        <f t="shared" si="95"/>
        <v>40680036.242999993</v>
      </c>
      <c r="AB299" s="289">
        <f t="shared" si="95"/>
        <v>40730749.478999995</v>
      </c>
      <c r="AC299" s="289">
        <f t="shared" si="95"/>
        <v>40771889.297999993</v>
      </c>
      <c r="AD299" s="289">
        <f t="shared" si="95"/>
        <v>40805241.012899995</v>
      </c>
      <c r="AE299" s="289">
        <f t="shared" si="95"/>
        <v>40832305.321499996</v>
      </c>
      <c r="AF299" s="289">
        <f t="shared" si="95"/>
        <v>40854246.558299996</v>
      </c>
      <c r="AG299" s="289">
        <f t="shared" si="95"/>
        <v>40872047.939099997</v>
      </c>
      <c r="AH299" s="289">
        <f t="shared" si="95"/>
        <v>40886485.686899997</v>
      </c>
      <c r="AI299" s="289">
        <f t="shared" si="95"/>
        <v>40898180.780099995</v>
      </c>
      <c r="AJ299" s="289">
        <f t="shared" si="95"/>
        <v>40907676.5748</v>
      </c>
      <c r="AK299" s="289" t="str">
        <f t="shared" si="95"/>
        <v/>
      </c>
      <c r="AL299" s="289" t="str">
        <f t="shared" si="95"/>
        <v/>
      </c>
      <c r="AM299" s="289" t="str">
        <f t="shared" si="95"/>
        <v/>
      </c>
      <c r="AN299" s="289" t="str">
        <f t="shared" si="95"/>
        <v/>
      </c>
      <c r="AO299" s="289" t="str">
        <f t="shared" si="95"/>
        <v/>
      </c>
      <c r="AP299" s="289" t="str">
        <f t="shared" si="95"/>
        <v/>
      </c>
      <c r="AQ299" s="289" t="str">
        <f t="shared" si="95"/>
        <v/>
      </c>
      <c r="AR299" s="289" t="str">
        <f t="shared" si="95"/>
        <v/>
      </c>
    </row>
    <row r="300" spans="1:44" s="290" customFormat="1" ht="22" hidden="1" customHeight="1" x14ac:dyDescent="0.15">
      <c r="A300" s="256"/>
      <c r="B300" s="288" t="s">
        <v>197</v>
      </c>
      <c r="C300" s="93" t="s">
        <v>49</v>
      </c>
      <c r="D300" s="289">
        <f t="shared" ref="D300:AR300" si="96">IF(D$78="","",IF($C296=0,$G296*D299,$J$24*D299))</f>
        <v>831952199.82936811</v>
      </c>
      <c r="E300" s="289">
        <f t="shared" si="96"/>
        <v>1506665901.1673558</v>
      </c>
      <c r="F300" s="289">
        <f t="shared" si="96"/>
        <v>2053857656.0178173</v>
      </c>
      <c r="G300" s="289">
        <f t="shared" si="96"/>
        <v>2497631137.131165</v>
      </c>
      <c r="H300" s="289">
        <f t="shared" si="96"/>
        <v>2857531291.2437425</v>
      </c>
      <c r="I300" s="289">
        <f t="shared" si="96"/>
        <v>3149409356.6436396</v>
      </c>
      <c r="J300" s="289">
        <f t="shared" si="96"/>
        <v>3386123777.7256365</v>
      </c>
      <c r="K300" s="289">
        <f t="shared" si="96"/>
        <v>3578099267.7909722</v>
      </c>
      <c r="L300" s="289">
        <f t="shared" si="96"/>
        <v>3733791304.0103445</v>
      </c>
      <c r="M300" s="289">
        <f t="shared" si="96"/>
        <v>3860056054.5501223</v>
      </c>
      <c r="N300" s="289">
        <f t="shared" si="96"/>
        <v>3962456333.3383946</v>
      </c>
      <c r="O300" s="289">
        <f t="shared" si="96"/>
        <v>4045503582.4708443</v>
      </c>
      <c r="P300" s="289">
        <f t="shared" si="96"/>
        <v>4112855352.1051893</v>
      </c>
      <c r="Q300" s="289">
        <f t="shared" si="96"/>
        <v>4167476622.0651016</v>
      </c>
      <c r="R300" s="289">
        <f t="shared" si="96"/>
        <v>4211776090.7814431</v>
      </c>
      <c r="S300" s="289">
        <f t="shared" si="96"/>
        <v>4247703524.5360093</v>
      </c>
      <c r="T300" s="289">
        <f t="shared" si="96"/>
        <v>4276838762.4843793</v>
      </c>
      <c r="U300" s="289">
        <f t="shared" si="96"/>
        <v>4300466814.643939</v>
      </c>
      <c r="V300" s="289">
        <f t="shared" si="96"/>
        <v>4319630708.6262083</v>
      </c>
      <c r="W300" s="289">
        <f t="shared" si="96"/>
        <v>4335173210.7412901</v>
      </c>
      <c r="X300" s="289">
        <f t="shared" si="96"/>
        <v>4347778547.1023417</v>
      </c>
      <c r="Y300" s="289">
        <f t="shared" si="96"/>
        <v>4358000217.6952057</v>
      </c>
      <c r="Z300" s="289">
        <f t="shared" si="96"/>
        <v>4366288810.4480591</v>
      </c>
      <c r="AA300" s="289">
        <f t="shared" si="96"/>
        <v>4373011471.0801554</v>
      </c>
      <c r="AB300" s="289">
        <f t="shared" si="96"/>
        <v>4378463028.7296839</v>
      </c>
      <c r="AC300" s="289">
        <f t="shared" si="96"/>
        <v>4382885465.802515</v>
      </c>
      <c r="AD300" s="289">
        <f t="shared" si="96"/>
        <v>4386470699.3791685</v>
      </c>
      <c r="AE300" s="289">
        <f t="shared" si="96"/>
        <v>4389380051.0635595</v>
      </c>
      <c r="AF300" s="289">
        <f t="shared" si="96"/>
        <v>4391738684.1690693</v>
      </c>
      <c r="AG300" s="289">
        <f t="shared" si="96"/>
        <v>4393652292.1603327</v>
      </c>
      <c r="AH300" s="289">
        <f t="shared" si="96"/>
        <v>4395204317.2462692</v>
      </c>
      <c r="AI300" s="289">
        <f t="shared" si="96"/>
        <v>4396461513.1940174</v>
      </c>
      <c r="AJ300" s="289">
        <f t="shared" si="96"/>
        <v>4397482289.5498228</v>
      </c>
      <c r="AK300" s="289" t="str">
        <f t="shared" si="96"/>
        <v/>
      </c>
      <c r="AL300" s="289" t="str">
        <f t="shared" si="96"/>
        <v/>
      </c>
      <c r="AM300" s="289" t="str">
        <f t="shared" si="96"/>
        <v/>
      </c>
      <c r="AN300" s="289" t="str">
        <f t="shared" si="96"/>
        <v/>
      </c>
      <c r="AO300" s="289" t="str">
        <f t="shared" si="96"/>
        <v/>
      </c>
      <c r="AP300" s="289" t="str">
        <f t="shared" si="96"/>
        <v/>
      </c>
      <c r="AQ300" s="289" t="str">
        <f t="shared" si="96"/>
        <v/>
      </c>
      <c r="AR300" s="289" t="str">
        <f t="shared" si="96"/>
        <v/>
      </c>
    </row>
    <row r="301" spans="1:44" s="256" customFormat="1" ht="10" hidden="1" customHeight="1" x14ac:dyDescent="0.15">
      <c r="C301" s="291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</row>
    <row r="302" spans="1:44" s="284" customFormat="1" ht="26" hidden="1" customHeight="1" x14ac:dyDescent="0.15">
      <c r="A302" s="256"/>
      <c r="B302" s="284" t="s">
        <v>89</v>
      </c>
      <c r="C302" s="286" t="s">
        <v>79</v>
      </c>
      <c r="D302" s="293">
        <f>IF(D$78="","",IF('Consommation BATIMENT'!D$127&lt;0,0,'Consommation BATIMENT'!D$127*'Consommation BATIMENT'!$D$19))</f>
        <v>1195137.0000000056</v>
      </c>
      <c r="E302" s="293">
        <f>IF(E$78="","",IF('Consommation BATIMENT'!E$127&lt;0,0,'Consommation BATIMENT'!E$127*'Consommation BATIMENT'!$D$19))</f>
        <v>2390274.0000000051</v>
      </c>
      <c r="F302" s="293">
        <f>IF(F$78="","",IF('Consommation BATIMENT'!F$127&lt;0,0,'Consommation BATIMENT'!F$127*'Consommation BATIMENT'!$D$19))</f>
        <v>3585411.0000000051</v>
      </c>
      <c r="G302" s="293">
        <f>IF(G$78="","",IF('Consommation BATIMENT'!G$127&lt;0,0,'Consommation BATIMENT'!G$127*'Consommation BATIMENT'!$D$19))</f>
        <v>4817511.0000000056</v>
      </c>
      <c r="H302" s="293">
        <f>IF(H$78="","",IF('Consommation BATIMENT'!H$127&lt;0,0,'Consommation BATIMENT'!H$127*'Consommation BATIMENT'!$D$19))</f>
        <v>6049611.0000000047</v>
      </c>
      <c r="I302" s="293">
        <f>IF(I$78="","",IF('Consommation BATIMENT'!I$127&lt;0,0,'Consommation BATIMENT'!I$127*'Consommation BATIMENT'!$D$19))</f>
        <v>7281711.0000000047</v>
      </c>
      <c r="J302" s="293">
        <f>IF(J$78="","",IF('Consommation BATIMENT'!J$127&lt;0,0,'Consommation BATIMENT'!J$127*'Consommation BATIMENT'!$D$19))</f>
        <v>8513811.0000000056</v>
      </c>
      <c r="K302" s="293">
        <f>IF(K$78="","",IF('Consommation BATIMENT'!K$127&lt;0,0,'Consommation BATIMENT'!K$127*'Consommation BATIMENT'!$D$19))</f>
        <v>9745911.0000000056</v>
      </c>
      <c r="L302" s="293">
        <f>IF(L$78="","",IF('Consommation BATIMENT'!L$127&lt;0,0,'Consommation BATIMENT'!L$127*'Consommation BATIMENT'!$D$19))</f>
        <v>10978011.000000006</v>
      </c>
      <c r="M302" s="293">
        <f>IF(M$78="","",IF('Consommation BATIMENT'!M$127&lt;0,0,'Consommation BATIMENT'!M$127*'Consommation BATIMENT'!$D$19))</f>
        <v>12210111.000000006</v>
      </c>
      <c r="N302" s="293">
        <f>IF(N$78="","",IF('Consommation BATIMENT'!N$127&lt;0,0,'Consommation BATIMENT'!N$127*'Consommation BATIMENT'!$D$19))</f>
        <v>13442211.000000006</v>
      </c>
      <c r="O302" s="293">
        <f>IF(O$78="","",IF('Consommation BATIMENT'!O$127&lt;0,0,'Consommation BATIMENT'!O$127*'Consommation BATIMENT'!$D$19))</f>
        <v>14674311.000000004</v>
      </c>
      <c r="P302" s="293">
        <f>IF(P$78="","",IF('Consommation BATIMENT'!P$127&lt;0,0,'Consommation BATIMENT'!P$127*'Consommation BATIMENT'!$D$19))</f>
        <v>15906411.000000004</v>
      </c>
      <c r="Q302" s="293">
        <f>IF(Q$78="","",IF('Consommation BATIMENT'!Q$127&lt;0,0,'Consommation BATIMENT'!Q$127*'Consommation BATIMENT'!$D$19))</f>
        <v>16972177.500000007</v>
      </c>
      <c r="R302" s="293">
        <f>IF(R$78="","",IF('Consommation BATIMENT'!R$127&lt;0,0,'Consommation BATIMENT'!R$127*'Consommation BATIMENT'!$D$19))</f>
        <v>18037944.000000007</v>
      </c>
      <c r="S302" s="293">
        <f>IF(S$78="","",IF('Consommation BATIMENT'!S$127&lt;0,0,'Consommation BATIMENT'!S$127*'Consommation BATIMENT'!$D$19))</f>
        <v>19103710.500000007</v>
      </c>
      <c r="T302" s="293">
        <f>IF(T$78="","",IF('Consommation BATIMENT'!T$127&lt;0,0,'Consommation BATIMENT'!T$127*'Consommation BATIMENT'!$D$19))</f>
        <v>20169477.000000007</v>
      </c>
      <c r="U302" s="293">
        <f>IF(U$78="","",IF('Consommation BATIMENT'!U$127&lt;0,0,'Consommation BATIMENT'!U$127*'Consommation BATIMENT'!$D$19))</f>
        <v>21235243.500000007</v>
      </c>
      <c r="V302" s="293">
        <f>IF(V$78="","",IF('Consommation BATIMENT'!V$127&lt;0,0,'Consommation BATIMENT'!V$127*'Consommation BATIMENT'!$D$19))</f>
        <v>22301010.000000007</v>
      </c>
      <c r="W302" s="293">
        <f>IF(W$78="","",IF('Consommation BATIMENT'!W$127&lt;0,0,'Consommation BATIMENT'!W$127*'Consommation BATIMENT'!$D$19))</f>
        <v>23366776.500000007</v>
      </c>
      <c r="X302" s="293">
        <f>IF(X$78="","",IF('Consommation BATIMENT'!X$127&lt;0,0,'Consommation BATIMENT'!X$127*'Consommation BATIMENT'!$D$19))</f>
        <v>24432543.000000007</v>
      </c>
      <c r="Y302" s="293">
        <f>IF(Y$78="","",IF('Consommation BATIMENT'!Y$127&lt;0,0,'Consommation BATIMENT'!Y$127*'Consommation BATIMENT'!$D$19))</f>
        <v>25498309.500000007</v>
      </c>
      <c r="Z302" s="293">
        <f>IF(Z$78="","",IF('Consommation BATIMENT'!Z$127&lt;0,0,'Consommation BATIMENT'!Z$127*'Consommation BATIMENT'!$D$19))</f>
        <v>26564076.000000007</v>
      </c>
      <c r="AA302" s="293">
        <f>IF(AA$78="","",IF('Consommation BATIMENT'!AA$127&lt;0,0,'Consommation BATIMENT'!AA$127*'Consommation BATIMENT'!$D$19))</f>
        <v>27325513.800000004</v>
      </c>
      <c r="AB302" s="293">
        <f>IF(AB$78="","",IF('Consommation BATIMENT'!AB$127&lt;0,0,'Consommation BATIMENT'!AB$127*'Consommation BATIMENT'!$D$19))</f>
        <v>28086951.600000005</v>
      </c>
      <c r="AC302" s="293">
        <f>IF(AC$78="","",IF('Consommation BATIMENT'!AC$127&lt;0,0,'Consommation BATIMENT'!AC$127*'Consommation BATIMENT'!$D$19))</f>
        <v>28848389.400000006</v>
      </c>
      <c r="AD302" s="293">
        <f>IF(AD$78="","",IF('Consommation BATIMENT'!AD$127&lt;0,0,'Consommation BATIMENT'!AD$127*'Consommation BATIMENT'!$D$19))</f>
        <v>29609827.200000007</v>
      </c>
      <c r="AE302" s="293">
        <f>IF(AE$78="","",IF('Consommation BATIMENT'!AE$127&lt;0,0,'Consommation BATIMENT'!AE$127*'Consommation BATIMENT'!$D$19))</f>
        <v>30371265.000000007</v>
      </c>
      <c r="AF302" s="293">
        <f>IF(AF$78="","",IF('Consommation BATIMENT'!AF$127&lt;0,0,'Consommation BATIMENT'!AF$127*'Consommation BATIMENT'!$D$19))</f>
        <v>31132702.800000004</v>
      </c>
      <c r="AG302" s="293">
        <f>IF(AG$78="","",IF('Consommation BATIMENT'!AG$127&lt;0,0,'Consommation BATIMENT'!AG$127*'Consommation BATIMENT'!$D$19))</f>
        <v>31894140.600000005</v>
      </c>
      <c r="AH302" s="293">
        <f>IF(AH$78="","",IF('Consommation BATIMENT'!AH$127&lt;0,0,'Consommation BATIMENT'!AH$127*'Consommation BATIMENT'!$D$19))</f>
        <v>32655578.400000006</v>
      </c>
      <c r="AI302" s="293">
        <f>IF(AI$78="","",IF('Consommation BATIMENT'!AI$127&lt;0,0,'Consommation BATIMENT'!AI$127*'Consommation BATIMENT'!$D$19))</f>
        <v>33417016.200000007</v>
      </c>
      <c r="AJ302" s="293">
        <f>IF(AJ$78="","",IF('Consommation BATIMENT'!AJ$127&lt;0,0,'Consommation BATIMENT'!AJ$127*'Consommation BATIMENT'!$D$19))</f>
        <v>34178454.000000007</v>
      </c>
      <c r="AK302" s="293" t="str">
        <f>IF(AK$78="","",IF('Consommation BATIMENT'!AK$127&lt;0,0,'Consommation BATIMENT'!AK$127*'Consommation BATIMENT'!$D$19))</f>
        <v/>
      </c>
      <c r="AL302" s="293" t="str">
        <f>IF(AL$78="","",IF('Consommation BATIMENT'!AL$127&lt;0,0,'Consommation BATIMENT'!AL$127*'Consommation BATIMENT'!$D$19))</f>
        <v/>
      </c>
      <c r="AM302" s="293" t="str">
        <f>IF(AM$78="","",IF('Consommation BATIMENT'!AM$127&lt;0,0,'Consommation BATIMENT'!AM$127*'Consommation BATIMENT'!$D$19))</f>
        <v/>
      </c>
      <c r="AN302" s="293" t="str">
        <f>IF(AN$78="","",IF('Consommation BATIMENT'!AN$127&lt;0,0,'Consommation BATIMENT'!AN$127*'Consommation BATIMENT'!$D$19))</f>
        <v/>
      </c>
      <c r="AO302" s="293" t="str">
        <f>IF(AO$78="","",IF('Consommation BATIMENT'!AO$127&lt;0,0,'Consommation BATIMENT'!AO$127*'Consommation BATIMENT'!$D$19))</f>
        <v/>
      </c>
      <c r="AP302" s="293" t="str">
        <f>IF(AP$78="","",IF('Consommation BATIMENT'!AP$127&lt;0,0,'Consommation BATIMENT'!AP$127*'Consommation BATIMENT'!$D$19))</f>
        <v/>
      </c>
      <c r="AQ302" s="293" t="str">
        <f>IF(AQ$78="","",IF('Consommation BATIMENT'!AQ$127&lt;0,0,'Consommation BATIMENT'!AQ$127*'Consommation BATIMENT'!$D$19))</f>
        <v/>
      </c>
      <c r="AR302" s="293" t="str">
        <f>IF(AR$78="","",IF('Consommation BATIMENT'!AR$127&lt;0,0,'Consommation BATIMENT'!AR$127*'Consommation BATIMENT'!$D$19))</f>
        <v/>
      </c>
    </row>
    <row r="303" spans="1:44" s="290" customFormat="1" ht="22" hidden="1" customHeight="1" x14ac:dyDescent="0.15">
      <c r="A303" s="256"/>
      <c r="B303" s="288" t="s">
        <v>200</v>
      </c>
      <c r="C303" s="93" t="s">
        <v>79</v>
      </c>
      <c r="D303" s="289">
        <f t="shared" ref="D303:AR303" si="97">IF(D$78="","",IF(D302&lt;0,0,IF($E296=0,D302,$F$260*$F$261*D302)))</f>
        <v>250978.77000000115</v>
      </c>
      <c r="E303" s="289">
        <f t="shared" si="97"/>
        <v>501957.54000000108</v>
      </c>
      <c r="F303" s="289">
        <f t="shared" si="97"/>
        <v>752936.3100000011</v>
      </c>
      <c r="G303" s="289">
        <f t="shared" si="97"/>
        <v>1011677.3100000011</v>
      </c>
      <c r="H303" s="289">
        <f t="shared" si="97"/>
        <v>1270418.310000001</v>
      </c>
      <c r="I303" s="289">
        <f t="shared" si="97"/>
        <v>1529159.310000001</v>
      </c>
      <c r="J303" s="289">
        <f t="shared" si="97"/>
        <v>1787900.3100000012</v>
      </c>
      <c r="K303" s="289">
        <f t="shared" si="97"/>
        <v>2046641.310000001</v>
      </c>
      <c r="L303" s="289">
        <f t="shared" si="97"/>
        <v>2305382.310000001</v>
      </c>
      <c r="M303" s="289">
        <f t="shared" si="97"/>
        <v>2564123.310000001</v>
      </c>
      <c r="N303" s="289">
        <f t="shared" si="97"/>
        <v>2822864.310000001</v>
      </c>
      <c r="O303" s="289">
        <f t="shared" si="97"/>
        <v>3081605.3100000005</v>
      </c>
      <c r="P303" s="289">
        <f t="shared" si="97"/>
        <v>3340346.3100000005</v>
      </c>
      <c r="Q303" s="289">
        <f t="shared" si="97"/>
        <v>3564157.2750000013</v>
      </c>
      <c r="R303" s="289">
        <f t="shared" si="97"/>
        <v>3787968.2400000016</v>
      </c>
      <c r="S303" s="289">
        <f t="shared" si="97"/>
        <v>4011779.2050000015</v>
      </c>
      <c r="T303" s="289">
        <f t="shared" si="97"/>
        <v>4235590.1700000018</v>
      </c>
      <c r="U303" s="289">
        <f t="shared" si="97"/>
        <v>4459401.1350000016</v>
      </c>
      <c r="V303" s="289">
        <f t="shared" si="97"/>
        <v>4683212.1000000015</v>
      </c>
      <c r="W303" s="289">
        <f t="shared" si="97"/>
        <v>4907023.0650000013</v>
      </c>
      <c r="X303" s="289">
        <f t="shared" si="97"/>
        <v>5130834.0300000012</v>
      </c>
      <c r="Y303" s="289">
        <f t="shared" si="97"/>
        <v>5354644.995000001</v>
      </c>
      <c r="Z303" s="289">
        <f t="shared" si="97"/>
        <v>5578455.9600000009</v>
      </c>
      <c r="AA303" s="289">
        <f t="shared" si="97"/>
        <v>5738357.898000001</v>
      </c>
      <c r="AB303" s="289">
        <f t="shared" si="97"/>
        <v>5898259.8360000011</v>
      </c>
      <c r="AC303" s="289">
        <f t="shared" si="97"/>
        <v>6058161.7740000011</v>
      </c>
      <c r="AD303" s="289">
        <f t="shared" si="97"/>
        <v>6218063.7120000012</v>
      </c>
      <c r="AE303" s="289">
        <f t="shared" si="97"/>
        <v>6377965.6500000013</v>
      </c>
      <c r="AF303" s="289">
        <f t="shared" si="97"/>
        <v>6537867.5880000005</v>
      </c>
      <c r="AG303" s="289">
        <f t="shared" si="97"/>
        <v>6697769.5260000005</v>
      </c>
      <c r="AH303" s="289">
        <f t="shared" si="97"/>
        <v>6857671.4640000006</v>
      </c>
      <c r="AI303" s="289">
        <f t="shared" si="97"/>
        <v>7017573.4020000007</v>
      </c>
      <c r="AJ303" s="289">
        <f t="shared" si="97"/>
        <v>7177475.3400000017</v>
      </c>
      <c r="AK303" s="289" t="str">
        <f t="shared" si="97"/>
        <v/>
      </c>
      <c r="AL303" s="289" t="str">
        <f t="shared" si="97"/>
        <v/>
      </c>
      <c r="AM303" s="289" t="str">
        <f t="shared" si="97"/>
        <v/>
      </c>
      <c r="AN303" s="289" t="str">
        <f t="shared" si="97"/>
        <v/>
      </c>
      <c r="AO303" s="289" t="str">
        <f t="shared" si="97"/>
        <v/>
      </c>
      <c r="AP303" s="289" t="str">
        <f t="shared" si="97"/>
        <v/>
      </c>
      <c r="AQ303" s="289" t="str">
        <f t="shared" si="97"/>
        <v/>
      </c>
      <c r="AR303" s="289" t="str">
        <f t="shared" si="97"/>
        <v/>
      </c>
    </row>
    <row r="304" spans="1:44" s="290" customFormat="1" ht="22" hidden="1" customHeight="1" x14ac:dyDescent="0.15">
      <c r="A304" s="256"/>
      <c r="B304" s="288" t="s">
        <v>201</v>
      </c>
      <c r="C304" s="93" t="s">
        <v>49</v>
      </c>
      <c r="D304" s="289">
        <f t="shared" ref="D304:AR304" si="98">IF(D$78="","",IF($E296=0,$G296*D303,$J$24*D303))</f>
        <v>26979647.551234685</v>
      </c>
      <c r="E304" s="289">
        <f t="shared" si="98"/>
        <v>53959295.102469243</v>
      </c>
      <c r="F304" s="289">
        <f t="shared" si="98"/>
        <v>80938942.653703809</v>
      </c>
      <c r="G304" s="289">
        <f t="shared" si="98"/>
        <v>108753012.29415181</v>
      </c>
      <c r="H304" s="289">
        <f t="shared" si="98"/>
        <v>136567081.93459979</v>
      </c>
      <c r="I304" s="289">
        <f t="shared" si="98"/>
        <v>164381151.57504779</v>
      </c>
      <c r="J304" s="289">
        <f t="shared" si="98"/>
        <v>192195221.21549582</v>
      </c>
      <c r="K304" s="289">
        <f t="shared" si="98"/>
        <v>220009290.8559438</v>
      </c>
      <c r="L304" s="289">
        <f t="shared" si="98"/>
        <v>247823360.4963918</v>
      </c>
      <c r="M304" s="289">
        <f t="shared" si="98"/>
        <v>275637430.13683981</v>
      </c>
      <c r="N304" s="289">
        <f t="shared" si="98"/>
        <v>303451499.77728784</v>
      </c>
      <c r="O304" s="289">
        <f t="shared" si="98"/>
        <v>331265569.41773576</v>
      </c>
      <c r="P304" s="289">
        <f t="shared" si="98"/>
        <v>359079639.05818379</v>
      </c>
      <c r="Q304" s="289">
        <f t="shared" si="98"/>
        <v>383138809.29717135</v>
      </c>
      <c r="R304" s="289">
        <f t="shared" si="98"/>
        <v>407197979.53615892</v>
      </c>
      <c r="S304" s="289">
        <f t="shared" si="98"/>
        <v>431257149.77514642</v>
      </c>
      <c r="T304" s="289">
        <f t="shared" si="98"/>
        <v>455316320.01413399</v>
      </c>
      <c r="U304" s="289">
        <f t="shared" si="98"/>
        <v>479375490.2531215</v>
      </c>
      <c r="V304" s="289">
        <f t="shared" si="98"/>
        <v>503434660.492109</v>
      </c>
      <c r="W304" s="289">
        <f t="shared" si="98"/>
        <v>527493830.73109651</v>
      </c>
      <c r="X304" s="289">
        <f t="shared" si="98"/>
        <v>551553000.97008407</v>
      </c>
      <c r="Y304" s="289">
        <f t="shared" si="98"/>
        <v>575612171.20907152</v>
      </c>
      <c r="Z304" s="289">
        <f t="shared" si="98"/>
        <v>599671341.44805908</v>
      </c>
      <c r="AA304" s="289">
        <f t="shared" si="98"/>
        <v>616860436.48585594</v>
      </c>
      <c r="AB304" s="289">
        <f t="shared" si="98"/>
        <v>634049531.52365279</v>
      </c>
      <c r="AC304" s="289">
        <f t="shared" si="98"/>
        <v>651238626.56144965</v>
      </c>
      <c r="AD304" s="289">
        <f t="shared" si="98"/>
        <v>668427721.5992465</v>
      </c>
      <c r="AE304" s="289">
        <f t="shared" si="98"/>
        <v>685616816.63704336</v>
      </c>
      <c r="AF304" s="289">
        <f t="shared" si="98"/>
        <v>702805911.67484021</v>
      </c>
      <c r="AG304" s="289">
        <f t="shared" si="98"/>
        <v>719995006.71263707</v>
      </c>
      <c r="AH304" s="289">
        <f t="shared" si="98"/>
        <v>737184101.75043392</v>
      </c>
      <c r="AI304" s="289">
        <f t="shared" si="98"/>
        <v>754373196.78823078</v>
      </c>
      <c r="AJ304" s="289">
        <f t="shared" si="98"/>
        <v>771562291.82602775</v>
      </c>
      <c r="AK304" s="289" t="str">
        <f t="shared" si="98"/>
        <v/>
      </c>
      <c r="AL304" s="289" t="str">
        <f t="shared" si="98"/>
        <v/>
      </c>
      <c r="AM304" s="289" t="str">
        <f t="shared" si="98"/>
        <v/>
      </c>
      <c r="AN304" s="289" t="str">
        <f t="shared" si="98"/>
        <v/>
      </c>
      <c r="AO304" s="289" t="str">
        <f t="shared" si="98"/>
        <v/>
      </c>
      <c r="AP304" s="289" t="str">
        <f t="shared" si="98"/>
        <v/>
      </c>
      <c r="AQ304" s="289" t="str">
        <f t="shared" si="98"/>
        <v/>
      </c>
      <c r="AR304" s="289" t="str">
        <f t="shared" si="98"/>
        <v/>
      </c>
    </row>
    <row r="305" spans="1:1173" s="256" customFormat="1" ht="10" hidden="1" customHeight="1" x14ac:dyDescent="0.15">
      <c r="C305" s="291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</row>
    <row r="306" spans="1:1173" s="284" customFormat="1" ht="26" hidden="1" customHeight="1" x14ac:dyDescent="0.15">
      <c r="A306" s="256"/>
      <c r="B306" s="284" t="s">
        <v>100</v>
      </c>
      <c r="C306" s="286" t="s">
        <v>79</v>
      </c>
      <c r="D306" s="287">
        <f>IF(D$78="","",IF('Consommation BATIMENT'!D$139&lt;0,0,'Consommation BATIMENT'!D$139))</f>
        <v>10565099.999999998</v>
      </c>
      <c r="E306" s="287">
        <f>IF(E$78="","",IF('Consommation BATIMENT'!E$139&lt;0,0,'Consommation BATIMENT'!E$139))</f>
        <v>19126969.877924997</v>
      </c>
      <c r="F306" s="287">
        <f>IF(F$78="","",IF('Consommation BATIMENT'!F$139&lt;0,0,'Consommation BATIMENT'!F$139))</f>
        <v>26065438.591568924</v>
      </c>
      <c r="G306" s="287">
        <f>IF(G$78="","",IF('Consommation BATIMENT'!G$139&lt;0,0,'Consommation BATIMENT'!G$139))</f>
        <v>31688316.394739076</v>
      </c>
      <c r="H306" s="287">
        <f>IF(H$78="","",IF('Consommation BATIMENT'!H$139&lt;0,0,'Consommation BATIMENT'!H$139))</f>
        <v>36245050.177686289</v>
      </c>
      <c r="I306" s="287">
        <f>IF(I$78="","",IF('Consommation BATIMENT'!I$139&lt;0,0,'Consommation BATIMENT'!I$139))</f>
        <v>39937789.642333001</v>
      </c>
      <c r="J306" s="287">
        <f>IF(J$78="","",IF('Consommation BATIMENT'!J$139&lt;0,0,'Consommation BATIMENT'!J$139))</f>
        <v>42930355.239382118</v>
      </c>
      <c r="K306" s="287">
        <f>IF(K$78="","",IF('Consommation BATIMENT'!K$139&lt;0,0,'Consommation BATIMENT'!K$139))</f>
        <v>45355505.710564546</v>
      </c>
      <c r="L306" s="287">
        <f>IF(L$78="","",IF('Consommation BATIMENT'!L$139&lt;0,0,'Consommation BATIMENT'!L$139))</f>
        <v>47320827.644919395</v>
      </c>
      <c r="M306" s="287">
        <f>IF(M$78="","",IF('Consommation BATIMENT'!M$139&lt;0,0,'Consommation BATIMENT'!M$139))</f>
        <v>48913508.326614611</v>
      </c>
      <c r="N306" s="287">
        <f>IF(N$78="","",IF('Consommation BATIMENT'!N$139&lt;0,0,'Consommation BATIMENT'!N$139))</f>
        <v>50204203.611444786</v>
      </c>
      <c r="O306" s="287">
        <f>IF(O$78="","",IF('Consommation BATIMENT'!O$139&lt;0,0,'Consommation BATIMENT'!O$139))</f>
        <v>51250172.422035061</v>
      </c>
      <c r="P306" s="287">
        <f>IF(P$78="","",IF('Consommation BATIMENT'!P$139&lt;0,0,'Consommation BATIMENT'!P$139))</f>
        <v>52097816.916894734</v>
      </c>
      <c r="Q306" s="287">
        <f>IF(Q$78="","",IF('Consommation BATIMENT'!Q$139&lt;0,0,'Consommation BATIMENT'!Q$139))</f>
        <v>52784741.022461928</v>
      </c>
      <c r="R306" s="287">
        <f>IF(R$78="","",IF('Consommation BATIMENT'!R$139&lt;0,0,'Consommation BATIMENT'!R$139))</f>
        <v>53341418.65048971</v>
      </c>
      <c r="S306" s="287">
        <f>IF(S$78="","",IF('Consommation BATIMENT'!S$139&lt;0,0,'Consommation BATIMENT'!S$139))</f>
        <v>53792545.607652992</v>
      </c>
      <c r="T306" s="287">
        <f>IF(T$78="","",IF('Consommation BATIMENT'!T$139&lt;0,0,'Consommation BATIMENT'!T$139))</f>
        <v>54158135.171940722</v>
      </c>
      <c r="U306" s="287">
        <f>IF(U$78="","",IF('Consommation BATIMENT'!U$139&lt;0,0,'Consommation BATIMENT'!U$139))</f>
        <v>54454405.938725591</v>
      </c>
      <c r="V306" s="287">
        <f>IF(V$78="","",IF('Consommation BATIMENT'!V$139&lt;0,0,'Consommation BATIMENT'!V$139))</f>
        <v>54694501.323894225</v>
      </c>
      <c r="W306" s="287">
        <f>IF(W$78="","",IF('Consommation BATIMENT'!W$139&lt;0,0,'Consommation BATIMENT'!W$139))</f>
        <v>54889072.643247955</v>
      </c>
      <c r="X306" s="287">
        <f>IF(X$78="","",IF('Consommation BATIMENT'!X$139&lt;0,0,'Consommation BATIMENT'!X$139))</f>
        <v>55046751.635238834</v>
      </c>
      <c r="Y306" s="287">
        <f>IF(Y$78="","",IF('Consommation BATIMENT'!Y$139&lt;0,0,'Consommation BATIMENT'!Y$139))</f>
        <v>55174533.389496557</v>
      </c>
      <c r="Z306" s="287">
        <f>IF(Z$78="","",IF('Consommation BATIMENT'!Z$139&lt;0,0,'Consommation BATIMENT'!Z$139))</f>
        <v>55278086.668947548</v>
      </c>
      <c r="AA306" s="287">
        <f>IF(AA$78="","",IF('Consommation BATIMENT'!AA$139&lt;0,0,'Consommation BATIMENT'!AA$139))</f>
        <v>55362005.392300069</v>
      </c>
      <c r="AB306" s="287">
        <f>IF(AB$78="","",IF('Consommation BATIMENT'!AB$139&lt;0,0,'Consommation BATIMENT'!AB$139))</f>
        <v>55430012.433375485</v>
      </c>
      <c r="AC306" s="287">
        <f>IF(AC$78="","",IF('Consommation BATIMENT'!AC$139&lt;0,0,'Consommation BATIMENT'!AC$139))</f>
        <v>55485124.778404914</v>
      </c>
      <c r="AD306" s="287">
        <f>IF(AD$78="","",IF('Consommation BATIMENT'!AD$139&lt;0,0,'Consommation BATIMENT'!AD$139))</f>
        <v>55529787.368139915</v>
      </c>
      <c r="AE306" s="287">
        <f>IF(AE$78="","",IF('Consommation BATIMENT'!AE$139&lt;0,0,'Consommation BATIMENT'!AE$139))</f>
        <v>55565981.562394798</v>
      </c>
      <c r="AF306" s="287">
        <f>IF(AF$78="","",IF('Consommation BATIMENT'!AF$139&lt;0,0,'Consommation BATIMENT'!AF$139))</f>
        <v>55595313.038816854</v>
      </c>
      <c r="AG306" s="287">
        <f>IF(AG$78="","",IF('Consommation BATIMENT'!AG$139&lt;0,0,'Consommation BATIMENT'!AG$139))</f>
        <v>55619083.025324605</v>
      </c>
      <c r="AH306" s="287">
        <f>IF(AH$78="","",IF('Consommation BATIMENT'!AH$139&lt;0,0,'Consommation BATIMENT'!AH$139))</f>
        <v>55638346.0262881</v>
      </c>
      <c r="AI306" s="287">
        <f>IF(AI$78="","",IF('Consommation BATIMENT'!AI$139&lt;0,0,'Consommation BATIMENT'!AI$139))</f>
        <v>55653956.603349157</v>
      </c>
      <c r="AJ306" s="287">
        <f>IF(AJ$78="","",IF('Consommation BATIMENT'!AJ$139&lt;0,0,'Consommation BATIMENT'!AJ$139))</f>
        <v>55666607.286212176</v>
      </c>
      <c r="AK306" s="287" t="str">
        <f>IF(AK$78="","",IF('Consommation BATIMENT'!AK$139&lt;0,0,'Consommation BATIMENT'!AK$139))</f>
        <v/>
      </c>
      <c r="AL306" s="287" t="str">
        <f>IF(AL$78="","",IF('Consommation BATIMENT'!AL$139&lt;0,0,'Consommation BATIMENT'!AL$139))</f>
        <v/>
      </c>
      <c r="AM306" s="287" t="str">
        <f>IF(AM$78="","",IF('Consommation BATIMENT'!AM$139&lt;0,0,'Consommation BATIMENT'!AM$139))</f>
        <v/>
      </c>
      <c r="AN306" s="287" t="str">
        <f>IF(AN$78="","",IF('Consommation BATIMENT'!AN$139&lt;0,0,'Consommation BATIMENT'!AN$139))</f>
        <v/>
      </c>
      <c r="AO306" s="287" t="str">
        <f>IF(AO$78="","",IF('Consommation BATIMENT'!AO$139&lt;0,0,'Consommation BATIMENT'!AO$139))</f>
        <v/>
      </c>
      <c r="AP306" s="287" t="str">
        <f>IF(AP$78="","",IF('Consommation BATIMENT'!AP$139&lt;0,0,'Consommation BATIMENT'!AP$139))</f>
        <v/>
      </c>
      <c r="AQ306" s="287" t="str">
        <f>IF(AQ$78="","",IF('Consommation BATIMENT'!AQ$139&lt;0,0,'Consommation BATIMENT'!AQ$139))</f>
        <v/>
      </c>
      <c r="AR306" s="287" t="str">
        <f>IF(AR$78="","",IF('Consommation BATIMENT'!AR$139&lt;0,0,'Consommation BATIMENT'!AR$139))</f>
        <v/>
      </c>
    </row>
    <row r="307" spans="1:1173" s="290" customFormat="1" ht="22" hidden="1" customHeight="1" x14ac:dyDescent="0.15">
      <c r="A307" s="256"/>
      <c r="B307" s="288" t="s">
        <v>199</v>
      </c>
      <c r="C307" s="93" t="s">
        <v>79</v>
      </c>
      <c r="D307" s="289">
        <f t="shared" ref="D307:AR307" si="99">IF(D$78="","",IF(D306&lt;0,0,IF($D296=0,D306,$F$260*$F$261*D306)))</f>
        <v>2218670.9999999995</v>
      </c>
      <c r="E307" s="289">
        <f t="shared" si="99"/>
        <v>4016663.6743642492</v>
      </c>
      <c r="F307" s="289">
        <f t="shared" si="99"/>
        <v>5473742.1042294735</v>
      </c>
      <c r="G307" s="289">
        <f t="shared" si="99"/>
        <v>6654546.4428952057</v>
      </c>
      <c r="H307" s="289">
        <f t="shared" si="99"/>
        <v>7611460.5373141207</v>
      </c>
      <c r="I307" s="289">
        <f t="shared" si="99"/>
        <v>8386935.82488993</v>
      </c>
      <c r="J307" s="289">
        <f t="shared" si="99"/>
        <v>9015374.6002702452</v>
      </c>
      <c r="K307" s="289">
        <f t="shared" si="99"/>
        <v>9524656.1992185544</v>
      </c>
      <c r="L307" s="289">
        <f t="shared" si="99"/>
        <v>9937373.8054330721</v>
      </c>
      <c r="M307" s="289">
        <f t="shared" si="99"/>
        <v>10271836.748589069</v>
      </c>
      <c r="N307" s="289">
        <f t="shared" si="99"/>
        <v>10542882.758403406</v>
      </c>
      <c r="O307" s="289">
        <f t="shared" si="99"/>
        <v>10762536.208627362</v>
      </c>
      <c r="P307" s="289">
        <f t="shared" si="99"/>
        <v>10940541.552547894</v>
      </c>
      <c r="Q307" s="289">
        <f t="shared" si="99"/>
        <v>11084795.614717005</v>
      </c>
      <c r="R307" s="289">
        <f t="shared" si="99"/>
        <v>11201697.916602839</v>
      </c>
      <c r="S307" s="289">
        <f t="shared" si="99"/>
        <v>11296434.577607129</v>
      </c>
      <c r="T307" s="289">
        <f t="shared" si="99"/>
        <v>11373208.386107551</v>
      </c>
      <c r="U307" s="289">
        <f t="shared" si="99"/>
        <v>11435425.247132374</v>
      </c>
      <c r="V307" s="289">
        <f t="shared" si="99"/>
        <v>11485845.278017787</v>
      </c>
      <c r="W307" s="289">
        <f t="shared" si="99"/>
        <v>11526705.255082071</v>
      </c>
      <c r="X307" s="289">
        <f t="shared" si="99"/>
        <v>11559817.843400154</v>
      </c>
      <c r="Y307" s="289">
        <f t="shared" si="99"/>
        <v>11586652.011794277</v>
      </c>
      <c r="Z307" s="289">
        <f t="shared" si="99"/>
        <v>11608398.200478984</v>
      </c>
      <c r="AA307" s="289">
        <f t="shared" si="99"/>
        <v>11626021.132383015</v>
      </c>
      <c r="AB307" s="289">
        <f t="shared" si="99"/>
        <v>11640302.611008851</v>
      </c>
      <c r="AC307" s="289">
        <f t="shared" si="99"/>
        <v>11651876.203465031</v>
      </c>
      <c r="AD307" s="289">
        <f t="shared" si="99"/>
        <v>11661255.347309383</v>
      </c>
      <c r="AE307" s="289">
        <f t="shared" si="99"/>
        <v>11668856.128102908</v>
      </c>
      <c r="AF307" s="289">
        <f t="shared" si="99"/>
        <v>11675015.738151539</v>
      </c>
      <c r="AG307" s="289">
        <f t="shared" si="99"/>
        <v>11680007.435318166</v>
      </c>
      <c r="AH307" s="289">
        <f t="shared" si="99"/>
        <v>11684052.6655205</v>
      </c>
      <c r="AI307" s="289">
        <f t="shared" si="99"/>
        <v>11687330.886703322</v>
      </c>
      <c r="AJ307" s="289">
        <f t="shared" si="99"/>
        <v>11689987.530104557</v>
      </c>
      <c r="AK307" s="289" t="str">
        <f t="shared" si="99"/>
        <v/>
      </c>
      <c r="AL307" s="289" t="str">
        <f t="shared" si="99"/>
        <v/>
      </c>
      <c r="AM307" s="289" t="str">
        <f t="shared" si="99"/>
        <v/>
      </c>
      <c r="AN307" s="289" t="str">
        <f t="shared" si="99"/>
        <v/>
      </c>
      <c r="AO307" s="289" t="str">
        <f t="shared" si="99"/>
        <v/>
      </c>
      <c r="AP307" s="289" t="str">
        <f t="shared" si="99"/>
        <v/>
      </c>
      <c r="AQ307" s="289" t="str">
        <f t="shared" si="99"/>
        <v/>
      </c>
      <c r="AR307" s="289" t="str">
        <f t="shared" si="99"/>
        <v/>
      </c>
    </row>
    <row r="308" spans="1:1173" s="290" customFormat="1" ht="22" hidden="1" customHeight="1" x14ac:dyDescent="0.15">
      <c r="A308" s="256"/>
      <c r="B308" s="288" t="s">
        <v>197</v>
      </c>
      <c r="C308" s="93" t="s">
        <v>49</v>
      </c>
      <c r="D308" s="289">
        <f t="shared" ref="D308:AR308" si="100">IF(D$78="","",IF($D296=0,$H296*D307,$J$24*D307))</f>
        <v>238502091.67948797</v>
      </c>
      <c r="E308" s="289">
        <f t="shared" si="100"/>
        <v>431782219.13428867</v>
      </c>
      <c r="F308" s="289">
        <f t="shared" si="100"/>
        <v>588414839.8626076</v>
      </c>
      <c r="G308" s="289">
        <f t="shared" si="100"/>
        <v>715348623.48171639</v>
      </c>
      <c r="H308" s="289">
        <f t="shared" si="100"/>
        <v>818214714.52292728</v>
      </c>
      <c r="I308" s="289">
        <f t="shared" si="100"/>
        <v>901576546.05747342</v>
      </c>
      <c r="J308" s="289">
        <f t="shared" si="100"/>
        <v>969132286.59795964</v>
      </c>
      <c r="K308" s="289">
        <f t="shared" si="100"/>
        <v>1023878901.3971101</v>
      </c>
      <c r="L308" s="289">
        <f t="shared" si="100"/>
        <v>1068245106.3707694</v>
      </c>
      <c r="M308" s="289">
        <f t="shared" si="100"/>
        <v>1104199112.8602321</v>
      </c>
      <c r="N308" s="289">
        <f t="shared" si="100"/>
        <v>1133335943.0987391</v>
      </c>
      <c r="O308" s="289">
        <f t="shared" si="100"/>
        <v>1156948189.9451754</v>
      </c>
      <c r="P308" s="289">
        <f t="shared" si="100"/>
        <v>1176083359.9884913</v>
      </c>
      <c r="Q308" s="289">
        <f t="shared" si="100"/>
        <v>1191590343.9264414</v>
      </c>
      <c r="R308" s="289">
        <f t="shared" si="100"/>
        <v>1204157075.7771387</v>
      </c>
      <c r="S308" s="289">
        <f t="shared" si="100"/>
        <v>1214341051.5934062</v>
      </c>
      <c r="T308" s="289">
        <f t="shared" si="100"/>
        <v>1222594061.5771086</v>
      </c>
      <c r="U308" s="289">
        <f t="shared" si="100"/>
        <v>1229282232.7805688</v>
      </c>
      <c r="V308" s="289">
        <f t="shared" si="100"/>
        <v>1234702271.5464406</v>
      </c>
      <c r="W308" s="289">
        <f t="shared" si="100"/>
        <v>1239094626.2469833</v>
      </c>
      <c r="X308" s="289">
        <f t="shared" si="100"/>
        <v>1242654154.2593765</v>
      </c>
      <c r="Y308" s="289">
        <f t="shared" si="100"/>
        <v>1245538766.3945141</v>
      </c>
      <c r="Z308" s="289">
        <f t="shared" si="100"/>
        <v>1247876432.2707794</v>
      </c>
      <c r="AA308" s="289">
        <f t="shared" si="100"/>
        <v>1249770857.4111614</v>
      </c>
      <c r="AB308" s="289">
        <f t="shared" si="100"/>
        <v>1251306083.9159193</v>
      </c>
      <c r="AC308" s="289">
        <f t="shared" si="100"/>
        <v>1252550218.8097568</v>
      </c>
      <c r="AD308" s="289">
        <f t="shared" si="100"/>
        <v>1253558455.4636097</v>
      </c>
      <c r="AE308" s="289">
        <f t="shared" si="100"/>
        <v>1254375522.1299396</v>
      </c>
      <c r="AF308" s="289">
        <f t="shared" si="100"/>
        <v>1255037666.2155335</v>
      </c>
      <c r="AG308" s="289">
        <f t="shared" si="100"/>
        <v>1255574262.3198099</v>
      </c>
      <c r="AH308" s="289">
        <f t="shared" si="100"/>
        <v>1256009115.3757977</v>
      </c>
      <c r="AI308" s="289">
        <f t="shared" si="100"/>
        <v>1256361516.7048326</v>
      </c>
      <c r="AJ308" s="289">
        <f t="shared" si="100"/>
        <v>1256647099.8345716</v>
      </c>
      <c r="AK308" s="289" t="str">
        <f t="shared" si="100"/>
        <v/>
      </c>
      <c r="AL308" s="289" t="str">
        <f t="shared" si="100"/>
        <v/>
      </c>
      <c r="AM308" s="289" t="str">
        <f t="shared" si="100"/>
        <v/>
      </c>
      <c r="AN308" s="289" t="str">
        <f t="shared" si="100"/>
        <v/>
      </c>
      <c r="AO308" s="289" t="str">
        <f t="shared" si="100"/>
        <v/>
      </c>
      <c r="AP308" s="289" t="str">
        <f t="shared" si="100"/>
        <v/>
      </c>
      <c r="AQ308" s="289" t="str">
        <f t="shared" si="100"/>
        <v/>
      </c>
      <c r="AR308" s="289" t="str">
        <f t="shared" si="100"/>
        <v/>
      </c>
    </row>
    <row r="309" spans="1:1173" s="256" customFormat="1" ht="10" hidden="1" customHeight="1" x14ac:dyDescent="0.15">
      <c r="C309" s="291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</row>
    <row r="310" spans="1:1173" s="284" customFormat="1" ht="26" hidden="1" customHeight="1" x14ac:dyDescent="0.15">
      <c r="A310" s="256"/>
      <c r="B310" s="284" t="s">
        <v>101</v>
      </c>
      <c r="C310" s="286" t="s">
        <v>79</v>
      </c>
      <c r="D310" s="287">
        <f>IF(D$78="","",IF('Consommation BATIMENT'!D$146&lt;0,0,'Consommation BATIMENT'!D$146))</f>
        <v>559000</v>
      </c>
      <c r="E310" s="287">
        <f>IF(E$78="","",IF('Consommation BATIMENT'!E$146&lt;0,0,'Consommation BATIMENT'!E$146))</f>
        <v>1123249.9882499999</v>
      </c>
      <c r="F310" s="287">
        <f>IF(F$78="","",IF('Consommation BATIMENT'!F$146&lt;0,0,'Consommation BATIMENT'!F$146))</f>
        <v>1692866.9336653971</v>
      </c>
      <c r="G310" s="287">
        <f>IF(G$78="","",IF('Consommation BATIMENT'!G$146&lt;0,0,'Consommation BATIMENT'!G$146))</f>
        <v>2267956.7509902352</v>
      </c>
      <c r="H310" s="287">
        <f>IF(H$78="","",IF('Consommation BATIMENT'!H$146&lt;0,0,'Consommation BATIMENT'!H$146))</f>
        <v>2848616.508000291</v>
      </c>
      <c r="I310" s="287">
        <f>IF(I$78="","",IF('Consommation BATIMENT'!I$146&lt;0,0,'Consommation BATIMENT'!I$146))</f>
        <v>3434936.2153146551</v>
      </c>
      <c r="J310" s="287">
        <f>IF(J$78="","",IF('Consommation BATIMENT'!J$146&lt;0,0,'Consommation BATIMENT'!J$146))</f>
        <v>4027000.2779678046</v>
      </c>
      <c r="K310" s="287">
        <f>IF(K$78="","",IF('Consommation BATIMENT'!K$146&lt;0,0,'Consommation BATIMENT'!K$146))</f>
        <v>4624888.6728864061</v>
      </c>
      <c r="L310" s="287">
        <f>IF(L$78="","",IF('Consommation BATIMENT'!L$146&lt;0,0,'Consommation BATIMENT'!L$146))</f>
        <v>5228677.9042529184</v>
      </c>
      <c r="M310" s="287">
        <f>IF(M$78="","",IF('Consommation BATIMENT'!M$146&lt;0,0,'Consommation BATIMENT'!M$146))</f>
        <v>5838441.778881954</v>
      </c>
      <c r="N310" s="287">
        <f>IF(N$78="","",IF('Consommation BATIMENT'!N$146&lt;0,0,'Consommation BATIMENT'!N$146))</f>
        <v>6454252.0357480403</v>
      </c>
      <c r="O310" s="287">
        <f>IF(O$78="","",IF('Consommation BATIMENT'!O$146&lt;0,0,'Consommation BATIMENT'!O$146))</f>
        <v>7076178.8573305653</v>
      </c>
      <c r="P310" s="287">
        <f>IF(P$78="","",IF('Consommation BATIMENT'!P$146&lt;0,0,'Consommation BATIMENT'!P$146))</f>
        <v>7704291.2851961618</v>
      </c>
      <c r="Q310" s="287">
        <f>IF(Q$78="","",IF('Consommation BATIMENT'!Q$146&lt;0,0,'Consommation BATIMENT'!Q$146))</f>
        <v>8338657.5579878222</v>
      </c>
      <c r="R310" s="287">
        <f>IF(R$78="","",IF('Consommation BATIMENT'!R$146&lt;0,0,'Consommation BATIMENT'!R$146))</f>
        <v>8979345.3865451124</v>
      </c>
      <c r="S310" s="287">
        <f>IF(S$78="","",IF('Consommation BATIMENT'!S$146&lt;0,0,'Consommation BATIMENT'!S$146))</f>
        <v>9626422.1780881211</v>
      </c>
      <c r="T310" s="287">
        <f>IF(T$78="","",IF('Consommation BATIMENT'!T$146&lt;0,0,'Consommation BATIMENT'!T$146))</f>
        <v>10279955.219135359</v>
      </c>
      <c r="U310" s="287">
        <f>IF(U$78="","",IF('Consommation BATIMENT'!U$146&lt;0,0,'Consommation BATIMENT'!U$146))</f>
        <v>10940011.824992409</v>
      </c>
      <c r="V310" s="287">
        <f>IF(V$78="","",IF('Consommation BATIMENT'!V$146&lt;0,0,'Consommation BATIMENT'!V$146))</f>
        <v>11606659.462162321</v>
      </c>
      <c r="W310" s="287">
        <f>IF(W$78="","",IF('Consommation BATIMENT'!W$146&lt;0,0,'Consommation BATIMENT'!W$146))</f>
        <v>12279965.848824672</v>
      </c>
      <c r="X310" s="287">
        <f>IF(X$78="","",IF('Consommation BATIMENT'!X$146&lt;0,0,'Consommation BATIMENT'!X$146))</f>
        <v>12959999.037554439</v>
      </c>
      <c r="Y310" s="287">
        <f>IF(Y$78="","",IF('Consommation BATIMENT'!Y$146&lt;0,0,'Consommation BATIMENT'!Y$146))</f>
        <v>13646827.483661087</v>
      </c>
      <c r="Z310" s="287">
        <f>IF(Z$78="","",IF('Consommation BATIMENT'!Z$146&lt;0,0,'Consommation BATIMENT'!Z$146))</f>
        <v>14340520.101887425</v>
      </c>
      <c r="AA310" s="287">
        <f>IF(AA$78="","",IF('Consommation BATIMENT'!AA$146&lt;0,0,'Consommation BATIMENT'!AA$146))</f>
        <v>15041146.313688502</v>
      </c>
      <c r="AB310" s="287">
        <f>IF(AB$78="","",IF('Consommation BATIMENT'!AB$146&lt;0,0,'Consommation BATIMENT'!AB$146))</f>
        <v>15748776.086889945</v>
      </c>
      <c r="AC310" s="287">
        <f>IF(AC$78="","",IF('Consommation BATIMENT'!AC$146&lt;0,0,'Consommation BATIMENT'!AC$146))</f>
        <v>16463479.969184104</v>
      </c>
      <c r="AD310" s="287">
        <f>IF(AD$78="","",IF('Consommation BATIMENT'!AD$146&lt;0,0,'Consommation BATIMENT'!AD$146))</f>
        <v>17185329.116645973</v>
      </c>
      <c r="AE310" s="287">
        <f>IF(AE$78="","",IF('Consommation BATIMENT'!AE$146&lt;0,0,'Consommation BATIMENT'!AE$146))</f>
        <v>17914395.318226896</v>
      </c>
      <c r="AF310" s="287">
        <f>IF(AF$78="","",IF('Consommation BATIMENT'!AF$146&lt;0,0,'Consommation BATIMENT'!AF$146))</f>
        <v>18650751.017002534</v>
      </c>
      <c r="AG310" s="287">
        <f>IF(AG$78="","",IF('Consommation BATIMENT'!AG$146&lt;0,0,'Consommation BATIMENT'!AG$146))</f>
        <v>19394469.328804523</v>
      </c>
      <c r="AH310" s="287">
        <f>IF(AH$78="","",IF('Consommation BATIMENT'!AH$146&lt;0,0,'Consommation BATIMENT'!AH$146))</f>
        <v>20145624.058745999</v>
      </c>
      <c r="AI310" s="287">
        <f>IF(AI$78="","",IF('Consommation BATIMENT'!AI$146&lt;0,0,'Consommation BATIMENT'!AI$146))</f>
        <v>20904289.716054596</v>
      </c>
      <c r="AJ310" s="287">
        <f>IF(AJ$78="","",IF('Consommation BATIMENT'!AJ$146&lt;0,0,'Consommation BATIMENT'!AJ$146))</f>
        <v>21670541.527548265</v>
      </c>
      <c r="AK310" s="287" t="str">
        <f>IF(AK$78="","",IF('Consommation BATIMENT'!AK$146&lt;0,0,'Consommation BATIMENT'!AK$146))</f>
        <v/>
      </c>
      <c r="AL310" s="287" t="str">
        <f>IF(AL$78="","",IF('Consommation BATIMENT'!AL$146&lt;0,0,'Consommation BATIMENT'!AL$146))</f>
        <v/>
      </c>
      <c r="AM310" s="287" t="str">
        <f>IF(AM$78="","",IF('Consommation BATIMENT'!AM$146&lt;0,0,'Consommation BATIMENT'!AM$146))</f>
        <v/>
      </c>
      <c r="AN310" s="287" t="str">
        <f>IF(AN$78="","",IF('Consommation BATIMENT'!AN$146&lt;0,0,'Consommation BATIMENT'!AN$146))</f>
        <v/>
      </c>
      <c r="AO310" s="287" t="str">
        <f>IF(AO$78="","",IF('Consommation BATIMENT'!AO$146&lt;0,0,'Consommation BATIMENT'!AO$146))</f>
        <v/>
      </c>
      <c r="AP310" s="287" t="str">
        <f>IF(AP$78="","",IF('Consommation BATIMENT'!AP$146&lt;0,0,'Consommation BATIMENT'!AP$146))</f>
        <v/>
      </c>
      <c r="AQ310" s="287" t="str">
        <f>IF(AQ$78="","",IF('Consommation BATIMENT'!AQ$146&lt;0,0,'Consommation BATIMENT'!AQ$146))</f>
        <v/>
      </c>
      <c r="AR310" s="287" t="str">
        <f>IF(AR$78="","",IF('Consommation BATIMENT'!AR$146&lt;0,0,'Consommation BATIMENT'!AR$146))</f>
        <v/>
      </c>
    </row>
    <row r="311" spans="1:1173" s="290" customFormat="1" ht="22" hidden="1" customHeight="1" x14ac:dyDescent="0.15">
      <c r="A311" s="256"/>
      <c r="B311" s="288" t="s">
        <v>200</v>
      </c>
      <c r="C311" s="93" t="s">
        <v>79</v>
      </c>
      <c r="D311" s="289">
        <f t="shared" ref="D311:AR311" si="101">IF(D$78="","",IF(D310&lt;0,0,IF($F296=0,D310,$F$260*$F$261*D310)))</f>
        <v>117390</v>
      </c>
      <c r="E311" s="289">
        <f t="shared" si="101"/>
        <v>235882.49753249998</v>
      </c>
      <c r="F311" s="289">
        <f t="shared" si="101"/>
        <v>355502.0560697334</v>
      </c>
      <c r="G311" s="289">
        <f t="shared" si="101"/>
        <v>476270.91770794941</v>
      </c>
      <c r="H311" s="289">
        <f t="shared" si="101"/>
        <v>598209.46668006107</v>
      </c>
      <c r="I311" s="289">
        <f t="shared" si="101"/>
        <v>721336.60521607753</v>
      </c>
      <c r="J311" s="289">
        <f t="shared" si="101"/>
        <v>845670.05837323889</v>
      </c>
      <c r="K311" s="289">
        <f t="shared" si="101"/>
        <v>971226.62130614521</v>
      </c>
      <c r="L311" s="289">
        <f t="shared" si="101"/>
        <v>1098022.3598931129</v>
      </c>
      <c r="M311" s="289">
        <f t="shared" si="101"/>
        <v>1226072.7735652104</v>
      </c>
      <c r="N311" s="289">
        <f t="shared" si="101"/>
        <v>1355392.9275070885</v>
      </c>
      <c r="O311" s="289">
        <f t="shared" si="101"/>
        <v>1485997.5600394187</v>
      </c>
      <c r="P311" s="289">
        <f t="shared" si="101"/>
        <v>1617901.169891194</v>
      </c>
      <c r="Q311" s="289">
        <f t="shared" si="101"/>
        <v>1751118.0871774426</v>
      </c>
      <c r="R311" s="289">
        <f t="shared" si="101"/>
        <v>1885662.5311744735</v>
      </c>
      <c r="S311" s="289">
        <f t="shared" si="101"/>
        <v>2021548.6573985054</v>
      </c>
      <c r="T311" s="289">
        <f t="shared" si="101"/>
        <v>2158790.5960184252</v>
      </c>
      <c r="U311" s="289">
        <f t="shared" si="101"/>
        <v>2297402.4832484056</v>
      </c>
      <c r="V311" s="289">
        <f t="shared" si="101"/>
        <v>2437398.4870540872</v>
      </c>
      <c r="W311" s="289">
        <f t="shared" si="101"/>
        <v>2578792.8282531812</v>
      </c>
      <c r="X311" s="289">
        <f t="shared" si="101"/>
        <v>2721599.7978864321</v>
      </c>
      <c r="Y311" s="289">
        <f t="shared" si="101"/>
        <v>2865833.7715688283</v>
      </c>
      <c r="Z311" s="289">
        <f t="shared" si="101"/>
        <v>3011509.2213963591</v>
      </c>
      <c r="AA311" s="289">
        <f t="shared" si="101"/>
        <v>3158640.7258745851</v>
      </c>
      <c r="AB311" s="289">
        <f t="shared" si="101"/>
        <v>3307242.9782468881</v>
      </c>
      <c r="AC311" s="289">
        <f t="shared" si="101"/>
        <v>3457330.7935286616</v>
      </c>
      <c r="AD311" s="289">
        <f t="shared" si="101"/>
        <v>3608919.1144956541</v>
      </c>
      <c r="AE311" s="289">
        <f t="shared" si="101"/>
        <v>3762023.016827648</v>
      </c>
      <c r="AF311" s="289">
        <f t="shared" si="101"/>
        <v>3916657.7135705319</v>
      </c>
      <c r="AG311" s="289">
        <f t="shared" si="101"/>
        <v>4072838.5590489497</v>
      </c>
      <c r="AH311" s="289">
        <f t="shared" si="101"/>
        <v>4230581.0523366593</v>
      </c>
      <c r="AI311" s="289">
        <f t="shared" si="101"/>
        <v>4389900.8403714653</v>
      </c>
      <c r="AJ311" s="289">
        <f t="shared" si="101"/>
        <v>4550813.7207851354</v>
      </c>
      <c r="AK311" s="289" t="str">
        <f t="shared" si="101"/>
        <v/>
      </c>
      <c r="AL311" s="289" t="str">
        <f t="shared" si="101"/>
        <v/>
      </c>
      <c r="AM311" s="289" t="str">
        <f t="shared" si="101"/>
        <v/>
      </c>
      <c r="AN311" s="289" t="str">
        <f t="shared" si="101"/>
        <v/>
      </c>
      <c r="AO311" s="289" t="str">
        <f t="shared" si="101"/>
        <v/>
      </c>
      <c r="AP311" s="289" t="str">
        <f t="shared" si="101"/>
        <v/>
      </c>
      <c r="AQ311" s="289" t="str">
        <f t="shared" si="101"/>
        <v/>
      </c>
      <c r="AR311" s="289" t="str">
        <f t="shared" si="101"/>
        <v/>
      </c>
      <c r="AS311" s="294"/>
    </row>
    <row r="312" spans="1:1173" s="290" customFormat="1" ht="22" hidden="1" customHeight="1" x14ac:dyDescent="0.15">
      <c r="A312" s="256"/>
      <c r="B312" s="288" t="s">
        <v>201</v>
      </c>
      <c r="C312" s="93" t="s">
        <v>49</v>
      </c>
      <c r="D312" s="289">
        <f t="shared" ref="D312:AR312" si="102">IF(D$78="","",IF($F296=0,$H296*D311,$J$24*D311))</f>
        <v>12619158.28992</v>
      </c>
      <c r="E312" s="289">
        <f t="shared" si="102"/>
        <v>25356832.559709355</v>
      </c>
      <c r="F312" s="289">
        <f t="shared" si="102"/>
        <v>38215663.326824956</v>
      </c>
      <c r="G312" s="289">
        <f t="shared" si="102"/>
        <v>51198041.566079535</v>
      </c>
      <c r="H312" s="289">
        <f t="shared" si="102"/>
        <v>64306158.536198273</v>
      </c>
      <c r="I312" s="289">
        <f t="shared" si="102"/>
        <v>77542046.183961287</v>
      </c>
      <c r="J312" s="289">
        <f t="shared" si="102"/>
        <v>90907609.912750572</v>
      </c>
      <c r="K312" s="289">
        <f t="shared" si="102"/>
        <v>104404655.16352701</v>
      </c>
      <c r="L312" s="289">
        <f t="shared" si="102"/>
        <v>118034908.98170798</v>
      </c>
      <c r="M312" s="289">
        <f t="shared" si="102"/>
        <v>131800037.52091859</v>
      </c>
      <c r="N312" s="289">
        <f t="shared" si="102"/>
        <v>145701660.25428075</v>
      </c>
      <c r="O312" s="289">
        <f t="shared" si="102"/>
        <v>159741361.51778111</v>
      </c>
      <c r="P312" s="289">
        <f t="shared" si="102"/>
        <v>173920699.89184538</v>
      </c>
      <c r="Q312" s="289">
        <f t="shared" si="102"/>
        <v>188241215.83128104</v>
      </c>
      <c r="R312" s="289">
        <f t="shared" si="102"/>
        <v>202704437.87598509</v>
      </c>
      <c r="S312" s="289">
        <f t="shared" si="102"/>
        <v>217311887.71178973</v>
      </c>
      <c r="T312" s="289">
        <f t="shared" si="102"/>
        <v>232065084.29974657</v>
      </c>
      <c r="U312" s="289">
        <f t="shared" si="102"/>
        <v>246965547.25076169</v>
      </c>
      <c r="V312" s="289">
        <f t="shared" si="102"/>
        <v>262014799.58895183</v>
      </c>
      <c r="W312" s="289">
        <f t="shared" si="102"/>
        <v>277214370.01991123</v>
      </c>
      <c r="X312" s="289">
        <f t="shared" si="102"/>
        <v>292565794.7980507</v>
      </c>
      <c r="Y312" s="289">
        <f t="shared" si="102"/>
        <v>308070619.26932007</v>
      </c>
      <c r="Z312" s="289">
        <f t="shared" si="102"/>
        <v>323730399.15115762</v>
      </c>
      <c r="AA312" s="289">
        <f t="shared" si="102"/>
        <v>339546701.59978873</v>
      </c>
      <c r="AB312" s="289">
        <f t="shared" si="102"/>
        <v>355521106.1054939</v>
      </c>
      <c r="AC312" s="289">
        <f t="shared" si="102"/>
        <v>371655205.24876827</v>
      </c>
      <c r="AD312" s="289">
        <f t="shared" si="102"/>
        <v>387950605.3440547</v>
      </c>
      <c r="AE312" s="289">
        <f t="shared" si="102"/>
        <v>404408926.99267799</v>
      </c>
      <c r="AF312" s="289">
        <f t="shared" si="102"/>
        <v>421031805.56250697</v>
      </c>
      <c r="AG312" s="289">
        <f t="shared" si="102"/>
        <v>437820891.60855597</v>
      </c>
      <c r="AH312" s="289">
        <f t="shared" si="102"/>
        <v>454777851.24603999</v>
      </c>
      <c r="AI312" s="289">
        <f t="shared" si="102"/>
        <v>471904366.48522323</v>
      </c>
      <c r="AJ312" s="289">
        <f t="shared" si="102"/>
        <v>489202135.5356285</v>
      </c>
      <c r="AK312" s="289" t="str">
        <f t="shared" si="102"/>
        <v/>
      </c>
      <c r="AL312" s="289" t="str">
        <f t="shared" si="102"/>
        <v/>
      </c>
      <c r="AM312" s="289" t="str">
        <f t="shared" si="102"/>
        <v/>
      </c>
      <c r="AN312" s="289" t="str">
        <f t="shared" si="102"/>
        <v/>
      </c>
      <c r="AO312" s="289" t="str">
        <f t="shared" si="102"/>
        <v/>
      </c>
      <c r="AP312" s="289" t="str">
        <f t="shared" si="102"/>
        <v/>
      </c>
      <c r="AQ312" s="289" t="str">
        <f t="shared" si="102"/>
        <v/>
      </c>
      <c r="AR312" s="289" t="str">
        <f t="shared" si="102"/>
        <v/>
      </c>
      <c r="AS312" s="294"/>
    </row>
    <row r="313" spans="1:1173" s="256" customFormat="1" ht="10" hidden="1" customHeight="1" thickBot="1" x14ac:dyDescent="0.2">
      <c r="C313" s="291"/>
      <c r="D313" s="292"/>
      <c r="E313" s="295"/>
      <c r="F313" s="292"/>
      <c r="G313" s="292"/>
      <c r="H313" s="292"/>
      <c r="I313" s="292"/>
      <c r="J313" s="295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</row>
    <row r="314" spans="1:1173" s="255" customFormat="1" ht="22" hidden="1" customHeight="1" thickTop="1" thickBot="1" x14ac:dyDescent="0.2">
      <c r="A314" s="256"/>
      <c r="B314" s="296" t="s">
        <v>248</v>
      </c>
      <c r="C314" s="297" t="s">
        <v>79</v>
      </c>
      <c r="D314" s="298">
        <f>IF(D$78="","",D299+D303+D307+D311)</f>
        <v>10326293.5692</v>
      </c>
      <c r="E314" s="298">
        <f t="shared" ref="E314:AR314" si="103">IF(E$78="","",E299+E303+E307+E311)</f>
        <v>18770296.689096753</v>
      </c>
      <c r="F314" s="298">
        <f t="shared" si="103"/>
        <v>25688236.888699204</v>
      </c>
      <c r="G314" s="298">
        <f t="shared" si="103"/>
        <v>31376763.744003154</v>
      </c>
      <c r="H314" s="298">
        <f t="shared" si="103"/>
        <v>36062336.556894183</v>
      </c>
      <c r="I314" s="298">
        <f t="shared" si="103"/>
        <v>39934882.162906013</v>
      </c>
      <c r="J314" s="298">
        <f t="shared" si="103"/>
        <v>43148436.546043485</v>
      </c>
      <c r="K314" s="298">
        <f t="shared" si="103"/>
        <v>45827871.9640247</v>
      </c>
      <c r="L314" s="298">
        <f t="shared" si="103"/>
        <v>48074454.930426188</v>
      </c>
      <c r="M314" s="298">
        <f t="shared" si="103"/>
        <v>49970289.930854283</v>
      </c>
      <c r="N314" s="298">
        <f t="shared" si="103"/>
        <v>51581977.960210487</v>
      </c>
      <c r="O314" s="298">
        <f t="shared" si="103"/>
        <v>52963525.920766771</v>
      </c>
      <c r="P314" s="298">
        <f t="shared" si="103"/>
        <v>54158717.206039086</v>
      </c>
      <c r="Q314" s="298">
        <f t="shared" si="103"/>
        <v>55168114.726294443</v>
      </c>
      <c r="R314" s="298">
        <f t="shared" si="103"/>
        <v>56055469.227877311</v>
      </c>
      <c r="S314" s="298">
        <f t="shared" si="103"/>
        <v>56844118.729805633</v>
      </c>
      <c r="T314" s="298">
        <f t="shared" si="103"/>
        <v>57552976.639425978</v>
      </c>
      <c r="U314" s="298">
        <f t="shared" si="103"/>
        <v>58197416.832180776</v>
      </c>
      <c r="V314" s="298">
        <f t="shared" si="103"/>
        <v>58789916.380871877</v>
      </c>
      <c r="W314" s="298">
        <f t="shared" si="103"/>
        <v>59340566.134935245</v>
      </c>
      <c r="X314" s="298">
        <f t="shared" si="103"/>
        <v>59857558.079086587</v>
      </c>
      <c r="Y314" s="298">
        <f t="shared" si="103"/>
        <v>60347524.503663093</v>
      </c>
      <c r="Z314" s="298">
        <f t="shared" si="103"/>
        <v>60815861.925175339</v>
      </c>
      <c r="AA314" s="298">
        <f t="shared" si="103"/>
        <v>61203055.999257594</v>
      </c>
      <c r="AB314" s="298">
        <f t="shared" si="103"/>
        <v>61576554.90425574</v>
      </c>
      <c r="AC314" s="298">
        <f t="shared" si="103"/>
        <v>61939258.068993688</v>
      </c>
      <c r="AD314" s="298">
        <f t="shared" si="103"/>
        <v>62293479.186705031</v>
      </c>
      <c r="AE314" s="298">
        <f t="shared" si="103"/>
        <v>62641150.116430551</v>
      </c>
      <c r="AF314" s="298">
        <f t="shared" si="103"/>
        <v>62983787.598022074</v>
      </c>
      <c r="AG314" s="298">
        <f t="shared" si="103"/>
        <v>63322663.459467113</v>
      </c>
      <c r="AH314" s="298">
        <f t="shared" si="103"/>
        <v>63658790.868757159</v>
      </c>
      <c r="AI314" s="298">
        <f t="shared" si="103"/>
        <v>63992985.909174785</v>
      </c>
      <c r="AJ314" s="298">
        <f t="shared" si="103"/>
        <v>64325953.165689692</v>
      </c>
      <c r="AK314" s="298" t="str">
        <f t="shared" si="103"/>
        <v/>
      </c>
      <c r="AL314" s="298" t="str">
        <f t="shared" si="103"/>
        <v/>
      </c>
      <c r="AM314" s="298" t="str">
        <f t="shared" si="103"/>
        <v/>
      </c>
      <c r="AN314" s="298" t="str">
        <f t="shared" si="103"/>
        <v/>
      </c>
      <c r="AO314" s="298" t="str">
        <f t="shared" si="103"/>
        <v/>
      </c>
      <c r="AP314" s="298" t="str">
        <f t="shared" si="103"/>
        <v/>
      </c>
      <c r="AQ314" s="298" t="str">
        <f t="shared" si="103"/>
        <v/>
      </c>
      <c r="AR314" s="298" t="str">
        <f t="shared" si="103"/>
        <v/>
      </c>
      <c r="AS314" s="261"/>
      <c r="AT314" s="261"/>
      <c r="AU314" s="261"/>
      <c r="AV314" s="261"/>
      <c r="AW314" s="261"/>
      <c r="AX314" s="261"/>
      <c r="AY314" s="261"/>
      <c r="AZ314" s="261"/>
      <c r="BA314" s="261"/>
      <c r="BB314" s="261"/>
      <c r="BC314" s="261"/>
      <c r="BD314" s="261"/>
      <c r="BE314" s="261"/>
      <c r="BF314" s="261"/>
      <c r="BG314" s="261"/>
      <c r="BH314" s="261"/>
      <c r="BI314" s="261"/>
      <c r="BJ314" s="261"/>
      <c r="BK314" s="261"/>
      <c r="BL314" s="261"/>
      <c r="BM314" s="261"/>
      <c r="BN314" s="261"/>
      <c r="BO314" s="261"/>
      <c r="BP314" s="261"/>
      <c r="BQ314" s="261"/>
      <c r="BR314" s="261"/>
      <c r="BS314" s="261"/>
      <c r="BT314" s="261"/>
      <c r="BU314" s="261"/>
      <c r="BV314" s="261"/>
      <c r="BW314" s="261"/>
      <c r="BX314" s="261"/>
      <c r="BY314" s="261"/>
      <c r="BZ314" s="261"/>
      <c r="CA314" s="261"/>
      <c r="CB314" s="261"/>
      <c r="CC314" s="261"/>
      <c r="CD314" s="261"/>
      <c r="CE314" s="261"/>
      <c r="CF314" s="261"/>
      <c r="CG314" s="261"/>
      <c r="CH314" s="261"/>
      <c r="CI314" s="261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1"/>
      <c r="DK314" s="261"/>
      <c r="DL314" s="261"/>
      <c r="DM314" s="261"/>
      <c r="DN314" s="261"/>
      <c r="DO314" s="261"/>
      <c r="DP314" s="261"/>
      <c r="DQ314" s="261"/>
      <c r="DR314" s="261"/>
      <c r="DS314" s="261"/>
      <c r="DT314" s="261"/>
      <c r="DU314" s="261"/>
      <c r="DV314" s="261"/>
      <c r="DW314" s="261"/>
      <c r="DX314" s="261"/>
      <c r="DY314" s="261"/>
      <c r="DZ314" s="261"/>
      <c r="EA314" s="261"/>
      <c r="EB314" s="261"/>
      <c r="EC314" s="261"/>
      <c r="ED314" s="261"/>
      <c r="EE314" s="261"/>
      <c r="EF314" s="261"/>
      <c r="EG314" s="261"/>
      <c r="EH314" s="261"/>
      <c r="EI314" s="261"/>
      <c r="EJ314" s="261"/>
      <c r="EK314" s="261"/>
      <c r="EL314" s="261"/>
      <c r="EM314" s="261"/>
      <c r="EN314" s="261"/>
      <c r="EO314" s="261"/>
      <c r="EP314" s="261"/>
      <c r="EQ314" s="261"/>
      <c r="ER314" s="261"/>
      <c r="ES314" s="261"/>
      <c r="ET314" s="261"/>
      <c r="EU314" s="261"/>
      <c r="EV314" s="261"/>
      <c r="EW314" s="261"/>
      <c r="EX314" s="261"/>
      <c r="EY314" s="261"/>
      <c r="EZ314" s="261"/>
      <c r="FA314" s="261"/>
      <c r="FB314" s="261"/>
      <c r="FC314" s="261"/>
      <c r="FD314" s="261"/>
      <c r="FE314" s="261"/>
      <c r="FF314" s="261"/>
      <c r="FG314" s="261"/>
      <c r="FH314" s="261"/>
      <c r="FI314" s="261"/>
      <c r="FJ314" s="261"/>
      <c r="FK314" s="261"/>
      <c r="FL314" s="261"/>
      <c r="FM314" s="261"/>
      <c r="FN314" s="261"/>
      <c r="FO314" s="261"/>
      <c r="FP314" s="261"/>
      <c r="FQ314" s="261"/>
      <c r="FR314" s="261"/>
      <c r="FS314" s="261"/>
      <c r="FT314" s="261"/>
      <c r="FU314" s="261"/>
      <c r="FV314" s="261"/>
      <c r="FW314" s="261"/>
      <c r="FX314" s="261"/>
      <c r="FY314" s="261"/>
      <c r="FZ314" s="261"/>
      <c r="GA314" s="261"/>
      <c r="GB314" s="261"/>
      <c r="GC314" s="261"/>
      <c r="GD314" s="261"/>
      <c r="GE314" s="261"/>
      <c r="GF314" s="261"/>
      <c r="GG314" s="261"/>
      <c r="GH314" s="261"/>
      <c r="GI314" s="261"/>
      <c r="GJ314" s="261"/>
      <c r="GK314" s="261"/>
      <c r="GL314" s="261"/>
      <c r="GM314" s="261"/>
      <c r="GN314" s="261"/>
      <c r="GO314" s="261"/>
      <c r="GP314" s="261"/>
      <c r="GQ314" s="261"/>
      <c r="GR314" s="261"/>
      <c r="GS314" s="261"/>
      <c r="GT314" s="261"/>
      <c r="GU314" s="261"/>
      <c r="GV314" s="261"/>
      <c r="GW314" s="261"/>
      <c r="GX314" s="261"/>
      <c r="GY314" s="261"/>
      <c r="GZ314" s="261"/>
      <c r="HA314" s="261"/>
      <c r="HB314" s="261"/>
      <c r="HC314" s="261"/>
      <c r="HD314" s="261"/>
      <c r="HE314" s="261"/>
      <c r="HF314" s="261"/>
      <c r="HG314" s="261"/>
      <c r="HH314" s="261"/>
      <c r="HI314" s="261"/>
      <c r="HJ314" s="261"/>
      <c r="HK314" s="261"/>
      <c r="HL314" s="261"/>
      <c r="HM314" s="261"/>
      <c r="HN314" s="261"/>
      <c r="HO314" s="261"/>
      <c r="HP314" s="261"/>
      <c r="HQ314" s="261"/>
      <c r="HR314" s="261"/>
      <c r="HS314" s="261"/>
      <c r="HT314" s="261"/>
      <c r="HU314" s="261"/>
      <c r="HV314" s="261"/>
      <c r="HW314" s="261"/>
      <c r="HX314" s="261"/>
      <c r="HY314" s="261"/>
      <c r="HZ314" s="261"/>
      <c r="IA314" s="261"/>
      <c r="IB314" s="261"/>
      <c r="IC314" s="261"/>
      <c r="ID314" s="261"/>
      <c r="IE314" s="261"/>
      <c r="IF314" s="261"/>
      <c r="IG314" s="261"/>
      <c r="IH314" s="261"/>
      <c r="II314" s="261"/>
      <c r="IJ314" s="261"/>
      <c r="IK314" s="261"/>
      <c r="IL314" s="261"/>
      <c r="IM314" s="261"/>
      <c r="IN314" s="261"/>
      <c r="IO314" s="261"/>
      <c r="IP314" s="261"/>
      <c r="IQ314" s="261"/>
      <c r="IR314" s="261"/>
      <c r="IS314" s="261"/>
      <c r="IT314" s="261"/>
      <c r="IU314" s="261"/>
      <c r="IV314" s="261"/>
      <c r="IW314" s="261"/>
      <c r="IX314" s="261"/>
      <c r="IY314" s="261"/>
      <c r="IZ314" s="261"/>
      <c r="JA314" s="261"/>
      <c r="JB314" s="261"/>
      <c r="JC314" s="261"/>
      <c r="JD314" s="261"/>
      <c r="JE314" s="261"/>
      <c r="JF314" s="261"/>
      <c r="JG314" s="261"/>
      <c r="JH314" s="261"/>
      <c r="JI314" s="261"/>
      <c r="JJ314" s="261"/>
      <c r="JK314" s="261"/>
      <c r="JL314" s="261"/>
      <c r="JM314" s="261"/>
      <c r="JN314" s="261"/>
      <c r="JO314" s="261"/>
      <c r="JP314" s="261"/>
      <c r="JQ314" s="261"/>
      <c r="JR314" s="261"/>
      <c r="JS314" s="261"/>
      <c r="JT314" s="261"/>
      <c r="JU314" s="261"/>
      <c r="JV314" s="261"/>
      <c r="JW314" s="261"/>
      <c r="JX314" s="261"/>
      <c r="JY314" s="261"/>
      <c r="JZ314" s="261"/>
      <c r="KA314" s="261"/>
      <c r="KB314" s="261"/>
      <c r="KC314" s="261"/>
      <c r="KD314" s="261"/>
      <c r="KE314" s="261"/>
      <c r="KF314" s="261"/>
      <c r="KG314" s="261"/>
      <c r="KH314" s="261"/>
      <c r="KI314" s="261"/>
      <c r="KJ314" s="261"/>
      <c r="KK314" s="261"/>
      <c r="KL314" s="261"/>
      <c r="KM314" s="261"/>
      <c r="KN314" s="261"/>
      <c r="KO314" s="261"/>
      <c r="KP314" s="261"/>
      <c r="KQ314" s="261"/>
      <c r="KR314" s="261"/>
      <c r="KS314" s="261"/>
      <c r="KT314" s="261"/>
      <c r="KU314" s="261"/>
      <c r="KV314" s="261"/>
      <c r="KW314" s="261"/>
      <c r="KX314" s="261"/>
      <c r="KY314" s="261"/>
      <c r="KZ314" s="261"/>
      <c r="LA314" s="261"/>
      <c r="LB314" s="261"/>
      <c r="LC314" s="261"/>
      <c r="LD314" s="261"/>
      <c r="LE314" s="261"/>
      <c r="LF314" s="261"/>
      <c r="LG314" s="261"/>
      <c r="LH314" s="261"/>
      <c r="LI314" s="261"/>
      <c r="LJ314" s="261"/>
      <c r="LK314" s="261"/>
      <c r="LL314" s="261"/>
      <c r="LM314" s="261"/>
      <c r="LN314" s="261"/>
      <c r="LO314" s="261"/>
      <c r="LP314" s="261"/>
      <c r="LQ314" s="261"/>
      <c r="LR314" s="261"/>
      <c r="LS314" s="261"/>
      <c r="LT314" s="261"/>
      <c r="LU314" s="261"/>
      <c r="LV314" s="261"/>
      <c r="LW314" s="261"/>
      <c r="LX314" s="261"/>
      <c r="LY314" s="261"/>
      <c r="LZ314" s="261"/>
      <c r="MA314" s="261"/>
      <c r="MB314" s="261"/>
      <c r="MC314" s="261"/>
      <c r="MD314" s="261"/>
      <c r="ME314" s="261"/>
      <c r="MF314" s="261"/>
      <c r="MG314" s="261"/>
      <c r="MH314" s="261"/>
      <c r="MI314" s="261"/>
      <c r="MJ314" s="261"/>
      <c r="MK314" s="261"/>
      <c r="ML314" s="261"/>
      <c r="MM314" s="261"/>
      <c r="MN314" s="261"/>
      <c r="MO314" s="261"/>
      <c r="MP314" s="261"/>
      <c r="MQ314" s="261"/>
      <c r="MR314" s="261"/>
      <c r="MS314" s="261"/>
      <c r="MT314" s="261"/>
      <c r="MU314" s="261"/>
      <c r="MV314" s="261"/>
      <c r="MW314" s="261"/>
      <c r="MX314" s="261"/>
      <c r="MY314" s="261"/>
      <c r="MZ314" s="261"/>
      <c r="NA314" s="261"/>
      <c r="NB314" s="261"/>
      <c r="NC314" s="261"/>
      <c r="ND314" s="261"/>
      <c r="NE314" s="261"/>
      <c r="NF314" s="261"/>
      <c r="NG314" s="261"/>
      <c r="NH314" s="261"/>
      <c r="NI314" s="261"/>
      <c r="NJ314" s="261"/>
      <c r="NK314" s="261"/>
      <c r="NL314" s="261"/>
      <c r="NM314" s="261"/>
      <c r="NN314" s="261"/>
      <c r="NO314" s="261"/>
      <c r="NP314" s="261"/>
      <c r="NQ314" s="261"/>
      <c r="NR314" s="261"/>
      <c r="NS314" s="261"/>
      <c r="NT314" s="261"/>
      <c r="NU314" s="261"/>
      <c r="NV314" s="261"/>
      <c r="NW314" s="261"/>
      <c r="NX314" s="261"/>
      <c r="NY314" s="261"/>
      <c r="NZ314" s="261"/>
      <c r="OA314" s="261"/>
      <c r="OB314" s="261"/>
      <c r="OC314" s="261"/>
      <c r="OD314" s="261"/>
      <c r="OE314" s="261"/>
      <c r="OF314" s="261"/>
      <c r="OG314" s="261"/>
      <c r="OH314" s="261"/>
      <c r="OI314" s="261"/>
      <c r="OJ314" s="261"/>
      <c r="OK314" s="261"/>
      <c r="OL314" s="261"/>
      <c r="OM314" s="261"/>
      <c r="ON314" s="261"/>
      <c r="OO314" s="261"/>
      <c r="OP314" s="261"/>
      <c r="OQ314" s="261"/>
      <c r="OR314" s="261"/>
      <c r="OS314" s="261"/>
      <c r="OT314" s="261"/>
      <c r="OU314" s="261"/>
      <c r="OV314" s="261"/>
      <c r="OW314" s="261"/>
      <c r="OX314" s="261"/>
      <c r="OY314" s="261"/>
      <c r="OZ314" s="261"/>
      <c r="PA314" s="261"/>
      <c r="PB314" s="261"/>
      <c r="PC314" s="261"/>
      <c r="PD314" s="261"/>
      <c r="PE314" s="261"/>
      <c r="PF314" s="261"/>
      <c r="PG314" s="261"/>
      <c r="PH314" s="261"/>
      <c r="PI314" s="261"/>
      <c r="PJ314" s="261"/>
      <c r="PK314" s="261"/>
      <c r="PL314" s="261"/>
      <c r="PM314" s="261"/>
      <c r="PN314" s="261"/>
      <c r="PO314" s="261"/>
      <c r="PP314" s="261"/>
      <c r="PQ314" s="261"/>
      <c r="PR314" s="261"/>
      <c r="PS314" s="261"/>
      <c r="PT314" s="261"/>
      <c r="PU314" s="261"/>
      <c r="PV314" s="261"/>
      <c r="PW314" s="261"/>
      <c r="PX314" s="261"/>
      <c r="PY314" s="261"/>
      <c r="PZ314" s="261"/>
      <c r="QA314" s="261"/>
      <c r="QB314" s="261"/>
      <c r="QC314" s="261"/>
      <c r="QD314" s="261"/>
      <c r="QE314" s="261"/>
      <c r="QF314" s="261"/>
      <c r="QG314" s="261"/>
      <c r="QH314" s="261"/>
      <c r="QI314" s="261"/>
      <c r="QJ314" s="261"/>
      <c r="QK314" s="261"/>
      <c r="QL314" s="261"/>
      <c r="QM314" s="261"/>
      <c r="QN314" s="261"/>
      <c r="QO314" s="261"/>
      <c r="QP314" s="261"/>
      <c r="QQ314" s="261"/>
      <c r="QR314" s="261"/>
      <c r="QS314" s="261"/>
      <c r="QT314" s="261"/>
      <c r="QU314" s="261"/>
      <c r="QV314" s="261"/>
      <c r="QW314" s="261"/>
      <c r="QX314" s="261"/>
      <c r="QY314" s="261"/>
      <c r="QZ314" s="261"/>
      <c r="RA314" s="261"/>
      <c r="RB314" s="261"/>
      <c r="RC314" s="261"/>
      <c r="RD314" s="261"/>
      <c r="RE314" s="261"/>
      <c r="RF314" s="261"/>
      <c r="RG314" s="261"/>
      <c r="RH314" s="261"/>
      <c r="RI314" s="261"/>
      <c r="RJ314" s="261"/>
      <c r="RK314" s="261"/>
      <c r="RL314" s="261"/>
      <c r="RM314" s="261"/>
      <c r="RN314" s="261"/>
      <c r="RO314" s="261"/>
      <c r="RP314" s="261"/>
      <c r="RQ314" s="261"/>
      <c r="RR314" s="261"/>
      <c r="RS314" s="261"/>
      <c r="RT314" s="261"/>
      <c r="RU314" s="261"/>
      <c r="RV314" s="261"/>
      <c r="RW314" s="261"/>
      <c r="RX314" s="261"/>
      <c r="RY314" s="261"/>
      <c r="RZ314" s="261"/>
      <c r="SA314" s="261"/>
      <c r="SB314" s="261"/>
      <c r="SC314" s="261"/>
      <c r="SD314" s="261"/>
      <c r="SE314" s="261"/>
      <c r="SF314" s="261"/>
      <c r="SG314" s="261"/>
      <c r="SH314" s="261"/>
      <c r="SI314" s="261"/>
      <c r="SJ314" s="261"/>
      <c r="SK314" s="261"/>
      <c r="SL314" s="261"/>
      <c r="SM314" s="261"/>
      <c r="SN314" s="261"/>
      <c r="SO314" s="261"/>
      <c r="SP314" s="261"/>
      <c r="SQ314" s="261"/>
      <c r="SR314" s="261"/>
      <c r="SS314" s="261"/>
      <c r="ST314" s="261"/>
      <c r="SU314" s="261"/>
      <c r="SV314" s="261"/>
      <c r="SW314" s="261"/>
      <c r="SX314" s="261"/>
      <c r="SY314" s="261"/>
      <c r="SZ314" s="261"/>
      <c r="TA314" s="261"/>
      <c r="TB314" s="261"/>
      <c r="TC314" s="261"/>
      <c r="TD314" s="261"/>
      <c r="TE314" s="261"/>
      <c r="TF314" s="261"/>
      <c r="TG314" s="261"/>
      <c r="TH314" s="261"/>
      <c r="TI314" s="261"/>
      <c r="TJ314" s="261"/>
      <c r="TK314" s="261"/>
      <c r="TL314" s="261"/>
      <c r="TM314" s="261"/>
      <c r="TN314" s="261"/>
      <c r="TO314" s="261"/>
      <c r="TP314" s="261"/>
      <c r="TQ314" s="261"/>
      <c r="TR314" s="261"/>
      <c r="TS314" s="261"/>
      <c r="TT314" s="261"/>
      <c r="TU314" s="261"/>
      <c r="TV314" s="261"/>
      <c r="TW314" s="261"/>
      <c r="TX314" s="261"/>
      <c r="TY314" s="261"/>
      <c r="TZ314" s="261"/>
      <c r="UA314" s="261"/>
      <c r="UB314" s="261"/>
      <c r="UC314" s="261"/>
      <c r="UD314" s="261"/>
      <c r="UE314" s="261"/>
      <c r="UF314" s="261"/>
      <c r="UG314" s="261"/>
      <c r="UH314" s="261"/>
      <c r="UI314" s="261"/>
      <c r="UJ314" s="261"/>
      <c r="UK314" s="261"/>
      <c r="UL314" s="261"/>
      <c r="UM314" s="261"/>
      <c r="UN314" s="261"/>
      <c r="UO314" s="261"/>
      <c r="UP314" s="261"/>
      <c r="UQ314" s="261"/>
      <c r="UR314" s="261"/>
      <c r="US314" s="261"/>
      <c r="UT314" s="261"/>
      <c r="UU314" s="261"/>
      <c r="UV314" s="261"/>
      <c r="UW314" s="261"/>
      <c r="UX314" s="261"/>
      <c r="UY314" s="261"/>
      <c r="UZ314" s="261"/>
      <c r="VA314" s="261"/>
      <c r="VB314" s="261"/>
      <c r="VC314" s="261"/>
      <c r="VD314" s="261"/>
      <c r="VE314" s="261"/>
      <c r="VF314" s="261"/>
      <c r="VG314" s="261"/>
      <c r="VH314" s="261"/>
      <c r="VI314" s="261"/>
      <c r="VJ314" s="261"/>
      <c r="VK314" s="261"/>
      <c r="VL314" s="261"/>
      <c r="VM314" s="261"/>
      <c r="VN314" s="261"/>
      <c r="VO314" s="261"/>
      <c r="VP314" s="261"/>
      <c r="VQ314" s="261"/>
      <c r="VR314" s="261"/>
      <c r="VS314" s="261"/>
      <c r="VT314" s="261"/>
      <c r="VU314" s="261"/>
      <c r="VV314" s="261"/>
      <c r="VW314" s="261"/>
      <c r="VX314" s="261"/>
      <c r="VY314" s="261"/>
      <c r="VZ314" s="261"/>
      <c r="WA314" s="261"/>
      <c r="WB314" s="261"/>
      <c r="WC314" s="261"/>
      <c r="WD314" s="261"/>
      <c r="WE314" s="261"/>
      <c r="WF314" s="261"/>
      <c r="WG314" s="261"/>
      <c r="WH314" s="261"/>
      <c r="WI314" s="261"/>
      <c r="WJ314" s="261"/>
      <c r="WK314" s="261"/>
      <c r="WL314" s="261"/>
      <c r="WM314" s="261"/>
      <c r="WN314" s="261"/>
      <c r="WO314" s="261"/>
      <c r="WP314" s="261"/>
      <c r="WQ314" s="261"/>
      <c r="WR314" s="261"/>
      <c r="WS314" s="261"/>
      <c r="WT314" s="261"/>
      <c r="WU314" s="261"/>
      <c r="WV314" s="261"/>
      <c r="WW314" s="261"/>
      <c r="WX314" s="261"/>
      <c r="WY314" s="261"/>
      <c r="WZ314" s="261"/>
      <c r="XA314" s="261"/>
      <c r="XB314" s="261"/>
      <c r="XC314" s="261"/>
      <c r="XD314" s="261"/>
      <c r="XE314" s="261"/>
      <c r="XF314" s="261"/>
      <c r="XG314" s="261"/>
      <c r="XH314" s="261"/>
      <c r="XI314" s="261"/>
      <c r="XJ314" s="261"/>
      <c r="XK314" s="261"/>
      <c r="XL314" s="261"/>
      <c r="XM314" s="261"/>
      <c r="XN314" s="261"/>
      <c r="XO314" s="261"/>
      <c r="XP314" s="261"/>
      <c r="XQ314" s="261"/>
      <c r="XR314" s="261"/>
      <c r="XS314" s="261"/>
      <c r="XT314" s="261"/>
      <c r="XU314" s="261"/>
      <c r="XV314" s="261"/>
      <c r="XW314" s="261"/>
      <c r="XX314" s="261"/>
      <c r="XY314" s="261"/>
      <c r="XZ314" s="261"/>
      <c r="YA314" s="261"/>
      <c r="YB314" s="261"/>
      <c r="YC314" s="261"/>
      <c r="YD314" s="261"/>
      <c r="YE314" s="261"/>
      <c r="YF314" s="261"/>
      <c r="YG314" s="261"/>
      <c r="YH314" s="261"/>
      <c r="YI314" s="261"/>
      <c r="YJ314" s="261"/>
      <c r="YK314" s="261"/>
      <c r="YL314" s="261"/>
      <c r="YM314" s="261"/>
      <c r="YN314" s="261"/>
      <c r="YO314" s="261"/>
      <c r="YP314" s="261"/>
      <c r="YQ314" s="261"/>
      <c r="YR314" s="261"/>
      <c r="YS314" s="261"/>
      <c r="YT314" s="261"/>
      <c r="YU314" s="261"/>
      <c r="YV314" s="261"/>
      <c r="YW314" s="261"/>
      <c r="YX314" s="261"/>
      <c r="YY314" s="261"/>
      <c r="YZ314" s="261"/>
      <c r="ZA314" s="261"/>
      <c r="ZB314" s="261"/>
      <c r="ZC314" s="261"/>
      <c r="ZD314" s="261"/>
      <c r="ZE314" s="261"/>
      <c r="ZF314" s="261"/>
      <c r="ZG314" s="261"/>
      <c r="ZH314" s="261"/>
      <c r="ZI314" s="261"/>
      <c r="ZJ314" s="261"/>
      <c r="ZK314" s="261"/>
      <c r="ZL314" s="261"/>
      <c r="ZM314" s="261"/>
      <c r="ZN314" s="261"/>
      <c r="ZO314" s="261"/>
      <c r="ZP314" s="261"/>
      <c r="ZQ314" s="261"/>
      <c r="ZR314" s="261"/>
      <c r="ZS314" s="261"/>
      <c r="ZT314" s="261"/>
      <c r="ZU314" s="261"/>
      <c r="ZV314" s="261"/>
      <c r="ZW314" s="261"/>
      <c r="ZX314" s="261"/>
      <c r="ZY314" s="261"/>
      <c r="ZZ314" s="261"/>
      <c r="AAA314" s="261"/>
      <c r="AAB314" s="261"/>
      <c r="AAC314" s="261"/>
      <c r="AAD314" s="261"/>
      <c r="AAE314" s="261"/>
      <c r="AAF314" s="261"/>
      <c r="AAG314" s="261"/>
      <c r="AAH314" s="261"/>
      <c r="AAI314" s="261"/>
      <c r="AAJ314" s="261"/>
      <c r="AAK314" s="261"/>
      <c r="AAL314" s="261"/>
      <c r="AAM314" s="261"/>
      <c r="AAN314" s="261"/>
      <c r="AAO314" s="261"/>
      <c r="AAP314" s="261"/>
      <c r="AAQ314" s="261"/>
      <c r="AAR314" s="261"/>
      <c r="AAS314" s="261"/>
      <c r="AAT314" s="261"/>
      <c r="AAU314" s="261"/>
      <c r="AAV314" s="261"/>
      <c r="AAW314" s="261"/>
      <c r="AAX314" s="261"/>
      <c r="AAY314" s="261"/>
      <c r="AAZ314" s="261"/>
      <c r="ABA314" s="261"/>
      <c r="ABB314" s="261"/>
      <c r="ABC314" s="261"/>
      <c r="ABD314" s="261"/>
      <c r="ABE314" s="261"/>
      <c r="ABF314" s="261"/>
      <c r="ABG314" s="261"/>
      <c r="ABH314" s="261"/>
      <c r="ABI314" s="261"/>
      <c r="ABJ314" s="261"/>
      <c r="ABK314" s="261"/>
      <c r="ABL314" s="261"/>
      <c r="ABM314" s="261"/>
      <c r="ABN314" s="261"/>
      <c r="ABO314" s="261"/>
      <c r="ABP314" s="261"/>
      <c r="ABQ314" s="261"/>
      <c r="ABR314" s="261"/>
      <c r="ABS314" s="261"/>
      <c r="ABT314" s="261"/>
      <c r="ABU314" s="261"/>
      <c r="ABV314" s="261"/>
      <c r="ABW314" s="261"/>
      <c r="ABX314" s="261"/>
      <c r="ABY314" s="261"/>
      <c r="ABZ314" s="261"/>
      <c r="ACA314" s="261"/>
      <c r="ACB314" s="261"/>
      <c r="ACC314" s="261"/>
      <c r="ACD314" s="261"/>
      <c r="ACE314" s="261"/>
      <c r="ACF314" s="261"/>
      <c r="ACG314" s="261"/>
      <c r="ACH314" s="261"/>
      <c r="ACI314" s="261"/>
      <c r="ACJ314" s="261"/>
      <c r="ACK314" s="261"/>
      <c r="ACL314" s="261"/>
      <c r="ACM314" s="261"/>
      <c r="ACN314" s="261"/>
      <c r="ACO314" s="261"/>
      <c r="ACP314" s="261"/>
      <c r="ACQ314" s="261"/>
      <c r="ACR314" s="261"/>
      <c r="ACS314" s="261"/>
      <c r="ACT314" s="261"/>
      <c r="ACU314" s="261"/>
      <c r="ACV314" s="261"/>
      <c r="ACW314" s="261"/>
      <c r="ACX314" s="261"/>
      <c r="ACY314" s="261"/>
      <c r="ACZ314" s="261"/>
      <c r="ADA314" s="261"/>
      <c r="ADB314" s="261"/>
      <c r="ADC314" s="261"/>
      <c r="ADD314" s="261"/>
      <c r="ADE314" s="261"/>
      <c r="ADF314" s="261"/>
      <c r="ADG314" s="261"/>
      <c r="ADH314" s="261"/>
      <c r="ADI314" s="261"/>
      <c r="ADJ314" s="261"/>
      <c r="ADK314" s="261"/>
      <c r="ADL314" s="261"/>
      <c r="ADM314" s="261"/>
      <c r="ADN314" s="261"/>
      <c r="ADO314" s="261"/>
      <c r="ADP314" s="261"/>
      <c r="ADQ314" s="261"/>
      <c r="ADR314" s="261"/>
      <c r="ADS314" s="261"/>
      <c r="ADT314" s="261"/>
      <c r="ADU314" s="261"/>
      <c r="ADV314" s="261"/>
      <c r="ADW314" s="261"/>
      <c r="ADX314" s="261"/>
      <c r="ADY314" s="261"/>
      <c r="ADZ314" s="261"/>
      <c r="AEA314" s="261"/>
      <c r="AEB314" s="261"/>
      <c r="AEC314" s="261"/>
      <c r="AED314" s="261"/>
      <c r="AEE314" s="261"/>
      <c r="AEF314" s="261"/>
      <c r="AEG314" s="261"/>
      <c r="AEH314" s="261"/>
      <c r="AEI314" s="261"/>
      <c r="AEJ314" s="261"/>
      <c r="AEK314" s="261"/>
      <c r="AEL314" s="261"/>
      <c r="AEM314" s="261"/>
      <c r="AEN314" s="261"/>
      <c r="AEO314" s="261"/>
      <c r="AEP314" s="261"/>
      <c r="AEQ314" s="261"/>
      <c r="AER314" s="261"/>
      <c r="AES314" s="261"/>
      <c r="AET314" s="261"/>
      <c r="AEU314" s="261"/>
      <c r="AEV314" s="261"/>
      <c r="AEW314" s="261"/>
      <c r="AEX314" s="261"/>
      <c r="AEY314" s="261"/>
      <c r="AEZ314" s="261"/>
      <c r="AFA314" s="261"/>
      <c r="AFB314" s="261"/>
      <c r="AFC314" s="261"/>
      <c r="AFD314" s="261"/>
      <c r="AFE314" s="261"/>
      <c r="AFF314" s="261"/>
      <c r="AFG314" s="261"/>
      <c r="AFH314" s="261"/>
      <c r="AFI314" s="261"/>
      <c r="AFJ314" s="261"/>
      <c r="AFK314" s="261"/>
      <c r="AFL314" s="261"/>
      <c r="AFM314" s="261"/>
      <c r="AFN314" s="261"/>
      <c r="AFO314" s="261"/>
      <c r="AFP314" s="261"/>
      <c r="AFQ314" s="261"/>
      <c r="AFR314" s="261"/>
      <c r="AFS314" s="261"/>
      <c r="AFT314" s="261"/>
      <c r="AFU314" s="261"/>
      <c r="AFV314" s="261"/>
      <c r="AFW314" s="261"/>
      <c r="AFX314" s="261"/>
      <c r="AFY314" s="261"/>
      <c r="AFZ314" s="261"/>
      <c r="AGA314" s="261"/>
      <c r="AGB314" s="261"/>
      <c r="AGC314" s="261"/>
      <c r="AGD314" s="261"/>
      <c r="AGE314" s="261"/>
      <c r="AGF314" s="261"/>
      <c r="AGG314" s="261"/>
      <c r="AGH314" s="261"/>
      <c r="AGI314" s="261"/>
      <c r="AGJ314" s="261"/>
      <c r="AGK314" s="261"/>
      <c r="AGL314" s="261"/>
      <c r="AGM314" s="261"/>
      <c r="AGN314" s="261"/>
      <c r="AGO314" s="261"/>
      <c r="AGP314" s="261"/>
      <c r="AGQ314" s="261"/>
      <c r="AGR314" s="261"/>
      <c r="AGS314" s="261"/>
      <c r="AGT314" s="261"/>
      <c r="AGU314" s="261"/>
      <c r="AGV314" s="261"/>
      <c r="AGW314" s="261"/>
      <c r="AGX314" s="261"/>
      <c r="AGY314" s="261"/>
      <c r="AGZ314" s="261"/>
      <c r="AHA314" s="261"/>
      <c r="AHB314" s="261"/>
      <c r="AHC314" s="261"/>
      <c r="AHD314" s="261"/>
      <c r="AHE314" s="261"/>
      <c r="AHF314" s="261"/>
      <c r="AHG314" s="261"/>
      <c r="AHH314" s="261"/>
      <c r="AHI314" s="261"/>
      <c r="AHJ314" s="261"/>
      <c r="AHK314" s="261"/>
      <c r="AHL314" s="261"/>
      <c r="AHM314" s="261"/>
      <c r="AHN314" s="261"/>
      <c r="AHO314" s="261"/>
      <c r="AHP314" s="261"/>
      <c r="AHQ314" s="261"/>
      <c r="AHR314" s="261"/>
      <c r="AHS314" s="261"/>
      <c r="AHT314" s="261"/>
      <c r="AHU314" s="261"/>
      <c r="AHV314" s="261"/>
      <c r="AHW314" s="261"/>
      <c r="AHX314" s="261"/>
      <c r="AHY314" s="261"/>
      <c r="AHZ314" s="261"/>
      <c r="AIA314" s="261"/>
      <c r="AIB314" s="261"/>
      <c r="AIC314" s="261"/>
      <c r="AID314" s="261"/>
      <c r="AIE314" s="261"/>
      <c r="AIF314" s="261"/>
      <c r="AIG314" s="261"/>
      <c r="AIH314" s="261"/>
      <c r="AII314" s="261"/>
      <c r="AIJ314" s="261"/>
      <c r="AIK314" s="261"/>
      <c r="AIL314" s="261"/>
      <c r="AIM314" s="261"/>
      <c r="AIN314" s="261"/>
      <c r="AIO314" s="261"/>
      <c r="AIP314" s="261"/>
      <c r="AIQ314" s="261"/>
      <c r="AIR314" s="261"/>
      <c r="AIS314" s="261"/>
      <c r="AIT314" s="261"/>
      <c r="AIU314" s="261"/>
      <c r="AIV314" s="261"/>
      <c r="AIW314" s="261"/>
      <c r="AIX314" s="261"/>
      <c r="AIY314" s="261"/>
      <c r="AIZ314" s="261"/>
      <c r="AJA314" s="261"/>
      <c r="AJB314" s="261"/>
      <c r="AJC314" s="261"/>
      <c r="AJD314" s="261"/>
      <c r="AJE314" s="261"/>
      <c r="AJF314" s="261"/>
      <c r="AJG314" s="261"/>
      <c r="AJH314" s="261"/>
      <c r="AJI314" s="261"/>
      <c r="AJJ314" s="261"/>
      <c r="AJK314" s="261"/>
      <c r="AJL314" s="261"/>
      <c r="AJM314" s="261"/>
      <c r="AJN314" s="261"/>
      <c r="AJO314" s="261"/>
      <c r="AJP314" s="261"/>
      <c r="AJQ314" s="261"/>
      <c r="AJR314" s="261"/>
      <c r="AJS314" s="261"/>
      <c r="AJT314" s="261"/>
      <c r="AJU314" s="261"/>
      <c r="AJV314" s="261"/>
      <c r="AJW314" s="261"/>
      <c r="AJX314" s="261"/>
      <c r="AJY314" s="261"/>
      <c r="AJZ314" s="261"/>
      <c r="AKA314" s="261"/>
      <c r="AKB314" s="261"/>
      <c r="AKC314" s="261"/>
      <c r="AKD314" s="261"/>
      <c r="AKE314" s="261"/>
      <c r="AKF314" s="261"/>
      <c r="AKG314" s="261"/>
      <c r="AKH314" s="261"/>
      <c r="AKI314" s="261"/>
      <c r="AKJ314" s="261"/>
      <c r="AKK314" s="261"/>
      <c r="AKL314" s="261"/>
      <c r="AKM314" s="261"/>
      <c r="AKN314" s="261"/>
      <c r="AKO314" s="261"/>
      <c r="AKP314" s="261"/>
      <c r="AKQ314" s="261"/>
      <c r="AKR314" s="261"/>
      <c r="AKS314" s="261"/>
      <c r="AKT314" s="261"/>
      <c r="AKU314" s="261"/>
      <c r="AKV314" s="261"/>
      <c r="AKW314" s="261"/>
      <c r="AKX314" s="261"/>
      <c r="AKY314" s="261"/>
      <c r="AKZ314" s="261"/>
      <c r="ALA314" s="261"/>
      <c r="ALB314" s="261"/>
      <c r="ALC314" s="261"/>
      <c r="ALD314" s="261"/>
      <c r="ALE314" s="261"/>
      <c r="ALF314" s="261"/>
      <c r="ALG314" s="261"/>
      <c r="ALH314" s="261"/>
      <c r="ALI314" s="261"/>
      <c r="ALJ314" s="261"/>
      <c r="ALK314" s="261"/>
      <c r="ALL314" s="261"/>
      <c r="ALM314" s="261"/>
      <c r="ALN314" s="261"/>
      <c r="ALO314" s="261"/>
      <c r="ALP314" s="261"/>
      <c r="ALQ314" s="261"/>
      <c r="ALR314" s="261"/>
      <c r="ALS314" s="261"/>
      <c r="ALT314" s="261"/>
      <c r="ALU314" s="261"/>
      <c r="ALV314" s="261"/>
      <c r="ALW314" s="261"/>
      <c r="ALX314" s="261"/>
      <c r="ALY314" s="261"/>
      <c r="ALZ314" s="261"/>
      <c r="AMA314" s="261"/>
      <c r="AMB314" s="261"/>
      <c r="AMC314" s="261"/>
      <c r="AMD314" s="261"/>
      <c r="AME314" s="261"/>
      <c r="AMF314" s="261"/>
      <c r="AMG314" s="261"/>
      <c r="AMH314" s="261"/>
      <c r="AMI314" s="261"/>
      <c r="AMJ314" s="261"/>
      <c r="AMK314" s="261"/>
      <c r="AML314" s="261"/>
      <c r="AMM314" s="261"/>
      <c r="AMN314" s="261"/>
      <c r="AMO314" s="261"/>
      <c r="AMP314" s="261"/>
      <c r="AMQ314" s="261"/>
      <c r="AMR314" s="261"/>
      <c r="AMS314" s="261"/>
      <c r="AMT314" s="261"/>
      <c r="AMU314" s="261"/>
      <c r="AMV314" s="261"/>
      <c r="AMW314" s="261"/>
      <c r="AMX314" s="261"/>
      <c r="AMY314" s="261"/>
      <c r="AMZ314" s="261"/>
      <c r="ANA314" s="261"/>
      <c r="ANB314" s="261"/>
      <c r="ANC314" s="261"/>
      <c r="AND314" s="261"/>
      <c r="ANE314" s="261"/>
      <c r="ANF314" s="261"/>
      <c r="ANG314" s="261"/>
      <c r="ANH314" s="261"/>
      <c r="ANI314" s="261"/>
      <c r="ANJ314" s="261"/>
      <c r="ANK314" s="261"/>
      <c r="ANL314" s="261"/>
      <c r="ANM314" s="261"/>
      <c r="ANN314" s="261"/>
      <c r="ANO314" s="261"/>
      <c r="ANP314" s="261"/>
      <c r="ANQ314" s="261"/>
      <c r="ANR314" s="261"/>
      <c r="ANS314" s="261"/>
      <c r="ANT314" s="261"/>
      <c r="ANU314" s="261"/>
      <c r="ANV314" s="261"/>
      <c r="ANW314" s="261"/>
      <c r="ANX314" s="261"/>
      <c r="ANY314" s="261"/>
      <c r="ANZ314" s="261"/>
      <c r="AOA314" s="261"/>
      <c r="AOB314" s="261"/>
      <c r="AOC314" s="261"/>
      <c r="AOD314" s="261"/>
      <c r="AOE314" s="261"/>
      <c r="AOF314" s="261"/>
      <c r="AOG314" s="261"/>
      <c r="AOH314" s="261"/>
      <c r="AOI314" s="261"/>
      <c r="AOJ314" s="261"/>
      <c r="AOK314" s="261"/>
      <c r="AOL314" s="261"/>
      <c r="AOM314" s="261"/>
      <c r="AON314" s="261"/>
      <c r="AOO314" s="261"/>
      <c r="AOP314" s="261"/>
      <c r="AOQ314" s="261"/>
      <c r="AOR314" s="261"/>
      <c r="AOS314" s="261"/>
      <c r="AOT314" s="261"/>
      <c r="AOU314" s="261"/>
      <c r="AOV314" s="261"/>
      <c r="AOW314" s="261"/>
      <c r="AOX314" s="261"/>
      <c r="AOY314" s="261"/>
      <c r="AOZ314" s="261"/>
      <c r="APA314" s="261"/>
      <c r="APB314" s="261"/>
      <c r="APC314" s="261"/>
      <c r="APD314" s="261"/>
      <c r="APE314" s="261"/>
      <c r="APF314" s="261"/>
      <c r="APG314" s="261"/>
      <c r="APH314" s="261"/>
      <c r="API314" s="261"/>
      <c r="APJ314" s="261"/>
      <c r="APK314" s="261"/>
      <c r="APL314" s="261"/>
      <c r="APM314" s="261"/>
      <c r="APN314" s="261"/>
      <c r="APO314" s="261"/>
      <c r="APP314" s="261"/>
      <c r="APQ314" s="261"/>
      <c r="APR314" s="261"/>
      <c r="APS314" s="261"/>
      <c r="APT314" s="261"/>
      <c r="APU314" s="261"/>
      <c r="APV314" s="261"/>
      <c r="APW314" s="261"/>
      <c r="APX314" s="261"/>
      <c r="APY314" s="261"/>
      <c r="APZ314" s="261"/>
      <c r="AQA314" s="261"/>
      <c r="AQB314" s="261"/>
      <c r="AQC314" s="261"/>
      <c r="AQD314" s="261"/>
      <c r="AQE314" s="261"/>
      <c r="AQF314" s="261"/>
      <c r="AQG314" s="261"/>
      <c r="AQH314" s="261"/>
      <c r="AQI314" s="261"/>
      <c r="AQJ314" s="261"/>
      <c r="AQK314" s="261"/>
      <c r="AQL314" s="261"/>
      <c r="AQM314" s="261"/>
      <c r="AQN314" s="261"/>
      <c r="AQO314" s="261"/>
      <c r="AQP314" s="261"/>
      <c r="AQQ314" s="261"/>
      <c r="AQR314" s="261"/>
      <c r="AQS314" s="261"/>
      <c r="AQT314" s="261"/>
      <c r="AQU314" s="261"/>
      <c r="AQV314" s="261"/>
      <c r="AQW314" s="261"/>
      <c r="AQX314" s="261"/>
      <c r="AQY314" s="261"/>
      <c r="AQZ314" s="261"/>
      <c r="ARA314" s="261"/>
      <c r="ARB314" s="261"/>
      <c r="ARC314" s="261"/>
      <c r="ARD314" s="261"/>
      <c r="ARE314" s="261"/>
      <c r="ARF314" s="261"/>
      <c r="ARG314" s="261"/>
      <c r="ARH314" s="261"/>
      <c r="ARI314" s="261"/>
      <c r="ARJ314" s="261"/>
      <c r="ARK314" s="261"/>
      <c r="ARL314" s="261"/>
      <c r="ARM314" s="261"/>
      <c r="ARN314" s="261"/>
      <c r="ARO314" s="261"/>
      <c r="ARP314" s="261"/>
      <c r="ARQ314" s="261"/>
      <c r="ARR314" s="261"/>
      <c r="ARS314" s="261"/>
      <c r="ART314" s="261"/>
      <c r="ARU314" s="261"/>
      <c r="ARV314" s="261"/>
      <c r="ARW314" s="261"/>
      <c r="ARX314" s="261"/>
      <c r="ARY314" s="261"/>
      <c r="ARZ314" s="261"/>
      <c r="ASA314" s="261"/>
      <c r="ASB314" s="261"/>
      <c r="ASC314" s="261"/>
    </row>
    <row r="315" spans="1:1173" s="255" customFormat="1" ht="22" hidden="1" customHeight="1" thickTop="1" thickBot="1" x14ac:dyDescent="0.2">
      <c r="A315" s="256"/>
      <c r="B315" s="296" t="s">
        <v>250</v>
      </c>
      <c r="C315" s="297" t="s">
        <v>49</v>
      </c>
      <c r="D315" s="298">
        <f>IF(D$78="","",D300+D304+D308+D312)</f>
        <v>1110053097.3500109</v>
      </c>
      <c r="E315" s="298">
        <f t="shared" ref="E315:AR315" si="104">IF(E$78="","",E300+E304+E308+E312)</f>
        <v>2017764247.9638231</v>
      </c>
      <c r="F315" s="298">
        <f t="shared" si="104"/>
        <v>2761427101.8609538</v>
      </c>
      <c r="G315" s="298">
        <f t="shared" si="104"/>
        <v>3372930814.4731126</v>
      </c>
      <c r="H315" s="298">
        <f t="shared" si="104"/>
        <v>3876619246.2374678</v>
      </c>
      <c r="I315" s="298">
        <f t="shared" si="104"/>
        <v>4292909100.4601226</v>
      </c>
      <c r="J315" s="298">
        <f t="shared" si="104"/>
        <v>4638358895.4518423</v>
      </c>
      <c r="K315" s="298">
        <f t="shared" si="104"/>
        <v>4926392115.2075539</v>
      </c>
      <c r="L315" s="298">
        <f t="shared" si="104"/>
        <v>5167894679.8592129</v>
      </c>
      <c r="M315" s="298">
        <f t="shared" si="104"/>
        <v>5371692635.0681133</v>
      </c>
      <c r="N315" s="298">
        <f t="shared" si="104"/>
        <v>5544945436.4687033</v>
      </c>
      <c r="O315" s="298">
        <f t="shared" si="104"/>
        <v>5693458703.3515368</v>
      </c>
      <c r="P315" s="298">
        <f t="shared" si="104"/>
        <v>5821939051.0437098</v>
      </c>
      <c r="Q315" s="298">
        <f t="shared" si="104"/>
        <v>5930446991.1199951</v>
      </c>
      <c r="R315" s="298">
        <f t="shared" si="104"/>
        <v>6025835583.970726</v>
      </c>
      <c r="S315" s="298">
        <f t="shared" si="104"/>
        <v>6110613613.6163521</v>
      </c>
      <c r="T315" s="298">
        <f t="shared" si="104"/>
        <v>6186814228.3753681</v>
      </c>
      <c r="U315" s="298">
        <f t="shared" si="104"/>
        <v>6256090084.9283915</v>
      </c>
      <c r="V315" s="298">
        <f t="shared" si="104"/>
        <v>6319782440.2537107</v>
      </c>
      <c r="W315" s="298">
        <f t="shared" si="104"/>
        <v>6378976037.7392807</v>
      </c>
      <c r="X315" s="298">
        <f t="shared" si="104"/>
        <v>6434551497.1298532</v>
      </c>
      <c r="Y315" s="298">
        <f t="shared" si="104"/>
        <v>6487221774.5681114</v>
      </c>
      <c r="Z315" s="298">
        <f t="shared" si="104"/>
        <v>6537566983.3180552</v>
      </c>
      <c r="AA315" s="298">
        <f t="shared" si="104"/>
        <v>6579189466.5769615</v>
      </c>
      <c r="AB315" s="298">
        <f t="shared" si="104"/>
        <v>6619339750.2747498</v>
      </c>
      <c r="AC315" s="298">
        <f t="shared" si="104"/>
        <v>6658329516.4224892</v>
      </c>
      <c r="AD315" s="298">
        <f t="shared" si="104"/>
        <v>6696407481.7860794</v>
      </c>
      <c r="AE315" s="298">
        <f t="shared" si="104"/>
        <v>6733781316.8232193</v>
      </c>
      <c r="AF315" s="298">
        <f t="shared" si="104"/>
        <v>6770614067.6219492</v>
      </c>
      <c r="AG315" s="298">
        <f t="shared" si="104"/>
        <v>6807042452.8013353</v>
      </c>
      <c r="AH315" s="298">
        <f t="shared" si="104"/>
        <v>6843175385.6185417</v>
      </c>
      <c r="AI315" s="298">
        <f t="shared" si="104"/>
        <v>6879100593.1723032</v>
      </c>
      <c r="AJ315" s="298">
        <f t="shared" si="104"/>
        <v>6914893816.7460508</v>
      </c>
      <c r="AK315" s="298" t="str">
        <f t="shared" si="104"/>
        <v/>
      </c>
      <c r="AL315" s="298" t="str">
        <f t="shared" si="104"/>
        <v/>
      </c>
      <c r="AM315" s="298" t="str">
        <f t="shared" si="104"/>
        <v/>
      </c>
      <c r="AN315" s="298" t="str">
        <f t="shared" si="104"/>
        <v/>
      </c>
      <c r="AO315" s="298" t="str">
        <f t="shared" si="104"/>
        <v/>
      </c>
      <c r="AP315" s="298" t="str">
        <f t="shared" si="104"/>
        <v/>
      </c>
      <c r="AQ315" s="298" t="str">
        <f t="shared" si="104"/>
        <v/>
      </c>
      <c r="AR315" s="298" t="str">
        <f t="shared" si="104"/>
        <v/>
      </c>
      <c r="AS315" s="261"/>
      <c r="AT315" s="261"/>
      <c r="AU315" s="261"/>
      <c r="AV315" s="261"/>
      <c r="AW315" s="261"/>
      <c r="AX315" s="261"/>
      <c r="AY315" s="261"/>
      <c r="AZ315" s="261"/>
      <c r="BA315" s="261"/>
      <c r="BB315" s="261"/>
      <c r="BC315" s="261"/>
      <c r="BD315" s="261"/>
      <c r="BE315" s="261"/>
      <c r="BF315" s="261"/>
      <c r="BG315" s="261"/>
      <c r="BH315" s="261"/>
      <c r="BI315" s="261"/>
      <c r="BJ315" s="261"/>
      <c r="BK315" s="261"/>
      <c r="BL315" s="261"/>
      <c r="BM315" s="261"/>
      <c r="BN315" s="261"/>
      <c r="BO315" s="261"/>
      <c r="BP315" s="261"/>
      <c r="BQ315" s="261"/>
      <c r="BR315" s="261"/>
      <c r="BS315" s="261"/>
      <c r="BT315" s="261"/>
      <c r="BU315" s="261"/>
      <c r="BV315" s="261"/>
      <c r="BW315" s="261"/>
      <c r="BX315" s="261"/>
      <c r="BY315" s="261"/>
      <c r="BZ315" s="261"/>
      <c r="CA315" s="261"/>
      <c r="CB315" s="261"/>
      <c r="CC315" s="261"/>
      <c r="CD315" s="261"/>
      <c r="CE315" s="261"/>
      <c r="CF315" s="261"/>
      <c r="CG315" s="261"/>
      <c r="CH315" s="261"/>
      <c r="CI315" s="261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1"/>
      <c r="DK315" s="261"/>
      <c r="DL315" s="261"/>
      <c r="DM315" s="261"/>
      <c r="DN315" s="261"/>
      <c r="DO315" s="261"/>
      <c r="DP315" s="261"/>
      <c r="DQ315" s="261"/>
      <c r="DR315" s="261"/>
      <c r="DS315" s="261"/>
      <c r="DT315" s="261"/>
      <c r="DU315" s="261"/>
      <c r="DV315" s="261"/>
      <c r="DW315" s="261"/>
      <c r="DX315" s="261"/>
      <c r="DY315" s="261"/>
      <c r="DZ315" s="261"/>
      <c r="EA315" s="261"/>
      <c r="EB315" s="261"/>
      <c r="EC315" s="261"/>
      <c r="ED315" s="261"/>
      <c r="EE315" s="261"/>
      <c r="EF315" s="261"/>
      <c r="EG315" s="261"/>
      <c r="EH315" s="261"/>
      <c r="EI315" s="261"/>
      <c r="EJ315" s="261"/>
      <c r="EK315" s="261"/>
      <c r="EL315" s="261"/>
      <c r="EM315" s="261"/>
      <c r="EN315" s="261"/>
      <c r="EO315" s="261"/>
      <c r="EP315" s="261"/>
      <c r="EQ315" s="261"/>
      <c r="ER315" s="261"/>
      <c r="ES315" s="261"/>
      <c r="ET315" s="261"/>
      <c r="EU315" s="261"/>
      <c r="EV315" s="261"/>
      <c r="EW315" s="261"/>
      <c r="EX315" s="261"/>
      <c r="EY315" s="261"/>
      <c r="EZ315" s="261"/>
      <c r="FA315" s="261"/>
      <c r="FB315" s="261"/>
      <c r="FC315" s="261"/>
      <c r="FD315" s="261"/>
      <c r="FE315" s="261"/>
      <c r="FF315" s="261"/>
      <c r="FG315" s="261"/>
      <c r="FH315" s="261"/>
      <c r="FI315" s="261"/>
      <c r="FJ315" s="261"/>
      <c r="FK315" s="261"/>
      <c r="FL315" s="261"/>
      <c r="FM315" s="261"/>
      <c r="FN315" s="261"/>
      <c r="FO315" s="261"/>
      <c r="FP315" s="261"/>
      <c r="FQ315" s="261"/>
      <c r="FR315" s="261"/>
      <c r="FS315" s="261"/>
      <c r="FT315" s="261"/>
      <c r="FU315" s="261"/>
      <c r="FV315" s="261"/>
      <c r="FW315" s="261"/>
      <c r="FX315" s="261"/>
      <c r="FY315" s="261"/>
      <c r="FZ315" s="261"/>
      <c r="GA315" s="261"/>
      <c r="GB315" s="261"/>
      <c r="GC315" s="261"/>
      <c r="GD315" s="261"/>
      <c r="GE315" s="261"/>
      <c r="GF315" s="261"/>
      <c r="GG315" s="261"/>
      <c r="GH315" s="261"/>
      <c r="GI315" s="261"/>
      <c r="GJ315" s="261"/>
      <c r="GK315" s="261"/>
      <c r="GL315" s="261"/>
      <c r="GM315" s="261"/>
      <c r="GN315" s="261"/>
      <c r="GO315" s="261"/>
      <c r="GP315" s="261"/>
      <c r="GQ315" s="261"/>
      <c r="GR315" s="261"/>
      <c r="GS315" s="261"/>
      <c r="GT315" s="261"/>
      <c r="GU315" s="261"/>
      <c r="GV315" s="261"/>
      <c r="GW315" s="261"/>
      <c r="GX315" s="261"/>
      <c r="GY315" s="261"/>
      <c r="GZ315" s="261"/>
      <c r="HA315" s="261"/>
      <c r="HB315" s="261"/>
      <c r="HC315" s="261"/>
      <c r="HD315" s="261"/>
      <c r="HE315" s="261"/>
      <c r="HF315" s="261"/>
      <c r="HG315" s="261"/>
      <c r="HH315" s="261"/>
      <c r="HI315" s="261"/>
      <c r="HJ315" s="261"/>
      <c r="HK315" s="261"/>
      <c r="HL315" s="261"/>
      <c r="HM315" s="261"/>
      <c r="HN315" s="261"/>
      <c r="HO315" s="261"/>
      <c r="HP315" s="261"/>
      <c r="HQ315" s="261"/>
      <c r="HR315" s="261"/>
      <c r="HS315" s="261"/>
      <c r="HT315" s="261"/>
      <c r="HU315" s="261"/>
      <c r="HV315" s="261"/>
      <c r="HW315" s="261"/>
      <c r="HX315" s="261"/>
      <c r="HY315" s="261"/>
      <c r="HZ315" s="261"/>
      <c r="IA315" s="261"/>
      <c r="IB315" s="261"/>
      <c r="IC315" s="261"/>
      <c r="ID315" s="261"/>
      <c r="IE315" s="261"/>
      <c r="IF315" s="261"/>
      <c r="IG315" s="261"/>
      <c r="IH315" s="261"/>
      <c r="II315" s="261"/>
      <c r="IJ315" s="261"/>
      <c r="IK315" s="261"/>
      <c r="IL315" s="261"/>
      <c r="IM315" s="261"/>
      <c r="IN315" s="261"/>
      <c r="IO315" s="261"/>
      <c r="IP315" s="261"/>
      <c r="IQ315" s="261"/>
      <c r="IR315" s="261"/>
      <c r="IS315" s="261"/>
      <c r="IT315" s="261"/>
      <c r="IU315" s="261"/>
      <c r="IV315" s="261"/>
      <c r="IW315" s="261"/>
      <c r="IX315" s="261"/>
      <c r="IY315" s="261"/>
      <c r="IZ315" s="261"/>
      <c r="JA315" s="261"/>
      <c r="JB315" s="261"/>
      <c r="JC315" s="261"/>
      <c r="JD315" s="261"/>
      <c r="JE315" s="261"/>
      <c r="JF315" s="261"/>
      <c r="JG315" s="261"/>
      <c r="JH315" s="261"/>
      <c r="JI315" s="261"/>
      <c r="JJ315" s="261"/>
      <c r="JK315" s="261"/>
      <c r="JL315" s="261"/>
      <c r="JM315" s="261"/>
      <c r="JN315" s="261"/>
      <c r="JO315" s="261"/>
      <c r="JP315" s="261"/>
      <c r="JQ315" s="261"/>
      <c r="JR315" s="261"/>
      <c r="JS315" s="261"/>
      <c r="JT315" s="261"/>
      <c r="JU315" s="261"/>
      <c r="JV315" s="261"/>
      <c r="JW315" s="261"/>
      <c r="JX315" s="261"/>
      <c r="JY315" s="261"/>
      <c r="JZ315" s="261"/>
      <c r="KA315" s="261"/>
      <c r="KB315" s="261"/>
      <c r="KC315" s="261"/>
      <c r="KD315" s="261"/>
      <c r="KE315" s="261"/>
      <c r="KF315" s="261"/>
      <c r="KG315" s="261"/>
      <c r="KH315" s="261"/>
      <c r="KI315" s="261"/>
      <c r="KJ315" s="261"/>
      <c r="KK315" s="261"/>
      <c r="KL315" s="261"/>
      <c r="KM315" s="261"/>
      <c r="KN315" s="261"/>
      <c r="KO315" s="261"/>
      <c r="KP315" s="261"/>
      <c r="KQ315" s="261"/>
      <c r="KR315" s="261"/>
      <c r="KS315" s="261"/>
      <c r="KT315" s="261"/>
      <c r="KU315" s="261"/>
      <c r="KV315" s="261"/>
      <c r="KW315" s="261"/>
      <c r="KX315" s="261"/>
      <c r="KY315" s="261"/>
      <c r="KZ315" s="261"/>
      <c r="LA315" s="261"/>
      <c r="LB315" s="261"/>
      <c r="LC315" s="261"/>
      <c r="LD315" s="261"/>
      <c r="LE315" s="261"/>
      <c r="LF315" s="261"/>
      <c r="LG315" s="261"/>
      <c r="LH315" s="261"/>
      <c r="LI315" s="261"/>
      <c r="LJ315" s="261"/>
      <c r="LK315" s="261"/>
      <c r="LL315" s="261"/>
      <c r="LM315" s="261"/>
      <c r="LN315" s="261"/>
      <c r="LO315" s="261"/>
      <c r="LP315" s="261"/>
      <c r="LQ315" s="261"/>
      <c r="LR315" s="261"/>
      <c r="LS315" s="261"/>
      <c r="LT315" s="261"/>
      <c r="LU315" s="261"/>
      <c r="LV315" s="261"/>
      <c r="LW315" s="261"/>
      <c r="LX315" s="261"/>
      <c r="LY315" s="261"/>
      <c r="LZ315" s="261"/>
      <c r="MA315" s="261"/>
      <c r="MB315" s="261"/>
      <c r="MC315" s="261"/>
      <c r="MD315" s="261"/>
      <c r="ME315" s="261"/>
      <c r="MF315" s="261"/>
      <c r="MG315" s="261"/>
      <c r="MH315" s="261"/>
      <c r="MI315" s="261"/>
      <c r="MJ315" s="261"/>
      <c r="MK315" s="261"/>
      <c r="ML315" s="261"/>
      <c r="MM315" s="261"/>
      <c r="MN315" s="261"/>
      <c r="MO315" s="261"/>
      <c r="MP315" s="261"/>
      <c r="MQ315" s="261"/>
      <c r="MR315" s="261"/>
      <c r="MS315" s="261"/>
      <c r="MT315" s="261"/>
      <c r="MU315" s="261"/>
      <c r="MV315" s="261"/>
      <c r="MW315" s="261"/>
      <c r="MX315" s="261"/>
      <c r="MY315" s="261"/>
      <c r="MZ315" s="261"/>
      <c r="NA315" s="261"/>
      <c r="NB315" s="261"/>
      <c r="NC315" s="261"/>
      <c r="ND315" s="261"/>
      <c r="NE315" s="261"/>
      <c r="NF315" s="261"/>
      <c r="NG315" s="261"/>
      <c r="NH315" s="261"/>
      <c r="NI315" s="261"/>
      <c r="NJ315" s="261"/>
      <c r="NK315" s="261"/>
      <c r="NL315" s="261"/>
      <c r="NM315" s="261"/>
      <c r="NN315" s="261"/>
      <c r="NO315" s="261"/>
      <c r="NP315" s="261"/>
      <c r="NQ315" s="261"/>
      <c r="NR315" s="261"/>
      <c r="NS315" s="261"/>
      <c r="NT315" s="261"/>
      <c r="NU315" s="261"/>
      <c r="NV315" s="261"/>
      <c r="NW315" s="261"/>
      <c r="NX315" s="261"/>
      <c r="NY315" s="261"/>
      <c r="NZ315" s="261"/>
      <c r="OA315" s="261"/>
      <c r="OB315" s="261"/>
      <c r="OC315" s="261"/>
      <c r="OD315" s="261"/>
      <c r="OE315" s="261"/>
      <c r="OF315" s="261"/>
      <c r="OG315" s="261"/>
      <c r="OH315" s="261"/>
      <c r="OI315" s="261"/>
      <c r="OJ315" s="261"/>
      <c r="OK315" s="261"/>
      <c r="OL315" s="261"/>
      <c r="OM315" s="261"/>
      <c r="ON315" s="261"/>
      <c r="OO315" s="261"/>
      <c r="OP315" s="261"/>
      <c r="OQ315" s="261"/>
      <c r="OR315" s="261"/>
      <c r="OS315" s="261"/>
      <c r="OT315" s="261"/>
      <c r="OU315" s="261"/>
      <c r="OV315" s="261"/>
      <c r="OW315" s="261"/>
      <c r="OX315" s="261"/>
      <c r="OY315" s="261"/>
      <c r="OZ315" s="261"/>
      <c r="PA315" s="261"/>
      <c r="PB315" s="261"/>
      <c r="PC315" s="261"/>
      <c r="PD315" s="261"/>
      <c r="PE315" s="261"/>
      <c r="PF315" s="261"/>
      <c r="PG315" s="261"/>
      <c r="PH315" s="261"/>
      <c r="PI315" s="261"/>
      <c r="PJ315" s="261"/>
      <c r="PK315" s="261"/>
      <c r="PL315" s="261"/>
      <c r="PM315" s="261"/>
      <c r="PN315" s="261"/>
      <c r="PO315" s="261"/>
      <c r="PP315" s="261"/>
      <c r="PQ315" s="261"/>
      <c r="PR315" s="261"/>
      <c r="PS315" s="261"/>
      <c r="PT315" s="261"/>
      <c r="PU315" s="261"/>
      <c r="PV315" s="261"/>
      <c r="PW315" s="261"/>
      <c r="PX315" s="261"/>
      <c r="PY315" s="261"/>
      <c r="PZ315" s="261"/>
      <c r="QA315" s="261"/>
      <c r="QB315" s="261"/>
      <c r="QC315" s="261"/>
      <c r="QD315" s="261"/>
      <c r="QE315" s="261"/>
      <c r="QF315" s="261"/>
      <c r="QG315" s="261"/>
      <c r="QH315" s="261"/>
      <c r="QI315" s="261"/>
      <c r="QJ315" s="261"/>
      <c r="QK315" s="261"/>
      <c r="QL315" s="261"/>
      <c r="QM315" s="261"/>
      <c r="QN315" s="261"/>
      <c r="QO315" s="261"/>
      <c r="QP315" s="261"/>
      <c r="QQ315" s="261"/>
      <c r="QR315" s="261"/>
      <c r="QS315" s="261"/>
      <c r="QT315" s="261"/>
      <c r="QU315" s="261"/>
      <c r="QV315" s="261"/>
      <c r="QW315" s="261"/>
      <c r="QX315" s="261"/>
      <c r="QY315" s="261"/>
      <c r="QZ315" s="261"/>
      <c r="RA315" s="261"/>
      <c r="RB315" s="261"/>
      <c r="RC315" s="261"/>
      <c r="RD315" s="261"/>
      <c r="RE315" s="261"/>
      <c r="RF315" s="261"/>
      <c r="RG315" s="261"/>
      <c r="RH315" s="261"/>
      <c r="RI315" s="261"/>
      <c r="RJ315" s="261"/>
      <c r="RK315" s="261"/>
      <c r="RL315" s="261"/>
      <c r="RM315" s="261"/>
      <c r="RN315" s="261"/>
      <c r="RO315" s="261"/>
      <c r="RP315" s="261"/>
      <c r="RQ315" s="261"/>
      <c r="RR315" s="261"/>
      <c r="RS315" s="261"/>
      <c r="RT315" s="261"/>
      <c r="RU315" s="261"/>
      <c r="RV315" s="261"/>
      <c r="RW315" s="261"/>
      <c r="RX315" s="261"/>
      <c r="RY315" s="261"/>
      <c r="RZ315" s="261"/>
      <c r="SA315" s="261"/>
      <c r="SB315" s="261"/>
      <c r="SC315" s="261"/>
      <c r="SD315" s="261"/>
      <c r="SE315" s="261"/>
      <c r="SF315" s="261"/>
      <c r="SG315" s="261"/>
      <c r="SH315" s="261"/>
      <c r="SI315" s="261"/>
      <c r="SJ315" s="261"/>
      <c r="SK315" s="261"/>
      <c r="SL315" s="261"/>
      <c r="SM315" s="261"/>
      <c r="SN315" s="261"/>
      <c r="SO315" s="261"/>
      <c r="SP315" s="261"/>
      <c r="SQ315" s="261"/>
      <c r="SR315" s="261"/>
      <c r="SS315" s="261"/>
      <c r="ST315" s="261"/>
      <c r="SU315" s="261"/>
      <c r="SV315" s="261"/>
      <c r="SW315" s="261"/>
      <c r="SX315" s="261"/>
      <c r="SY315" s="261"/>
      <c r="SZ315" s="261"/>
      <c r="TA315" s="261"/>
      <c r="TB315" s="261"/>
      <c r="TC315" s="261"/>
      <c r="TD315" s="261"/>
      <c r="TE315" s="261"/>
      <c r="TF315" s="261"/>
      <c r="TG315" s="261"/>
      <c r="TH315" s="261"/>
      <c r="TI315" s="261"/>
      <c r="TJ315" s="261"/>
      <c r="TK315" s="261"/>
      <c r="TL315" s="261"/>
      <c r="TM315" s="261"/>
      <c r="TN315" s="261"/>
      <c r="TO315" s="261"/>
      <c r="TP315" s="261"/>
      <c r="TQ315" s="261"/>
      <c r="TR315" s="261"/>
      <c r="TS315" s="261"/>
      <c r="TT315" s="261"/>
      <c r="TU315" s="261"/>
      <c r="TV315" s="261"/>
      <c r="TW315" s="261"/>
      <c r="TX315" s="261"/>
      <c r="TY315" s="261"/>
      <c r="TZ315" s="261"/>
      <c r="UA315" s="261"/>
      <c r="UB315" s="261"/>
      <c r="UC315" s="261"/>
      <c r="UD315" s="261"/>
      <c r="UE315" s="261"/>
      <c r="UF315" s="261"/>
      <c r="UG315" s="261"/>
      <c r="UH315" s="261"/>
      <c r="UI315" s="261"/>
      <c r="UJ315" s="261"/>
      <c r="UK315" s="261"/>
      <c r="UL315" s="261"/>
      <c r="UM315" s="261"/>
      <c r="UN315" s="261"/>
      <c r="UO315" s="261"/>
      <c r="UP315" s="261"/>
      <c r="UQ315" s="261"/>
      <c r="UR315" s="261"/>
      <c r="US315" s="261"/>
      <c r="UT315" s="261"/>
      <c r="UU315" s="261"/>
      <c r="UV315" s="261"/>
      <c r="UW315" s="261"/>
      <c r="UX315" s="261"/>
      <c r="UY315" s="261"/>
      <c r="UZ315" s="261"/>
      <c r="VA315" s="261"/>
      <c r="VB315" s="261"/>
      <c r="VC315" s="261"/>
      <c r="VD315" s="261"/>
      <c r="VE315" s="261"/>
      <c r="VF315" s="261"/>
      <c r="VG315" s="261"/>
      <c r="VH315" s="261"/>
      <c r="VI315" s="261"/>
      <c r="VJ315" s="261"/>
      <c r="VK315" s="261"/>
      <c r="VL315" s="261"/>
      <c r="VM315" s="261"/>
      <c r="VN315" s="261"/>
      <c r="VO315" s="261"/>
      <c r="VP315" s="261"/>
      <c r="VQ315" s="261"/>
      <c r="VR315" s="261"/>
      <c r="VS315" s="261"/>
      <c r="VT315" s="261"/>
      <c r="VU315" s="261"/>
      <c r="VV315" s="261"/>
      <c r="VW315" s="261"/>
      <c r="VX315" s="261"/>
      <c r="VY315" s="261"/>
      <c r="VZ315" s="261"/>
      <c r="WA315" s="261"/>
      <c r="WB315" s="261"/>
      <c r="WC315" s="261"/>
      <c r="WD315" s="261"/>
      <c r="WE315" s="261"/>
      <c r="WF315" s="261"/>
      <c r="WG315" s="261"/>
      <c r="WH315" s="261"/>
      <c r="WI315" s="261"/>
      <c r="WJ315" s="261"/>
      <c r="WK315" s="261"/>
      <c r="WL315" s="261"/>
      <c r="WM315" s="261"/>
      <c r="WN315" s="261"/>
      <c r="WO315" s="261"/>
      <c r="WP315" s="261"/>
      <c r="WQ315" s="261"/>
      <c r="WR315" s="261"/>
      <c r="WS315" s="261"/>
      <c r="WT315" s="261"/>
      <c r="WU315" s="261"/>
      <c r="WV315" s="261"/>
      <c r="WW315" s="261"/>
      <c r="WX315" s="261"/>
      <c r="WY315" s="261"/>
      <c r="WZ315" s="261"/>
      <c r="XA315" s="261"/>
      <c r="XB315" s="261"/>
      <c r="XC315" s="261"/>
      <c r="XD315" s="261"/>
      <c r="XE315" s="261"/>
      <c r="XF315" s="261"/>
      <c r="XG315" s="261"/>
      <c r="XH315" s="261"/>
      <c r="XI315" s="261"/>
      <c r="XJ315" s="261"/>
      <c r="XK315" s="261"/>
      <c r="XL315" s="261"/>
      <c r="XM315" s="261"/>
      <c r="XN315" s="261"/>
      <c r="XO315" s="261"/>
      <c r="XP315" s="261"/>
      <c r="XQ315" s="261"/>
      <c r="XR315" s="261"/>
      <c r="XS315" s="261"/>
      <c r="XT315" s="261"/>
      <c r="XU315" s="261"/>
      <c r="XV315" s="261"/>
      <c r="XW315" s="261"/>
      <c r="XX315" s="261"/>
      <c r="XY315" s="261"/>
      <c r="XZ315" s="261"/>
      <c r="YA315" s="261"/>
      <c r="YB315" s="261"/>
      <c r="YC315" s="261"/>
      <c r="YD315" s="261"/>
      <c r="YE315" s="261"/>
      <c r="YF315" s="261"/>
      <c r="YG315" s="261"/>
      <c r="YH315" s="261"/>
      <c r="YI315" s="261"/>
      <c r="YJ315" s="261"/>
      <c r="YK315" s="261"/>
      <c r="YL315" s="261"/>
      <c r="YM315" s="261"/>
      <c r="YN315" s="261"/>
      <c r="YO315" s="261"/>
      <c r="YP315" s="261"/>
      <c r="YQ315" s="261"/>
      <c r="YR315" s="261"/>
      <c r="YS315" s="261"/>
      <c r="YT315" s="261"/>
      <c r="YU315" s="261"/>
      <c r="YV315" s="261"/>
      <c r="YW315" s="261"/>
      <c r="YX315" s="261"/>
      <c r="YY315" s="261"/>
      <c r="YZ315" s="261"/>
      <c r="ZA315" s="261"/>
      <c r="ZB315" s="261"/>
      <c r="ZC315" s="261"/>
      <c r="ZD315" s="261"/>
      <c r="ZE315" s="261"/>
      <c r="ZF315" s="261"/>
      <c r="ZG315" s="261"/>
      <c r="ZH315" s="261"/>
      <c r="ZI315" s="261"/>
      <c r="ZJ315" s="261"/>
      <c r="ZK315" s="261"/>
      <c r="ZL315" s="261"/>
      <c r="ZM315" s="261"/>
      <c r="ZN315" s="261"/>
      <c r="ZO315" s="261"/>
      <c r="ZP315" s="261"/>
      <c r="ZQ315" s="261"/>
      <c r="ZR315" s="261"/>
      <c r="ZS315" s="261"/>
      <c r="ZT315" s="261"/>
      <c r="ZU315" s="261"/>
      <c r="ZV315" s="261"/>
      <c r="ZW315" s="261"/>
      <c r="ZX315" s="261"/>
      <c r="ZY315" s="261"/>
      <c r="ZZ315" s="261"/>
      <c r="AAA315" s="261"/>
      <c r="AAB315" s="261"/>
      <c r="AAC315" s="261"/>
      <c r="AAD315" s="261"/>
      <c r="AAE315" s="261"/>
      <c r="AAF315" s="261"/>
      <c r="AAG315" s="261"/>
      <c r="AAH315" s="261"/>
      <c r="AAI315" s="261"/>
      <c r="AAJ315" s="261"/>
      <c r="AAK315" s="261"/>
      <c r="AAL315" s="261"/>
      <c r="AAM315" s="261"/>
      <c r="AAN315" s="261"/>
      <c r="AAO315" s="261"/>
      <c r="AAP315" s="261"/>
      <c r="AAQ315" s="261"/>
      <c r="AAR315" s="261"/>
      <c r="AAS315" s="261"/>
      <c r="AAT315" s="261"/>
      <c r="AAU315" s="261"/>
      <c r="AAV315" s="261"/>
      <c r="AAW315" s="261"/>
      <c r="AAX315" s="261"/>
      <c r="AAY315" s="261"/>
      <c r="AAZ315" s="261"/>
      <c r="ABA315" s="261"/>
      <c r="ABB315" s="261"/>
      <c r="ABC315" s="261"/>
      <c r="ABD315" s="261"/>
      <c r="ABE315" s="261"/>
      <c r="ABF315" s="261"/>
      <c r="ABG315" s="261"/>
      <c r="ABH315" s="261"/>
      <c r="ABI315" s="261"/>
      <c r="ABJ315" s="261"/>
      <c r="ABK315" s="261"/>
      <c r="ABL315" s="261"/>
      <c r="ABM315" s="261"/>
      <c r="ABN315" s="261"/>
      <c r="ABO315" s="261"/>
      <c r="ABP315" s="261"/>
      <c r="ABQ315" s="261"/>
      <c r="ABR315" s="261"/>
      <c r="ABS315" s="261"/>
      <c r="ABT315" s="261"/>
      <c r="ABU315" s="261"/>
      <c r="ABV315" s="261"/>
      <c r="ABW315" s="261"/>
      <c r="ABX315" s="261"/>
      <c r="ABY315" s="261"/>
      <c r="ABZ315" s="261"/>
      <c r="ACA315" s="261"/>
      <c r="ACB315" s="261"/>
      <c r="ACC315" s="261"/>
      <c r="ACD315" s="261"/>
      <c r="ACE315" s="261"/>
      <c r="ACF315" s="261"/>
      <c r="ACG315" s="261"/>
      <c r="ACH315" s="261"/>
      <c r="ACI315" s="261"/>
      <c r="ACJ315" s="261"/>
      <c r="ACK315" s="261"/>
      <c r="ACL315" s="261"/>
      <c r="ACM315" s="261"/>
      <c r="ACN315" s="261"/>
      <c r="ACO315" s="261"/>
      <c r="ACP315" s="261"/>
      <c r="ACQ315" s="261"/>
      <c r="ACR315" s="261"/>
      <c r="ACS315" s="261"/>
      <c r="ACT315" s="261"/>
      <c r="ACU315" s="261"/>
      <c r="ACV315" s="261"/>
      <c r="ACW315" s="261"/>
      <c r="ACX315" s="261"/>
      <c r="ACY315" s="261"/>
      <c r="ACZ315" s="261"/>
      <c r="ADA315" s="261"/>
      <c r="ADB315" s="261"/>
      <c r="ADC315" s="261"/>
      <c r="ADD315" s="261"/>
      <c r="ADE315" s="261"/>
      <c r="ADF315" s="261"/>
      <c r="ADG315" s="261"/>
      <c r="ADH315" s="261"/>
      <c r="ADI315" s="261"/>
      <c r="ADJ315" s="261"/>
      <c r="ADK315" s="261"/>
      <c r="ADL315" s="261"/>
      <c r="ADM315" s="261"/>
      <c r="ADN315" s="261"/>
      <c r="ADO315" s="261"/>
      <c r="ADP315" s="261"/>
      <c r="ADQ315" s="261"/>
      <c r="ADR315" s="261"/>
      <c r="ADS315" s="261"/>
      <c r="ADT315" s="261"/>
      <c r="ADU315" s="261"/>
      <c r="ADV315" s="261"/>
      <c r="ADW315" s="261"/>
      <c r="ADX315" s="261"/>
      <c r="ADY315" s="261"/>
      <c r="ADZ315" s="261"/>
      <c r="AEA315" s="261"/>
      <c r="AEB315" s="261"/>
      <c r="AEC315" s="261"/>
      <c r="AED315" s="261"/>
      <c r="AEE315" s="261"/>
      <c r="AEF315" s="261"/>
      <c r="AEG315" s="261"/>
      <c r="AEH315" s="261"/>
      <c r="AEI315" s="261"/>
      <c r="AEJ315" s="261"/>
      <c r="AEK315" s="261"/>
      <c r="AEL315" s="261"/>
      <c r="AEM315" s="261"/>
      <c r="AEN315" s="261"/>
      <c r="AEO315" s="261"/>
      <c r="AEP315" s="261"/>
      <c r="AEQ315" s="261"/>
      <c r="AER315" s="261"/>
      <c r="AES315" s="261"/>
      <c r="AET315" s="261"/>
      <c r="AEU315" s="261"/>
      <c r="AEV315" s="261"/>
      <c r="AEW315" s="261"/>
      <c r="AEX315" s="261"/>
      <c r="AEY315" s="261"/>
      <c r="AEZ315" s="261"/>
      <c r="AFA315" s="261"/>
      <c r="AFB315" s="261"/>
      <c r="AFC315" s="261"/>
      <c r="AFD315" s="261"/>
      <c r="AFE315" s="261"/>
      <c r="AFF315" s="261"/>
      <c r="AFG315" s="261"/>
      <c r="AFH315" s="261"/>
      <c r="AFI315" s="261"/>
      <c r="AFJ315" s="261"/>
      <c r="AFK315" s="261"/>
      <c r="AFL315" s="261"/>
      <c r="AFM315" s="261"/>
      <c r="AFN315" s="261"/>
      <c r="AFO315" s="261"/>
      <c r="AFP315" s="261"/>
      <c r="AFQ315" s="261"/>
      <c r="AFR315" s="261"/>
      <c r="AFS315" s="261"/>
      <c r="AFT315" s="261"/>
      <c r="AFU315" s="261"/>
      <c r="AFV315" s="261"/>
      <c r="AFW315" s="261"/>
      <c r="AFX315" s="261"/>
      <c r="AFY315" s="261"/>
      <c r="AFZ315" s="261"/>
      <c r="AGA315" s="261"/>
      <c r="AGB315" s="261"/>
      <c r="AGC315" s="261"/>
      <c r="AGD315" s="261"/>
      <c r="AGE315" s="261"/>
      <c r="AGF315" s="261"/>
      <c r="AGG315" s="261"/>
      <c r="AGH315" s="261"/>
      <c r="AGI315" s="261"/>
      <c r="AGJ315" s="261"/>
      <c r="AGK315" s="261"/>
      <c r="AGL315" s="261"/>
      <c r="AGM315" s="261"/>
      <c r="AGN315" s="261"/>
      <c r="AGO315" s="261"/>
      <c r="AGP315" s="261"/>
      <c r="AGQ315" s="261"/>
      <c r="AGR315" s="261"/>
      <c r="AGS315" s="261"/>
      <c r="AGT315" s="261"/>
      <c r="AGU315" s="261"/>
      <c r="AGV315" s="261"/>
      <c r="AGW315" s="261"/>
      <c r="AGX315" s="261"/>
      <c r="AGY315" s="261"/>
      <c r="AGZ315" s="261"/>
      <c r="AHA315" s="261"/>
      <c r="AHB315" s="261"/>
      <c r="AHC315" s="261"/>
      <c r="AHD315" s="261"/>
      <c r="AHE315" s="261"/>
      <c r="AHF315" s="261"/>
      <c r="AHG315" s="261"/>
      <c r="AHH315" s="261"/>
      <c r="AHI315" s="261"/>
      <c r="AHJ315" s="261"/>
      <c r="AHK315" s="261"/>
      <c r="AHL315" s="261"/>
      <c r="AHM315" s="261"/>
      <c r="AHN315" s="261"/>
      <c r="AHO315" s="261"/>
      <c r="AHP315" s="261"/>
      <c r="AHQ315" s="261"/>
      <c r="AHR315" s="261"/>
      <c r="AHS315" s="261"/>
      <c r="AHT315" s="261"/>
      <c r="AHU315" s="261"/>
      <c r="AHV315" s="261"/>
      <c r="AHW315" s="261"/>
      <c r="AHX315" s="261"/>
      <c r="AHY315" s="261"/>
      <c r="AHZ315" s="261"/>
      <c r="AIA315" s="261"/>
      <c r="AIB315" s="261"/>
      <c r="AIC315" s="261"/>
      <c r="AID315" s="261"/>
      <c r="AIE315" s="261"/>
      <c r="AIF315" s="261"/>
      <c r="AIG315" s="261"/>
      <c r="AIH315" s="261"/>
      <c r="AII315" s="261"/>
      <c r="AIJ315" s="261"/>
      <c r="AIK315" s="261"/>
      <c r="AIL315" s="261"/>
      <c r="AIM315" s="261"/>
      <c r="AIN315" s="261"/>
      <c r="AIO315" s="261"/>
      <c r="AIP315" s="261"/>
      <c r="AIQ315" s="261"/>
      <c r="AIR315" s="261"/>
      <c r="AIS315" s="261"/>
      <c r="AIT315" s="261"/>
      <c r="AIU315" s="261"/>
      <c r="AIV315" s="261"/>
      <c r="AIW315" s="261"/>
      <c r="AIX315" s="261"/>
      <c r="AIY315" s="261"/>
      <c r="AIZ315" s="261"/>
      <c r="AJA315" s="261"/>
      <c r="AJB315" s="261"/>
      <c r="AJC315" s="261"/>
      <c r="AJD315" s="261"/>
      <c r="AJE315" s="261"/>
      <c r="AJF315" s="261"/>
      <c r="AJG315" s="261"/>
      <c r="AJH315" s="261"/>
      <c r="AJI315" s="261"/>
      <c r="AJJ315" s="261"/>
      <c r="AJK315" s="261"/>
      <c r="AJL315" s="261"/>
      <c r="AJM315" s="261"/>
      <c r="AJN315" s="261"/>
      <c r="AJO315" s="261"/>
      <c r="AJP315" s="261"/>
      <c r="AJQ315" s="261"/>
      <c r="AJR315" s="261"/>
      <c r="AJS315" s="261"/>
      <c r="AJT315" s="261"/>
      <c r="AJU315" s="261"/>
      <c r="AJV315" s="261"/>
      <c r="AJW315" s="261"/>
      <c r="AJX315" s="261"/>
      <c r="AJY315" s="261"/>
      <c r="AJZ315" s="261"/>
      <c r="AKA315" s="261"/>
      <c r="AKB315" s="261"/>
      <c r="AKC315" s="261"/>
      <c r="AKD315" s="261"/>
      <c r="AKE315" s="261"/>
      <c r="AKF315" s="261"/>
      <c r="AKG315" s="261"/>
      <c r="AKH315" s="261"/>
      <c r="AKI315" s="261"/>
      <c r="AKJ315" s="261"/>
      <c r="AKK315" s="261"/>
      <c r="AKL315" s="261"/>
      <c r="AKM315" s="261"/>
      <c r="AKN315" s="261"/>
      <c r="AKO315" s="261"/>
      <c r="AKP315" s="261"/>
      <c r="AKQ315" s="261"/>
      <c r="AKR315" s="261"/>
      <c r="AKS315" s="261"/>
      <c r="AKT315" s="261"/>
      <c r="AKU315" s="261"/>
      <c r="AKV315" s="261"/>
      <c r="AKW315" s="261"/>
      <c r="AKX315" s="261"/>
      <c r="AKY315" s="261"/>
      <c r="AKZ315" s="261"/>
      <c r="ALA315" s="261"/>
      <c r="ALB315" s="261"/>
      <c r="ALC315" s="261"/>
      <c r="ALD315" s="261"/>
      <c r="ALE315" s="261"/>
      <c r="ALF315" s="261"/>
      <c r="ALG315" s="261"/>
      <c r="ALH315" s="261"/>
      <c r="ALI315" s="261"/>
      <c r="ALJ315" s="261"/>
      <c r="ALK315" s="261"/>
      <c r="ALL315" s="261"/>
      <c r="ALM315" s="261"/>
      <c r="ALN315" s="261"/>
      <c r="ALO315" s="261"/>
      <c r="ALP315" s="261"/>
      <c r="ALQ315" s="261"/>
      <c r="ALR315" s="261"/>
      <c r="ALS315" s="261"/>
      <c r="ALT315" s="261"/>
      <c r="ALU315" s="261"/>
      <c r="ALV315" s="261"/>
      <c r="ALW315" s="261"/>
      <c r="ALX315" s="261"/>
      <c r="ALY315" s="261"/>
      <c r="ALZ315" s="261"/>
      <c r="AMA315" s="261"/>
      <c r="AMB315" s="261"/>
      <c r="AMC315" s="261"/>
      <c r="AMD315" s="261"/>
      <c r="AME315" s="261"/>
      <c r="AMF315" s="261"/>
      <c r="AMG315" s="261"/>
      <c r="AMH315" s="261"/>
      <c r="AMI315" s="261"/>
      <c r="AMJ315" s="261"/>
      <c r="AMK315" s="261"/>
      <c r="AML315" s="261"/>
      <c r="AMM315" s="261"/>
      <c r="AMN315" s="261"/>
      <c r="AMO315" s="261"/>
      <c r="AMP315" s="261"/>
      <c r="AMQ315" s="261"/>
      <c r="AMR315" s="261"/>
      <c r="AMS315" s="261"/>
      <c r="AMT315" s="261"/>
      <c r="AMU315" s="261"/>
      <c r="AMV315" s="261"/>
      <c r="AMW315" s="261"/>
      <c r="AMX315" s="261"/>
      <c r="AMY315" s="261"/>
      <c r="AMZ315" s="261"/>
      <c r="ANA315" s="261"/>
      <c r="ANB315" s="261"/>
      <c r="ANC315" s="261"/>
      <c r="AND315" s="261"/>
      <c r="ANE315" s="261"/>
      <c r="ANF315" s="261"/>
      <c r="ANG315" s="261"/>
      <c r="ANH315" s="261"/>
      <c r="ANI315" s="261"/>
      <c r="ANJ315" s="261"/>
      <c r="ANK315" s="261"/>
      <c r="ANL315" s="261"/>
      <c r="ANM315" s="261"/>
      <c r="ANN315" s="261"/>
      <c r="ANO315" s="261"/>
      <c r="ANP315" s="261"/>
      <c r="ANQ315" s="261"/>
      <c r="ANR315" s="261"/>
      <c r="ANS315" s="261"/>
      <c r="ANT315" s="261"/>
      <c r="ANU315" s="261"/>
      <c r="ANV315" s="261"/>
      <c r="ANW315" s="261"/>
      <c r="ANX315" s="261"/>
      <c r="ANY315" s="261"/>
      <c r="ANZ315" s="261"/>
      <c r="AOA315" s="261"/>
      <c r="AOB315" s="261"/>
      <c r="AOC315" s="261"/>
      <c r="AOD315" s="261"/>
      <c r="AOE315" s="261"/>
      <c r="AOF315" s="261"/>
      <c r="AOG315" s="261"/>
      <c r="AOH315" s="261"/>
      <c r="AOI315" s="261"/>
      <c r="AOJ315" s="261"/>
      <c r="AOK315" s="261"/>
      <c r="AOL315" s="261"/>
      <c r="AOM315" s="261"/>
      <c r="AON315" s="261"/>
      <c r="AOO315" s="261"/>
      <c r="AOP315" s="261"/>
      <c r="AOQ315" s="261"/>
      <c r="AOR315" s="261"/>
      <c r="AOS315" s="261"/>
      <c r="AOT315" s="261"/>
      <c r="AOU315" s="261"/>
      <c r="AOV315" s="261"/>
      <c r="AOW315" s="261"/>
      <c r="AOX315" s="261"/>
      <c r="AOY315" s="261"/>
      <c r="AOZ315" s="261"/>
      <c r="APA315" s="261"/>
      <c r="APB315" s="261"/>
      <c r="APC315" s="261"/>
      <c r="APD315" s="261"/>
      <c r="APE315" s="261"/>
      <c r="APF315" s="261"/>
      <c r="APG315" s="261"/>
      <c r="APH315" s="261"/>
      <c r="API315" s="261"/>
      <c r="APJ315" s="261"/>
      <c r="APK315" s="261"/>
      <c r="APL315" s="261"/>
      <c r="APM315" s="261"/>
      <c r="APN315" s="261"/>
      <c r="APO315" s="261"/>
      <c r="APP315" s="261"/>
      <c r="APQ315" s="261"/>
      <c r="APR315" s="261"/>
      <c r="APS315" s="261"/>
      <c r="APT315" s="261"/>
      <c r="APU315" s="261"/>
      <c r="APV315" s="261"/>
      <c r="APW315" s="261"/>
      <c r="APX315" s="261"/>
      <c r="APY315" s="261"/>
      <c r="APZ315" s="261"/>
      <c r="AQA315" s="261"/>
      <c r="AQB315" s="261"/>
      <c r="AQC315" s="261"/>
      <c r="AQD315" s="261"/>
      <c r="AQE315" s="261"/>
      <c r="AQF315" s="261"/>
      <c r="AQG315" s="261"/>
      <c r="AQH315" s="261"/>
      <c r="AQI315" s="261"/>
      <c r="AQJ315" s="261"/>
      <c r="AQK315" s="261"/>
      <c r="AQL315" s="261"/>
      <c r="AQM315" s="261"/>
      <c r="AQN315" s="261"/>
      <c r="AQO315" s="261"/>
      <c r="AQP315" s="261"/>
      <c r="AQQ315" s="261"/>
      <c r="AQR315" s="261"/>
      <c r="AQS315" s="261"/>
      <c r="AQT315" s="261"/>
      <c r="AQU315" s="261"/>
      <c r="AQV315" s="261"/>
      <c r="AQW315" s="261"/>
      <c r="AQX315" s="261"/>
      <c r="AQY315" s="261"/>
      <c r="AQZ315" s="261"/>
      <c r="ARA315" s="261"/>
      <c r="ARB315" s="261"/>
      <c r="ARC315" s="261"/>
      <c r="ARD315" s="261"/>
      <c r="ARE315" s="261"/>
      <c r="ARF315" s="261"/>
      <c r="ARG315" s="261"/>
      <c r="ARH315" s="261"/>
      <c r="ARI315" s="261"/>
      <c r="ARJ315" s="261"/>
      <c r="ARK315" s="261"/>
      <c r="ARL315" s="261"/>
      <c r="ARM315" s="261"/>
      <c r="ARN315" s="261"/>
      <c r="ARO315" s="261"/>
      <c r="ARP315" s="261"/>
      <c r="ARQ315" s="261"/>
      <c r="ARR315" s="261"/>
      <c r="ARS315" s="261"/>
      <c r="ART315" s="261"/>
      <c r="ARU315" s="261"/>
      <c r="ARV315" s="261"/>
      <c r="ARW315" s="261"/>
      <c r="ARX315" s="261"/>
      <c r="ARY315" s="261"/>
      <c r="ARZ315" s="261"/>
      <c r="ASA315" s="261"/>
      <c r="ASB315" s="261"/>
      <c r="ASC315" s="261"/>
    </row>
    <row r="316" spans="1:1173" s="256" customFormat="1" ht="26" hidden="1" customHeight="1" thickTop="1" x14ac:dyDescent="0.15"/>
    <row r="317" spans="1:1173" s="274" customFormat="1" ht="22" hidden="1" customHeight="1" x14ac:dyDescent="0.15">
      <c r="A317" s="256"/>
      <c r="B317" s="271"/>
      <c r="C317" s="884" t="s">
        <v>53</v>
      </c>
      <c r="D317" s="884"/>
      <c r="E317" s="884" t="s">
        <v>54</v>
      </c>
      <c r="F317" s="884"/>
      <c r="G317" s="272" t="s">
        <v>198</v>
      </c>
      <c r="H317" s="273"/>
    </row>
    <row r="318" spans="1:1173" s="274" customFormat="1" ht="22" hidden="1" customHeight="1" x14ac:dyDescent="0.15">
      <c r="A318" s="256"/>
      <c r="B318" s="275" t="s">
        <v>202</v>
      </c>
      <c r="C318" s="276" t="s">
        <v>46</v>
      </c>
      <c r="D318" s="276" t="s">
        <v>47</v>
      </c>
      <c r="E318" s="276" t="s">
        <v>46</v>
      </c>
      <c r="F318" s="276" t="s">
        <v>47</v>
      </c>
      <c r="G318" s="277" t="s">
        <v>192</v>
      </c>
      <c r="H318" s="278" t="s">
        <v>99</v>
      </c>
    </row>
    <row r="319" spans="1:1173" s="274" customFormat="1" ht="22" hidden="1" customHeight="1" x14ac:dyDescent="0.15">
      <c r="A319" s="256"/>
      <c r="B319" s="279" t="str">
        <f>'Consommation BATIMENT'!C$166</f>
        <v>*BE*</v>
      </c>
      <c r="C319" s="280">
        <f>VLOOKUP($B319,'Consommation BATIMENT'!$C$27:$K$31,4,)</f>
        <v>85</v>
      </c>
      <c r="D319" s="280">
        <f>VLOOKUP($B319,'Consommation BATIMENT'!$C$27:$K$31,6,)</f>
        <v>115</v>
      </c>
      <c r="E319" s="280">
        <f>VLOOKUP($B319,'Consommation BATIMENT'!$C$27:$K$31,7,)</f>
        <v>45</v>
      </c>
      <c r="F319" s="280">
        <f>VLOOKUP($B319,'Consommation BATIMENT'!$C$27:$K$31,9,)</f>
        <v>90</v>
      </c>
      <c r="G319" s="281">
        <f>$I$14</f>
        <v>45</v>
      </c>
      <c r="H319" s="282">
        <f>$I$15</f>
        <v>90</v>
      </c>
    </row>
    <row r="320" spans="1:1173" s="284" customFormat="1" ht="26" hidden="1" customHeight="1" x14ac:dyDescent="0.15">
      <c r="A320" s="256"/>
      <c r="B320" s="283"/>
      <c r="E320" s="285"/>
      <c r="J320" s="285"/>
    </row>
    <row r="321" spans="1:45" s="284" customFormat="1" ht="26" hidden="1" customHeight="1" x14ac:dyDescent="0.15">
      <c r="A321" s="256"/>
      <c r="B321" s="284" t="s">
        <v>88</v>
      </c>
      <c r="C321" s="286" t="s">
        <v>79</v>
      </c>
      <c r="D321" s="287">
        <f>IF(D$78="","",IF('Consommation BATIMENT'!D$174&lt;0,0,'Consommation BATIMENT'!D$174*'Consommation BATIMENT'!$D$19))</f>
        <v>7019766.54</v>
      </c>
      <c r="E321" s="287">
        <f>IF(E$78="","",IF('Consommation BATIMENT'!E$174&lt;0,0,'Consommation BATIMENT'!E$174*'Consommation BATIMENT'!$D$19))</f>
        <v>13786829.369999999</v>
      </c>
      <c r="F321" s="287">
        <f>IF(F$78="","",IF('Consommation BATIMENT'!F$174&lt;0,0,'Consommation BATIMENT'!F$174*'Consommation BATIMENT'!$D$19))</f>
        <v>20310306.029999997</v>
      </c>
      <c r="G321" s="287">
        <f>IF(G$78="","",IF('Consommation BATIMENT'!G$174&lt;0,0,'Consommation BATIMENT'!G$174*'Consommation BATIMENT'!$D$19))</f>
        <v>26598944.43</v>
      </c>
      <c r="H321" s="287">
        <f>IF(H$78="","",IF('Consommation BATIMENT'!H$174&lt;0,0,'Consommation BATIMENT'!H$174*'Consommation BATIMENT'!$D$19))</f>
        <v>32661122.849999998</v>
      </c>
      <c r="I321" s="287">
        <f>IF(I$78="","",IF('Consommation BATIMENT'!I$174&lt;0,0,'Consommation BATIMENT'!I$174*'Consommation BATIMENT'!$D$19))</f>
        <v>38505096.359999999</v>
      </c>
      <c r="J321" s="287">
        <f>IF(J$78="","",IF('Consommation BATIMENT'!J$174&lt;0,0,'Consommation BATIMENT'!J$174*'Consommation BATIMENT'!$D$19))</f>
        <v>44138750.399999999</v>
      </c>
      <c r="K321" s="287">
        <f>IF(K$78="","",IF('Consommation BATIMENT'!K$174&lt;0,0,'Consommation BATIMENT'!K$174*'Consommation BATIMENT'!$D$19))</f>
        <v>49569477.57</v>
      </c>
      <c r="L321" s="287">
        <f>IF(L$78="","",IF('Consommation BATIMENT'!L$174&lt;0,0,'Consommation BATIMENT'!L$174*'Consommation BATIMENT'!$D$19))</f>
        <v>54804793.68</v>
      </c>
      <c r="M321" s="287">
        <f>IF(M$78="","",IF('Consommation BATIMENT'!M$174&lt;0,0,'Consommation BATIMENT'!M$174*'Consommation BATIMENT'!$D$19))</f>
        <v>59851598.489999995</v>
      </c>
      <c r="N321" s="287">
        <f>IF(N$78="","",IF('Consommation BATIMENT'!N$174&lt;0,0,'Consommation BATIMENT'!N$174*'Consommation BATIMENT'!$D$19))</f>
        <v>64716668.549999997</v>
      </c>
      <c r="O321" s="287">
        <f>IF(O$78="","",IF('Consommation BATIMENT'!O$174&lt;0,0,'Consommation BATIMENT'!O$174*'Consommation BATIMENT'!$D$19))</f>
        <v>69406657.200000003</v>
      </c>
      <c r="P321" s="287">
        <f>IF(P$78="","",IF('Consommation BATIMENT'!P$174&lt;0,0,'Consommation BATIMENT'!P$174*'Consommation BATIMENT'!$D$19))</f>
        <v>73927848.149999991</v>
      </c>
      <c r="Q321" s="287">
        <f>IF(Q$78="","",IF('Consommation BATIMENT'!Q$174&lt;0,0,'Consommation BATIMENT'!Q$174*'Consommation BATIMENT'!$D$19))</f>
        <v>78286278.689999998</v>
      </c>
      <c r="R321" s="287">
        <f>IF(R$78="","",IF('Consommation BATIMENT'!R$174&lt;0,0,'Consommation BATIMENT'!R$174*'Consommation BATIMENT'!$D$19))</f>
        <v>82487739.689999998</v>
      </c>
      <c r="S321" s="287">
        <f>IF(S$78="","",IF('Consommation BATIMENT'!S$174&lt;0,0,'Consommation BATIMENT'!S$174*'Consommation BATIMENT'!$D$19))</f>
        <v>86537898.810000002</v>
      </c>
      <c r="T321" s="287">
        <f>IF(T$78="","",IF('Consommation BATIMENT'!T$174&lt;0,0,'Consommation BATIMENT'!T$174*'Consommation BATIMENT'!$D$19))</f>
        <v>90442300.5</v>
      </c>
      <c r="U321" s="287">
        <f>IF(U$78="","",IF('Consommation BATIMENT'!U$174&lt;0,0,'Consommation BATIMENT'!U$174*'Consommation BATIMENT'!$D$19))</f>
        <v>94206119.579999998</v>
      </c>
      <c r="V321" s="287">
        <f>IF(V$78="","",IF('Consommation BATIMENT'!V$174&lt;0,0,'Consommation BATIMENT'!V$174*'Consommation BATIMENT'!$D$19))</f>
        <v>97834530.86999999</v>
      </c>
      <c r="W321" s="287">
        <f>IF(W$78="","",IF('Consommation BATIMENT'!W$174&lt;0,0,'Consommation BATIMENT'!W$174*'Consommation BATIMENT'!$D$19))</f>
        <v>101332216.34999999</v>
      </c>
      <c r="X321" s="287">
        <f>IF(X$78="","",IF('Consommation BATIMENT'!X$174&lt;0,0,'Consommation BATIMENT'!X$174*'Consommation BATIMENT'!$D$19))</f>
        <v>104703981.20999999</v>
      </c>
      <c r="Y321" s="287">
        <f>IF(Y$78="","",IF('Consommation BATIMENT'!Y$174&lt;0,0,'Consommation BATIMENT'!Y$174*'Consommation BATIMENT'!$D$19))</f>
        <v>107954384.22</v>
      </c>
      <c r="Z321" s="287">
        <f>IF(Z$78="","",IF('Consommation BATIMENT'!Z$174&lt;0,0,'Consommation BATIMENT'!Z$174*'Consommation BATIMENT'!$D$19))</f>
        <v>111087860.94</v>
      </c>
      <c r="AA321" s="287">
        <f>IF(AA$78="","",IF('Consommation BATIMENT'!AA$174&lt;0,0,'Consommation BATIMENT'!AA$174*'Consommation BATIMENT'!$D$19))</f>
        <v>114108477.3</v>
      </c>
      <c r="AB321" s="287">
        <f>IF(AB$78="","",IF('Consommation BATIMENT'!AB$174&lt;0,0,'Consommation BATIMENT'!AB$174*'Consommation BATIMENT'!$D$19))</f>
        <v>117020299.22999999</v>
      </c>
      <c r="AC321" s="287">
        <f>IF(AC$78="","",IF('Consommation BATIMENT'!AC$174&lt;0,0,'Consommation BATIMENT'!AC$174*'Consommation BATIMENT'!$D$19))</f>
        <v>119827392.66</v>
      </c>
      <c r="AD321" s="287">
        <f>IF(AD$78="","",IF('Consommation BATIMENT'!AD$174&lt;0,0,'Consommation BATIMENT'!AD$174*'Consommation BATIMENT'!$D$19))</f>
        <v>122533330.67999999</v>
      </c>
      <c r="AE321" s="287">
        <f>IF(AE$78="","",IF('Consommation BATIMENT'!AE$174&lt;0,0,'Consommation BATIMENT'!AE$174*'Consommation BATIMENT'!$D$19))</f>
        <v>125141932.8</v>
      </c>
      <c r="AF321" s="287">
        <f>IF(AF$78="","",IF('Consommation BATIMENT'!AF$174&lt;0,0,'Consommation BATIMENT'!AF$174*'Consommation BATIMENT'!$D$19))</f>
        <v>127656648.89999999</v>
      </c>
      <c r="AG321" s="287">
        <f>IF(AG$78="","",IF('Consommation BATIMENT'!AG$174&lt;0,0,'Consommation BATIMENT'!AG$174*'Consommation BATIMENT'!$D$19))</f>
        <v>130080805.64999999</v>
      </c>
      <c r="AH321" s="287">
        <f>IF(AH$78="","",IF('Consommation BATIMENT'!AH$174&lt;0,0,'Consommation BATIMENT'!AH$174*'Consommation BATIMENT'!$D$19))</f>
        <v>132417729.72</v>
      </c>
      <c r="AI321" s="287">
        <f>IF(AI$78="","",IF('Consommation BATIMENT'!AI$174&lt;0,0,'Consommation BATIMENT'!AI$174*'Consommation BATIMENT'!$D$19))</f>
        <v>134670501.35999998</v>
      </c>
      <c r="AJ321" s="287">
        <f>IF(AJ$78="","",IF('Consommation BATIMENT'!AJ$174&lt;0,0,'Consommation BATIMENT'!AJ$174*'Consommation BATIMENT'!$D$19))</f>
        <v>136842200.81999999</v>
      </c>
      <c r="AK321" s="287" t="str">
        <f>IF(AK$78="","",IF('Consommation BATIMENT'!AK$174&lt;0,0,'Consommation BATIMENT'!AK$174*'Consommation BATIMENT'!$D$19))</f>
        <v/>
      </c>
      <c r="AL321" s="287" t="str">
        <f>IF(AL$78="","",IF('Consommation BATIMENT'!AL$174&lt;0,0,'Consommation BATIMENT'!AL$174*'Consommation BATIMENT'!$D$19))</f>
        <v/>
      </c>
      <c r="AM321" s="287" t="str">
        <f>IF(AM$78="","",IF('Consommation BATIMENT'!AM$174&lt;0,0,'Consommation BATIMENT'!AM$174*'Consommation BATIMENT'!$D$19))</f>
        <v/>
      </c>
      <c r="AN321" s="287" t="str">
        <f>IF(AN$78="","",IF('Consommation BATIMENT'!AN$174&lt;0,0,'Consommation BATIMENT'!AN$174*'Consommation BATIMENT'!$D$19))</f>
        <v/>
      </c>
      <c r="AO321" s="287" t="str">
        <f>IF(AO$78="","",IF('Consommation BATIMENT'!AO$174&lt;0,0,'Consommation BATIMENT'!AO$174*'Consommation BATIMENT'!$D$19))</f>
        <v/>
      </c>
      <c r="AP321" s="287" t="str">
        <f>IF(AP$78="","",IF('Consommation BATIMENT'!AP$174&lt;0,0,'Consommation BATIMENT'!AP$174*'Consommation BATIMENT'!$D$19))</f>
        <v/>
      </c>
      <c r="AQ321" s="287" t="str">
        <f>IF(AQ$78="","",IF('Consommation BATIMENT'!AQ$174&lt;0,0,'Consommation BATIMENT'!AQ$174*'Consommation BATIMENT'!$D$19))</f>
        <v/>
      </c>
      <c r="AR321" s="287" t="str">
        <f>IF(AR$78="","",IF('Consommation BATIMENT'!AR$174&lt;0,0,'Consommation BATIMENT'!AR$174*'Consommation BATIMENT'!$D$19))</f>
        <v/>
      </c>
    </row>
    <row r="322" spans="1:45" s="290" customFormat="1" ht="22" hidden="1" customHeight="1" x14ac:dyDescent="0.15">
      <c r="A322" s="256"/>
      <c r="B322" s="288" t="s">
        <v>199</v>
      </c>
      <c r="C322" s="93" t="s">
        <v>79</v>
      </c>
      <c r="D322" s="289">
        <f t="shared" ref="D322:AR322" si="105">IF(D$78="","",IF(D321&lt;0,0,IF($C319=0,D321,$F$260*$F$261*D321)))</f>
        <v>1474150.9734</v>
      </c>
      <c r="E322" s="289">
        <f t="shared" si="105"/>
        <v>2895234.1676999996</v>
      </c>
      <c r="F322" s="289">
        <f t="shared" si="105"/>
        <v>4265164.2662999993</v>
      </c>
      <c r="G322" s="289">
        <f t="shared" si="105"/>
        <v>5585778.3302999996</v>
      </c>
      <c r="H322" s="289">
        <f t="shared" si="105"/>
        <v>6858835.7984999996</v>
      </c>
      <c r="I322" s="289">
        <f t="shared" si="105"/>
        <v>8086070.2355999993</v>
      </c>
      <c r="J322" s="289">
        <f t="shared" si="105"/>
        <v>9269137.5839999989</v>
      </c>
      <c r="K322" s="289">
        <f t="shared" si="105"/>
        <v>10409590.2897</v>
      </c>
      <c r="L322" s="289">
        <f t="shared" si="105"/>
        <v>11509006.672799999</v>
      </c>
      <c r="M322" s="289">
        <f t="shared" si="105"/>
        <v>12568835.682899999</v>
      </c>
      <c r="N322" s="289">
        <f t="shared" si="105"/>
        <v>13590500.395499999</v>
      </c>
      <c r="O322" s="289">
        <f t="shared" si="105"/>
        <v>14575398.012</v>
      </c>
      <c r="P322" s="289">
        <f t="shared" si="105"/>
        <v>15524848.111499997</v>
      </c>
      <c r="Q322" s="289">
        <f t="shared" si="105"/>
        <v>16440118.524899999</v>
      </c>
      <c r="R322" s="289">
        <f t="shared" si="105"/>
        <v>17322425.334899999</v>
      </c>
      <c r="S322" s="289">
        <f t="shared" si="105"/>
        <v>18172958.750099998</v>
      </c>
      <c r="T322" s="289">
        <f t="shared" si="105"/>
        <v>18992883.105</v>
      </c>
      <c r="U322" s="289">
        <f t="shared" si="105"/>
        <v>19783285.1118</v>
      </c>
      <c r="V322" s="289">
        <f t="shared" si="105"/>
        <v>20545251.482699998</v>
      </c>
      <c r="W322" s="289">
        <f t="shared" si="105"/>
        <v>21279765.433499999</v>
      </c>
      <c r="X322" s="289">
        <f t="shared" si="105"/>
        <v>21987836.054099999</v>
      </c>
      <c r="Y322" s="289">
        <f t="shared" si="105"/>
        <v>22670420.6862</v>
      </c>
      <c r="Z322" s="289">
        <f t="shared" si="105"/>
        <v>23328450.797399998</v>
      </c>
      <c r="AA322" s="289">
        <f t="shared" si="105"/>
        <v>23962780.232999999</v>
      </c>
      <c r="AB322" s="289">
        <f t="shared" si="105"/>
        <v>24574262.838299997</v>
      </c>
      <c r="AC322" s="289">
        <f t="shared" si="105"/>
        <v>25163752.4586</v>
      </c>
      <c r="AD322" s="289">
        <f t="shared" si="105"/>
        <v>25731999.442799997</v>
      </c>
      <c r="AE322" s="289">
        <f t="shared" si="105"/>
        <v>26279805.887999997</v>
      </c>
      <c r="AF322" s="289">
        <f t="shared" si="105"/>
        <v>26807896.268999998</v>
      </c>
      <c r="AG322" s="289">
        <f t="shared" si="105"/>
        <v>27316969.186499998</v>
      </c>
      <c r="AH322" s="289">
        <f t="shared" si="105"/>
        <v>27807723.2412</v>
      </c>
      <c r="AI322" s="289">
        <f t="shared" si="105"/>
        <v>28280805.285599995</v>
      </c>
      <c r="AJ322" s="289">
        <f t="shared" si="105"/>
        <v>28736862.172199998</v>
      </c>
      <c r="AK322" s="289" t="str">
        <f t="shared" si="105"/>
        <v/>
      </c>
      <c r="AL322" s="289" t="str">
        <f t="shared" si="105"/>
        <v/>
      </c>
      <c r="AM322" s="289" t="str">
        <f t="shared" si="105"/>
        <v/>
      </c>
      <c r="AN322" s="289" t="str">
        <f t="shared" si="105"/>
        <v/>
      </c>
      <c r="AO322" s="289" t="str">
        <f t="shared" si="105"/>
        <v/>
      </c>
      <c r="AP322" s="289" t="str">
        <f t="shared" si="105"/>
        <v/>
      </c>
      <c r="AQ322" s="289" t="str">
        <f t="shared" si="105"/>
        <v/>
      </c>
      <c r="AR322" s="289" t="str">
        <f t="shared" si="105"/>
        <v/>
      </c>
    </row>
    <row r="323" spans="1:45" s="290" customFormat="1" ht="22" hidden="1" customHeight="1" x14ac:dyDescent="0.15">
      <c r="A323" s="256"/>
      <c r="B323" s="288" t="s">
        <v>197</v>
      </c>
      <c r="C323" s="93" t="s">
        <v>49</v>
      </c>
      <c r="D323" s="289">
        <f t="shared" ref="D323:AR323" si="106">IF(D$78="","",IF($C319=0,$G319*D322,$J$24*D322))</f>
        <v>158467880.36948845</v>
      </c>
      <c r="E323" s="289">
        <f t="shared" si="106"/>
        <v>311231095.05572098</v>
      </c>
      <c r="F323" s="289">
        <f t="shared" si="106"/>
        <v>458495468.17403692</v>
      </c>
      <c r="G323" s="289">
        <f t="shared" si="106"/>
        <v>600458479.61888361</v>
      </c>
      <c r="H323" s="289">
        <f t="shared" si="106"/>
        <v>737309265.06381583</v>
      </c>
      <c r="I323" s="289">
        <f t="shared" si="106"/>
        <v>869234178.77542472</v>
      </c>
      <c r="J323" s="289">
        <f t="shared" si="106"/>
        <v>996411230.79940915</v>
      </c>
      <c r="K323" s="289">
        <f t="shared" si="106"/>
        <v>1119007305.5536118</v>
      </c>
      <c r="L323" s="289">
        <f t="shared" si="106"/>
        <v>1237192068.8628395</v>
      </c>
      <c r="M323" s="289">
        <f t="shared" si="106"/>
        <v>1351121279.5170784</v>
      </c>
      <c r="N323" s="289">
        <f t="shared" si="106"/>
        <v>1460947914.8993514</v>
      </c>
      <c r="O323" s="289">
        <f t="shared" si="106"/>
        <v>1566822170.9857168</v>
      </c>
      <c r="P323" s="289">
        <f t="shared" si="106"/>
        <v>1668885899.5313404</v>
      </c>
      <c r="Q323" s="289">
        <f t="shared" si="106"/>
        <v>1767275389.4774613</v>
      </c>
      <c r="R323" s="289">
        <f t="shared" si="106"/>
        <v>1862121366.9513891</v>
      </c>
      <c r="S323" s="289">
        <f t="shared" si="106"/>
        <v>1953551776.6734698</v>
      </c>
      <c r="T323" s="289">
        <f t="shared" si="106"/>
        <v>2041691781.9570856</v>
      </c>
      <c r="U323" s="289">
        <f t="shared" si="106"/>
        <v>2126658201.8947263</v>
      </c>
      <c r="V323" s="289">
        <f t="shared" si="106"/>
        <v>2208567855.5788813</v>
      </c>
      <c r="W323" s="289">
        <f t="shared" si="106"/>
        <v>2287526436.474185</v>
      </c>
      <c r="X323" s="289">
        <f t="shared" si="106"/>
        <v>2363642419.4522352</v>
      </c>
      <c r="Y323" s="289">
        <f t="shared" si="106"/>
        <v>2437018716.5707011</v>
      </c>
      <c r="Z323" s="289">
        <f t="shared" si="106"/>
        <v>2507755458.4802885</v>
      </c>
      <c r="AA323" s="289">
        <f t="shared" si="106"/>
        <v>2575944431.6108108</v>
      </c>
      <c r="AB323" s="289">
        <f t="shared" si="106"/>
        <v>2641677422.3920813</v>
      </c>
      <c r="AC323" s="289">
        <f t="shared" si="106"/>
        <v>2705046217.2539144</v>
      </c>
      <c r="AD323" s="289">
        <f t="shared" si="106"/>
        <v>2766131476.9982657</v>
      </c>
      <c r="AE323" s="289">
        <f t="shared" si="106"/>
        <v>2825019425.2410221</v>
      </c>
      <c r="AF323" s="289">
        <f t="shared" si="106"/>
        <v>2881787941.3771768</v>
      </c>
      <c r="AG323" s="289">
        <f t="shared" si="106"/>
        <v>2936512123.3947582</v>
      </c>
      <c r="AH323" s="289">
        <f t="shared" si="106"/>
        <v>2989267069.2817965</v>
      </c>
      <c r="AI323" s="289">
        <f t="shared" si="106"/>
        <v>3040122314.2123909</v>
      </c>
      <c r="AJ323" s="289">
        <f t="shared" si="106"/>
        <v>3089147393.3606448</v>
      </c>
      <c r="AK323" s="289" t="str">
        <f t="shared" si="106"/>
        <v/>
      </c>
      <c r="AL323" s="289" t="str">
        <f t="shared" si="106"/>
        <v/>
      </c>
      <c r="AM323" s="289" t="str">
        <f t="shared" si="106"/>
        <v/>
      </c>
      <c r="AN323" s="289" t="str">
        <f t="shared" si="106"/>
        <v/>
      </c>
      <c r="AO323" s="289" t="str">
        <f t="shared" si="106"/>
        <v/>
      </c>
      <c r="AP323" s="289" t="str">
        <f t="shared" si="106"/>
        <v/>
      </c>
      <c r="AQ323" s="289" t="str">
        <f t="shared" si="106"/>
        <v/>
      </c>
      <c r="AR323" s="289" t="str">
        <f t="shared" si="106"/>
        <v/>
      </c>
    </row>
    <row r="324" spans="1:45" s="256" customFormat="1" ht="10" hidden="1" customHeight="1" x14ac:dyDescent="0.15">
      <c r="C324" s="291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</row>
    <row r="325" spans="1:45" s="284" customFormat="1" ht="26" hidden="1" customHeight="1" x14ac:dyDescent="0.15">
      <c r="A325" s="256"/>
      <c r="B325" s="284" t="s">
        <v>89</v>
      </c>
      <c r="C325" s="286" t="s">
        <v>79</v>
      </c>
      <c r="D325" s="293">
        <f>IF(D$78="","",IF('Consommation BATIMENT'!D$178&lt;0,0,'Consommation BATIMENT'!D$178*'Consommation BATIMENT'!$D$19))</f>
        <v>1195137.0000000056</v>
      </c>
      <c r="E325" s="293">
        <f>IF(E$78="","",IF('Consommation BATIMENT'!E$178&lt;0,0,'Consommation BATIMENT'!E$178*'Consommation BATIMENT'!$D$19))</f>
        <v>2390274.0000000051</v>
      </c>
      <c r="F325" s="293">
        <f>IF(F$78="","",IF('Consommation BATIMENT'!F$178&lt;0,0,'Consommation BATIMENT'!F$178*'Consommation BATIMENT'!$D$19))</f>
        <v>3585411.0000000051</v>
      </c>
      <c r="G325" s="293">
        <f>IF(G$78="","",IF('Consommation BATIMENT'!G$178&lt;0,0,'Consommation BATIMENT'!G$178*'Consommation BATIMENT'!$D$19))</f>
        <v>4817511.0000000056</v>
      </c>
      <c r="H325" s="293">
        <f>IF(H$78="","",IF('Consommation BATIMENT'!H$178&lt;0,0,'Consommation BATIMENT'!H$178*'Consommation BATIMENT'!$D$19))</f>
        <v>6049611.0000000047</v>
      </c>
      <c r="I325" s="293">
        <f>IF(I$78="","",IF('Consommation BATIMENT'!I$178&lt;0,0,'Consommation BATIMENT'!I$178*'Consommation BATIMENT'!$D$19))</f>
        <v>7281711.0000000047</v>
      </c>
      <c r="J325" s="293">
        <f>IF(J$78="","",IF('Consommation BATIMENT'!J$178&lt;0,0,'Consommation BATIMENT'!J$178*'Consommation BATIMENT'!$D$19))</f>
        <v>8513811.0000000056</v>
      </c>
      <c r="K325" s="293">
        <f>IF(K$78="","",IF('Consommation BATIMENT'!K$178&lt;0,0,'Consommation BATIMENT'!K$178*'Consommation BATIMENT'!$D$19))</f>
        <v>9745911.0000000056</v>
      </c>
      <c r="L325" s="293">
        <f>IF(L$78="","",IF('Consommation BATIMENT'!L$178&lt;0,0,'Consommation BATIMENT'!L$178*'Consommation BATIMENT'!$D$19))</f>
        <v>10978011.000000006</v>
      </c>
      <c r="M325" s="293">
        <f>IF(M$78="","",IF('Consommation BATIMENT'!M$178&lt;0,0,'Consommation BATIMENT'!M$178*'Consommation BATIMENT'!$D$19))</f>
        <v>12210111.000000006</v>
      </c>
      <c r="N325" s="293">
        <f>IF(N$78="","",IF('Consommation BATIMENT'!N$178&lt;0,0,'Consommation BATIMENT'!N$178*'Consommation BATIMENT'!$D$19))</f>
        <v>13442211.000000006</v>
      </c>
      <c r="O325" s="293">
        <f>IF(O$78="","",IF('Consommation BATIMENT'!O$178&lt;0,0,'Consommation BATIMENT'!O$178*'Consommation BATIMENT'!$D$19))</f>
        <v>14674311.000000004</v>
      </c>
      <c r="P325" s="293">
        <f>IF(P$78="","",IF('Consommation BATIMENT'!P$178&lt;0,0,'Consommation BATIMENT'!P$178*'Consommation BATIMENT'!$D$19))</f>
        <v>15906411.000000004</v>
      </c>
      <c r="Q325" s="293">
        <f>IF(Q$78="","",IF('Consommation BATIMENT'!Q$178&lt;0,0,'Consommation BATIMENT'!Q$178*'Consommation BATIMENT'!$D$19))</f>
        <v>16972177.500000007</v>
      </c>
      <c r="R325" s="293">
        <f>IF(R$78="","",IF('Consommation BATIMENT'!R$178&lt;0,0,'Consommation BATIMENT'!R$178*'Consommation BATIMENT'!$D$19))</f>
        <v>18037944.000000007</v>
      </c>
      <c r="S325" s="293">
        <f>IF(S$78="","",IF('Consommation BATIMENT'!S$178&lt;0,0,'Consommation BATIMENT'!S$178*'Consommation BATIMENT'!$D$19))</f>
        <v>19103710.500000007</v>
      </c>
      <c r="T325" s="293">
        <f>IF(T$78="","",IF('Consommation BATIMENT'!T$178&lt;0,0,'Consommation BATIMENT'!T$178*'Consommation BATIMENT'!$D$19))</f>
        <v>20169477.000000007</v>
      </c>
      <c r="U325" s="293">
        <f>IF(U$78="","",IF('Consommation BATIMENT'!U$178&lt;0,0,'Consommation BATIMENT'!U$178*'Consommation BATIMENT'!$D$19))</f>
        <v>21235243.500000007</v>
      </c>
      <c r="V325" s="293">
        <f>IF(V$78="","",IF('Consommation BATIMENT'!V$178&lt;0,0,'Consommation BATIMENT'!V$178*'Consommation BATIMENT'!$D$19))</f>
        <v>22301010.000000007</v>
      </c>
      <c r="W325" s="293">
        <f>IF(W$78="","",IF('Consommation BATIMENT'!W$178&lt;0,0,'Consommation BATIMENT'!W$178*'Consommation BATIMENT'!$D$19))</f>
        <v>23366776.500000007</v>
      </c>
      <c r="X325" s="293">
        <f>IF(X$78="","",IF('Consommation BATIMENT'!X$178&lt;0,0,'Consommation BATIMENT'!X$178*'Consommation BATIMENT'!$D$19))</f>
        <v>24432543.000000007</v>
      </c>
      <c r="Y325" s="293">
        <f>IF(Y$78="","",IF('Consommation BATIMENT'!Y$178&lt;0,0,'Consommation BATIMENT'!Y$178*'Consommation BATIMENT'!$D$19))</f>
        <v>25498309.500000007</v>
      </c>
      <c r="Z325" s="293">
        <f>IF(Z$78="","",IF('Consommation BATIMENT'!Z$178&lt;0,0,'Consommation BATIMENT'!Z$178*'Consommation BATIMENT'!$D$19))</f>
        <v>26564076.000000007</v>
      </c>
      <c r="AA325" s="293">
        <f>IF(AA$78="","",IF('Consommation BATIMENT'!AA$178&lt;0,0,'Consommation BATIMENT'!AA$178*'Consommation BATIMENT'!$D$19))</f>
        <v>27325513.800000004</v>
      </c>
      <c r="AB325" s="293">
        <f>IF(AB$78="","",IF('Consommation BATIMENT'!AB$178&lt;0,0,'Consommation BATIMENT'!AB$178*'Consommation BATIMENT'!$D$19))</f>
        <v>28086951.600000005</v>
      </c>
      <c r="AC325" s="293">
        <f>IF(AC$78="","",IF('Consommation BATIMENT'!AC$178&lt;0,0,'Consommation BATIMENT'!AC$178*'Consommation BATIMENT'!$D$19))</f>
        <v>28848389.400000006</v>
      </c>
      <c r="AD325" s="293">
        <f>IF(AD$78="","",IF('Consommation BATIMENT'!AD$178&lt;0,0,'Consommation BATIMENT'!AD$178*'Consommation BATIMENT'!$D$19))</f>
        <v>29609827.200000007</v>
      </c>
      <c r="AE325" s="293">
        <f>IF(AE$78="","",IF('Consommation BATIMENT'!AE$178&lt;0,0,'Consommation BATIMENT'!AE$178*'Consommation BATIMENT'!$D$19))</f>
        <v>30371265.000000007</v>
      </c>
      <c r="AF325" s="293">
        <f>IF(AF$78="","",IF('Consommation BATIMENT'!AF$178&lt;0,0,'Consommation BATIMENT'!AF$178*'Consommation BATIMENT'!$D$19))</f>
        <v>31132702.800000004</v>
      </c>
      <c r="AG325" s="293">
        <f>IF(AG$78="","",IF('Consommation BATIMENT'!AG$178&lt;0,0,'Consommation BATIMENT'!AG$178*'Consommation BATIMENT'!$D$19))</f>
        <v>31894140.600000005</v>
      </c>
      <c r="AH325" s="293">
        <f>IF(AH$78="","",IF('Consommation BATIMENT'!AH$178&lt;0,0,'Consommation BATIMENT'!AH$178*'Consommation BATIMENT'!$D$19))</f>
        <v>32655578.400000006</v>
      </c>
      <c r="AI325" s="293">
        <f>IF(AI$78="","",IF('Consommation BATIMENT'!AI$178&lt;0,0,'Consommation BATIMENT'!AI$178*'Consommation BATIMENT'!$D$19))</f>
        <v>33417016.200000007</v>
      </c>
      <c r="AJ325" s="293">
        <f>IF(AJ$78="","",IF('Consommation BATIMENT'!AJ$178&lt;0,0,'Consommation BATIMENT'!AJ$178*'Consommation BATIMENT'!$D$19))</f>
        <v>34178454.000000007</v>
      </c>
      <c r="AK325" s="293" t="str">
        <f>IF(AK$78="","",IF('Consommation BATIMENT'!AK$178&lt;0,0,'Consommation BATIMENT'!AK$178*'Consommation BATIMENT'!$D$19))</f>
        <v/>
      </c>
      <c r="AL325" s="293" t="str">
        <f>IF(AL$78="","",IF('Consommation BATIMENT'!AL$178&lt;0,0,'Consommation BATIMENT'!AL$178*'Consommation BATIMENT'!$D$19))</f>
        <v/>
      </c>
      <c r="AM325" s="293" t="str">
        <f>IF(AM$78="","",IF('Consommation BATIMENT'!AM$178&lt;0,0,'Consommation BATIMENT'!AM$178*'Consommation BATIMENT'!$D$19))</f>
        <v/>
      </c>
      <c r="AN325" s="293" t="str">
        <f>IF(AN$78="","",IF('Consommation BATIMENT'!AN$178&lt;0,0,'Consommation BATIMENT'!AN$178*'Consommation BATIMENT'!$D$19))</f>
        <v/>
      </c>
      <c r="AO325" s="293" t="str">
        <f>IF(AO$78="","",IF('Consommation BATIMENT'!AO$178&lt;0,0,'Consommation BATIMENT'!AO$178*'Consommation BATIMENT'!$D$19))</f>
        <v/>
      </c>
      <c r="AP325" s="293" t="str">
        <f>IF(AP$78="","",IF('Consommation BATIMENT'!AP$178&lt;0,0,'Consommation BATIMENT'!AP$178*'Consommation BATIMENT'!$D$19))</f>
        <v/>
      </c>
      <c r="AQ325" s="293" t="str">
        <f>IF(AQ$78="","",IF('Consommation BATIMENT'!AQ$178&lt;0,0,'Consommation BATIMENT'!AQ$178*'Consommation BATIMENT'!$D$19))</f>
        <v/>
      </c>
      <c r="AR325" s="293" t="str">
        <f>IF(AR$78="","",IF('Consommation BATIMENT'!AR$178&lt;0,0,'Consommation BATIMENT'!AR$178*'Consommation BATIMENT'!$D$19))</f>
        <v/>
      </c>
    </row>
    <row r="326" spans="1:45" s="290" customFormat="1" ht="22" hidden="1" customHeight="1" x14ac:dyDescent="0.15">
      <c r="A326" s="256"/>
      <c r="B326" s="288" t="s">
        <v>200</v>
      </c>
      <c r="C326" s="93" t="s">
        <v>79</v>
      </c>
      <c r="D326" s="289">
        <f t="shared" ref="D326:AR326" si="107">IF(D$78="","",IF(D325&lt;0,0,IF($E319=0,D325,$F$260*$F$261*D325)))</f>
        <v>250978.77000000115</v>
      </c>
      <c r="E326" s="289">
        <f t="shared" si="107"/>
        <v>501957.54000000108</v>
      </c>
      <c r="F326" s="289">
        <f t="shared" si="107"/>
        <v>752936.3100000011</v>
      </c>
      <c r="G326" s="289">
        <f t="shared" si="107"/>
        <v>1011677.3100000011</v>
      </c>
      <c r="H326" s="289">
        <f t="shared" si="107"/>
        <v>1270418.310000001</v>
      </c>
      <c r="I326" s="289">
        <f t="shared" si="107"/>
        <v>1529159.310000001</v>
      </c>
      <c r="J326" s="289">
        <f t="shared" si="107"/>
        <v>1787900.3100000012</v>
      </c>
      <c r="K326" s="289">
        <f t="shared" si="107"/>
        <v>2046641.310000001</v>
      </c>
      <c r="L326" s="289">
        <f t="shared" si="107"/>
        <v>2305382.310000001</v>
      </c>
      <c r="M326" s="289">
        <f t="shared" si="107"/>
        <v>2564123.310000001</v>
      </c>
      <c r="N326" s="289">
        <f t="shared" si="107"/>
        <v>2822864.310000001</v>
      </c>
      <c r="O326" s="289">
        <f t="shared" si="107"/>
        <v>3081605.3100000005</v>
      </c>
      <c r="P326" s="289">
        <f t="shared" si="107"/>
        <v>3340346.3100000005</v>
      </c>
      <c r="Q326" s="289">
        <f t="shared" si="107"/>
        <v>3564157.2750000013</v>
      </c>
      <c r="R326" s="289">
        <f t="shared" si="107"/>
        <v>3787968.2400000016</v>
      </c>
      <c r="S326" s="289">
        <f t="shared" si="107"/>
        <v>4011779.2050000015</v>
      </c>
      <c r="T326" s="289">
        <f t="shared" si="107"/>
        <v>4235590.1700000018</v>
      </c>
      <c r="U326" s="289">
        <f t="shared" si="107"/>
        <v>4459401.1350000016</v>
      </c>
      <c r="V326" s="289">
        <f t="shared" si="107"/>
        <v>4683212.1000000015</v>
      </c>
      <c r="W326" s="289">
        <f t="shared" si="107"/>
        <v>4907023.0650000013</v>
      </c>
      <c r="X326" s="289">
        <f t="shared" si="107"/>
        <v>5130834.0300000012</v>
      </c>
      <c r="Y326" s="289">
        <f t="shared" si="107"/>
        <v>5354644.995000001</v>
      </c>
      <c r="Z326" s="289">
        <f t="shared" si="107"/>
        <v>5578455.9600000009</v>
      </c>
      <c r="AA326" s="289">
        <f t="shared" si="107"/>
        <v>5738357.898000001</v>
      </c>
      <c r="AB326" s="289">
        <f t="shared" si="107"/>
        <v>5898259.8360000011</v>
      </c>
      <c r="AC326" s="289">
        <f t="shared" si="107"/>
        <v>6058161.7740000011</v>
      </c>
      <c r="AD326" s="289">
        <f t="shared" si="107"/>
        <v>6218063.7120000012</v>
      </c>
      <c r="AE326" s="289">
        <f t="shared" si="107"/>
        <v>6377965.6500000013</v>
      </c>
      <c r="AF326" s="289">
        <f t="shared" si="107"/>
        <v>6537867.5880000005</v>
      </c>
      <c r="AG326" s="289">
        <f t="shared" si="107"/>
        <v>6697769.5260000005</v>
      </c>
      <c r="AH326" s="289">
        <f t="shared" si="107"/>
        <v>6857671.4640000006</v>
      </c>
      <c r="AI326" s="289">
        <f t="shared" si="107"/>
        <v>7017573.4020000007</v>
      </c>
      <c r="AJ326" s="289">
        <f t="shared" si="107"/>
        <v>7177475.3400000017</v>
      </c>
      <c r="AK326" s="289" t="str">
        <f t="shared" si="107"/>
        <v/>
      </c>
      <c r="AL326" s="289" t="str">
        <f t="shared" si="107"/>
        <v/>
      </c>
      <c r="AM326" s="289" t="str">
        <f t="shared" si="107"/>
        <v/>
      </c>
      <c r="AN326" s="289" t="str">
        <f t="shared" si="107"/>
        <v/>
      </c>
      <c r="AO326" s="289" t="str">
        <f t="shared" si="107"/>
        <v/>
      </c>
      <c r="AP326" s="289" t="str">
        <f t="shared" si="107"/>
        <v/>
      </c>
      <c r="AQ326" s="289" t="str">
        <f t="shared" si="107"/>
        <v/>
      </c>
      <c r="AR326" s="289" t="str">
        <f t="shared" si="107"/>
        <v/>
      </c>
    </row>
    <row r="327" spans="1:45" s="290" customFormat="1" ht="22" hidden="1" customHeight="1" x14ac:dyDescent="0.15">
      <c r="A327" s="256"/>
      <c r="B327" s="288" t="s">
        <v>201</v>
      </c>
      <c r="C327" s="93" t="s">
        <v>49</v>
      </c>
      <c r="D327" s="289">
        <f t="shared" ref="D327:AR327" si="108">IF(D$78="","",IF($E319=0,$G319*D326,$J$24*D326))</f>
        <v>26979647.551234685</v>
      </c>
      <c r="E327" s="289">
        <f t="shared" si="108"/>
        <v>53959295.102469243</v>
      </c>
      <c r="F327" s="289">
        <f t="shared" si="108"/>
        <v>80938942.653703809</v>
      </c>
      <c r="G327" s="289">
        <f t="shared" si="108"/>
        <v>108753012.29415181</v>
      </c>
      <c r="H327" s="289">
        <f t="shared" si="108"/>
        <v>136567081.93459979</v>
      </c>
      <c r="I327" s="289">
        <f t="shared" si="108"/>
        <v>164381151.57504779</v>
      </c>
      <c r="J327" s="289">
        <f t="shared" si="108"/>
        <v>192195221.21549582</v>
      </c>
      <c r="K327" s="289">
        <f t="shared" si="108"/>
        <v>220009290.8559438</v>
      </c>
      <c r="L327" s="289">
        <f t="shared" si="108"/>
        <v>247823360.4963918</v>
      </c>
      <c r="M327" s="289">
        <f t="shared" si="108"/>
        <v>275637430.13683981</v>
      </c>
      <c r="N327" s="289">
        <f t="shared" si="108"/>
        <v>303451499.77728784</v>
      </c>
      <c r="O327" s="289">
        <f t="shared" si="108"/>
        <v>331265569.41773576</v>
      </c>
      <c r="P327" s="289">
        <f t="shared" si="108"/>
        <v>359079639.05818379</v>
      </c>
      <c r="Q327" s="289">
        <f t="shared" si="108"/>
        <v>383138809.29717135</v>
      </c>
      <c r="R327" s="289">
        <f t="shared" si="108"/>
        <v>407197979.53615892</v>
      </c>
      <c r="S327" s="289">
        <f t="shared" si="108"/>
        <v>431257149.77514642</v>
      </c>
      <c r="T327" s="289">
        <f t="shared" si="108"/>
        <v>455316320.01413399</v>
      </c>
      <c r="U327" s="289">
        <f t="shared" si="108"/>
        <v>479375490.2531215</v>
      </c>
      <c r="V327" s="289">
        <f t="shared" si="108"/>
        <v>503434660.492109</v>
      </c>
      <c r="W327" s="289">
        <f t="shared" si="108"/>
        <v>527493830.73109651</v>
      </c>
      <c r="X327" s="289">
        <f t="shared" si="108"/>
        <v>551553000.97008407</v>
      </c>
      <c r="Y327" s="289">
        <f t="shared" si="108"/>
        <v>575612171.20907152</v>
      </c>
      <c r="Z327" s="289">
        <f t="shared" si="108"/>
        <v>599671341.44805908</v>
      </c>
      <c r="AA327" s="289">
        <f t="shared" si="108"/>
        <v>616860436.48585594</v>
      </c>
      <c r="AB327" s="289">
        <f t="shared" si="108"/>
        <v>634049531.52365279</v>
      </c>
      <c r="AC327" s="289">
        <f t="shared" si="108"/>
        <v>651238626.56144965</v>
      </c>
      <c r="AD327" s="289">
        <f t="shared" si="108"/>
        <v>668427721.5992465</v>
      </c>
      <c r="AE327" s="289">
        <f t="shared" si="108"/>
        <v>685616816.63704336</v>
      </c>
      <c r="AF327" s="289">
        <f t="shared" si="108"/>
        <v>702805911.67484021</v>
      </c>
      <c r="AG327" s="289">
        <f t="shared" si="108"/>
        <v>719995006.71263707</v>
      </c>
      <c r="AH327" s="289">
        <f t="shared" si="108"/>
        <v>737184101.75043392</v>
      </c>
      <c r="AI327" s="289">
        <f t="shared" si="108"/>
        <v>754373196.78823078</v>
      </c>
      <c r="AJ327" s="289">
        <f t="shared" si="108"/>
        <v>771562291.82602775</v>
      </c>
      <c r="AK327" s="289" t="str">
        <f t="shared" si="108"/>
        <v/>
      </c>
      <c r="AL327" s="289" t="str">
        <f t="shared" si="108"/>
        <v/>
      </c>
      <c r="AM327" s="289" t="str">
        <f t="shared" si="108"/>
        <v/>
      </c>
      <c r="AN327" s="289" t="str">
        <f t="shared" si="108"/>
        <v/>
      </c>
      <c r="AO327" s="289" t="str">
        <f t="shared" si="108"/>
        <v/>
      </c>
      <c r="AP327" s="289" t="str">
        <f t="shared" si="108"/>
        <v/>
      </c>
      <c r="AQ327" s="289" t="str">
        <f t="shared" si="108"/>
        <v/>
      </c>
      <c r="AR327" s="289" t="str">
        <f t="shared" si="108"/>
        <v/>
      </c>
    </row>
    <row r="328" spans="1:45" s="256" customFormat="1" ht="10" hidden="1" customHeight="1" x14ac:dyDescent="0.15">
      <c r="C328" s="291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</row>
    <row r="329" spans="1:45" s="284" customFormat="1" ht="26" hidden="1" customHeight="1" x14ac:dyDescent="0.15">
      <c r="A329" s="256"/>
      <c r="B329" s="284" t="s">
        <v>100</v>
      </c>
      <c r="C329" s="286" t="s">
        <v>79</v>
      </c>
      <c r="D329" s="287">
        <f>IF(D$78="","",IF('Consommation BATIMENT'!D$190&lt;0,0,'Consommation BATIMENT'!D$190))</f>
        <v>2012400.0000000002</v>
      </c>
      <c r="E329" s="287">
        <f>IF(E$78="","",IF('Consommation BATIMENT'!E$190&lt;0,0,'Consommation BATIMENT'!E$190))</f>
        <v>3950898.6348000001</v>
      </c>
      <c r="F329" s="287">
        <f>IF(F$78="","",IF('Consommation BATIMENT'!F$190&lt;0,0,'Consommation BATIMENT'!F$190))</f>
        <v>5818209.7842342397</v>
      </c>
      <c r="G329" s="287">
        <f>IF(G$78="","",IF('Consommation BATIMENT'!G$190&lt;0,0,'Consommation BATIMENT'!G$190))</f>
        <v>7616947.6663278062</v>
      </c>
      <c r="H329" s="287">
        <f>IF(H$78="","",IF('Consommation BATIMENT'!H$190&lt;0,0,'Consommation BATIMENT'!H$190))</f>
        <v>9349630.4971772507</v>
      </c>
      <c r="I329" s="287">
        <f>IF(I$78="","",IF('Consommation BATIMENT'!I$190&lt;0,0,'Consommation BATIMENT'!I$190))</f>
        <v>11018684.016429411</v>
      </c>
      <c r="J329" s="287">
        <f>IF(J$78="","",IF('Consommation BATIMENT'!J$190&lt;0,0,'Consommation BATIMENT'!J$190))</f>
        <v>12626444.883294074</v>
      </c>
      <c r="K329" s="287">
        <f>IF(K$78="","",IF('Consommation BATIMENT'!K$190&lt;0,0,'Consommation BATIMENT'!K$190))</f>
        <v>14175163.947844865</v>
      </c>
      <c r="L329" s="287">
        <f>IF(L$78="","",IF('Consommation BATIMENT'!L$190&lt;0,0,'Consommation BATIMENT'!L$190))</f>
        <v>15667009.402188158</v>
      </c>
      <c r="M329" s="287">
        <f>IF(M$78="","",IF('Consommation BATIMENT'!M$190&lt;0,0,'Consommation BATIMENT'!M$190))</f>
        <v>17104069.815911602</v>
      </c>
      <c r="N329" s="287">
        <f>IF(N$78="","",IF('Consommation BATIMENT'!N$190&lt;0,0,'Consommation BATIMENT'!N$190))</f>
        <v>18488357.060061879</v>
      </c>
      <c r="O329" s="287">
        <f>IF(O$78="","",IF('Consommation BATIMENT'!O$190&lt;0,0,'Consommation BATIMENT'!O$190))</f>
        <v>19821809.123745225</v>
      </c>
      <c r="P329" s="287">
        <f>IF(P$78="","",IF('Consommation BATIMENT'!P$190&lt;0,0,'Consommation BATIMENT'!P$190))</f>
        <v>21106292.827293929</v>
      </c>
      <c r="Q329" s="287">
        <f>IF(Q$78="","",IF('Consommation BATIMENT'!Q$190&lt;0,0,'Consommation BATIMENT'!Q$190))</f>
        <v>22343606.435797215</v>
      </c>
      <c r="R329" s="287">
        <f>IF(R$78="","",IF('Consommation BATIMENT'!R$190&lt;0,0,'Consommation BATIMENT'!R$190))</f>
        <v>23535482.176655434</v>
      </c>
      <c r="S329" s="287">
        <f>IF(S$78="","",IF('Consommation BATIMENT'!S$190&lt;0,0,'Consommation BATIMENT'!S$190))</f>
        <v>24683588.664682116</v>
      </c>
      <c r="T329" s="287">
        <f>IF(T$78="","",IF('Consommation BATIMENT'!T$190&lt;0,0,'Consommation BATIMENT'!T$190))</f>
        <v>25789533.238148995</v>
      </c>
      <c r="U329" s="287">
        <f>IF(U$78="","",IF('Consommation BATIMENT'!U$190&lt;0,0,'Consommation BATIMENT'!U$190))</f>
        <v>26854864.209044449</v>
      </c>
      <c r="V329" s="287">
        <f>IF(V$78="","",IF('Consommation BATIMENT'!V$190&lt;0,0,'Consommation BATIMENT'!V$190))</f>
        <v>27881073.03069571</v>
      </c>
      <c r="W329" s="287">
        <f>IF(W$78="","",IF('Consommation BATIMENT'!W$190&lt;0,0,'Consommation BATIMENT'!W$190))</f>
        <v>28869596.385789473</v>
      </c>
      <c r="X329" s="287">
        <f>IF(X$78="","",IF('Consommation BATIMENT'!X$190&lt;0,0,'Consommation BATIMENT'!X$190))</f>
        <v>29821818.197714124</v>
      </c>
      <c r="Y329" s="287">
        <f>IF(Y$78="","",IF('Consommation BATIMENT'!Y$190&lt;0,0,'Consommation BATIMENT'!Y$190))</f>
        <v>30739071.568039469</v>
      </c>
      <c r="Z329" s="287">
        <f>IF(Z$78="","",IF('Consommation BATIMENT'!Z$190&lt;0,0,'Consommation BATIMENT'!Z$190))</f>
        <v>31622640.642846357</v>
      </c>
      <c r="AA329" s="287">
        <f>IF(AA$78="","",IF('Consommation BATIMENT'!AA$190&lt;0,0,'Consommation BATIMENT'!AA$190))</f>
        <v>32473762.410519108</v>
      </c>
      <c r="AB329" s="287">
        <f>IF(AB$78="","",IF('Consommation BATIMENT'!AB$190&lt;0,0,'Consommation BATIMENT'!AB$190))</f>
        <v>33293628.433517616</v>
      </c>
      <c r="AC329" s="287">
        <f>IF(AC$78="","",IF('Consommation BATIMENT'!AC$190&lt;0,0,'Consommation BATIMENT'!AC$190))</f>
        <v>34083386.516553551</v>
      </c>
      <c r="AD329" s="287">
        <f>IF(AD$78="","",IF('Consommation BATIMENT'!AD$190&lt;0,0,'Consommation BATIMENT'!AD$190))</f>
        <v>34844142.313506156</v>
      </c>
      <c r="AE329" s="287">
        <f>IF(AE$78="","",IF('Consommation BATIMENT'!AE$190&lt;0,0,'Consommation BATIMENT'!AE$190))</f>
        <v>35576960.875327267</v>
      </c>
      <c r="AF329" s="287">
        <f>IF(AF$78="","",IF('Consommation BATIMENT'!AF$190&lt;0,0,'Consommation BATIMENT'!AF$190))</f>
        <v>36282868.141102627</v>
      </c>
      <c r="AG329" s="287">
        <f>IF(AG$78="","",IF('Consommation BATIMENT'!AG$190&lt;0,0,'Consommation BATIMENT'!AG$190))</f>
        <v>36962852.374356918</v>
      </c>
      <c r="AH329" s="287">
        <f>IF(AH$78="","",IF('Consommation BATIMENT'!AH$190&lt;0,0,'Consommation BATIMENT'!AH$190))</f>
        <v>37617865.54661341</v>
      </c>
      <c r="AI329" s="287">
        <f>IF(AI$78="","",IF('Consommation BATIMENT'!AI$190&lt;0,0,'Consommation BATIMENT'!AI$190))</f>
        <v>38248824.670145124</v>
      </c>
      <c r="AJ329" s="287">
        <f>IF(AJ$78="","",IF('Consommation BATIMENT'!AJ$190&lt;0,0,'Consommation BATIMENT'!AJ$190))</f>
        <v>38856613.081783384</v>
      </c>
      <c r="AK329" s="287" t="str">
        <f>IF(AK$78="","",IF('Consommation BATIMENT'!AK$190&lt;0,0,'Consommation BATIMENT'!AK$190))</f>
        <v/>
      </c>
      <c r="AL329" s="287" t="str">
        <f>IF(AL$78="","",IF('Consommation BATIMENT'!AL$190&lt;0,0,'Consommation BATIMENT'!AL$190))</f>
        <v/>
      </c>
      <c r="AM329" s="287" t="str">
        <f>IF(AM$78="","",IF('Consommation BATIMENT'!AM$190&lt;0,0,'Consommation BATIMENT'!AM$190))</f>
        <v/>
      </c>
      <c r="AN329" s="287" t="str">
        <f>IF(AN$78="","",IF('Consommation BATIMENT'!AN$190&lt;0,0,'Consommation BATIMENT'!AN$190))</f>
        <v/>
      </c>
      <c r="AO329" s="287" t="str">
        <f>IF(AO$78="","",IF('Consommation BATIMENT'!AO$190&lt;0,0,'Consommation BATIMENT'!AO$190))</f>
        <v/>
      </c>
      <c r="AP329" s="287" t="str">
        <f>IF(AP$78="","",IF('Consommation BATIMENT'!AP$190&lt;0,0,'Consommation BATIMENT'!AP$190))</f>
        <v/>
      </c>
      <c r="AQ329" s="287" t="str">
        <f>IF(AQ$78="","",IF('Consommation BATIMENT'!AQ$190&lt;0,0,'Consommation BATIMENT'!AQ$190))</f>
        <v/>
      </c>
      <c r="AR329" s="287" t="str">
        <f>IF(AR$78="","",IF('Consommation BATIMENT'!AR$190&lt;0,0,'Consommation BATIMENT'!AR$190))</f>
        <v/>
      </c>
    </row>
    <row r="330" spans="1:45" s="290" customFormat="1" ht="22" hidden="1" customHeight="1" x14ac:dyDescent="0.15">
      <c r="A330" s="256"/>
      <c r="B330" s="288" t="s">
        <v>199</v>
      </c>
      <c r="C330" s="93" t="s">
        <v>79</v>
      </c>
      <c r="D330" s="289">
        <f t="shared" ref="D330:AR330" si="109">IF(D$78="","",IF(D329&lt;0,0,IF($D319=0,D329,$F$260*$F$261*D329)))</f>
        <v>422604.00000000006</v>
      </c>
      <c r="E330" s="289">
        <f t="shared" si="109"/>
        <v>829688.71330800001</v>
      </c>
      <c r="F330" s="289">
        <f t="shared" si="109"/>
        <v>1221824.0546891904</v>
      </c>
      <c r="G330" s="289">
        <f t="shared" si="109"/>
        <v>1599559.0099288393</v>
      </c>
      <c r="H330" s="289">
        <f t="shared" si="109"/>
        <v>1963422.4044072225</v>
      </c>
      <c r="I330" s="289">
        <f t="shared" si="109"/>
        <v>2313923.6434501763</v>
      </c>
      <c r="J330" s="289">
        <f t="shared" si="109"/>
        <v>2651553.4254917554</v>
      </c>
      <c r="K330" s="289">
        <f t="shared" si="109"/>
        <v>2976784.4290474216</v>
      </c>
      <c r="L330" s="289">
        <f t="shared" si="109"/>
        <v>3290071.9744595131</v>
      </c>
      <c r="M330" s="289">
        <f t="shared" si="109"/>
        <v>3591854.6613414362</v>
      </c>
      <c r="N330" s="289">
        <f t="shared" si="109"/>
        <v>3882554.9826129945</v>
      </c>
      <c r="O330" s="289">
        <f t="shared" si="109"/>
        <v>4162579.915986497</v>
      </c>
      <c r="P330" s="289">
        <f t="shared" si="109"/>
        <v>4432321.493731725</v>
      </c>
      <c r="Q330" s="289">
        <f t="shared" si="109"/>
        <v>4692157.3515174147</v>
      </c>
      <c r="R330" s="289">
        <f t="shared" si="109"/>
        <v>4942451.257097641</v>
      </c>
      <c r="S330" s="289">
        <f t="shared" si="109"/>
        <v>5183553.6195832444</v>
      </c>
      <c r="T330" s="289">
        <f t="shared" si="109"/>
        <v>5415801.980011289</v>
      </c>
      <c r="U330" s="289">
        <f t="shared" si="109"/>
        <v>5639521.4838993344</v>
      </c>
      <c r="V330" s="289">
        <f t="shared" si="109"/>
        <v>5855025.336446099</v>
      </c>
      <c r="W330" s="289">
        <f t="shared" si="109"/>
        <v>6062615.2410157891</v>
      </c>
      <c r="X330" s="289">
        <f t="shared" si="109"/>
        <v>6262581.8215199662</v>
      </c>
      <c r="Y330" s="289">
        <f t="shared" si="109"/>
        <v>6455205.0292882882</v>
      </c>
      <c r="Z330" s="289">
        <f t="shared" si="109"/>
        <v>6640754.5349977352</v>
      </c>
      <c r="AA330" s="289">
        <f t="shared" si="109"/>
        <v>6819490.1062090127</v>
      </c>
      <c r="AB330" s="289">
        <f t="shared" si="109"/>
        <v>6991661.9710386992</v>
      </c>
      <c r="AC330" s="289">
        <f t="shared" si="109"/>
        <v>7157511.1684762454</v>
      </c>
      <c r="AD330" s="289">
        <f t="shared" si="109"/>
        <v>7317269.885836293</v>
      </c>
      <c r="AE330" s="289">
        <f t="shared" si="109"/>
        <v>7471161.7838187255</v>
      </c>
      <c r="AF330" s="289">
        <f t="shared" si="109"/>
        <v>7619402.3096315516</v>
      </c>
      <c r="AG330" s="289">
        <f t="shared" si="109"/>
        <v>7762198.9986149529</v>
      </c>
      <c r="AH330" s="289">
        <f t="shared" si="109"/>
        <v>7899751.7647888158</v>
      </c>
      <c r="AI330" s="289">
        <f t="shared" si="109"/>
        <v>8032253.180730476</v>
      </c>
      <c r="AJ330" s="289">
        <f t="shared" si="109"/>
        <v>8159888.7471745107</v>
      </c>
      <c r="AK330" s="289" t="str">
        <f t="shared" si="109"/>
        <v/>
      </c>
      <c r="AL330" s="289" t="str">
        <f t="shared" si="109"/>
        <v/>
      </c>
      <c r="AM330" s="289" t="str">
        <f t="shared" si="109"/>
        <v/>
      </c>
      <c r="AN330" s="289" t="str">
        <f t="shared" si="109"/>
        <v/>
      </c>
      <c r="AO330" s="289" t="str">
        <f t="shared" si="109"/>
        <v/>
      </c>
      <c r="AP330" s="289" t="str">
        <f t="shared" si="109"/>
        <v/>
      </c>
      <c r="AQ330" s="289" t="str">
        <f t="shared" si="109"/>
        <v/>
      </c>
      <c r="AR330" s="289" t="str">
        <f t="shared" si="109"/>
        <v/>
      </c>
    </row>
    <row r="331" spans="1:45" s="290" customFormat="1" ht="22" hidden="1" customHeight="1" x14ac:dyDescent="0.15">
      <c r="A331" s="256"/>
      <c r="B331" s="288" t="s">
        <v>197</v>
      </c>
      <c r="C331" s="93" t="s">
        <v>49</v>
      </c>
      <c r="D331" s="289">
        <f t="shared" ref="D331:AR331" si="110">IF(D$78="","",IF($D319=0,$H319*D330,$J$24*D330))</f>
        <v>45428969.843712009</v>
      </c>
      <c r="E331" s="289">
        <f t="shared" si="110"/>
        <v>89189651.627853379</v>
      </c>
      <c r="F331" s="289">
        <f t="shared" si="110"/>
        <v>131343309.89483573</v>
      </c>
      <c r="G331" s="289">
        <f t="shared" si="110"/>
        <v>171948959.36927968</v>
      </c>
      <c r="H331" s="289">
        <f t="shared" si="110"/>
        <v>211063447.57807362</v>
      </c>
      <c r="I331" s="289">
        <f t="shared" si="110"/>
        <v>248741534.43637607</v>
      </c>
      <c r="J331" s="289">
        <f t="shared" si="110"/>
        <v>285035968.910981</v>
      </c>
      <c r="K331" s="289">
        <f t="shared" si="110"/>
        <v>319997562.86837506</v>
      </c>
      <c r="L331" s="289">
        <f t="shared" si="110"/>
        <v>353675262.2108717</v>
      </c>
      <c r="M331" s="289">
        <f t="shared" si="110"/>
        <v>386116215.40041387</v>
      </c>
      <c r="N331" s="289">
        <f t="shared" si="110"/>
        <v>417365839.46597648</v>
      </c>
      <c r="O331" s="289">
        <f t="shared" si="110"/>
        <v>447467883.58697933</v>
      </c>
      <c r="P331" s="289">
        <f t="shared" si="110"/>
        <v>476464490.34172672</v>
      </c>
      <c r="Q331" s="289">
        <f t="shared" si="110"/>
        <v>504396254.7066195</v>
      </c>
      <c r="R331" s="289">
        <f t="shared" si="110"/>
        <v>531302280.8887403</v>
      </c>
      <c r="S331" s="289">
        <f t="shared" si="110"/>
        <v>557220237.07137513</v>
      </c>
      <c r="T331" s="289">
        <f t="shared" si="110"/>
        <v>582186408.14911509</v>
      </c>
      <c r="U331" s="289">
        <f t="shared" si="110"/>
        <v>606235746.52636707</v>
      </c>
      <c r="V331" s="289">
        <f t="shared" si="110"/>
        <v>629401921.05039132</v>
      </c>
      <c r="W331" s="289">
        <f t="shared" si="110"/>
        <v>651717364.14736974</v>
      </c>
      <c r="X331" s="289">
        <f t="shared" si="110"/>
        <v>673213317.22749794</v>
      </c>
      <c r="Y331" s="289">
        <f t="shared" si="110"/>
        <v>693919874.42266452</v>
      </c>
      <c r="Z331" s="289">
        <f t="shared" si="110"/>
        <v>713866024.71795309</v>
      </c>
      <c r="AA331" s="289">
        <f t="shared" si="110"/>
        <v>733079692.53594756</v>
      </c>
      <c r="AB331" s="289">
        <f t="shared" si="110"/>
        <v>751587776.83066201</v>
      </c>
      <c r="AC331" s="289">
        <f t="shared" si="110"/>
        <v>769416188.74582171</v>
      </c>
      <c r="AD331" s="289">
        <f t="shared" si="110"/>
        <v>786589887.890221</v>
      </c>
      <c r="AE331" s="289">
        <f t="shared" si="110"/>
        <v>803132917.28094018</v>
      </c>
      <c r="AF331" s="289">
        <f t="shared" si="110"/>
        <v>819068437.00334442</v>
      </c>
      <c r="AG331" s="289">
        <f t="shared" si="110"/>
        <v>834418756.63498271</v>
      </c>
      <c r="AH331" s="289">
        <f t="shared" si="110"/>
        <v>849205366.47878814</v>
      </c>
      <c r="AI331" s="289">
        <f t="shared" si="110"/>
        <v>863448967.64929962</v>
      </c>
      <c r="AJ331" s="289">
        <f t="shared" si="110"/>
        <v>877169501.05402637</v>
      </c>
      <c r="AK331" s="289" t="str">
        <f t="shared" si="110"/>
        <v/>
      </c>
      <c r="AL331" s="289" t="str">
        <f t="shared" si="110"/>
        <v/>
      </c>
      <c r="AM331" s="289" t="str">
        <f t="shared" si="110"/>
        <v/>
      </c>
      <c r="AN331" s="289" t="str">
        <f t="shared" si="110"/>
        <v/>
      </c>
      <c r="AO331" s="289" t="str">
        <f t="shared" si="110"/>
        <v/>
      </c>
      <c r="AP331" s="289" t="str">
        <f t="shared" si="110"/>
        <v/>
      </c>
      <c r="AQ331" s="289" t="str">
        <f t="shared" si="110"/>
        <v/>
      </c>
      <c r="AR331" s="289" t="str">
        <f t="shared" si="110"/>
        <v/>
      </c>
    </row>
    <row r="332" spans="1:45" s="256" customFormat="1" ht="10" hidden="1" customHeight="1" x14ac:dyDescent="0.15">
      <c r="C332" s="291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</row>
    <row r="333" spans="1:45" s="284" customFormat="1" ht="26" hidden="1" customHeight="1" x14ac:dyDescent="0.15">
      <c r="A333" s="256"/>
      <c r="B333" s="284" t="s">
        <v>101</v>
      </c>
      <c r="C333" s="286" t="s">
        <v>79</v>
      </c>
      <c r="D333" s="287">
        <f>IF(D$78="","",IF('Consommation BATIMENT'!D$201&lt;0,0,'Consommation BATIMENT'!D$201))</f>
        <v>53847184.299999997</v>
      </c>
      <c r="E333" s="287">
        <f>IF(E$78="","",IF('Consommation BATIMENT'!E$201&lt;0,0,'Consommation BATIMENT'!E$201))</f>
        <v>51869754.150951095</v>
      </c>
      <c r="F333" s="287">
        <f>IF(F$78="","",IF('Consommation BATIMENT'!F$201&lt;0,0,'Consommation BATIMENT'!F$201))</f>
        <v>49964941.169265717</v>
      </c>
      <c r="G333" s="287">
        <f>IF(G$78="","",IF('Consommation BATIMENT'!G$201&lt;0,0,'Consommation BATIMENT'!G$201))</f>
        <v>48130078.634706773</v>
      </c>
      <c r="H333" s="287">
        <f>IF(H$78="","",IF('Consommation BATIMENT'!H$201&lt;0,0,'Consommation BATIMENT'!H$201))</f>
        <v>46362597.757004432</v>
      </c>
      <c r="I333" s="287">
        <f>IF(I$78="","",IF('Consommation BATIMENT'!I$201&lt;0,0,'Consommation BATIMENT'!I$201))</f>
        <v>44660024.079573959</v>
      </c>
      <c r="J333" s="287">
        <f>IF(J$78="","",IF('Consommation BATIMENT'!J$201&lt;0,0,'Consommation BATIMENT'!J$201))</f>
        <v>43019974.01529976</v>
      </c>
      <c r="K333" s="287">
        <f>IF(K$78="","",IF('Consommation BATIMENT'!K$201&lt;0,0,'Consommation BATIMENT'!K$201))</f>
        <v>41440151.509535901</v>
      </c>
      <c r="L333" s="287">
        <f>IF(L$78="","",IF('Consommation BATIMENT'!L$201&lt;0,0,'Consommation BATIMENT'!L$201))</f>
        <v>39918344.825651221</v>
      </c>
      <c r="M333" s="287">
        <f>IF(M$78="","",IF('Consommation BATIMENT'!M$201&lt;0,0,'Consommation BATIMENT'!M$201))</f>
        <v>38452423.448618829</v>
      </c>
      <c r="N333" s="287">
        <f>IF(N$78="","",IF('Consommation BATIMENT'!N$201&lt;0,0,'Consommation BATIMENT'!N$201))</f>
        <v>37040335.102315195</v>
      </c>
      <c r="O333" s="287">
        <f>IF(O$78="","",IF('Consommation BATIMENT'!O$201&lt;0,0,'Consommation BATIMENT'!O$201))</f>
        <v>35680102.876352876</v>
      </c>
      <c r="P333" s="287">
        <f>IF(P$78="","",IF('Consommation BATIMENT'!P$201&lt;0,0,'Consommation BATIMENT'!P$201))</f>
        <v>34369822.458424568</v>
      </c>
      <c r="Q333" s="287">
        <f>IF(Q$78="","",IF('Consommation BATIMENT'!Q$201&lt;0,0,'Consommation BATIMENT'!Q$201))</f>
        <v>33107659.468283843</v>
      </c>
      <c r="R333" s="287">
        <f>IF(R$78="","",IF('Consommation BATIMENT'!R$201&lt;0,0,'Consommation BATIMENT'!R$201))</f>
        <v>31891846.889630053</v>
      </c>
      <c r="S333" s="287">
        <f>IF(S$78="","",IF('Consommation BATIMENT'!S$201&lt;0,0,'Consommation BATIMENT'!S$201))</f>
        <v>30720682.596302167</v>
      </c>
      <c r="T333" s="287">
        <f>IF(T$78="","",IF('Consommation BATIMENT'!T$201&lt;0,0,'Consommation BATIMENT'!T$201))</f>
        <v>29592526.969318163</v>
      </c>
      <c r="U333" s="287">
        <f>IF(U$78="","",IF('Consommation BATIMENT'!U$201&lt;0,0,'Consommation BATIMENT'!U$201))</f>
        <v>28505800.601423893</v>
      </c>
      <c r="V333" s="287">
        <f>IF(V$78="","",IF('Consommation BATIMENT'!V$201&lt;0,0,'Consommation BATIMENT'!V$201))</f>
        <v>27458982.085937802</v>
      </c>
      <c r="W333" s="287">
        <f>IF(W$78="","",IF('Consommation BATIMENT'!W$201&lt;0,0,'Consommation BATIMENT'!W$201))</f>
        <v>26450605.886795908</v>
      </c>
      <c r="X333" s="287">
        <f>IF(X$78="","",IF('Consommation BATIMENT'!X$201&lt;0,0,'Consommation BATIMENT'!X$201))</f>
        <v>25479260.286815103</v>
      </c>
      <c r="Y333" s="287">
        <f>IF(Y$78="","",IF('Consommation BATIMENT'!Y$201&lt;0,0,'Consommation BATIMENT'!Y$201))</f>
        <v>24543585.411302391</v>
      </c>
      <c r="Z333" s="287">
        <f>IF(Z$78="","",IF('Consommation BATIMENT'!Z$201&lt;0,0,'Consommation BATIMENT'!Z$201))</f>
        <v>23642271.324243132</v>
      </c>
      <c r="AA333" s="287">
        <f>IF(AA$78="","",IF('Consommation BATIMENT'!AA$201&lt;0,0,'Consommation BATIMENT'!AA$201))</f>
        <v>22774056.194402952</v>
      </c>
      <c r="AB333" s="287">
        <f>IF(AB$78="","",IF('Consommation BATIMENT'!AB$201&lt;0,0,'Consommation BATIMENT'!AB$201))</f>
        <v>21937724.528775889</v>
      </c>
      <c r="AC333" s="287">
        <f>IF(AC$78="","",IF('Consommation BATIMENT'!AC$201&lt;0,0,'Consommation BATIMENT'!AC$201))</f>
        <v>21132105.470905654</v>
      </c>
      <c r="AD333" s="287">
        <f>IF(AD$78="","",IF('Consommation BATIMENT'!AD$201&lt;0,0,'Consommation BATIMENT'!AD$201))</f>
        <v>20356071.161697585</v>
      </c>
      <c r="AE333" s="287">
        <f>IF(AE$78="","",IF('Consommation BATIMENT'!AE$201&lt;0,0,'Consommation BATIMENT'!AE$201))</f>
        <v>19608535.160426565</v>
      </c>
      <c r="AF333" s="287">
        <f>IF(AF$78="","",IF('Consommation BATIMENT'!AF$201&lt;0,0,'Consommation BATIMENT'!AF$201))</f>
        <v>18888450.923730221</v>
      </c>
      <c r="AG333" s="287">
        <f>IF(AG$78="","",IF('Consommation BATIMENT'!AG$201&lt;0,0,'Consommation BATIMENT'!AG$201))</f>
        <v>18194810.340458076</v>
      </c>
      <c r="AH333" s="287">
        <f>IF(AH$78="","",IF('Consommation BATIMENT'!AH$201&lt;0,0,'Consommation BATIMENT'!AH$201))</f>
        <v>17526642.320325434</v>
      </c>
      <c r="AI333" s="287">
        <f>IF(AI$78="","",IF('Consommation BATIMENT'!AI$201&lt;0,0,'Consommation BATIMENT'!AI$201))</f>
        <v>16883011.434396125</v>
      </c>
      <c r="AJ333" s="287">
        <f>IF(AJ$78="","",IF('Consommation BATIMENT'!AJ$201&lt;0,0,'Consommation BATIMENT'!AJ$201))</f>
        <v>16263016.605490796</v>
      </c>
      <c r="AK333" s="287" t="str">
        <f>IF(AK$78="","",IF('Consommation BATIMENT'!AK$201&lt;0,0,'Consommation BATIMENT'!AK$201))</f>
        <v/>
      </c>
      <c r="AL333" s="287" t="str">
        <f>IF(AL$78="","",IF('Consommation BATIMENT'!AL$201&lt;0,0,'Consommation BATIMENT'!AL$201))</f>
        <v/>
      </c>
      <c r="AM333" s="287" t="str">
        <f>IF(AM$78="","",IF('Consommation BATIMENT'!AM$201&lt;0,0,'Consommation BATIMENT'!AM$201))</f>
        <v/>
      </c>
      <c r="AN333" s="287" t="str">
        <f>IF(AN$78="","",IF('Consommation BATIMENT'!AN$201&lt;0,0,'Consommation BATIMENT'!AN$201))</f>
        <v/>
      </c>
      <c r="AO333" s="287" t="str">
        <f>IF(AO$78="","",IF('Consommation BATIMENT'!AO$201&lt;0,0,'Consommation BATIMENT'!AO$201))</f>
        <v/>
      </c>
      <c r="AP333" s="287" t="str">
        <f>IF(AP$78="","",IF('Consommation BATIMENT'!AP$201&lt;0,0,'Consommation BATIMENT'!AP$201))</f>
        <v/>
      </c>
      <c r="AQ333" s="287" t="str">
        <f>IF(AQ$78="","",IF('Consommation BATIMENT'!AQ$201&lt;0,0,'Consommation BATIMENT'!AQ$201))</f>
        <v/>
      </c>
      <c r="AR333" s="287" t="str">
        <f>IF(AR$78="","",IF('Consommation BATIMENT'!AR$201&lt;0,0,'Consommation BATIMENT'!AR$201))</f>
        <v/>
      </c>
    </row>
    <row r="334" spans="1:45" s="290" customFormat="1" ht="22" hidden="1" customHeight="1" x14ac:dyDescent="0.15">
      <c r="A334" s="256"/>
      <c r="B334" s="288" t="s">
        <v>200</v>
      </c>
      <c r="C334" s="93" t="s">
        <v>79</v>
      </c>
      <c r="D334" s="289">
        <f t="shared" ref="D334:AR334" si="111">IF(D$78="","",IF(D333&lt;0,0,IF($F319=0,D333,$F$260*$F$261*D333)))</f>
        <v>11307908.703</v>
      </c>
      <c r="E334" s="289">
        <f t="shared" si="111"/>
        <v>10892648.37169973</v>
      </c>
      <c r="F334" s="289">
        <f t="shared" si="111"/>
        <v>10492637.645545801</v>
      </c>
      <c r="G334" s="289">
        <f t="shared" si="111"/>
        <v>10107316.513288422</v>
      </c>
      <c r="H334" s="289">
        <f t="shared" si="111"/>
        <v>9736145.5289709307</v>
      </c>
      <c r="I334" s="289">
        <f t="shared" si="111"/>
        <v>9378605.0567105319</v>
      </c>
      <c r="J334" s="289">
        <f t="shared" si="111"/>
        <v>9034194.5432129484</v>
      </c>
      <c r="K334" s="289">
        <f t="shared" si="111"/>
        <v>8702431.8170025386</v>
      </c>
      <c r="L334" s="289">
        <f t="shared" si="111"/>
        <v>8382852.4133867566</v>
      </c>
      <c r="M334" s="289">
        <f t="shared" si="111"/>
        <v>8075008.9242099542</v>
      </c>
      <c r="N334" s="289">
        <f t="shared" si="111"/>
        <v>7778470.3714861907</v>
      </c>
      <c r="O334" s="289">
        <f t="shared" si="111"/>
        <v>7492821.6040341035</v>
      </c>
      <c r="P334" s="289">
        <f t="shared" si="111"/>
        <v>7217662.7162691588</v>
      </c>
      <c r="Q334" s="289">
        <f t="shared" si="111"/>
        <v>6952608.4883396067</v>
      </c>
      <c r="R334" s="289">
        <f t="shared" si="111"/>
        <v>6697287.8468223112</v>
      </c>
      <c r="S334" s="289">
        <f t="shared" si="111"/>
        <v>6451343.3452234548</v>
      </c>
      <c r="T334" s="289">
        <f t="shared" si="111"/>
        <v>6214430.6635568142</v>
      </c>
      <c r="U334" s="289">
        <f t="shared" si="111"/>
        <v>5986218.1262990171</v>
      </c>
      <c r="V334" s="289">
        <f t="shared" si="111"/>
        <v>5766386.2380469386</v>
      </c>
      <c r="W334" s="289">
        <f t="shared" si="111"/>
        <v>5554627.2362271408</v>
      </c>
      <c r="X334" s="289">
        <f t="shared" si="111"/>
        <v>5350644.6602311712</v>
      </c>
      <c r="Y334" s="289">
        <f t="shared" si="111"/>
        <v>5154152.936373502</v>
      </c>
      <c r="Z334" s="289">
        <f t="shared" si="111"/>
        <v>4964876.9780910574</v>
      </c>
      <c r="AA334" s="289">
        <f t="shared" si="111"/>
        <v>4782551.8008246198</v>
      </c>
      <c r="AB334" s="289">
        <f t="shared" si="111"/>
        <v>4606922.1510429364</v>
      </c>
      <c r="AC334" s="289">
        <f t="shared" si="111"/>
        <v>4437742.148890187</v>
      </c>
      <c r="AD334" s="289">
        <f t="shared" si="111"/>
        <v>4274774.9439564925</v>
      </c>
      <c r="AE334" s="289">
        <f t="shared" si="111"/>
        <v>4117792.3836895786</v>
      </c>
      <c r="AF334" s="289">
        <f t="shared" si="111"/>
        <v>3966574.6939833462</v>
      </c>
      <c r="AG334" s="289">
        <f t="shared" si="111"/>
        <v>3820910.1714961957</v>
      </c>
      <c r="AH334" s="289">
        <f t="shared" si="111"/>
        <v>3680594.8872683411</v>
      </c>
      <c r="AI334" s="289">
        <f t="shared" si="111"/>
        <v>3545432.4012231864</v>
      </c>
      <c r="AJ334" s="289">
        <f t="shared" si="111"/>
        <v>3415233.4871530673</v>
      </c>
      <c r="AK334" s="289" t="str">
        <f t="shared" si="111"/>
        <v/>
      </c>
      <c r="AL334" s="289" t="str">
        <f t="shared" si="111"/>
        <v/>
      </c>
      <c r="AM334" s="289" t="str">
        <f t="shared" si="111"/>
        <v/>
      </c>
      <c r="AN334" s="289" t="str">
        <f t="shared" si="111"/>
        <v/>
      </c>
      <c r="AO334" s="289" t="str">
        <f t="shared" si="111"/>
        <v/>
      </c>
      <c r="AP334" s="289" t="str">
        <f t="shared" si="111"/>
        <v/>
      </c>
      <c r="AQ334" s="289" t="str">
        <f t="shared" si="111"/>
        <v/>
      </c>
      <c r="AR334" s="289" t="str">
        <f t="shared" si="111"/>
        <v/>
      </c>
      <c r="AS334" s="294"/>
    </row>
    <row r="335" spans="1:45" s="290" customFormat="1" ht="22" hidden="1" customHeight="1" x14ac:dyDescent="0.15">
      <c r="A335" s="256"/>
      <c r="B335" s="288" t="s">
        <v>201</v>
      </c>
      <c r="C335" s="93" t="s">
        <v>49</v>
      </c>
      <c r="D335" s="289">
        <f t="shared" ref="D335:AR335" si="112">IF(D$78="","",IF($F319=0,$H319*D334,$J$24*D334))</f>
        <v>1215574494.0039268</v>
      </c>
      <c r="E335" s="289">
        <f t="shared" si="112"/>
        <v>1170934951.8606205</v>
      </c>
      <c r="F335" s="289">
        <f t="shared" si="112"/>
        <v>1127934707.6234431</v>
      </c>
      <c r="G335" s="289">
        <f t="shared" si="112"/>
        <v>1086513561.3553872</v>
      </c>
      <c r="H335" s="289">
        <f t="shared" si="112"/>
        <v>1046613523.8417333</v>
      </c>
      <c r="I335" s="289">
        <f t="shared" si="112"/>
        <v>1008178735.4056934</v>
      </c>
      <c r="J335" s="289">
        <f t="shared" si="112"/>
        <v>971155387.70538986</v>
      </c>
      <c r="K335" s="289">
        <f t="shared" si="112"/>
        <v>935491648.40268481</v>
      </c>
      <c r="L335" s="289">
        <f t="shared" si="112"/>
        <v>901137588.5983932</v>
      </c>
      <c r="M335" s="289">
        <f t="shared" si="112"/>
        <v>868045112.93229437</v>
      </c>
      <c r="N335" s="289">
        <f t="shared" si="112"/>
        <v>836167892.25008154</v>
      </c>
      <c r="O335" s="289">
        <f t="shared" si="112"/>
        <v>805461298.74298179</v>
      </c>
      <c r="P335" s="289">
        <f t="shared" si="112"/>
        <v>775882343.46924329</v>
      </c>
      <c r="Q335" s="289">
        <f t="shared" si="112"/>
        <v>747389616.17002225</v>
      </c>
      <c r="R335" s="289">
        <f t="shared" si="112"/>
        <v>719943227.29541051</v>
      </c>
      <c r="S335" s="289">
        <f t="shared" si="112"/>
        <v>693504752.15944111</v>
      </c>
      <c r="T335" s="289">
        <f t="shared" si="112"/>
        <v>668037177.14589</v>
      </c>
      <c r="U335" s="289">
        <f t="shared" si="112"/>
        <v>643504847.88956141</v>
      </c>
      <c r="V335" s="289">
        <f t="shared" si="112"/>
        <v>619873419.36051309</v>
      </c>
      <c r="W335" s="289">
        <f t="shared" si="112"/>
        <v>597109807.78133702</v>
      </c>
      <c r="X335" s="289">
        <f t="shared" si="112"/>
        <v>575182144.31018293</v>
      </c>
      <c r="Y335" s="289">
        <f t="shared" si="112"/>
        <v>554059730.42468011</v>
      </c>
      <c r="Z335" s="289">
        <f t="shared" si="112"/>
        <v>533712994.94429451</v>
      </c>
      <c r="AA335" s="289">
        <f t="shared" si="112"/>
        <v>514113452.63095522</v>
      </c>
      <c r="AB335" s="289">
        <f t="shared" si="112"/>
        <v>495233664.30998856</v>
      </c>
      <c r="AC335" s="289">
        <f t="shared" si="112"/>
        <v>477047198.45553285</v>
      </c>
      <c r="AD335" s="289">
        <f t="shared" si="112"/>
        <v>459528594.18665034</v>
      </c>
      <c r="AE335" s="289">
        <f t="shared" si="112"/>
        <v>442653325.622334</v>
      </c>
      <c r="AF335" s="289">
        <f t="shared" si="112"/>
        <v>426397767.54550505</v>
      </c>
      <c r="AG335" s="289">
        <f t="shared" si="112"/>
        <v>410739162.32793146</v>
      </c>
      <c r="AH335" s="289">
        <f t="shared" si="112"/>
        <v>395655588.06976283</v>
      </c>
      <c r="AI335" s="289">
        <f t="shared" si="112"/>
        <v>381125927.90907699</v>
      </c>
      <c r="AJ335" s="289">
        <f t="shared" si="112"/>
        <v>367129840.45847195</v>
      </c>
      <c r="AK335" s="289" t="str">
        <f t="shared" si="112"/>
        <v/>
      </c>
      <c r="AL335" s="289" t="str">
        <f t="shared" si="112"/>
        <v/>
      </c>
      <c r="AM335" s="289" t="str">
        <f t="shared" si="112"/>
        <v/>
      </c>
      <c r="AN335" s="289" t="str">
        <f t="shared" si="112"/>
        <v/>
      </c>
      <c r="AO335" s="289" t="str">
        <f t="shared" si="112"/>
        <v/>
      </c>
      <c r="AP335" s="289" t="str">
        <f t="shared" si="112"/>
        <v/>
      </c>
      <c r="AQ335" s="289" t="str">
        <f t="shared" si="112"/>
        <v/>
      </c>
      <c r="AR335" s="289" t="str">
        <f t="shared" si="112"/>
        <v/>
      </c>
      <c r="AS335" s="294"/>
    </row>
    <row r="336" spans="1:45" s="256" customFormat="1" ht="10" hidden="1" customHeight="1" thickBot="1" x14ac:dyDescent="0.2">
      <c r="C336" s="291"/>
      <c r="D336" s="292"/>
      <c r="E336" s="295"/>
      <c r="F336" s="292"/>
      <c r="G336" s="292"/>
      <c r="H336" s="292"/>
      <c r="I336" s="292"/>
      <c r="J336" s="295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</row>
    <row r="337" spans="1:1173" s="255" customFormat="1" ht="22" hidden="1" customHeight="1" thickTop="1" thickBot="1" x14ac:dyDescent="0.2">
      <c r="A337" s="256"/>
      <c r="B337" s="296" t="s">
        <v>248</v>
      </c>
      <c r="C337" s="297" t="s">
        <v>79</v>
      </c>
      <c r="D337" s="298">
        <f>IF(D$78="","",D322+D326+D330+D334)</f>
        <v>13455642.446400002</v>
      </c>
      <c r="E337" s="298">
        <f t="shared" ref="E337:AR337" si="113">IF(E$78="","",E322+E326+E330+E334)</f>
        <v>15119528.79270773</v>
      </c>
      <c r="F337" s="298">
        <f t="shared" si="113"/>
        <v>16732562.276534993</v>
      </c>
      <c r="G337" s="298">
        <f t="shared" si="113"/>
        <v>18304331.163517263</v>
      </c>
      <c r="H337" s="298">
        <f t="shared" si="113"/>
        <v>19828822.041878153</v>
      </c>
      <c r="I337" s="298">
        <f t="shared" si="113"/>
        <v>21307758.245760709</v>
      </c>
      <c r="J337" s="298">
        <f t="shared" si="113"/>
        <v>22742785.862704702</v>
      </c>
      <c r="K337" s="298">
        <f t="shared" si="113"/>
        <v>24135447.845749959</v>
      </c>
      <c r="L337" s="298">
        <f t="shared" si="113"/>
        <v>25487313.370646268</v>
      </c>
      <c r="M337" s="298">
        <f t="shared" si="113"/>
        <v>26799822.578451388</v>
      </c>
      <c r="N337" s="298">
        <f t="shared" si="113"/>
        <v>28074390.059599183</v>
      </c>
      <c r="O337" s="298">
        <f t="shared" si="113"/>
        <v>29312404.842020601</v>
      </c>
      <c r="P337" s="298">
        <f t="shared" si="113"/>
        <v>30515178.631500881</v>
      </c>
      <c r="Q337" s="298">
        <f t="shared" si="113"/>
        <v>31649041.639757019</v>
      </c>
      <c r="R337" s="298">
        <f t="shared" si="113"/>
        <v>32750132.678819951</v>
      </c>
      <c r="S337" s="298">
        <f t="shared" si="113"/>
        <v>33819634.919906698</v>
      </c>
      <c r="T337" s="298">
        <f t="shared" si="113"/>
        <v>34858705.918568105</v>
      </c>
      <c r="U337" s="298">
        <f t="shared" si="113"/>
        <v>35868425.856998354</v>
      </c>
      <c r="V337" s="298">
        <f t="shared" si="113"/>
        <v>36849875.157193035</v>
      </c>
      <c r="W337" s="298">
        <f t="shared" si="113"/>
        <v>37804030.975742929</v>
      </c>
      <c r="X337" s="298">
        <f t="shared" si="113"/>
        <v>38731896.565851137</v>
      </c>
      <c r="Y337" s="298">
        <f t="shared" si="113"/>
        <v>39634423.646861792</v>
      </c>
      <c r="Z337" s="298">
        <f t="shared" si="113"/>
        <v>40512538.270488799</v>
      </c>
      <c r="AA337" s="298">
        <f t="shared" si="113"/>
        <v>41303180.038033634</v>
      </c>
      <c r="AB337" s="298">
        <f t="shared" si="113"/>
        <v>42071106.796381637</v>
      </c>
      <c r="AC337" s="298">
        <f t="shared" si="113"/>
        <v>42817167.549966432</v>
      </c>
      <c r="AD337" s="298">
        <f t="shared" si="113"/>
        <v>43542107.984592788</v>
      </c>
      <c r="AE337" s="298">
        <f t="shared" si="113"/>
        <v>44246725.705508307</v>
      </c>
      <c r="AF337" s="298">
        <f t="shared" si="113"/>
        <v>44931740.860614896</v>
      </c>
      <c r="AG337" s="298">
        <f t="shared" si="113"/>
        <v>45597847.882611148</v>
      </c>
      <c r="AH337" s="298">
        <f t="shared" si="113"/>
        <v>46245741.357257158</v>
      </c>
      <c r="AI337" s="298">
        <f t="shared" si="113"/>
        <v>46876064.269553661</v>
      </c>
      <c r="AJ337" s="298">
        <f t="shared" si="113"/>
        <v>47489459.746527575</v>
      </c>
      <c r="AK337" s="298" t="str">
        <f t="shared" si="113"/>
        <v/>
      </c>
      <c r="AL337" s="298" t="str">
        <f t="shared" si="113"/>
        <v/>
      </c>
      <c r="AM337" s="298" t="str">
        <f t="shared" si="113"/>
        <v/>
      </c>
      <c r="AN337" s="298" t="str">
        <f t="shared" si="113"/>
        <v/>
      </c>
      <c r="AO337" s="298" t="str">
        <f t="shared" si="113"/>
        <v/>
      </c>
      <c r="AP337" s="298" t="str">
        <f t="shared" si="113"/>
        <v/>
      </c>
      <c r="AQ337" s="298" t="str">
        <f t="shared" si="113"/>
        <v/>
      </c>
      <c r="AR337" s="298" t="str">
        <f t="shared" si="113"/>
        <v/>
      </c>
      <c r="AS337" s="261"/>
      <c r="AT337" s="261"/>
      <c r="AU337" s="261"/>
      <c r="AV337" s="261"/>
      <c r="AW337" s="261"/>
      <c r="AX337" s="261"/>
      <c r="AY337" s="261"/>
      <c r="AZ337" s="261"/>
      <c r="BA337" s="261"/>
      <c r="BB337" s="261"/>
      <c r="BC337" s="261"/>
      <c r="BD337" s="261"/>
      <c r="BE337" s="261"/>
      <c r="BF337" s="261"/>
      <c r="BG337" s="261"/>
      <c r="BH337" s="261"/>
      <c r="BI337" s="261"/>
      <c r="BJ337" s="261"/>
      <c r="BK337" s="261"/>
      <c r="BL337" s="261"/>
      <c r="BM337" s="261"/>
      <c r="BN337" s="261"/>
      <c r="BO337" s="261"/>
      <c r="BP337" s="261"/>
      <c r="BQ337" s="261"/>
      <c r="BR337" s="261"/>
      <c r="BS337" s="261"/>
      <c r="BT337" s="261"/>
      <c r="BU337" s="261"/>
      <c r="BV337" s="261"/>
      <c r="BW337" s="261"/>
      <c r="BX337" s="261"/>
      <c r="BY337" s="261"/>
      <c r="BZ337" s="261"/>
      <c r="CA337" s="261"/>
      <c r="CB337" s="261"/>
      <c r="CC337" s="261"/>
      <c r="CD337" s="261"/>
      <c r="CE337" s="261"/>
      <c r="CF337" s="261"/>
      <c r="CG337" s="261"/>
      <c r="CH337" s="261"/>
      <c r="CI337" s="261"/>
      <c r="CJ337" s="261"/>
      <c r="CK337" s="261"/>
      <c r="CL337" s="261"/>
      <c r="CM337" s="261"/>
      <c r="CN337" s="261"/>
      <c r="CO337" s="261"/>
      <c r="CP337" s="261"/>
      <c r="CQ337" s="261"/>
      <c r="CR337" s="261"/>
      <c r="CS337" s="261"/>
      <c r="CT337" s="261"/>
      <c r="CU337" s="261"/>
      <c r="CV337" s="261"/>
      <c r="CW337" s="261"/>
      <c r="CX337" s="261"/>
      <c r="CY337" s="261"/>
      <c r="CZ337" s="261"/>
      <c r="DA337" s="261"/>
      <c r="DB337" s="261"/>
      <c r="DC337" s="261"/>
      <c r="DD337" s="261"/>
      <c r="DE337" s="261"/>
      <c r="DF337" s="261"/>
      <c r="DG337" s="261"/>
      <c r="DH337" s="261"/>
      <c r="DI337" s="261"/>
      <c r="DJ337" s="261"/>
      <c r="DK337" s="261"/>
      <c r="DL337" s="261"/>
      <c r="DM337" s="261"/>
      <c r="DN337" s="261"/>
      <c r="DO337" s="261"/>
      <c r="DP337" s="261"/>
      <c r="DQ337" s="261"/>
      <c r="DR337" s="261"/>
      <c r="DS337" s="261"/>
      <c r="DT337" s="261"/>
      <c r="DU337" s="261"/>
      <c r="DV337" s="261"/>
      <c r="DW337" s="261"/>
      <c r="DX337" s="261"/>
      <c r="DY337" s="261"/>
      <c r="DZ337" s="261"/>
      <c r="EA337" s="261"/>
      <c r="EB337" s="261"/>
      <c r="EC337" s="261"/>
      <c r="ED337" s="261"/>
      <c r="EE337" s="261"/>
      <c r="EF337" s="261"/>
      <c r="EG337" s="261"/>
      <c r="EH337" s="261"/>
      <c r="EI337" s="261"/>
      <c r="EJ337" s="261"/>
      <c r="EK337" s="261"/>
      <c r="EL337" s="261"/>
      <c r="EM337" s="261"/>
      <c r="EN337" s="261"/>
      <c r="EO337" s="261"/>
      <c r="EP337" s="261"/>
      <c r="EQ337" s="261"/>
      <c r="ER337" s="261"/>
      <c r="ES337" s="261"/>
      <c r="ET337" s="261"/>
      <c r="EU337" s="261"/>
      <c r="EV337" s="261"/>
      <c r="EW337" s="261"/>
      <c r="EX337" s="261"/>
      <c r="EY337" s="261"/>
      <c r="EZ337" s="261"/>
      <c r="FA337" s="261"/>
      <c r="FB337" s="261"/>
      <c r="FC337" s="261"/>
      <c r="FD337" s="261"/>
      <c r="FE337" s="261"/>
      <c r="FF337" s="261"/>
      <c r="FG337" s="261"/>
      <c r="FH337" s="261"/>
      <c r="FI337" s="261"/>
      <c r="FJ337" s="261"/>
      <c r="FK337" s="261"/>
      <c r="FL337" s="261"/>
      <c r="FM337" s="261"/>
      <c r="FN337" s="261"/>
      <c r="FO337" s="261"/>
      <c r="FP337" s="261"/>
      <c r="FQ337" s="261"/>
      <c r="FR337" s="261"/>
      <c r="FS337" s="261"/>
      <c r="FT337" s="261"/>
      <c r="FU337" s="261"/>
      <c r="FV337" s="261"/>
      <c r="FW337" s="261"/>
      <c r="FX337" s="261"/>
      <c r="FY337" s="261"/>
      <c r="FZ337" s="261"/>
      <c r="GA337" s="261"/>
      <c r="GB337" s="261"/>
      <c r="GC337" s="261"/>
      <c r="GD337" s="261"/>
      <c r="GE337" s="261"/>
      <c r="GF337" s="261"/>
      <c r="GG337" s="261"/>
      <c r="GH337" s="261"/>
      <c r="GI337" s="261"/>
      <c r="GJ337" s="261"/>
      <c r="GK337" s="261"/>
      <c r="GL337" s="261"/>
      <c r="GM337" s="261"/>
      <c r="GN337" s="261"/>
      <c r="GO337" s="261"/>
      <c r="GP337" s="261"/>
      <c r="GQ337" s="261"/>
      <c r="GR337" s="261"/>
      <c r="GS337" s="261"/>
      <c r="GT337" s="261"/>
      <c r="GU337" s="261"/>
      <c r="GV337" s="261"/>
      <c r="GW337" s="261"/>
      <c r="GX337" s="261"/>
      <c r="GY337" s="261"/>
      <c r="GZ337" s="261"/>
      <c r="HA337" s="261"/>
      <c r="HB337" s="261"/>
      <c r="HC337" s="261"/>
      <c r="HD337" s="261"/>
      <c r="HE337" s="261"/>
      <c r="HF337" s="261"/>
      <c r="HG337" s="261"/>
      <c r="HH337" s="261"/>
      <c r="HI337" s="261"/>
      <c r="HJ337" s="261"/>
      <c r="HK337" s="261"/>
      <c r="HL337" s="261"/>
      <c r="HM337" s="261"/>
      <c r="HN337" s="261"/>
      <c r="HO337" s="261"/>
      <c r="HP337" s="261"/>
      <c r="HQ337" s="261"/>
      <c r="HR337" s="261"/>
      <c r="HS337" s="261"/>
      <c r="HT337" s="261"/>
      <c r="HU337" s="261"/>
      <c r="HV337" s="261"/>
      <c r="HW337" s="261"/>
      <c r="HX337" s="261"/>
      <c r="HY337" s="261"/>
      <c r="HZ337" s="261"/>
      <c r="IA337" s="261"/>
      <c r="IB337" s="261"/>
      <c r="IC337" s="261"/>
      <c r="ID337" s="261"/>
      <c r="IE337" s="261"/>
      <c r="IF337" s="261"/>
      <c r="IG337" s="261"/>
      <c r="IH337" s="261"/>
      <c r="II337" s="261"/>
      <c r="IJ337" s="261"/>
      <c r="IK337" s="261"/>
      <c r="IL337" s="261"/>
      <c r="IM337" s="261"/>
      <c r="IN337" s="261"/>
      <c r="IO337" s="261"/>
      <c r="IP337" s="261"/>
      <c r="IQ337" s="261"/>
      <c r="IR337" s="261"/>
      <c r="IS337" s="261"/>
      <c r="IT337" s="261"/>
      <c r="IU337" s="261"/>
      <c r="IV337" s="261"/>
      <c r="IW337" s="261"/>
      <c r="IX337" s="261"/>
      <c r="IY337" s="261"/>
      <c r="IZ337" s="261"/>
      <c r="JA337" s="261"/>
      <c r="JB337" s="261"/>
      <c r="JC337" s="261"/>
      <c r="JD337" s="261"/>
      <c r="JE337" s="261"/>
      <c r="JF337" s="261"/>
      <c r="JG337" s="261"/>
      <c r="JH337" s="261"/>
      <c r="JI337" s="261"/>
      <c r="JJ337" s="261"/>
      <c r="JK337" s="261"/>
      <c r="JL337" s="261"/>
      <c r="JM337" s="261"/>
      <c r="JN337" s="261"/>
      <c r="JO337" s="261"/>
      <c r="JP337" s="261"/>
      <c r="JQ337" s="261"/>
      <c r="JR337" s="261"/>
      <c r="JS337" s="261"/>
      <c r="JT337" s="261"/>
      <c r="JU337" s="261"/>
      <c r="JV337" s="261"/>
      <c r="JW337" s="261"/>
      <c r="JX337" s="261"/>
      <c r="JY337" s="261"/>
      <c r="JZ337" s="261"/>
      <c r="KA337" s="261"/>
      <c r="KB337" s="261"/>
      <c r="KC337" s="261"/>
      <c r="KD337" s="261"/>
      <c r="KE337" s="261"/>
      <c r="KF337" s="261"/>
      <c r="KG337" s="261"/>
      <c r="KH337" s="261"/>
      <c r="KI337" s="261"/>
      <c r="KJ337" s="261"/>
      <c r="KK337" s="261"/>
      <c r="KL337" s="261"/>
      <c r="KM337" s="261"/>
      <c r="KN337" s="261"/>
      <c r="KO337" s="261"/>
      <c r="KP337" s="261"/>
      <c r="KQ337" s="261"/>
      <c r="KR337" s="261"/>
      <c r="KS337" s="261"/>
      <c r="KT337" s="261"/>
      <c r="KU337" s="261"/>
      <c r="KV337" s="261"/>
      <c r="KW337" s="261"/>
      <c r="KX337" s="261"/>
      <c r="KY337" s="261"/>
      <c r="KZ337" s="261"/>
      <c r="LA337" s="261"/>
      <c r="LB337" s="261"/>
      <c r="LC337" s="261"/>
      <c r="LD337" s="261"/>
      <c r="LE337" s="261"/>
      <c r="LF337" s="261"/>
      <c r="LG337" s="261"/>
      <c r="LH337" s="261"/>
      <c r="LI337" s="261"/>
      <c r="LJ337" s="261"/>
      <c r="LK337" s="261"/>
      <c r="LL337" s="261"/>
      <c r="LM337" s="261"/>
      <c r="LN337" s="261"/>
      <c r="LO337" s="261"/>
      <c r="LP337" s="261"/>
      <c r="LQ337" s="261"/>
      <c r="LR337" s="261"/>
      <c r="LS337" s="261"/>
      <c r="LT337" s="261"/>
      <c r="LU337" s="261"/>
      <c r="LV337" s="261"/>
      <c r="LW337" s="261"/>
      <c r="LX337" s="261"/>
      <c r="LY337" s="261"/>
      <c r="LZ337" s="261"/>
      <c r="MA337" s="261"/>
      <c r="MB337" s="261"/>
      <c r="MC337" s="261"/>
      <c r="MD337" s="261"/>
      <c r="ME337" s="261"/>
      <c r="MF337" s="261"/>
      <c r="MG337" s="261"/>
      <c r="MH337" s="261"/>
      <c r="MI337" s="261"/>
      <c r="MJ337" s="261"/>
      <c r="MK337" s="261"/>
      <c r="ML337" s="261"/>
      <c r="MM337" s="261"/>
      <c r="MN337" s="261"/>
      <c r="MO337" s="261"/>
      <c r="MP337" s="261"/>
      <c r="MQ337" s="261"/>
      <c r="MR337" s="261"/>
      <c r="MS337" s="261"/>
      <c r="MT337" s="261"/>
      <c r="MU337" s="261"/>
      <c r="MV337" s="261"/>
      <c r="MW337" s="261"/>
      <c r="MX337" s="261"/>
      <c r="MY337" s="261"/>
      <c r="MZ337" s="261"/>
      <c r="NA337" s="261"/>
      <c r="NB337" s="261"/>
      <c r="NC337" s="261"/>
      <c r="ND337" s="261"/>
      <c r="NE337" s="261"/>
      <c r="NF337" s="261"/>
      <c r="NG337" s="261"/>
      <c r="NH337" s="261"/>
      <c r="NI337" s="261"/>
      <c r="NJ337" s="261"/>
      <c r="NK337" s="261"/>
      <c r="NL337" s="261"/>
      <c r="NM337" s="261"/>
      <c r="NN337" s="261"/>
      <c r="NO337" s="261"/>
      <c r="NP337" s="261"/>
      <c r="NQ337" s="261"/>
      <c r="NR337" s="261"/>
      <c r="NS337" s="261"/>
      <c r="NT337" s="261"/>
      <c r="NU337" s="261"/>
      <c r="NV337" s="261"/>
      <c r="NW337" s="261"/>
      <c r="NX337" s="261"/>
      <c r="NY337" s="261"/>
      <c r="NZ337" s="261"/>
      <c r="OA337" s="261"/>
      <c r="OB337" s="261"/>
      <c r="OC337" s="261"/>
      <c r="OD337" s="261"/>
      <c r="OE337" s="261"/>
      <c r="OF337" s="261"/>
      <c r="OG337" s="261"/>
      <c r="OH337" s="261"/>
      <c r="OI337" s="261"/>
      <c r="OJ337" s="261"/>
      <c r="OK337" s="261"/>
      <c r="OL337" s="261"/>
      <c r="OM337" s="261"/>
      <c r="ON337" s="261"/>
      <c r="OO337" s="261"/>
      <c r="OP337" s="261"/>
      <c r="OQ337" s="261"/>
      <c r="OR337" s="261"/>
      <c r="OS337" s="261"/>
      <c r="OT337" s="261"/>
      <c r="OU337" s="261"/>
      <c r="OV337" s="261"/>
      <c r="OW337" s="261"/>
      <c r="OX337" s="261"/>
      <c r="OY337" s="261"/>
      <c r="OZ337" s="261"/>
      <c r="PA337" s="261"/>
      <c r="PB337" s="261"/>
      <c r="PC337" s="261"/>
      <c r="PD337" s="261"/>
      <c r="PE337" s="261"/>
      <c r="PF337" s="261"/>
      <c r="PG337" s="261"/>
      <c r="PH337" s="261"/>
      <c r="PI337" s="261"/>
      <c r="PJ337" s="261"/>
      <c r="PK337" s="261"/>
      <c r="PL337" s="261"/>
      <c r="PM337" s="261"/>
      <c r="PN337" s="261"/>
      <c r="PO337" s="261"/>
      <c r="PP337" s="261"/>
      <c r="PQ337" s="261"/>
      <c r="PR337" s="261"/>
      <c r="PS337" s="261"/>
      <c r="PT337" s="261"/>
      <c r="PU337" s="261"/>
      <c r="PV337" s="261"/>
      <c r="PW337" s="261"/>
      <c r="PX337" s="261"/>
      <c r="PY337" s="261"/>
      <c r="PZ337" s="261"/>
      <c r="QA337" s="261"/>
      <c r="QB337" s="261"/>
      <c r="QC337" s="261"/>
      <c r="QD337" s="261"/>
      <c r="QE337" s="261"/>
      <c r="QF337" s="261"/>
      <c r="QG337" s="261"/>
      <c r="QH337" s="261"/>
      <c r="QI337" s="261"/>
      <c r="QJ337" s="261"/>
      <c r="QK337" s="261"/>
      <c r="QL337" s="261"/>
      <c r="QM337" s="261"/>
      <c r="QN337" s="261"/>
      <c r="QO337" s="261"/>
      <c r="QP337" s="261"/>
      <c r="QQ337" s="261"/>
      <c r="QR337" s="261"/>
      <c r="QS337" s="261"/>
      <c r="QT337" s="261"/>
      <c r="QU337" s="261"/>
      <c r="QV337" s="261"/>
      <c r="QW337" s="261"/>
      <c r="QX337" s="261"/>
      <c r="QY337" s="261"/>
      <c r="QZ337" s="261"/>
      <c r="RA337" s="261"/>
      <c r="RB337" s="261"/>
      <c r="RC337" s="261"/>
      <c r="RD337" s="261"/>
      <c r="RE337" s="261"/>
      <c r="RF337" s="261"/>
      <c r="RG337" s="261"/>
      <c r="RH337" s="261"/>
      <c r="RI337" s="261"/>
      <c r="RJ337" s="261"/>
      <c r="RK337" s="261"/>
      <c r="RL337" s="261"/>
      <c r="RM337" s="261"/>
      <c r="RN337" s="261"/>
      <c r="RO337" s="261"/>
      <c r="RP337" s="261"/>
      <c r="RQ337" s="261"/>
      <c r="RR337" s="261"/>
      <c r="RS337" s="261"/>
      <c r="RT337" s="261"/>
      <c r="RU337" s="261"/>
      <c r="RV337" s="261"/>
      <c r="RW337" s="261"/>
      <c r="RX337" s="261"/>
      <c r="RY337" s="261"/>
      <c r="RZ337" s="261"/>
      <c r="SA337" s="261"/>
      <c r="SB337" s="261"/>
      <c r="SC337" s="261"/>
      <c r="SD337" s="261"/>
      <c r="SE337" s="261"/>
      <c r="SF337" s="261"/>
      <c r="SG337" s="261"/>
      <c r="SH337" s="261"/>
      <c r="SI337" s="261"/>
      <c r="SJ337" s="261"/>
      <c r="SK337" s="261"/>
      <c r="SL337" s="261"/>
      <c r="SM337" s="261"/>
      <c r="SN337" s="261"/>
      <c r="SO337" s="261"/>
      <c r="SP337" s="261"/>
      <c r="SQ337" s="261"/>
      <c r="SR337" s="261"/>
      <c r="SS337" s="261"/>
      <c r="ST337" s="261"/>
      <c r="SU337" s="261"/>
      <c r="SV337" s="261"/>
      <c r="SW337" s="261"/>
      <c r="SX337" s="261"/>
      <c r="SY337" s="261"/>
      <c r="SZ337" s="261"/>
      <c r="TA337" s="261"/>
      <c r="TB337" s="261"/>
      <c r="TC337" s="261"/>
      <c r="TD337" s="261"/>
      <c r="TE337" s="261"/>
      <c r="TF337" s="261"/>
      <c r="TG337" s="261"/>
      <c r="TH337" s="261"/>
      <c r="TI337" s="261"/>
      <c r="TJ337" s="261"/>
      <c r="TK337" s="261"/>
      <c r="TL337" s="261"/>
      <c r="TM337" s="261"/>
      <c r="TN337" s="261"/>
      <c r="TO337" s="261"/>
      <c r="TP337" s="261"/>
      <c r="TQ337" s="261"/>
      <c r="TR337" s="261"/>
      <c r="TS337" s="261"/>
      <c r="TT337" s="261"/>
      <c r="TU337" s="261"/>
      <c r="TV337" s="261"/>
      <c r="TW337" s="261"/>
      <c r="TX337" s="261"/>
      <c r="TY337" s="261"/>
      <c r="TZ337" s="261"/>
      <c r="UA337" s="261"/>
      <c r="UB337" s="261"/>
      <c r="UC337" s="261"/>
      <c r="UD337" s="261"/>
      <c r="UE337" s="261"/>
      <c r="UF337" s="261"/>
      <c r="UG337" s="261"/>
      <c r="UH337" s="261"/>
      <c r="UI337" s="261"/>
      <c r="UJ337" s="261"/>
      <c r="UK337" s="261"/>
      <c r="UL337" s="261"/>
      <c r="UM337" s="261"/>
      <c r="UN337" s="261"/>
      <c r="UO337" s="261"/>
      <c r="UP337" s="261"/>
      <c r="UQ337" s="261"/>
      <c r="UR337" s="261"/>
      <c r="US337" s="261"/>
      <c r="UT337" s="261"/>
      <c r="UU337" s="261"/>
      <c r="UV337" s="261"/>
      <c r="UW337" s="261"/>
      <c r="UX337" s="261"/>
      <c r="UY337" s="261"/>
      <c r="UZ337" s="261"/>
      <c r="VA337" s="261"/>
      <c r="VB337" s="261"/>
      <c r="VC337" s="261"/>
      <c r="VD337" s="261"/>
      <c r="VE337" s="261"/>
      <c r="VF337" s="261"/>
      <c r="VG337" s="261"/>
      <c r="VH337" s="261"/>
      <c r="VI337" s="261"/>
      <c r="VJ337" s="261"/>
      <c r="VK337" s="261"/>
      <c r="VL337" s="261"/>
      <c r="VM337" s="261"/>
      <c r="VN337" s="261"/>
      <c r="VO337" s="261"/>
      <c r="VP337" s="261"/>
      <c r="VQ337" s="261"/>
      <c r="VR337" s="261"/>
      <c r="VS337" s="261"/>
      <c r="VT337" s="261"/>
      <c r="VU337" s="261"/>
      <c r="VV337" s="261"/>
      <c r="VW337" s="261"/>
      <c r="VX337" s="261"/>
      <c r="VY337" s="261"/>
      <c r="VZ337" s="261"/>
      <c r="WA337" s="261"/>
      <c r="WB337" s="261"/>
      <c r="WC337" s="261"/>
      <c r="WD337" s="261"/>
      <c r="WE337" s="261"/>
      <c r="WF337" s="261"/>
      <c r="WG337" s="261"/>
      <c r="WH337" s="261"/>
      <c r="WI337" s="261"/>
      <c r="WJ337" s="261"/>
      <c r="WK337" s="261"/>
      <c r="WL337" s="261"/>
      <c r="WM337" s="261"/>
      <c r="WN337" s="261"/>
      <c r="WO337" s="261"/>
      <c r="WP337" s="261"/>
      <c r="WQ337" s="261"/>
      <c r="WR337" s="261"/>
      <c r="WS337" s="261"/>
      <c r="WT337" s="261"/>
      <c r="WU337" s="261"/>
      <c r="WV337" s="261"/>
      <c r="WW337" s="261"/>
      <c r="WX337" s="261"/>
      <c r="WY337" s="261"/>
      <c r="WZ337" s="261"/>
      <c r="XA337" s="261"/>
      <c r="XB337" s="261"/>
      <c r="XC337" s="261"/>
      <c r="XD337" s="261"/>
      <c r="XE337" s="261"/>
      <c r="XF337" s="261"/>
      <c r="XG337" s="261"/>
      <c r="XH337" s="261"/>
      <c r="XI337" s="261"/>
      <c r="XJ337" s="261"/>
      <c r="XK337" s="261"/>
      <c r="XL337" s="261"/>
      <c r="XM337" s="261"/>
      <c r="XN337" s="261"/>
      <c r="XO337" s="261"/>
      <c r="XP337" s="261"/>
      <c r="XQ337" s="261"/>
      <c r="XR337" s="261"/>
      <c r="XS337" s="261"/>
      <c r="XT337" s="261"/>
      <c r="XU337" s="261"/>
      <c r="XV337" s="261"/>
      <c r="XW337" s="261"/>
      <c r="XX337" s="261"/>
      <c r="XY337" s="261"/>
      <c r="XZ337" s="261"/>
      <c r="YA337" s="261"/>
      <c r="YB337" s="261"/>
      <c r="YC337" s="261"/>
      <c r="YD337" s="261"/>
      <c r="YE337" s="261"/>
      <c r="YF337" s="261"/>
      <c r="YG337" s="261"/>
      <c r="YH337" s="261"/>
      <c r="YI337" s="261"/>
      <c r="YJ337" s="261"/>
      <c r="YK337" s="261"/>
      <c r="YL337" s="261"/>
      <c r="YM337" s="261"/>
      <c r="YN337" s="261"/>
      <c r="YO337" s="261"/>
      <c r="YP337" s="261"/>
      <c r="YQ337" s="261"/>
      <c r="YR337" s="261"/>
      <c r="YS337" s="261"/>
      <c r="YT337" s="261"/>
      <c r="YU337" s="261"/>
      <c r="YV337" s="261"/>
      <c r="YW337" s="261"/>
      <c r="YX337" s="261"/>
      <c r="YY337" s="261"/>
      <c r="YZ337" s="261"/>
      <c r="ZA337" s="261"/>
      <c r="ZB337" s="261"/>
      <c r="ZC337" s="261"/>
      <c r="ZD337" s="261"/>
      <c r="ZE337" s="261"/>
      <c r="ZF337" s="261"/>
      <c r="ZG337" s="261"/>
      <c r="ZH337" s="261"/>
      <c r="ZI337" s="261"/>
      <c r="ZJ337" s="261"/>
      <c r="ZK337" s="261"/>
      <c r="ZL337" s="261"/>
      <c r="ZM337" s="261"/>
      <c r="ZN337" s="261"/>
      <c r="ZO337" s="261"/>
      <c r="ZP337" s="261"/>
      <c r="ZQ337" s="261"/>
      <c r="ZR337" s="261"/>
      <c r="ZS337" s="261"/>
      <c r="ZT337" s="261"/>
      <c r="ZU337" s="261"/>
      <c r="ZV337" s="261"/>
      <c r="ZW337" s="261"/>
      <c r="ZX337" s="261"/>
      <c r="ZY337" s="261"/>
      <c r="ZZ337" s="261"/>
      <c r="AAA337" s="261"/>
      <c r="AAB337" s="261"/>
      <c r="AAC337" s="261"/>
      <c r="AAD337" s="261"/>
      <c r="AAE337" s="261"/>
      <c r="AAF337" s="261"/>
      <c r="AAG337" s="261"/>
      <c r="AAH337" s="261"/>
      <c r="AAI337" s="261"/>
      <c r="AAJ337" s="261"/>
      <c r="AAK337" s="261"/>
      <c r="AAL337" s="261"/>
      <c r="AAM337" s="261"/>
      <c r="AAN337" s="261"/>
      <c r="AAO337" s="261"/>
      <c r="AAP337" s="261"/>
      <c r="AAQ337" s="261"/>
      <c r="AAR337" s="261"/>
      <c r="AAS337" s="261"/>
      <c r="AAT337" s="261"/>
      <c r="AAU337" s="261"/>
      <c r="AAV337" s="261"/>
      <c r="AAW337" s="261"/>
      <c r="AAX337" s="261"/>
      <c r="AAY337" s="261"/>
      <c r="AAZ337" s="261"/>
      <c r="ABA337" s="261"/>
      <c r="ABB337" s="261"/>
      <c r="ABC337" s="261"/>
      <c r="ABD337" s="261"/>
      <c r="ABE337" s="261"/>
      <c r="ABF337" s="261"/>
      <c r="ABG337" s="261"/>
      <c r="ABH337" s="261"/>
      <c r="ABI337" s="261"/>
      <c r="ABJ337" s="261"/>
      <c r="ABK337" s="261"/>
      <c r="ABL337" s="261"/>
      <c r="ABM337" s="261"/>
      <c r="ABN337" s="261"/>
      <c r="ABO337" s="261"/>
      <c r="ABP337" s="261"/>
      <c r="ABQ337" s="261"/>
      <c r="ABR337" s="261"/>
      <c r="ABS337" s="261"/>
      <c r="ABT337" s="261"/>
      <c r="ABU337" s="261"/>
      <c r="ABV337" s="261"/>
      <c r="ABW337" s="261"/>
      <c r="ABX337" s="261"/>
      <c r="ABY337" s="261"/>
      <c r="ABZ337" s="261"/>
      <c r="ACA337" s="261"/>
      <c r="ACB337" s="261"/>
      <c r="ACC337" s="261"/>
      <c r="ACD337" s="261"/>
      <c r="ACE337" s="261"/>
      <c r="ACF337" s="261"/>
      <c r="ACG337" s="261"/>
      <c r="ACH337" s="261"/>
      <c r="ACI337" s="261"/>
      <c r="ACJ337" s="261"/>
      <c r="ACK337" s="261"/>
      <c r="ACL337" s="261"/>
      <c r="ACM337" s="261"/>
      <c r="ACN337" s="261"/>
      <c r="ACO337" s="261"/>
      <c r="ACP337" s="261"/>
      <c r="ACQ337" s="261"/>
      <c r="ACR337" s="261"/>
      <c r="ACS337" s="261"/>
      <c r="ACT337" s="261"/>
      <c r="ACU337" s="261"/>
      <c r="ACV337" s="261"/>
      <c r="ACW337" s="261"/>
      <c r="ACX337" s="261"/>
      <c r="ACY337" s="261"/>
      <c r="ACZ337" s="261"/>
      <c r="ADA337" s="261"/>
      <c r="ADB337" s="261"/>
      <c r="ADC337" s="261"/>
      <c r="ADD337" s="261"/>
      <c r="ADE337" s="261"/>
      <c r="ADF337" s="261"/>
      <c r="ADG337" s="261"/>
      <c r="ADH337" s="261"/>
      <c r="ADI337" s="261"/>
      <c r="ADJ337" s="261"/>
      <c r="ADK337" s="261"/>
      <c r="ADL337" s="261"/>
      <c r="ADM337" s="261"/>
      <c r="ADN337" s="261"/>
      <c r="ADO337" s="261"/>
      <c r="ADP337" s="261"/>
      <c r="ADQ337" s="261"/>
      <c r="ADR337" s="261"/>
      <c r="ADS337" s="261"/>
      <c r="ADT337" s="261"/>
      <c r="ADU337" s="261"/>
      <c r="ADV337" s="261"/>
      <c r="ADW337" s="261"/>
      <c r="ADX337" s="261"/>
      <c r="ADY337" s="261"/>
      <c r="ADZ337" s="261"/>
      <c r="AEA337" s="261"/>
      <c r="AEB337" s="261"/>
      <c r="AEC337" s="261"/>
      <c r="AED337" s="261"/>
      <c r="AEE337" s="261"/>
      <c r="AEF337" s="261"/>
      <c r="AEG337" s="261"/>
      <c r="AEH337" s="261"/>
      <c r="AEI337" s="261"/>
      <c r="AEJ337" s="261"/>
      <c r="AEK337" s="261"/>
      <c r="AEL337" s="261"/>
      <c r="AEM337" s="261"/>
      <c r="AEN337" s="261"/>
      <c r="AEO337" s="261"/>
      <c r="AEP337" s="261"/>
      <c r="AEQ337" s="261"/>
      <c r="AER337" s="261"/>
      <c r="AES337" s="261"/>
      <c r="AET337" s="261"/>
      <c r="AEU337" s="261"/>
      <c r="AEV337" s="261"/>
      <c r="AEW337" s="261"/>
      <c r="AEX337" s="261"/>
      <c r="AEY337" s="261"/>
      <c r="AEZ337" s="261"/>
      <c r="AFA337" s="261"/>
      <c r="AFB337" s="261"/>
      <c r="AFC337" s="261"/>
      <c r="AFD337" s="261"/>
      <c r="AFE337" s="261"/>
      <c r="AFF337" s="261"/>
      <c r="AFG337" s="261"/>
      <c r="AFH337" s="261"/>
      <c r="AFI337" s="261"/>
      <c r="AFJ337" s="261"/>
      <c r="AFK337" s="261"/>
      <c r="AFL337" s="261"/>
      <c r="AFM337" s="261"/>
      <c r="AFN337" s="261"/>
      <c r="AFO337" s="261"/>
      <c r="AFP337" s="261"/>
      <c r="AFQ337" s="261"/>
      <c r="AFR337" s="261"/>
      <c r="AFS337" s="261"/>
      <c r="AFT337" s="261"/>
      <c r="AFU337" s="261"/>
      <c r="AFV337" s="261"/>
      <c r="AFW337" s="261"/>
      <c r="AFX337" s="261"/>
      <c r="AFY337" s="261"/>
      <c r="AFZ337" s="261"/>
      <c r="AGA337" s="261"/>
      <c r="AGB337" s="261"/>
      <c r="AGC337" s="261"/>
      <c r="AGD337" s="261"/>
      <c r="AGE337" s="261"/>
      <c r="AGF337" s="261"/>
      <c r="AGG337" s="261"/>
      <c r="AGH337" s="261"/>
      <c r="AGI337" s="261"/>
      <c r="AGJ337" s="261"/>
      <c r="AGK337" s="261"/>
      <c r="AGL337" s="261"/>
      <c r="AGM337" s="261"/>
      <c r="AGN337" s="261"/>
      <c r="AGO337" s="261"/>
      <c r="AGP337" s="261"/>
      <c r="AGQ337" s="261"/>
      <c r="AGR337" s="261"/>
      <c r="AGS337" s="261"/>
      <c r="AGT337" s="261"/>
      <c r="AGU337" s="261"/>
      <c r="AGV337" s="261"/>
      <c r="AGW337" s="261"/>
      <c r="AGX337" s="261"/>
      <c r="AGY337" s="261"/>
      <c r="AGZ337" s="261"/>
      <c r="AHA337" s="261"/>
      <c r="AHB337" s="261"/>
      <c r="AHC337" s="261"/>
      <c r="AHD337" s="261"/>
      <c r="AHE337" s="261"/>
      <c r="AHF337" s="261"/>
      <c r="AHG337" s="261"/>
      <c r="AHH337" s="261"/>
      <c r="AHI337" s="261"/>
      <c r="AHJ337" s="261"/>
      <c r="AHK337" s="261"/>
      <c r="AHL337" s="261"/>
      <c r="AHM337" s="261"/>
      <c r="AHN337" s="261"/>
      <c r="AHO337" s="261"/>
      <c r="AHP337" s="261"/>
      <c r="AHQ337" s="261"/>
      <c r="AHR337" s="261"/>
      <c r="AHS337" s="261"/>
      <c r="AHT337" s="261"/>
      <c r="AHU337" s="261"/>
      <c r="AHV337" s="261"/>
      <c r="AHW337" s="261"/>
      <c r="AHX337" s="261"/>
      <c r="AHY337" s="261"/>
      <c r="AHZ337" s="261"/>
      <c r="AIA337" s="261"/>
      <c r="AIB337" s="261"/>
      <c r="AIC337" s="261"/>
      <c r="AID337" s="261"/>
      <c r="AIE337" s="261"/>
      <c r="AIF337" s="261"/>
      <c r="AIG337" s="261"/>
      <c r="AIH337" s="261"/>
      <c r="AII337" s="261"/>
      <c r="AIJ337" s="261"/>
      <c r="AIK337" s="261"/>
      <c r="AIL337" s="261"/>
      <c r="AIM337" s="261"/>
      <c r="AIN337" s="261"/>
      <c r="AIO337" s="261"/>
      <c r="AIP337" s="261"/>
      <c r="AIQ337" s="261"/>
      <c r="AIR337" s="261"/>
      <c r="AIS337" s="261"/>
      <c r="AIT337" s="261"/>
      <c r="AIU337" s="261"/>
      <c r="AIV337" s="261"/>
      <c r="AIW337" s="261"/>
      <c r="AIX337" s="261"/>
      <c r="AIY337" s="261"/>
      <c r="AIZ337" s="261"/>
      <c r="AJA337" s="261"/>
      <c r="AJB337" s="261"/>
      <c r="AJC337" s="261"/>
      <c r="AJD337" s="261"/>
      <c r="AJE337" s="261"/>
      <c r="AJF337" s="261"/>
      <c r="AJG337" s="261"/>
      <c r="AJH337" s="261"/>
      <c r="AJI337" s="261"/>
      <c r="AJJ337" s="261"/>
      <c r="AJK337" s="261"/>
      <c r="AJL337" s="261"/>
      <c r="AJM337" s="261"/>
      <c r="AJN337" s="261"/>
      <c r="AJO337" s="261"/>
      <c r="AJP337" s="261"/>
      <c r="AJQ337" s="261"/>
      <c r="AJR337" s="261"/>
      <c r="AJS337" s="261"/>
      <c r="AJT337" s="261"/>
      <c r="AJU337" s="261"/>
      <c r="AJV337" s="261"/>
      <c r="AJW337" s="261"/>
      <c r="AJX337" s="261"/>
      <c r="AJY337" s="261"/>
      <c r="AJZ337" s="261"/>
      <c r="AKA337" s="261"/>
      <c r="AKB337" s="261"/>
      <c r="AKC337" s="261"/>
      <c r="AKD337" s="261"/>
      <c r="AKE337" s="261"/>
      <c r="AKF337" s="261"/>
      <c r="AKG337" s="261"/>
      <c r="AKH337" s="261"/>
      <c r="AKI337" s="261"/>
      <c r="AKJ337" s="261"/>
      <c r="AKK337" s="261"/>
      <c r="AKL337" s="261"/>
      <c r="AKM337" s="261"/>
      <c r="AKN337" s="261"/>
      <c r="AKO337" s="261"/>
      <c r="AKP337" s="261"/>
      <c r="AKQ337" s="261"/>
      <c r="AKR337" s="261"/>
      <c r="AKS337" s="261"/>
      <c r="AKT337" s="261"/>
      <c r="AKU337" s="261"/>
      <c r="AKV337" s="261"/>
      <c r="AKW337" s="261"/>
      <c r="AKX337" s="261"/>
      <c r="AKY337" s="261"/>
      <c r="AKZ337" s="261"/>
      <c r="ALA337" s="261"/>
      <c r="ALB337" s="261"/>
      <c r="ALC337" s="261"/>
      <c r="ALD337" s="261"/>
      <c r="ALE337" s="261"/>
      <c r="ALF337" s="261"/>
      <c r="ALG337" s="261"/>
      <c r="ALH337" s="261"/>
      <c r="ALI337" s="261"/>
      <c r="ALJ337" s="261"/>
      <c r="ALK337" s="261"/>
      <c r="ALL337" s="261"/>
      <c r="ALM337" s="261"/>
      <c r="ALN337" s="261"/>
      <c r="ALO337" s="261"/>
      <c r="ALP337" s="261"/>
      <c r="ALQ337" s="261"/>
      <c r="ALR337" s="261"/>
      <c r="ALS337" s="261"/>
      <c r="ALT337" s="261"/>
      <c r="ALU337" s="261"/>
      <c r="ALV337" s="261"/>
      <c r="ALW337" s="261"/>
      <c r="ALX337" s="261"/>
      <c r="ALY337" s="261"/>
      <c r="ALZ337" s="261"/>
      <c r="AMA337" s="261"/>
      <c r="AMB337" s="261"/>
      <c r="AMC337" s="261"/>
      <c r="AMD337" s="261"/>
      <c r="AME337" s="261"/>
      <c r="AMF337" s="261"/>
      <c r="AMG337" s="261"/>
      <c r="AMH337" s="261"/>
      <c r="AMI337" s="261"/>
      <c r="AMJ337" s="261"/>
      <c r="AMK337" s="261"/>
      <c r="AML337" s="261"/>
      <c r="AMM337" s="261"/>
      <c r="AMN337" s="261"/>
      <c r="AMO337" s="261"/>
      <c r="AMP337" s="261"/>
      <c r="AMQ337" s="261"/>
      <c r="AMR337" s="261"/>
      <c r="AMS337" s="261"/>
      <c r="AMT337" s="261"/>
      <c r="AMU337" s="261"/>
      <c r="AMV337" s="261"/>
      <c r="AMW337" s="261"/>
      <c r="AMX337" s="261"/>
      <c r="AMY337" s="261"/>
      <c r="AMZ337" s="261"/>
      <c r="ANA337" s="261"/>
      <c r="ANB337" s="261"/>
      <c r="ANC337" s="261"/>
      <c r="AND337" s="261"/>
      <c r="ANE337" s="261"/>
      <c r="ANF337" s="261"/>
      <c r="ANG337" s="261"/>
      <c r="ANH337" s="261"/>
      <c r="ANI337" s="261"/>
      <c r="ANJ337" s="261"/>
      <c r="ANK337" s="261"/>
      <c r="ANL337" s="261"/>
      <c r="ANM337" s="261"/>
      <c r="ANN337" s="261"/>
      <c r="ANO337" s="261"/>
      <c r="ANP337" s="261"/>
      <c r="ANQ337" s="261"/>
      <c r="ANR337" s="261"/>
      <c r="ANS337" s="261"/>
      <c r="ANT337" s="261"/>
      <c r="ANU337" s="261"/>
      <c r="ANV337" s="261"/>
      <c r="ANW337" s="261"/>
      <c r="ANX337" s="261"/>
      <c r="ANY337" s="261"/>
      <c r="ANZ337" s="261"/>
      <c r="AOA337" s="261"/>
      <c r="AOB337" s="261"/>
      <c r="AOC337" s="261"/>
      <c r="AOD337" s="261"/>
      <c r="AOE337" s="261"/>
      <c r="AOF337" s="261"/>
      <c r="AOG337" s="261"/>
      <c r="AOH337" s="261"/>
      <c r="AOI337" s="261"/>
      <c r="AOJ337" s="261"/>
      <c r="AOK337" s="261"/>
      <c r="AOL337" s="261"/>
      <c r="AOM337" s="261"/>
      <c r="AON337" s="261"/>
      <c r="AOO337" s="261"/>
      <c r="AOP337" s="261"/>
      <c r="AOQ337" s="261"/>
      <c r="AOR337" s="261"/>
      <c r="AOS337" s="261"/>
      <c r="AOT337" s="261"/>
      <c r="AOU337" s="261"/>
      <c r="AOV337" s="261"/>
      <c r="AOW337" s="261"/>
      <c r="AOX337" s="261"/>
      <c r="AOY337" s="261"/>
      <c r="AOZ337" s="261"/>
      <c r="APA337" s="261"/>
      <c r="APB337" s="261"/>
      <c r="APC337" s="261"/>
      <c r="APD337" s="261"/>
      <c r="APE337" s="261"/>
      <c r="APF337" s="261"/>
      <c r="APG337" s="261"/>
      <c r="APH337" s="261"/>
      <c r="API337" s="261"/>
      <c r="APJ337" s="261"/>
      <c r="APK337" s="261"/>
      <c r="APL337" s="261"/>
      <c r="APM337" s="261"/>
      <c r="APN337" s="261"/>
      <c r="APO337" s="261"/>
      <c r="APP337" s="261"/>
      <c r="APQ337" s="261"/>
      <c r="APR337" s="261"/>
      <c r="APS337" s="261"/>
      <c r="APT337" s="261"/>
      <c r="APU337" s="261"/>
      <c r="APV337" s="261"/>
      <c r="APW337" s="261"/>
      <c r="APX337" s="261"/>
      <c r="APY337" s="261"/>
      <c r="APZ337" s="261"/>
      <c r="AQA337" s="261"/>
      <c r="AQB337" s="261"/>
      <c r="AQC337" s="261"/>
      <c r="AQD337" s="261"/>
      <c r="AQE337" s="261"/>
      <c r="AQF337" s="261"/>
      <c r="AQG337" s="261"/>
      <c r="AQH337" s="261"/>
      <c r="AQI337" s="261"/>
      <c r="AQJ337" s="261"/>
      <c r="AQK337" s="261"/>
      <c r="AQL337" s="261"/>
      <c r="AQM337" s="261"/>
      <c r="AQN337" s="261"/>
      <c r="AQO337" s="261"/>
      <c r="AQP337" s="261"/>
      <c r="AQQ337" s="261"/>
      <c r="AQR337" s="261"/>
      <c r="AQS337" s="261"/>
      <c r="AQT337" s="261"/>
      <c r="AQU337" s="261"/>
      <c r="AQV337" s="261"/>
      <c r="AQW337" s="261"/>
      <c r="AQX337" s="261"/>
      <c r="AQY337" s="261"/>
      <c r="AQZ337" s="261"/>
      <c r="ARA337" s="261"/>
      <c r="ARB337" s="261"/>
      <c r="ARC337" s="261"/>
      <c r="ARD337" s="261"/>
      <c r="ARE337" s="261"/>
      <c r="ARF337" s="261"/>
      <c r="ARG337" s="261"/>
      <c r="ARH337" s="261"/>
      <c r="ARI337" s="261"/>
      <c r="ARJ337" s="261"/>
      <c r="ARK337" s="261"/>
      <c r="ARL337" s="261"/>
      <c r="ARM337" s="261"/>
      <c r="ARN337" s="261"/>
      <c r="ARO337" s="261"/>
      <c r="ARP337" s="261"/>
      <c r="ARQ337" s="261"/>
      <c r="ARR337" s="261"/>
      <c r="ARS337" s="261"/>
      <c r="ART337" s="261"/>
      <c r="ARU337" s="261"/>
      <c r="ARV337" s="261"/>
      <c r="ARW337" s="261"/>
      <c r="ARX337" s="261"/>
      <c r="ARY337" s="261"/>
      <c r="ARZ337" s="261"/>
      <c r="ASA337" s="261"/>
      <c r="ASB337" s="261"/>
      <c r="ASC337" s="261"/>
    </row>
    <row r="338" spans="1:1173" s="255" customFormat="1" ht="22" hidden="1" customHeight="1" thickTop="1" thickBot="1" x14ac:dyDescent="0.2">
      <c r="A338" s="256"/>
      <c r="B338" s="296" t="s">
        <v>250</v>
      </c>
      <c r="C338" s="297" t="s">
        <v>49</v>
      </c>
      <c r="D338" s="298">
        <f>IF(D$78="","",D323+D327+D331+D335)</f>
        <v>1446450991.7683618</v>
      </c>
      <c r="E338" s="298">
        <f t="shared" ref="E338:AR338" si="114">IF(E$78="","",E323+E327+E331+E335)</f>
        <v>1625314993.6466641</v>
      </c>
      <c r="F338" s="298">
        <f t="shared" si="114"/>
        <v>1798712428.3460195</v>
      </c>
      <c r="G338" s="298">
        <f t="shared" si="114"/>
        <v>1967674012.6377022</v>
      </c>
      <c r="H338" s="298">
        <f t="shared" si="114"/>
        <v>2131553318.4182224</v>
      </c>
      <c r="I338" s="298">
        <f t="shared" si="114"/>
        <v>2290535600.1925421</v>
      </c>
      <c r="J338" s="298">
        <f t="shared" si="114"/>
        <v>2444797808.6312757</v>
      </c>
      <c r="K338" s="298">
        <f t="shared" si="114"/>
        <v>2594505807.6806154</v>
      </c>
      <c r="L338" s="298">
        <f t="shared" si="114"/>
        <v>2739828280.1684961</v>
      </c>
      <c r="M338" s="298">
        <f t="shared" si="114"/>
        <v>2880920037.9866266</v>
      </c>
      <c r="N338" s="298">
        <f t="shared" si="114"/>
        <v>3017933146.3926969</v>
      </c>
      <c r="O338" s="298">
        <f t="shared" si="114"/>
        <v>3151016922.7334137</v>
      </c>
      <c r="P338" s="298">
        <f t="shared" si="114"/>
        <v>3280312372.4004946</v>
      </c>
      <c r="Q338" s="298">
        <f t="shared" si="114"/>
        <v>3402200069.6512737</v>
      </c>
      <c r="R338" s="298">
        <f t="shared" si="114"/>
        <v>3520564854.671699</v>
      </c>
      <c r="S338" s="298">
        <f t="shared" si="114"/>
        <v>3635533915.6794319</v>
      </c>
      <c r="T338" s="298">
        <f t="shared" si="114"/>
        <v>3747231687.2662249</v>
      </c>
      <c r="U338" s="298">
        <f t="shared" si="114"/>
        <v>3855774286.563776</v>
      </c>
      <c r="V338" s="298">
        <f t="shared" si="114"/>
        <v>3961277856.4818945</v>
      </c>
      <c r="W338" s="298">
        <f t="shared" si="114"/>
        <v>4063847439.1339884</v>
      </c>
      <c r="X338" s="298">
        <f t="shared" si="114"/>
        <v>4163590881.9600005</v>
      </c>
      <c r="Y338" s="298">
        <f t="shared" si="114"/>
        <v>4260610492.6271176</v>
      </c>
      <c r="Z338" s="298">
        <f t="shared" si="114"/>
        <v>4355005819.5905952</v>
      </c>
      <c r="AA338" s="298">
        <f t="shared" si="114"/>
        <v>4439998013.2635689</v>
      </c>
      <c r="AB338" s="298">
        <f t="shared" si="114"/>
        <v>4522548395.056385</v>
      </c>
      <c r="AC338" s="298">
        <f t="shared" si="114"/>
        <v>4602748231.0167189</v>
      </c>
      <c r="AD338" s="298">
        <f t="shared" si="114"/>
        <v>4680677680.6743841</v>
      </c>
      <c r="AE338" s="298">
        <f t="shared" si="114"/>
        <v>4756422484.7813396</v>
      </c>
      <c r="AF338" s="298">
        <f t="shared" si="114"/>
        <v>4830060057.6008663</v>
      </c>
      <c r="AG338" s="298">
        <f t="shared" si="114"/>
        <v>4901665049.0703096</v>
      </c>
      <c r="AH338" s="298">
        <f t="shared" si="114"/>
        <v>4971312125.5807819</v>
      </c>
      <c r="AI338" s="298">
        <f t="shared" si="114"/>
        <v>5039070406.5589981</v>
      </c>
      <c r="AJ338" s="298">
        <f t="shared" si="114"/>
        <v>5105009026.6991711</v>
      </c>
      <c r="AK338" s="298" t="str">
        <f t="shared" si="114"/>
        <v/>
      </c>
      <c r="AL338" s="298" t="str">
        <f t="shared" si="114"/>
        <v/>
      </c>
      <c r="AM338" s="298" t="str">
        <f t="shared" si="114"/>
        <v/>
      </c>
      <c r="AN338" s="298" t="str">
        <f t="shared" si="114"/>
        <v/>
      </c>
      <c r="AO338" s="298" t="str">
        <f t="shared" si="114"/>
        <v/>
      </c>
      <c r="AP338" s="298" t="str">
        <f t="shared" si="114"/>
        <v/>
      </c>
      <c r="AQ338" s="298" t="str">
        <f t="shared" si="114"/>
        <v/>
      </c>
      <c r="AR338" s="298" t="str">
        <f t="shared" si="114"/>
        <v/>
      </c>
      <c r="AS338" s="261"/>
      <c r="AT338" s="261"/>
      <c r="AU338" s="261"/>
      <c r="AV338" s="261"/>
      <c r="AW338" s="261"/>
      <c r="AX338" s="261"/>
      <c r="AY338" s="261"/>
      <c r="AZ338" s="261"/>
      <c r="BA338" s="261"/>
      <c r="BB338" s="261"/>
      <c r="BC338" s="261"/>
      <c r="BD338" s="261"/>
      <c r="BE338" s="261"/>
      <c r="BF338" s="261"/>
      <c r="BG338" s="261"/>
      <c r="BH338" s="261"/>
      <c r="BI338" s="261"/>
      <c r="BJ338" s="261"/>
      <c r="BK338" s="261"/>
      <c r="BL338" s="261"/>
      <c r="BM338" s="261"/>
      <c r="BN338" s="261"/>
      <c r="BO338" s="261"/>
      <c r="BP338" s="261"/>
      <c r="BQ338" s="261"/>
      <c r="BR338" s="261"/>
      <c r="BS338" s="261"/>
      <c r="BT338" s="261"/>
      <c r="BU338" s="261"/>
      <c r="BV338" s="261"/>
      <c r="BW338" s="261"/>
      <c r="BX338" s="261"/>
      <c r="BY338" s="261"/>
      <c r="BZ338" s="261"/>
      <c r="CA338" s="261"/>
      <c r="CB338" s="261"/>
      <c r="CC338" s="261"/>
      <c r="CD338" s="261"/>
      <c r="CE338" s="261"/>
      <c r="CF338" s="261"/>
      <c r="CG338" s="261"/>
      <c r="CH338" s="261"/>
      <c r="CI338" s="261"/>
      <c r="CJ338" s="261"/>
      <c r="CK338" s="261"/>
      <c r="CL338" s="261"/>
      <c r="CM338" s="261"/>
      <c r="CN338" s="261"/>
      <c r="CO338" s="261"/>
      <c r="CP338" s="261"/>
      <c r="CQ338" s="261"/>
      <c r="CR338" s="261"/>
      <c r="CS338" s="261"/>
      <c r="CT338" s="261"/>
      <c r="CU338" s="261"/>
      <c r="CV338" s="261"/>
      <c r="CW338" s="261"/>
      <c r="CX338" s="261"/>
      <c r="CY338" s="261"/>
      <c r="CZ338" s="261"/>
      <c r="DA338" s="261"/>
      <c r="DB338" s="261"/>
      <c r="DC338" s="261"/>
      <c r="DD338" s="261"/>
      <c r="DE338" s="261"/>
      <c r="DF338" s="261"/>
      <c r="DG338" s="261"/>
      <c r="DH338" s="261"/>
      <c r="DI338" s="261"/>
      <c r="DJ338" s="261"/>
      <c r="DK338" s="261"/>
      <c r="DL338" s="261"/>
      <c r="DM338" s="261"/>
      <c r="DN338" s="261"/>
      <c r="DO338" s="261"/>
      <c r="DP338" s="261"/>
      <c r="DQ338" s="261"/>
      <c r="DR338" s="261"/>
      <c r="DS338" s="261"/>
      <c r="DT338" s="261"/>
      <c r="DU338" s="261"/>
      <c r="DV338" s="261"/>
      <c r="DW338" s="261"/>
      <c r="DX338" s="261"/>
      <c r="DY338" s="261"/>
      <c r="DZ338" s="261"/>
      <c r="EA338" s="261"/>
      <c r="EB338" s="261"/>
      <c r="EC338" s="261"/>
      <c r="ED338" s="261"/>
      <c r="EE338" s="261"/>
      <c r="EF338" s="261"/>
      <c r="EG338" s="261"/>
      <c r="EH338" s="261"/>
      <c r="EI338" s="261"/>
      <c r="EJ338" s="261"/>
      <c r="EK338" s="261"/>
      <c r="EL338" s="261"/>
      <c r="EM338" s="261"/>
      <c r="EN338" s="261"/>
      <c r="EO338" s="261"/>
      <c r="EP338" s="261"/>
      <c r="EQ338" s="261"/>
      <c r="ER338" s="261"/>
      <c r="ES338" s="261"/>
      <c r="ET338" s="261"/>
      <c r="EU338" s="261"/>
      <c r="EV338" s="261"/>
      <c r="EW338" s="261"/>
      <c r="EX338" s="261"/>
      <c r="EY338" s="261"/>
      <c r="EZ338" s="261"/>
      <c r="FA338" s="261"/>
      <c r="FB338" s="261"/>
      <c r="FC338" s="261"/>
      <c r="FD338" s="261"/>
      <c r="FE338" s="261"/>
      <c r="FF338" s="261"/>
      <c r="FG338" s="261"/>
      <c r="FH338" s="261"/>
      <c r="FI338" s="261"/>
      <c r="FJ338" s="261"/>
      <c r="FK338" s="261"/>
      <c r="FL338" s="261"/>
      <c r="FM338" s="261"/>
      <c r="FN338" s="261"/>
      <c r="FO338" s="261"/>
      <c r="FP338" s="261"/>
      <c r="FQ338" s="261"/>
      <c r="FR338" s="261"/>
      <c r="FS338" s="261"/>
      <c r="FT338" s="261"/>
      <c r="FU338" s="261"/>
      <c r="FV338" s="261"/>
      <c r="FW338" s="261"/>
      <c r="FX338" s="261"/>
      <c r="FY338" s="261"/>
      <c r="FZ338" s="261"/>
      <c r="GA338" s="261"/>
      <c r="GB338" s="261"/>
      <c r="GC338" s="261"/>
      <c r="GD338" s="261"/>
      <c r="GE338" s="261"/>
      <c r="GF338" s="261"/>
      <c r="GG338" s="261"/>
      <c r="GH338" s="261"/>
      <c r="GI338" s="261"/>
      <c r="GJ338" s="261"/>
      <c r="GK338" s="261"/>
      <c r="GL338" s="261"/>
      <c r="GM338" s="261"/>
      <c r="GN338" s="261"/>
      <c r="GO338" s="261"/>
      <c r="GP338" s="261"/>
      <c r="GQ338" s="261"/>
      <c r="GR338" s="261"/>
      <c r="GS338" s="261"/>
      <c r="GT338" s="261"/>
      <c r="GU338" s="261"/>
      <c r="GV338" s="261"/>
      <c r="GW338" s="261"/>
      <c r="GX338" s="261"/>
      <c r="GY338" s="261"/>
      <c r="GZ338" s="261"/>
      <c r="HA338" s="261"/>
      <c r="HB338" s="261"/>
      <c r="HC338" s="261"/>
      <c r="HD338" s="261"/>
      <c r="HE338" s="261"/>
      <c r="HF338" s="261"/>
      <c r="HG338" s="261"/>
      <c r="HH338" s="261"/>
      <c r="HI338" s="261"/>
      <c r="HJ338" s="261"/>
      <c r="HK338" s="261"/>
      <c r="HL338" s="261"/>
      <c r="HM338" s="261"/>
      <c r="HN338" s="261"/>
      <c r="HO338" s="261"/>
      <c r="HP338" s="261"/>
      <c r="HQ338" s="261"/>
      <c r="HR338" s="261"/>
      <c r="HS338" s="261"/>
      <c r="HT338" s="261"/>
      <c r="HU338" s="261"/>
      <c r="HV338" s="261"/>
      <c r="HW338" s="261"/>
      <c r="HX338" s="261"/>
      <c r="HY338" s="261"/>
      <c r="HZ338" s="261"/>
      <c r="IA338" s="261"/>
      <c r="IB338" s="261"/>
      <c r="IC338" s="261"/>
      <c r="ID338" s="261"/>
      <c r="IE338" s="261"/>
      <c r="IF338" s="261"/>
      <c r="IG338" s="261"/>
      <c r="IH338" s="261"/>
      <c r="II338" s="261"/>
      <c r="IJ338" s="261"/>
      <c r="IK338" s="261"/>
      <c r="IL338" s="261"/>
      <c r="IM338" s="261"/>
      <c r="IN338" s="261"/>
      <c r="IO338" s="261"/>
      <c r="IP338" s="261"/>
      <c r="IQ338" s="261"/>
      <c r="IR338" s="261"/>
      <c r="IS338" s="261"/>
      <c r="IT338" s="261"/>
      <c r="IU338" s="261"/>
      <c r="IV338" s="261"/>
      <c r="IW338" s="261"/>
      <c r="IX338" s="261"/>
      <c r="IY338" s="261"/>
      <c r="IZ338" s="261"/>
      <c r="JA338" s="261"/>
      <c r="JB338" s="261"/>
      <c r="JC338" s="261"/>
      <c r="JD338" s="261"/>
      <c r="JE338" s="261"/>
      <c r="JF338" s="261"/>
      <c r="JG338" s="261"/>
      <c r="JH338" s="261"/>
      <c r="JI338" s="261"/>
      <c r="JJ338" s="261"/>
      <c r="JK338" s="261"/>
      <c r="JL338" s="261"/>
      <c r="JM338" s="261"/>
      <c r="JN338" s="261"/>
      <c r="JO338" s="261"/>
      <c r="JP338" s="261"/>
      <c r="JQ338" s="261"/>
      <c r="JR338" s="261"/>
      <c r="JS338" s="261"/>
      <c r="JT338" s="261"/>
      <c r="JU338" s="261"/>
      <c r="JV338" s="261"/>
      <c r="JW338" s="261"/>
      <c r="JX338" s="261"/>
      <c r="JY338" s="261"/>
      <c r="JZ338" s="261"/>
      <c r="KA338" s="261"/>
      <c r="KB338" s="261"/>
      <c r="KC338" s="261"/>
      <c r="KD338" s="261"/>
      <c r="KE338" s="261"/>
      <c r="KF338" s="261"/>
      <c r="KG338" s="261"/>
      <c r="KH338" s="261"/>
      <c r="KI338" s="261"/>
      <c r="KJ338" s="261"/>
      <c r="KK338" s="261"/>
      <c r="KL338" s="261"/>
      <c r="KM338" s="261"/>
      <c r="KN338" s="261"/>
      <c r="KO338" s="261"/>
      <c r="KP338" s="261"/>
      <c r="KQ338" s="261"/>
      <c r="KR338" s="261"/>
      <c r="KS338" s="261"/>
      <c r="KT338" s="261"/>
      <c r="KU338" s="261"/>
      <c r="KV338" s="261"/>
      <c r="KW338" s="261"/>
      <c r="KX338" s="261"/>
      <c r="KY338" s="261"/>
      <c r="KZ338" s="261"/>
      <c r="LA338" s="261"/>
      <c r="LB338" s="261"/>
      <c r="LC338" s="261"/>
      <c r="LD338" s="261"/>
      <c r="LE338" s="261"/>
      <c r="LF338" s="261"/>
      <c r="LG338" s="261"/>
      <c r="LH338" s="261"/>
      <c r="LI338" s="261"/>
      <c r="LJ338" s="261"/>
      <c r="LK338" s="261"/>
      <c r="LL338" s="261"/>
      <c r="LM338" s="261"/>
      <c r="LN338" s="261"/>
      <c r="LO338" s="261"/>
      <c r="LP338" s="261"/>
      <c r="LQ338" s="261"/>
      <c r="LR338" s="261"/>
      <c r="LS338" s="261"/>
      <c r="LT338" s="261"/>
      <c r="LU338" s="261"/>
      <c r="LV338" s="261"/>
      <c r="LW338" s="261"/>
      <c r="LX338" s="261"/>
      <c r="LY338" s="261"/>
      <c r="LZ338" s="261"/>
      <c r="MA338" s="261"/>
      <c r="MB338" s="261"/>
      <c r="MC338" s="261"/>
      <c r="MD338" s="261"/>
      <c r="ME338" s="261"/>
      <c r="MF338" s="261"/>
      <c r="MG338" s="261"/>
      <c r="MH338" s="261"/>
      <c r="MI338" s="261"/>
      <c r="MJ338" s="261"/>
      <c r="MK338" s="261"/>
      <c r="ML338" s="261"/>
      <c r="MM338" s="261"/>
      <c r="MN338" s="261"/>
      <c r="MO338" s="261"/>
      <c r="MP338" s="261"/>
      <c r="MQ338" s="261"/>
      <c r="MR338" s="261"/>
      <c r="MS338" s="261"/>
      <c r="MT338" s="261"/>
      <c r="MU338" s="261"/>
      <c r="MV338" s="261"/>
      <c r="MW338" s="261"/>
      <c r="MX338" s="261"/>
      <c r="MY338" s="261"/>
      <c r="MZ338" s="261"/>
      <c r="NA338" s="261"/>
      <c r="NB338" s="261"/>
      <c r="NC338" s="261"/>
      <c r="ND338" s="261"/>
      <c r="NE338" s="261"/>
      <c r="NF338" s="261"/>
      <c r="NG338" s="261"/>
      <c r="NH338" s="261"/>
      <c r="NI338" s="261"/>
      <c r="NJ338" s="261"/>
      <c r="NK338" s="261"/>
      <c r="NL338" s="261"/>
      <c r="NM338" s="261"/>
      <c r="NN338" s="261"/>
      <c r="NO338" s="261"/>
      <c r="NP338" s="261"/>
      <c r="NQ338" s="261"/>
      <c r="NR338" s="261"/>
      <c r="NS338" s="261"/>
      <c r="NT338" s="261"/>
      <c r="NU338" s="261"/>
      <c r="NV338" s="261"/>
      <c r="NW338" s="261"/>
      <c r="NX338" s="261"/>
      <c r="NY338" s="261"/>
      <c r="NZ338" s="261"/>
      <c r="OA338" s="261"/>
      <c r="OB338" s="261"/>
      <c r="OC338" s="261"/>
      <c r="OD338" s="261"/>
      <c r="OE338" s="261"/>
      <c r="OF338" s="261"/>
      <c r="OG338" s="261"/>
      <c r="OH338" s="261"/>
      <c r="OI338" s="261"/>
      <c r="OJ338" s="261"/>
      <c r="OK338" s="261"/>
      <c r="OL338" s="261"/>
      <c r="OM338" s="261"/>
      <c r="ON338" s="261"/>
      <c r="OO338" s="261"/>
      <c r="OP338" s="261"/>
      <c r="OQ338" s="261"/>
      <c r="OR338" s="261"/>
      <c r="OS338" s="261"/>
      <c r="OT338" s="261"/>
      <c r="OU338" s="261"/>
      <c r="OV338" s="261"/>
      <c r="OW338" s="261"/>
      <c r="OX338" s="261"/>
      <c r="OY338" s="261"/>
      <c r="OZ338" s="261"/>
      <c r="PA338" s="261"/>
      <c r="PB338" s="261"/>
      <c r="PC338" s="261"/>
      <c r="PD338" s="261"/>
      <c r="PE338" s="261"/>
      <c r="PF338" s="261"/>
      <c r="PG338" s="261"/>
      <c r="PH338" s="261"/>
      <c r="PI338" s="261"/>
      <c r="PJ338" s="261"/>
      <c r="PK338" s="261"/>
      <c r="PL338" s="261"/>
      <c r="PM338" s="261"/>
      <c r="PN338" s="261"/>
      <c r="PO338" s="261"/>
      <c r="PP338" s="261"/>
      <c r="PQ338" s="261"/>
      <c r="PR338" s="261"/>
      <c r="PS338" s="261"/>
      <c r="PT338" s="261"/>
      <c r="PU338" s="261"/>
      <c r="PV338" s="261"/>
      <c r="PW338" s="261"/>
      <c r="PX338" s="261"/>
      <c r="PY338" s="261"/>
      <c r="PZ338" s="261"/>
      <c r="QA338" s="261"/>
      <c r="QB338" s="261"/>
      <c r="QC338" s="261"/>
      <c r="QD338" s="261"/>
      <c r="QE338" s="261"/>
      <c r="QF338" s="261"/>
      <c r="QG338" s="261"/>
      <c r="QH338" s="261"/>
      <c r="QI338" s="261"/>
      <c r="QJ338" s="261"/>
      <c r="QK338" s="261"/>
      <c r="QL338" s="261"/>
      <c r="QM338" s="261"/>
      <c r="QN338" s="261"/>
      <c r="QO338" s="261"/>
      <c r="QP338" s="261"/>
      <c r="QQ338" s="261"/>
      <c r="QR338" s="261"/>
      <c r="QS338" s="261"/>
      <c r="QT338" s="261"/>
      <c r="QU338" s="261"/>
      <c r="QV338" s="261"/>
      <c r="QW338" s="261"/>
      <c r="QX338" s="261"/>
      <c r="QY338" s="261"/>
      <c r="QZ338" s="261"/>
      <c r="RA338" s="261"/>
      <c r="RB338" s="261"/>
      <c r="RC338" s="261"/>
      <c r="RD338" s="261"/>
      <c r="RE338" s="261"/>
      <c r="RF338" s="261"/>
      <c r="RG338" s="261"/>
      <c r="RH338" s="261"/>
      <c r="RI338" s="261"/>
      <c r="RJ338" s="261"/>
      <c r="RK338" s="261"/>
      <c r="RL338" s="261"/>
      <c r="RM338" s="261"/>
      <c r="RN338" s="261"/>
      <c r="RO338" s="261"/>
      <c r="RP338" s="261"/>
      <c r="RQ338" s="261"/>
      <c r="RR338" s="261"/>
      <c r="RS338" s="261"/>
      <c r="RT338" s="261"/>
      <c r="RU338" s="261"/>
      <c r="RV338" s="261"/>
      <c r="RW338" s="261"/>
      <c r="RX338" s="261"/>
      <c r="RY338" s="261"/>
      <c r="RZ338" s="261"/>
      <c r="SA338" s="261"/>
      <c r="SB338" s="261"/>
      <c r="SC338" s="261"/>
      <c r="SD338" s="261"/>
      <c r="SE338" s="261"/>
      <c r="SF338" s="261"/>
      <c r="SG338" s="261"/>
      <c r="SH338" s="261"/>
      <c r="SI338" s="261"/>
      <c r="SJ338" s="261"/>
      <c r="SK338" s="261"/>
      <c r="SL338" s="261"/>
      <c r="SM338" s="261"/>
      <c r="SN338" s="261"/>
      <c r="SO338" s="261"/>
      <c r="SP338" s="261"/>
      <c r="SQ338" s="261"/>
      <c r="SR338" s="261"/>
      <c r="SS338" s="261"/>
      <c r="ST338" s="261"/>
      <c r="SU338" s="261"/>
      <c r="SV338" s="261"/>
      <c r="SW338" s="261"/>
      <c r="SX338" s="261"/>
      <c r="SY338" s="261"/>
      <c r="SZ338" s="261"/>
      <c r="TA338" s="261"/>
      <c r="TB338" s="261"/>
      <c r="TC338" s="261"/>
      <c r="TD338" s="261"/>
      <c r="TE338" s="261"/>
      <c r="TF338" s="261"/>
      <c r="TG338" s="261"/>
      <c r="TH338" s="261"/>
      <c r="TI338" s="261"/>
      <c r="TJ338" s="261"/>
      <c r="TK338" s="261"/>
      <c r="TL338" s="261"/>
      <c r="TM338" s="261"/>
      <c r="TN338" s="261"/>
      <c r="TO338" s="261"/>
      <c r="TP338" s="261"/>
      <c r="TQ338" s="261"/>
      <c r="TR338" s="261"/>
      <c r="TS338" s="261"/>
      <c r="TT338" s="261"/>
      <c r="TU338" s="261"/>
      <c r="TV338" s="261"/>
      <c r="TW338" s="261"/>
      <c r="TX338" s="261"/>
      <c r="TY338" s="261"/>
      <c r="TZ338" s="261"/>
      <c r="UA338" s="261"/>
      <c r="UB338" s="261"/>
      <c r="UC338" s="261"/>
      <c r="UD338" s="261"/>
      <c r="UE338" s="261"/>
      <c r="UF338" s="261"/>
      <c r="UG338" s="261"/>
      <c r="UH338" s="261"/>
      <c r="UI338" s="261"/>
      <c r="UJ338" s="261"/>
      <c r="UK338" s="261"/>
      <c r="UL338" s="261"/>
      <c r="UM338" s="261"/>
      <c r="UN338" s="261"/>
      <c r="UO338" s="261"/>
      <c r="UP338" s="261"/>
      <c r="UQ338" s="261"/>
      <c r="UR338" s="261"/>
      <c r="US338" s="261"/>
      <c r="UT338" s="261"/>
      <c r="UU338" s="261"/>
      <c r="UV338" s="261"/>
      <c r="UW338" s="261"/>
      <c r="UX338" s="261"/>
      <c r="UY338" s="261"/>
      <c r="UZ338" s="261"/>
      <c r="VA338" s="261"/>
      <c r="VB338" s="261"/>
      <c r="VC338" s="261"/>
      <c r="VD338" s="261"/>
      <c r="VE338" s="261"/>
      <c r="VF338" s="261"/>
      <c r="VG338" s="261"/>
      <c r="VH338" s="261"/>
      <c r="VI338" s="261"/>
      <c r="VJ338" s="261"/>
      <c r="VK338" s="261"/>
      <c r="VL338" s="261"/>
      <c r="VM338" s="261"/>
      <c r="VN338" s="261"/>
      <c r="VO338" s="261"/>
      <c r="VP338" s="261"/>
      <c r="VQ338" s="261"/>
      <c r="VR338" s="261"/>
      <c r="VS338" s="261"/>
      <c r="VT338" s="261"/>
      <c r="VU338" s="261"/>
      <c r="VV338" s="261"/>
      <c r="VW338" s="261"/>
      <c r="VX338" s="261"/>
      <c r="VY338" s="261"/>
      <c r="VZ338" s="261"/>
      <c r="WA338" s="261"/>
      <c r="WB338" s="261"/>
      <c r="WC338" s="261"/>
      <c r="WD338" s="261"/>
      <c r="WE338" s="261"/>
      <c r="WF338" s="261"/>
      <c r="WG338" s="261"/>
      <c r="WH338" s="261"/>
      <c r="WI338" s="261"/>
      <c r="WJ338" s="261"/>
      <c r="WK338" s="261"/>
      <c r="WL338" s="261"/>
      <c r="WM338" s="261"/>
      <c r="WN338" s="261"/>
      <c r="WO338" s="261"/>
      <c r="WP338" s="261"/>
      <c r="WQ338" s="261"/>
      <c r="WR338" s="261"/>
      <c r="WS338" s="261"/>
      <c r="WT338" s="261"/>
      <c r="WU338" s="261"/>
      <c r="WV338" s="261"/>
      <c r="WW338" s="261"/>
      <c r="WX338" s="261"/>
      <c r="WY338" s="261"/>
      <c r="WZ338" s="261"/>
      <c r="XA338" s="261"/>
      <c r="XB338" s="261"/>
      <c r="XC338" s="261"/>
      <c r="XD338" s="261"/>
      <c r="XE338" s="261"/>
      <c r="XF338" s="261"/>
      <c r="XG338" s="261"/>
      <c r="XH338" s="261"/>
      <c r="XI338" s="261"/>
      <c r="XJ338" s="261"/>
      <c r="XK338" s="261"/>
      <c r="XL338" s="261"/>
      <c r="XM338" s="261"/>
      <c r="XN338" s="261"/>
      <c r="XO338" s="261"/>
      <c r="XP338" s="261"/>
      <c r="XQ338" s="261"/>
      <c r="XR338" s="261"/>
      <c r="XS338" s="261"/>
      <c r="XT338" s="261"/>
      <c r="XU338" s="261"/>
      <c r="XV338" s="261"/>
      <c r="XW338" s="261"/>
      <c r="XX338" s="261"/>
      <c r="XY338" s="261"/>
      <c r="XZ338" s="261"/>
      <c r="YA338" s="261"/>
      <c r="YB338" s="261"/>
      <c r="YC338" s="261"/>
      <c r="YD338" s="261"/>
      <c r="YE338" s="261"/>
      <c r="YF338" s="261"/>
      <c r="YG338" s="261"/>
      <c r="YH338" s="261"/>
      <c r="YI338" s="261"/>
      <c r="YJ338" s="261"/>
      <c r="YK338" s="261"/>
      <c r="YL338" s="261"/>
      <c r="YM338" s="261"/>
      <c r="YN338" s="261"/>
      <c r="YO338" s="261"/>
      <c r="YP338" s="261"/>
      <c r="YQ338" s="261"/>
      <c r="YR338" s="261"/>
      <c r="YS338" s="261"/>
      <c r="YT338" s="261"/>
      <c r="YU338" s="261"/>
      <c r="YV338" s="261"/>
      <c r="YW338" s="261"/>
      <c r="YX338" s="261"/>
      <c r="YY338" s="261"/>
      <c r="YZ338" s="261"/>
      <c r="ZA338" s="261"/>
      <c r="ZB338" s="261"/>
      <c r="ZC338" s="261"/>
      <c r="ZD338" s="261"/>
      <c r="ZE338" s="261"/>
      <c r="ZF338" s="261"/>
      <c r="ZG338" s="261"/>
      <c r="ZH338" s="261"/>
      <c r="ZI338" s="261"/>
      <c r="ZJ338" s="261"/>
      <c r="ZK338" s="261"/>
      <c r="ZL338" s="261"/>
      <c r="ZM338" s="261"/>
      <c r="ZN338" s="261"/>
      <c r="ZO338" s="261"/>
      <c r="ZP338" s="261"/>
      <c r="ZQ338" s="261"/>
      <c r="ZR338" s="261"/>
      <c r="ZS338" s="261"/>
      <c r="ZT338" s="261"/>
      <c r="ZU338" s="261"/>
      <c r="ZV338" s="261"/>
      <c r="ZW338" s="261"/>
      <c r="ZX338" s="261"/>
      <c r="ZY338" s="261"/>
      <c r="ZZ338" s="261"/>
      <c r="AAA338" s="261"/>
      <c r="AAB338" s="261"/>
      <c r="AAC338" s="261"/>
      <c r="AAD338" s="261"/>
      <c r="AAE338" s="261"/>
      <c r="AAF338" s="261"/>
      <c r="AAG338" s="261"/>
      <c r="AAH338" s="261"/>
      <c r="AAI338" s="261"/>
      <c r="AAJ338" s="261"/>
      <c r="AAK338" s="261"/>
      <c r="AAL338" s="261"/>
      <c r="AAM338" s="261"/>
      <c r="AAN338" s="261"/>
      <c r="AAO338" s="261"/>
      <c r="AAP338" s="261"/>
      <c r="AAQ338" s="261"/>
      <c r="AAR338" s="261"/>
      <c r="AAS338" s="261"/>
      <c r="AAT338" s="261"/>
      <c r="AAU338" s="261"/>
      <c r="AAV338" s="261"/>
      <c r="AAW338" s="261"/>
      <c r="AAX338" s="261"/>
      <c r="AAY338" s="261"/>
      <c r="AAZ338" s="261"/>
      <c r="ABA338" s="261"/>
      <c r="ABB338" s="261"/>
      <c r="ABC338" s="261"/>
      <c r="ABD338" s="261"/>
      <c r="ABE338" s="261"/>
      <c r="ABF338" s="261"/>
      <c r="ABG338" s="261"/>
      <c r="ABH338" s="261"/>
      <c r="ABI338" s="261"/>
      <c r="ABJ338" s="261"/>
      <c r="ABK338" s="261"/>
      <c r="ABL338" s="261"/>
      <c r="ABM338" s="261"/>
      <c r="ABN338" s="261"/>
      <c r="ABO338" s="261"/>
      <c r="ABP338" s="261"/>
      <c r="ABQ338" s="261"/>
      <c r="ABR338" s="261"/>
      <c r="ABS338" s="261"/>
      <c r="ABT338" s="261"/>
      <c r="ABU338" s="261"/>
      <c r="ABV338" s="261"/>
      <c r="ABW338" s="261"/>
      <c r="ABX338" s="261"/>
      <c r="ABY338" s="261"/>
      <c r="ABZ338" s="261"/>
      <c r="ACA338" s="261"/>
      <c r="ACB338" s="261"/>
      <c r="ACC338" s="261"/>
      <c r="ACD338" s="261"/>
      <c r="ACE338" s="261"/>
      <c r="ACF338" s="261"/>
      <c r="ACG338" s="261"/>
      <c r="ACH338" s="261"/>
      <c r="ACI338" s="261"/>
      <c r="ACJ338" s="261"/>
      <c r="ACK338" s="261"/>
      <c r="ACL338" s="261"/>
      <c r="ACM338" s="261"/>
      <c r="ACN338" s="261"/>
      <c r="ACO338" s="261"/>
      <c r="ACP338" s="261"/>
      <c r="ACQ338" s="261"/>
      <c r="ACR338" s="261"/>
      <c r="ACS338" s="261"/>
      <c r="ACT338" s="261"/>
      <c r="ACU338" s="261"/>
      <c r="ACV338" s="261"/>
      <c r="ACW338" s="261"/>
      <c r="ACX338" s="261"/>
      <c r="ACY338" s="261"/>
      <c r="ACZ338" s="261"/>
      <c r="ADA338" s="261"/>
      <c r="ADB338" s="261"/>
      <c r="ADC338" s="261"/>
      <c r="ADD338" s="261"/>
      <c r="ADE338" s="261"/>
      <c r="ADF338" s="261"/>
      <c r="ADG338" s="261"/>
      <c r="ADH338" s="261"/>
      <c r="ADI338" s="261"/>
      <c r="ADJ338" s="261"/>
      <c r="ADK338" s="261"/>
      <c r="ADL338" s="261"/>
      <c r="ADM338" s="261"/>
      <c r="ADN338" s="261"/>
      <c r="ADO338" s="261"/>
      <c r="ADP338" s="261"/>
      <c r="ADQ338" s="261"/>
      <c r="ADR338" s="261"/>
      <c r="ADS338" s="261"/>
      <c r="ADT338" s="261"/>
      <c r="ADU338" s="261"/>
      <c r="ADV338" s="261"/>
      <c r="ADW338" s="261"/>
      <c r="ADX338" s="261"/>
      <c r="ADY338" s="261"/>
      <c r="ADZ338" s="261"/>
      <c r="AEA338" s="261"/>
      <c r="AEB338" s="261"/>
      <c r="AEC338" s="261"/>
      <c r="AED338" s="261"/>
      <c r="AEE338" s="261"/>
      <c r="AEF338" s="261"/>
      <c r="AEG338" s="261"/>
      <c r="AEH338" s="261"/>
      <c r="AEI338" s="261"/>
      <c r="AEJ338" s="261"/>
      <c r="AEK338" s="261"/>
      <c r="AEL338" s="261"/>
      <c r="AEM338" s="261"/>
      <c r="AEN338" s="261"/>
      <c r="AEO338" s="261"/>
      <c r="AEP338" s="261"/>
      <c r="AEQ338" s="261"/>
      <c r="AER338" s="261"/>
      <c r="AES338" s="261"/>
      <c r="AET338" s="261"/>
      <c r="AEU338" s="261"/>
      <c r="AEV338" s="261"/>
      <c r="AEW338" s="261"/>
      <c r="AEX338" s="261"/>
      <c r="AEY338" s="261"/>
      <c r="AEZ338" s="261"/>
      <c r="AFA338" s="261"/>
      <c r="AFB338" s="261"/>
      <c r="AFC338" s="261"/>
      <c r="AFD338" s="261"/>
      <c r="AFE338" s="261"/>
      <c r="AFF338" s="261"/>
      <c r="AFG338" s="261"/>
      <c r="AFH338" s="261"/>
      <c r="AFI338" s="261"/>
      <c r="AFJ338" s="261"/>
      <c r="AFK338" s="261"/>
      <c r="AFL338" s="261"/>
      <c r="AFM338" s="261"/>
      <c r="AFN338" s="261"/>
      <c r="AFO338" s="261"/>
      <c r="AFP338" s="261"/>
      <c r="AFQ338" s="261"/>
      <c r="AFR338" s="261"/>
      <c r="AFS338" s="261"/>
      <c r="AFT338" s="261"/>
      <c r="AFU338" s="261"/>
      <c r="AFV338" s="261"/>
      <c r="AFW338" s="261"/>
      <c r="AFX338" s="261"/>
      <c r="AFY338" s="261"/>
      <c r="AFZ338" s="261"/>
      <c r="AGA338" s="261"/>
      <c r="AGB338" s="261"/>
      <c r="AGC338" s="261"/>
      <c r="AGD338" s="261"/>
      <c r="AGE338" s="261"/>
      <c r="AGF338" s="261"/>
      <c r="AGG338" s="261"/>
      <c r="AGH338" s="261"/>
      <c r="AGI338" s="261"/>
      <c r="AGJ338" s="261"/>
      <c r="AGK338" s="261"/>
      <c r="AGL338" s="261"/>
      <c r="AGM338" s="261"/>
      <c r="AGN338" s="261"/>
      <c r="AGO338" s="261"/>
      <c r="AGP338" s="261"/>
      <c r="AGQ338" s="261"/>
      <c r="AGR338" s="261"/>
      <c r="AGS338" s="261"/>
      <c r="AGT338" s="261"/>
      <c r="AGU338" s="261"/>
      <c r="AGV338" s="261"/>
      <c r="AGW338" s="261"/>
      <c r="AGX338" s="261"/>
      <c r="AGY338" s="261"/>
      <c r="AGZ338" s="261"/>
      <c r="AHA338" s="261"/>
      <c r="AHB338" s="261"/>
      <c r="AHC338" s="261"/>
      <c r="AHD338" s="261"/>
      <c r="AHE338" s="261"/>
      <c r="AHF338" s="261"/>
      <c r="AHG338" s="261"/>
      <c r="AHH338" s="261"/>
      <c r="AHI338" s="261"/>
      <c r="AHJ338" s="261"/>
      <c r="AHK338" s="261"/>
      <c r="AHL338" s="261"/>
      <c r="AHM338" s="261"/>
      <c r="AHN338" s="261"/>
      <c r="AHO338" s="261"/>
      <c r="AHP338" s="261"/>
      <c r="AHQ338" s="261"/>
      <c r="AHR338" s="261"/>
      <c r="AHS338" s="261"/>
      <c r="AHT338" s="261"/>
      <c r="AHU338" s="261"/>
      <c r="AHV338" s="261"/>
      <c r="AHW338" s="261"/>
      <c r="AHX338" s="261"/>
      <c r="AHY338" s="261"/>
      <c r="AHZ338" s="261"/>
      <c r="AIA338" s="261"/>
      <c r="AIB338" s="261"/>
      <c r="AIC338" s="261"/>
      <c r="AID338" s="261"/>
      <c r="AIE338" s="261"/>
      <c r="AIF338" s="261"/>
      <c r="AIG338" s="261"/>
      <c r="AIH338" s="261"/>
      <c r="AII338" s="261"/>
      <c r="AIJ338" s="261"/>
      <c r="AIK338" s="261"/>
      <c r="AIL338" s="261"/>
      <c r="AIM338" s="261"/>
      <c r="AIN338" s="261"/>
      <c r="AIO338" s="261"/>
      <c r="AIP338" s="261"/>
      <c r="AIQ338" s="261"/>
      <c r="AIR338" s="261"/>
      <c r="AIS338" s="261"/>
      <c r="AIT338" s="261"/>
      <c r="AIU338" s="261"/>
      <c r="AIV338" s="261"/>
      <c r="AIW338" s="261"/>
      <c r="AIX338" s="261"/>
      <c r="AIY338" s="261"/>
      <c r="AIZ338" s="261"/>
      <c r="AJA338" s="261"/>
      <c r="AJB338" s="261"/>
      <c r="AJC338" s="261"/>
      <c r="AJD338" s="261"/>
      <c r="AJE338" s="261"/>
      <c r="AJF338" s="261"/>
      <c r="AJG338" s="261"/>
      <c r="AJH338" s="261"/>
      <c r="AJI338" s="261"/>
      <c r="AJJ338" s="261"/>
      <c r="AJK338" s="261"/>
      <c r="AJL338" s="261"/>
      <c r="AJM338" s="261"/>
      <c r="AJN338" s="261"/>
      <c r="AJO338" s="261"/>
      <c r="AJP338" s="261"/>
      <c r="AJQ338" s="261"/>
      <c r="AJR338" s="261"/>
      <c r="AJS338" s="261"/>
      <c r="AJT338" s="261"/>
      <c r="AJU338" s="261"/>
      <c r="AJV338" s="261"/>
      <c r="AJW338" s="261"/>
      <c r="AJX338" s="261"/>
      <c r="AJY338" s="261"/>
      <c r="AJZ338" s="261"/>
      <c r="AKA338" s="261"/>
      <c r="AKB338" s="261"/>
      <c r="AKC338" s="261"/>
      <c r="AKD338" s="261"/>
      <c r="AKE338" s="261"/>
      <c r="AKF338" s="261"/>
      <c r="AKG338" s="261"/>
      <c r="AKH338" s="261"/>
      <c r="AKI338" s="261"/>
      <c r="AKJ338" s="261"/>
      <c r="AKK338" s="261"/>
      <c r="AKL338" s="261"/>
      <c r="AKM338" s="261"/>
      <c r="AKN338" s="261"/>
      <c r="AKO338" s="261"/>
      <c r="AKP338" s="261"/>
      <c r="AKQ338" s="261"/>
      <c r="AKR338" s="261"/>
      <c r="AKS338" s="261"/>
      <c r="AKT338" s="261"/>
      <c r="AKU338" s="261"/>
      <c r="AKV338" s="261"/>
      <c r="AKW338" s="261"/>
      <c r="AKX338" s="261"/>
      <c r="AKY338" s="261"/>
      <c r="AKZ338" s="261"/>
      <c r="ALA338" s="261"/>
      <c r="ALB338" s="261"/>
      <c r="ALC338" s="261"/>
      <c r="ALD338" s="261"/>
      <c r="ALE338" s="261"/>
      <c r="ALF338" s="261"/>
      <c r="ALG338" s="261"/>
      <c r="ALH338" s="261"/>
      <c r="ALI338" s="261"/>
      <c r="ALJ338" s="261"/>
      <c r="ALK338" s="261"/>
      <c r="ALL338" s="261"/>
      <c r="ALM338" s="261"/>
      <c r="ALN338" s="261"/>
      <c r="ALO338" s="261"/>
      <c r="ALP338" s="261"/>
      <c r="ALQ338" s="261"/>
      <c r="ALR338" s="261"/>
      <c r="ALS338" s="261"/>
      <c r="ALT338" s="261"/>
      <c r="ALU338" s="261"/>
      <c r="ALV338" s="261"/>
      <c r="ALW338" s="261"/>
      <c r="ALX338" s="261"/>
      <c r="ALY338" s="261"/>
      <c r="ALZ338" s="261"/>
      <c r="AMA338" s="261"/>
      <c r="AMB338" s="261"/>
      <c r="AMC338" s="261"/>
      <c r="AMD338" s="261"/>
      <c r="AME338" s="261"/>
      <c r="AMF338" s="261"/>
      <c r="AMG338" s="261"/>
      <c r="AMH338" s="261"/>
      <c r="AMI338" s="261"/>
      <c r="AMJ338" s="261"/>
      <c r="AMK338" s="261"/>
      <c r="AML338" s="261"/>
      <c r="AMM338" s="261"/>
      <c r="AMN338" s="261"/>
      <c r="AMO338" s="261"/>
      <c r="AMP338" s="261"/>
      <c r="AMQ338" s="261"/>
      <c r="AMR338" s="261"/>
      <c r="AMS338" s="261"/>
      <c r="AMT338" s="261"/>
      <c r="AMU338" s="261"/>
      <c r="AMV338" s="261"/>
      <c r="AMW338" s="261"/>
      <c r="AMX338" s="261"/>
      <c r="AMY338" s="261"/>
      <c r="AMZ338" s="261"/>
      <c r="ANA338" s="261"/>
      <c r="ANB338" s="261"/>
      <c r="ANC338" s="261"/>
      <c r="AND338" s="261"/>
      <c r="ANE338" s="261"/>
      <c r="ANF338" s="261"/>
      <c r="ANG338" s="261"/>
      <c r="ANH338" s="261"/>
      <c r="ANI338" s="261"/>
      <c r="ANJ338" s="261"/>
      <c r="ANK338" s="261"/>
      <c r="ANL338" s="261"/>
      <c r="ANM338" s="261"/>
      <c r="ANN338" s="261"/>
      <c r="ANO338" s="261"/>
      <c r="ANP338" s="261"/>
      <c r="ANQ338" s="261"/>
      <c r="ANR338" s="261"/>
      <c r="ANS338" s="261"/>
      <c r="ANT338" s="261"/>
      <c r="ANU338" s="261"/>
      <c r="ANV338" s="261"/>
      <c r="ANW338" s="261"/>
      <c r="ANX338" s="261"/>
      <c r="ANY338" s="261"/>
      <c r="ANZ338" s="261"/>
      <c r="AOA338" s="261"/>
      <c r="AOB338" s="261"/>
      <c r="AOC338" s="261"/>
      <c r="AOD338" s="261"/>
      <c r="AOE338" s="261"/>
      <c r="AOF338" s="261"/>
      <c r="AOG338" s="261"/>
      <c r="AOH338" s="261"/>
      <c r="AOI338" s="261"/>
      <c r="AOJ338" s="261"/>
      <c r="AOK338" s="261"/>
      <c r="AOL338" s="261"/>
      <c r="AOM338" s="261"/>
      <c r="AON338" s="261"/>
      <c r="AOO338" s="261"/>
      <c r="AOP338" s="261"/>
      <c r="AOQ338" s="261"/>
      <c r="AOR338" s="261"/>
      <c r="AOS338" s="261"/>
      <c r="AOT338" s="261"/>
      <c r="AOU338" s="261"/>
      <c r="AOV338" s="261"/>
      <c r="AOW338" s="261"/>
      <c r="AOX338" s="261"/>
      <c r="AOY338" s="261"/>
      <c r="AOZ338" s="261"/>
      <c r="APA338" s="261"/>
      <c r="APB338" s="261"/>
      <c r="APC338" s="261"/>
      <c r="APD338" s="261"/>
      <c r="APE338" s="261"/>
      <c r="APF338" s="261"/>
      <c r="APG338" s="261"/>
      <c r="APH338" s="261"/>
      <c r="API338" s="261"/>
      <c r="APJ338" s="261"/>
      <c r="APK338" s="261"/>
      <c r="APL338" s="261"/>
      <c r="APM338" s="261"/>
      <c r="APN338" s="261"/>
      <c r="APO338" s="261"/>
      <c r="APP338" s="261"/>
      <c r="APQ338" s="261"/>
      <c r="APR338" s="261"/>
      <c r="APS338" s="261"/>
      <c r="APT338" s="261"/>
      <c r="APU338" s="261"/>
      <c r="APV338" s="261"/>
      <c r="APW338" s="261"/>
      <c r="APX338" s="261"/>
      <c r="APY338" s="261"/>
      <c r="APZ338" s="261"/>
      <c r="AQA338" s="261"/>
      <c r="AQB338" s="261"/>
      <c r="AQC338" s="261"/>
      <c r="AQD338" s="261"/>
      <c r="AQE338" s="261"/>
      <c r="AQF338" s="261"/>
      <c r="AQG338" s="261"/>
      <c r="AQH338" s="261"/>
      <c r="AQI338" s="261"/>
      <c r="AQJ338" s="261"/>
      <c r="AQK338" s="261"/>
      <c r="AQL338" s="261"/>
      <c r="AQM338" s="261"/>
      <c r="AQN338" s="261"/>
      <c r="AQO338" s="261"/>
      <c r="AQP338" s="261"/>
      <c r="AQQ338" s="261"/>
      <c r="AQR338" s="261"/>
      <c r="AQS338" s="261"/>
      <c r="AQT338" s="261"/>
      <c r="AQU338" s="261"/>
      <c r="AQV338" s="261"/>
      <c r="AQW338" s="261"/>
      <c r="AQX338" s="261"/>
      <c r="AQY338" s="261"/>
      <c r="AQZ338" s="261"/>
      <c r="ARA338" s="261"/>
      <c r="ARB338" s="261"/>
      <c r="ARC338" s="261"/>
      <c r="ARD338" s="261"/>
      <c r="ARE338" s="261"/>
      <c r="ARF338" s="261"/>
      <c r="ARG338" s="261"/>
      <c r="ARH338" s="261"/>
      <c r="ARI338" s="261"/>
      <c r="ARJ338" s="261"/>
      <c r="ARK338" s="261"/>
      <c r="ARL338" s="261"/>
      <c r="ARM338" s="261"/>
      <c r="ARN338" s="261"/>
      <c r="ARO338" s="261"/>
      <c r="ARP338" s="261"/>
      <c r="ARQ338" s="261"/>
      <c r="ARR338" s="261"/>
      <c r="ARS338" s="261"/>
      <c r="ART338" s="261"/>
      <c r="ARU338" s="261"/>
      <c r="ARV338" s="261"/>
      <c r="ARW338" s="261"/>
      <c r="ARX338" s="261"/>
      <c r="ARY338" s="261"/>
      <c r="ARZ338" s="261"/>
      <c r="ASA338" s="261"/>
      <c r="ASB338" s="261"/>
      <c r="ASC338" s="261"/>
    </row>
    <row r="339" spans="1:1173" s="256" customFormat="1" ht="26" hidden="1" customHeight="1" thickTop="1" x14ac:dyDescent="0.15"/>
    <row r="340" spans="1:1173" s="274" customFormat="1" ht="22" hidden="1" customHeight="1" x14ac:dyDescent="0.15">
      <c r="A340" s="256"/>
      <c r="B340" s="271"/>
      <c r="C340" s="884" t="s">
        <v>53</v>
      </c>
      <c r="D340" s="884"/>
      <c r="E340" s="884" t="s">
        <v>54</v>
      </c>
      <c r="F340" s="884"/>
      <c r="G340" s="272" t="s">
        <v>198</v>
      </c>
      <c r="H340" s="273"/>
    </row>
    <row r="341" spans="1:1173" s="274" customFormat="1" ht="22" hidden="1" customHeight="1" x14ac:dyDescent="0.15">
      <c r="A341" s="256"/>
      <c r="B341" s="275" t="s">
        <v>202</v>
      </c>
      <c r="C341" s="276" t="s">
        <v>46</v>
      </c>
      <c r="D341" s="276" t="s">
        <v>47</v>
      </c>
      <c r="E341" s="276" t="s">
        <v>46</v>
      </c>
      <c r="F341" s="276" t="s">
        <v>47</v>
      </c>
      <c r="G341" s="277" t="s">
        <v>192</v>
      </c>
      <c r="H341" s="278" t="s">
        <v>99</v>
      </c>
    </row>
    <row r="342" spans="1:1173" s="274" customFormat="1" ht="22" hidden="1" customHeight="1" x14ac:dyDescent="0.15">
      <c r="A342" s="256"/>
      <c r="B342" s="279" t="str">
        <f>'Consommation BATIMENT'!C$217</f>
        <v>*PEB+ZE*</v>
      </c>
      <c r="C342" s="280">
        <f>VLOOKUP($B342,'Consommation BATIMENT'!$C$27:$K$31,4,)</f>
        <v>115</v>
      </c>
      <c r="D342" s="280">
        <f>VLOOKUP($B342,'Consommation BATIMENT'!$C$27:$K$31,6,)</f>
        <v>130</v>
      </c>
      <c r="E342" s="280">
        <f>VLOOKUP($B342,'Consommation BATIMENT'!$C$27:$K$31,7,)</f>
        <v>0</v>
      </c>
      <c r="F342" s="280">
        <f>VLOOKUP($B342,'Consommation BATIMENT'!$C$27:$K$31,9,)</f>
        <v>0</v>
      </c>
      <c r="G342" s="281">
        <f>$I$14</f>
        <v>45</v>
      </c>
      <c r="H342" s="282">
        <f>$I$15</f>
        <v>90</v>
      </c>
    </row>
    <row r="343" spans="1:1173" s="284" customFormat="1" ht="26" hidden="1" customHeight="1" x14ac:dyDescent="0.15">
      <c r="A343" s="256"/>
      <c r="B343" s="283"/>
      <c r="E343" s="285"/>
      <c r="J343" s="285"/>
    </row>
    <row r="344" spans="1:1173" s="284" customFormat="1" ht="26" hidden="1" customHeight="1" x14ac:dyDescent="0.15">
      <c r="A344" s="256"/>
      <c r="B344" s="284" t="s">
        <v>88</v>
      </c>
      <c r="C344" s="286" t="s">
        <v>79</v>
      </c>
      <c r="D344" s="287">
        <f>IF(D$78="","",IF('Consommation BATIMENT'!D$225&lt;0,0,'Consommation BATIMENT'!D$225*'Consommation BATIMENT'!$D$19))</f>
        <v>8774646.5700000003</v>
      </c>
      <c r="E344" s="287">
        <f>IF(E$78="","",IF('Consommation BATIMENT'!E$225&lt;0,0,'Consommation BATIMENT'!E$225*'Consommation BATIMENT'!$D$19))</f>
        <v>17154528.300000001</v>
      </c>
      <c r="F344" s="287">
        <f>IF(F$78="","",IF('Consommation BATIMENT'!F$225&lt;0,0,'Consommation BATIMENT'!F$225*'Consommation BATIMENT'!$D$19))</f>
        <v>25157264.219999999</v>
      </c>
      <c r="G344" s="287">
        <f>IF(G$78="","",IF('Consommation BATIMENT'!G$225&lt;0,0,'Consommation BATIMENT'!G$225*'Consommation BATIMENT'!$D$19))</f>
        <v>32799857.309999999</v>
      </c>
      <c r="H344" s="287">
        <f>IF(H$78="","",IF('Consommation BATIMENT'!H$225&lt;0,0,'Consommation BATIMENT'!H$225*'Consommation BATIMENT'!$D$19))</f>
        <v>40098571.289999999</v>
      </c>
      <c r="I344" s="287">
        <f>IF(I$78="","",IF('Consommation BATIMENT'!I$225&lt;0,0,'Consommation BATIMENT'!I$225*'Consommation BATIMENT'!$D$19))</f>
        <v>47068807.409999996</v>
      </c>
      <c r="J344" s="287">
        <f>IF(J$78="","",IF('Consommation BATIMENT'!J$225&lt;0,0,'Consommation BATIMENT'!J$225*'Consommation BATIMENT'!$D$19))</f>
        <v>53725474.079999998</v>
      </c>
      <c r="K344" s="287">
        <f>IF(K$78="","",IF('Consommation BATIMENT'!K$225&lt;0,0,'Consommation BATIMENT'!K$225*'Consommation BATIMENT'!$D$19))</f>
        <v>60082494.029999994</v>
      </c>
      <c r="L344" s="287">
        <f>IF(L$78="","",IF('Consommation BATIMENT'!L$225&lt;0,0,'Consommation BATIMENT'!L$225*'Consommation BATIMENT'!$D$19))</f>
        <v>66153543.57</v>
      </c>
      <c r="M344" s="287">
        <f>IF(M$78="","",IF('Consommation BATIMENT'!M$225&lt;0,0,'Consommation BATIMENT'!M$225*'Consommation BATIMENT'!$D$19))</f>
        <v>71951313.329999998</v>
      </c>
      <c r="N344" s="287">
        <f>IF(N$78="","",IF('Consommation BATIMENT'!N$225&lt;0,0,'Consommation BATIMENT'!N$225*'Consommation BATIMENT'!$D$19))</f>
        <v>77488247.519999996</v>
      </c>
      <c r="O344" s="287">
        <f>IF(O$78="","",IF('Consommation BATIMENT'!O$225&lt;0,0,'Consommation BATIMENT'!O$225*'Consommation BATIMENT'!$D$19))</f>
        <v>82775927.879999995</v>
      </c>
      <c r="P344" s="287">
        <f>IF(P$78="","",IF('Consommation BATIMENT'!P$225&lt;0,0,'Consommation BATIMENT'!P$225*'Consommation BATIMENT'!$D$19))</f>
        <v>87825689.729999989</v>
      </c>
      <c r="Q344" s="287">
        <f>IF(Q$78="","",IF('Consommation BATIMENT'!Q$225&lt;0,0,'Consommation BATIMENT'!Q$225*'Consommation BATIMENT'!$D$19))</f>
        <v>92648252.339999989</v>
      </c>
      <c r="R344" s="287">
        <f>IF(R$78="","",IF('Consommation BATIMENT'!R$225&lt;0,0,'Consommation BATIMENT'!R$225*'Consommation BATIMENT'!$D$19))</f>
        <v>97253842.140000001</v>
      </c>
      <c r="S344" s="287">
        <f>IF(S$78="","",IF('Consommation BATIMENT'!S$225&lt;0,0,'Consommation BATIMENT'!S$225*'Consommation BATIMENT'!$D$19))</f>
        <v>101652069.50999999</v>
      </c>
      <c r="T344" s="287">
        <f>IF(T$78="","",IF('Consommation BATIMENT'!T$225&lt;0,0,'Consommation BATIMENT'!T$225*'Consommation BATIMENT'!$D$19))</f>
        <v>105852421.61999999</v>
      </c>
      <c r="U344" s="287">
        <f>IF(U$78="","",IF('Consommation BATIMENT'!U$225&lt;0,0,'Consommation BATIMENT'!U$225*'Consommation BATIMENT'!$D$19))</f>
        <v>109863769.58999999</v>
      </c>
      <c r="V344" s="287">
        <f>IF(V$78="","",IF('Consommation BATIMENT'!V$225&lt;0,0,'Consommation BATIMENT'!V$225*'Consommation BATIMENT'!$D$19))</f>
        <v>113694614.91</v>
      </c>
      <c r="W344" s="287">
        <f>IF(W$78="","",IF('Consommation BATIMENT'!W$225&lt;0,0,'Consommation BATIMENT'!W$225*'Consommation BATIMENT'!$D$19))</f>
        <v>117353089.44</v>
      </c>
      <c r="X344" s="287">
        <f>IF(X$78="","",IF('Consommation BATIMENT'!X$225&lt;0,0,'Consommation BATIMENT'!X$225*'Consommation BATIMENT'!$D$19))</f>
        <v>120846955.41</v>
      </c>
      <c r="Y344" s="287">
        <f>IF(Y$78="","",IF('Consommation BATIMENT'!Y$225&lt;0,0,'Consommation BATIMENT'!Y$225*'Consommation BATIMENT'!$D$19))</f>
        <v>124183605.41999999</v>
      </c>
      <c r="Z344" s="287">
        <f>IF(Z$78="","",IF('Consommation BATIMENT'!Z$225&lt;0,0,'Consommation BATIMENT'!Z$225*'Consommation BATIMENT'!$D$19))</f>
        <v>127370062.44</v>
      </c>
      <c r="AA344" s="287">
        <f>IF(AA$78="","",IF('Consommation BATIMENT'!AA$225&lt;0,0,'Consommation BATIMENT'!AA$225*'Consommation BATIMENT'!$D$19))</f>
        <v>130413103.02</v>
      </c>
      <c r="AB344" s="287">
        <f>IF(AB$78="","",IF('Consommation BATIMENT'!AB$225&lt;0,0,'Consommation BATIMENT'!AB$225*'Consommation BATIMENT'!$D$19))</f>
        <v>133319257.28999999</v>
      </c>
      <c r="AC344" s="287">
        <f>IF(AC$78="","",IF('Consommation BATIMENT'!AC$225&lt;0,0,'Consommation BATIMENT'!AC$225*'Consommation BATIMENT'!$D$19))</f>
        <v>136094562.53999999</v>
      </c>
      <c r="AD344" s="287">
        <f>IF(AD$78="","",IF('Consommation BATIMENT'!AD$225&lt;0,0,'Consommation BATIMENT'!AD$225*'Consommation BATIMENT'!$D$19))</f>
        <v>138745056.06</v>
      </c>
      <c r="AE344" s="287">
        <f>IF(AE$78="","",IF('Consommation BATIMENT'!AE$225&lt;0,0,'Consommation BATIMENT'!AE$225*'Consommation BATIMENT'!$D$19))</f>
        <v>141276282.29999998</v>
      </c>
      <c r="AF344" s="287">
        <f>IF(AF$78="","",IF('Consommation BATIMENT'!AF$225&lt;0,0,'Consommation BATIMENT'!AF$225*'Consommation BATIMENT'!$D$19))</f>
        <v>143693539.28999999</v>
      </c>
      <c r="AG344" s="287">
        <f>IF(AG$78="","",IF('Consommation BATIMENT'!AG$225&lt;0,0,'Consommation BATIMENT'!AG$225*'Consommation BATIMENT'!$D$19))</f>
        <v>146002001.84999999</v>
      </c>
      <c r="AH344" s="287">
        <f>IF(AH$78="","",IF('Consommation BATIMENT'!AH$225&lt;0,0,'Consommation BATIMENT'!AH$225*'Consommation BATIMENT'!$D$19))</f>
        <v>148206598.38</v>
      </c>
      <c r="AI344" s="287">
        <f>IF(AI$78="","",IF('Consommation BATIMENT'!AI$225&lt;0,0,'Consommation BATIMENT'!AI$225*'Consommation BATIMENT'!$D$19))</f>
        <v>150312010.85999998</v>
      </c>
      <c r="AJ344" s="287">
        <f>IF(AJ$78="","",IF('Consommation BATIMENT'!AJ$225&lt;0,0,'Consommation BATIMENT'!AJ$225*'Consommation BATIMENT'!$D$19))</f>
        <v>152322674.84999999</v>
      </c>
      <c r="AK344" s="287" t="str">
        <f>IF(AK$78="","",IF('Consommation BATIMENT'!AK$225&lt;0,0,'Consommation BATIMENT'!AK$225*'Consommation BATIMENT'!$D$19))</f>
        <v/>
      </c>
      <c r="AL344" s="287" t="str">
        <f>IF(AL$78="","",IF('Consommation BATIMENT'!AL$225&lt;0,0,'Consommation BATIMENT'!AL$225*'Consommation BATIMENT'!$D$19))</f>
        <v/>
      </c>
      <c r="AM344" s="287" t="str">
        <f>IF(AM$78="","",IF('Consommation BATIMENT'!AM$225&lt;0,0,'Consommation BATIMENT'!AM$225*'Consommation BATIMENT'!$D$19))</f>
        <v/>
      </c>
      <c r="AN344" s="287" t="str">
        <f>IF(AN$78="","",IF('Consommation BATIMENT'!AN$225&lt;0,0,'Consommation BATIMENT'!AN$225*'Consommation BATIMENT'!$D$19))</f>
        <v/>
      </c>
      <c r="AO344" s="287" t="str">
        <f>IF(AO$78="","",IF('Consommation BATIMENT'!AO$225&lt;0,0,'Consommation BATIMENT'!AO$225*'Consommation BATIMENT'!$D$19))</f>
        <v/>
      </c>
      <c r="AP344" s="287" t="str">
        <f>IF(AP$78="","",IF('Consommation BATIMENT'!AP$225&lt;0,0,'Consommation BATIMENT'!AP$225*'Consommation BATIMENT'!$D$19))</f>
        <v/>
      </c>
      <c r="AQ344" s="287" t="str">
        <f>IF(AQ$78="","",IF('Consommation BATIMENT'!AQ$225&lt;0,0,'Consommation BATIMENT'!AQ$225*'Consommation BATIMENT'!$D$19))</f>
        <v/>
      </c>
      <c r="AR344" s="287" t="str">
        <f>IF(AR$78="","",IF('Consommation BATIMENT'!AR$225&lt;0,0,'Consommation BATIMENT'!AR$225*'Consommation BATIMENT'!$D$19))</f>
        <v/>
      </c>
    </row>
    <row r="345" spans="1:1173" s="290" customFormat="1" ht="22" hidden="1" customHeight="1" x14ac:dyDescent="0.15">
      <c r="A345" s="256"/>
      <c r="B345" s="288" t="s">
        <v>199</v>
      </c>
      <c r="C345" s="93" t="s">
        <v>79</v>
      </c>
      <c r="D345" s="289">
        <f t="shared" ref="D345:AR345" si="115">IF(D$78="","",IF(D344&lt;0,0,IF($C342=0,D344,$F$260*$F$261*D344)))</f>
        <v>1842675.7797000001</v>
      </c>
      <c r="E345" s="289">
        <f t="shared" si="115"/>
        <v>3602450.943</v>
      </c>
      <c r="F345" s="289">
        <f t="shared" si="115"/>
        <v>5283025.4861999992</v>
      </c>
      <c r="G345" s="289">
        <f t="shared" si="115"/>
        <v>6887970.035099999</v>
      </c>
      <c r="H345" s="289">
        <f t="shared" si="115"/>
        <v>8420699.9708999991</v>
      </c>
      <c r="I345" s="289">
        <f t="shared" si="115"/>
        <v>9884449.5560999997</v>
      </c>
      <c r="J345" s="289">
        <f t="shared" si="115"/>
        <v>11282349.556799999</v>
      </c>
      <c r="K345" s="289">
        <f t="shared" si="115"/>
        <v>12617323.746299999</v>
      </c>
      <c r="L345" s="289">
        <f t="shared" si="115"/>
        <v>13892244.149699999</v>
      </c>
      <c r="M345" s="289">
        <f t="shared" si="115"/>
        <v>15109775.799299998</v>
      </c>
      <c r="N345" s="289">
        <f t="shared" si="115"/>
        <v>16272531.979199998</v>
      </c>
      <c r="O345" s="289">
        <f t="shared" si="115"/>
        <v>17382944.854799997</v>
      </c>
      <c r="P345" s="289">
        <f t="shared" si="115"/>
        <v>18443394.843299996</v>
      </c>
      <c r="Q345" s="289">
        <f t="shared" si="115"/>
        <v>19456132.991399996</v>
      </c>
      <c r="R345" s="289">
        <f t="shared" si="115"/>
        <v>20423306.849399999</v>
      </c>
      <c r="S345" s="289">
        <f t="shared" si="115"/>
        <v>21346934.597099997</v>
      </c>
      <c r="T345" s="289">
        <f t="shared" si="115"/>
        <v>22229008.540199999</v>
      </c>
      <c r="U345" s="289">
        <f t="shared" si="115"/>
        <v>23071391.613899998</v>
      </c>
      <c r="V345" s="289">
        <f t="shared" si="115"/>
        <v>23875869.131099999</v>
      </c>
      <c r="W345" s="289">
        <f t="shared" si="115"/>
        <v>24644148.782399997</v>
      </c>
      <c r="X345" s="289">
        <f t="shared" si="115"/>
        <v>25377860.636099998</v>
      </c>
      <c r="Y345" s="289">
        <f t="shared" si="115"/>
        <v>26078557.138199996</v>
      </c>
      <c r="Z345" s="289">
        <f t="shared" si="115"/>
        <v>26747713.112399999</v>
      </c>
      <c r="AA345" s="289">
        <f t="shared" si="115"/>
        <v>27386751.634199999</v>
      </c>
      <c r="AB345" s="289">
        <f t="shared" si="115"/>
        <v>27997044.030899998</v>
      </c>
      <c r="AC345" s="289">
        <f t="shared" si="115"/>
        <v>28579858.133399997</v>
      </c>
      <c r="AD345" s="289">
        <f t="shared" si="115"/>
        <v>29136461.772599999</v>
      </c>
      <c r="AE345" s="289">
        <f t="shared" si="115"/>
        <v>29668019.282999996</v>
      </c>
      <c r="AF345" s="289">
        <f t="shared" si="115"/>
        <v>30175643.250899997</v>
      </c>
      <c r="AG345" s="289">
        <f t="shared" si="115"/>
        <v>30660420.388499998</v>
      </c>
      <c r="AH345" s="289">
        <f t="shared" si="115"/>
        <v>31123385.659799997</v>
      </c>
      <c r="AI345" s="289">
        <f t="shared" si="115"/>
        <v>31565522.280599996</v>
      </c>
      <c r="AJ345" s="289">
        <f t="shared" si="115"/>
        <v>31987761.718499996</v>
      </c>
      <c r="AK345" s="289" t="str">
        <f t="shared" si="115"/>
        <v/>
      </c>
      <c r="AL345" s="289" t="str">
        <f t="shared" si="115"/>
        <v/>
      </c>
      <c r="AM345" s="289" t="str">
        <f t="shared" si="115"/>
        <v/>
      </c>
      <c r="AN345" s="289" t="str">
        <f t="shared" si="115"/>
        <v/>
      </c>
      <c r="AO345" s="289" t="str">
        <f t="shared" si="115"/>
        <v/>
      </c>
      <c r="AP345" s="289" t="str">
        <f t="shared" si="115"/>
        <v/>
      </c>
      <c r="AQ345" s="289" t="str">
        <f t="shared" si="115"/>
        <v/>
      </c>
      <c r="AR345" s="289" t="str">
        <f t="shared" si="115"/>
        <v/>
      </c>
    </row>
    <row r="346" spans="1:1173" s="290" customFormat="1" ht="22" hidden="1" customHeight="1" x14ac:dyDescent="0.15">
      <c r="A346" s="256"/>
      <c r="B346" s="288" t="s">
        <v>197</v>
      </c>
      <c r="C346" s="93" t="s">
        <v>49</v>
      </c>
      <c r="D346" s="289">
        <f t="shared" ref="D346:AR346" si="116">IF(D$78="","",IF($C342=0,$G342*D345,$J$24*D345))</f>
        <v>198083459.75837854</v>
      </c>
      <c r="E346" s="289">
        <f t="shared" si="116"/>
        <v>387255291.60395753</v>
      </c>
      <c r="F346" s="289">
        <f t="shared" si="116"/>
        <v>567913236.73259532</v>
      </c>
      <c r="G346" s="289">
        <f t="shared" si="116"/>
        <v>740441129.30533016</v>
      </c>
      <c r="H346" s="289">
        <f t="shared" si="116"/>
        <v>905206115.04141605</v>
      </c>
      <c r="I346" s="289">
        <f t="shared" si="116"/>
        <v>1062555869.8113586</v>
      </c>
      <c r="J346" s="289">
        <f t="shared" si="116"/>
        <v>1212826943.8578069</v>
      </c>
      <c r="K346" s="289">
        <f t="shared" si="116"/>
        <v>1356333636.1676984</v>
      </c>
      <c r="L346" s="289">
        <f t="shared" si="116"/>
        <v>1493384682.914042</v>
      </c>
      <c r="M346" s="289">
        <f t="shared" si="116"/>
        <v>1624266569.0141339</v>
      </c>
      <c r="N346" s="289">
        <f t="shared" si="116"/>
        <v>1749260216.5713432</v>
      </c>
      <c r="O346" s="289">
        <f t="shared" si="116"/>
        <v>1868627077.8402898</v>
      </c>
      <c r="P346" s="289">
        <f t="shared" si="116"/>
        <v>1982623042.2616658</v>
      </c>
      <c r="Q346" s="289">
        <f t="shared" si="116"/>
        <v>2091490092.2413433</v>
      </c>
      <c r="R346" s="289">
        <f t="shared" si="116"/>
        <v>2195459084.5573382</v>
      </c>
      <c r="S346" s="289">
        <f t="shared" si="116"/>
        <v>2294746968.9528451</v>
      </c>
      <c r="T346" s="289">
        <f t="shared" si="116"/>
        <v>2389567913.7640967</v>
      </c>
      <c r="U346" s="289">
        <f t="shared" si="116"/>
        <v>2480122180.2925034</v>
      </c>
      <c r="V346" s="289">
        <f t="shared" si="116"/>
        <v>2566601685.6185842</v>
      </c>
      <c r="W346" s="289">
        <f t="shared" si="116"/>
        <v>2649190002.6019664</v>
      </c>
      <c r="X346" s="289">
        <f t="shared" si="116"/>
        <v>2728062359.8813848</v>
      </c>
      <c r="Y346" s="289">
        <f t="shared" si="116"/>
        <v>2803385641.8746819</v>
      </c>
      <c r="Z346" s="289">
        <f t="shared" si="116"/>
        <v>2875318388.7788086</v>
      </c>
      <c r="AA346" s="289">
        <f t="shared" si="116"/>
        <v>2944013577.9767871</v>
      </c>
      <c r="AB346" s="289">
        <f t="shared" si="116"/>
        <v>3009618624.0377116</v>
      </c>
      <c r="AC346" s="289">
        <f t="shared" si="116"/>
        <v>3072269815.9028211</v>
      </c>
      <c r="AD346" s="289">
        <f t="shared" si="116"/>
        <v>3132103442.5133529</v>
      </c>
      <c r="AE346" s="289">
        <f t="shared" si="116"/>
        <v>3189244667.1826887</v>
      </c>
      <c r="AF346" s="289">
        <f t="shared" si="116"/>
        <v>3243813090.410284</v>
      </c>
      <c r="AG346" s="289">
        <f t="shared" si="116"/>
        <v>3295925531.2886271</v>
      </c>
      <c r="AH346" s="289">
        <f t="shared" si="116"/>
        <v>3345693246.0962811</v>
      </c>
      <c r="AI346" s="289">
        <f t="shared" si="116"/>
        <v>3393221928.2978783</v>
      </c>
      <c r="AJ346" s="289">
        <f t="shared" si="116"/>
        <v>3438611708.5441256</v>
      </c>
      <c r="AK346" s="289" t="str">
        <f t="shared" si="116"/>
        <v/>
      </c>
      <c r="AL346" s="289" t="str">
        <f t="shared" si="116"/>
        <v/>
      </c>
      <c r="AM346" s="289" t="str">
        <f t="shared" si="116"/>
        <v/>
      </c>
      <c r="AN346" s="289" t="str">
        <f t="shared" si="116"/>
        <v/>
      </c>
      <c r="AO346" s="289" t="str">
        <f t="shared" si="116"/>
        <v/>
      </c>
      <c r="AP346" s="289" t="str">
        <f t="shared" si="116"/>
        <v/>
      </c>
      <c r="AQ346" s="289" t="str">
        <f t="shared" si="116"/>
        <v/>
      </c>
      <c r="AR346" s="289" t="str">
        <f t="shared" si="116"/>
        <v/>
      </c>
    </row>
    <row r="347" spans="1:1173" s="256" customFormat="1" ht="10" hidden="1" customHeight="1" x14ac:dyDescent="0.15">
      <c r="C347" s="291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</row>
    <row r="348" spans="1:1173" s="284" customFormat="1" ht="26" hidden="1" customHeight="1" x14ac:dyDescent="0.15">
      <c r="A348" s="256"/>
      <c r="B348" s="284" t="s">
        <v>89</v>
      </c>
      <c r="C348" s="286" t="s">
        <v>79</v>
      </c>
      <c r="D348" s="293">
        <f>IF(D$78="","",IF('Consommation BATIMENT'!D$229&lt;0,0,'Consommation BATIMENT'!D$229*'Consommation BATIMENT'!$D$19))</f>
        <v>1195137.0000000056</v>
      </c>
      <c r="E348" s="293">
        <f>IF(E$78="","",IF('Consommation BATIMENT'!E$229&lt;0,0,'Consommation BATIMENT'!E$229*'Consommation BATIMENT'!$D$19))</f>
        <v>2390274.0000000051</v>
      </c>
      <c r="F348" s="293">
        <f>IF(F$78="","",IF('Consommation BATIMENT'!F$229&lt;0,0,'Consommation BATIMENT'!F$229*'Consommation BATIMENT'!$D$19))</f>
        <v>3585411.0000000051</v>
      </c>
      <c r="G348" s="293">
        <f>IF(G$78="","",IF('Consommation BATIMENT'!G$229&lt;0,0,'Consommation BATIMENT'!G$229*'Consommation BATIMENT'!$D$19))</f>
        <v>4817511.0000000056</v>
      </c>
      <c r="H348" s="293">
        <f>IF(H$78="","",IF('Consommation BATIMENT'!H$229&lt;0,0,'Consommation BATIMENT'!H$229*'Consommation BATIMENT'!$D$19))</f>
        <v>6049611.0000000047</v>
      </c>
      <c r="I348" s="293">
        <f>IF(I$78="","",IF('Consommation BATIMENT'!I$229&lt;0,0,'Consommation BATIMENT'!I$229*'Consommation BATIMENT'!$D$19))</f>
        <v>7281711.0000000047</v>
      </c>
      <c r="J348" s="293">
        <f>IF(J$78="","",IF('Consommation BATIMENT'!J$229&lt;0,0,'Consommation BATIMENT'!J$229*'Consommation BATIMENT'!$D$19))</f>
        <v>8513811.0000000056</v>
      </c>
      <c r="K348" s="293">
        <f>IF(K$78="","",IF('Consommation BATIMENT'!K$229&lt;0,0,'Consommation BATIMENT'!K$229*'Consommation BATIMENT'!$D$19))</f>
        <v>9745911.0000000056</v>
      </c>
      <c r="L348" s="293">
        <f>IF(L$78="","",IF('Consommation BATIMENT'!L$229&lt;0,0,'Consommation BATIMENT'!L$229*'Consommation BATIMENT'!$D$19))</f>
        <v>10978011.000000006</v>
      </c>
      <c r="M348" s="293">
        <f>IF(M$78="","",IF('Consommation BATIMENT'!M$229&lt;0,0,'Consommation BATIMENT'!M$229*'Consommation BATIMENT'!$D$19))</f>
        <v>12210111.000000006</v>
      </c>
      <c r="N348" s="293">
        <f>IF(N$78="","",IF('Consommation BATIMENT'!N$229&lt;0,0,'Consommation BATIMENT'!N$229*'Consommation BATIMENT'!$D$19))</f>
        <v>13442211.000000006</v>
      </c>
      <c r="O348" s="293">
        <f>IF(O$78="","",IF('Consommation BATIMENT'!O$229&lt;0,0,'Consommation BATIMENT'!O$229*'Consommation BATIMENT'!$D$19))</f>
        <v>14674311.000000004</v>
      </c>
      <c r="P348" s="293">
        <f>IF(P$78="","",IF('Consommation BATIMENT'!P$229&lt;0,0,'Consommation BATIMENT'!P$229*'Consommation BATIMENT'!$D$19))</f>
        <v>15906411.000000004</v>
      </c>
      <c r="Q348" s="293">
        <f>IF(Q$78="","",IF('Consommation BATIMENT'!Q$229&lt;0,0,'Consommation BATIMENT'!Q$229*'Consommation BATIMENT'!$D$19))</f>
        <v>16972177.500000007</v>
      </c>
      <c r="R348" s="293">
        <f>IF(R$78="","",IF('Consommation BATIMENT'!R$229&lt;0,0,'Consommation BATIMENT'!R$229*'Consommation BATIMENT'!$D$19))</f>
        <v>18037944.000000007</v>
      </c>
      <c r="S348" s="293">
        <f>IF(S$78="","",IF('Consommation BATIMENT'!S$229&lt;0,0,'Consommation BATIMENT'!S$229*'Consommation BATIMENT'!$D$19))</f>
        <v>19103710.500000007</v>
      </c>
      <c r="T348" s="293">
        <f>IF(T$78="","",IF('Consommation BATIMENT'!T$229&lt;0,0,'Consommation BATIMENT'!T$229*'Consommation BATIMENT'!$D$19))</f>
        <v>20169477.000000007</v>
      </c>
      <c r="U348" s="293">
        <f>IF(U$78="","",IF('Consommation BATIMENT'!U$229&lt;0,0,'Consommation BATIMENT'!U$229*'Consommation BATIMENT'!$D$19))</f>
        <v>21235243.500000007</v>
      </c>
      <c r="V348" s="293">
        <f>IF(V$78="","",IF('Consommation BATIMENT'!V$229&lt;0,0,'Consommation BATIMENT'!V$229*'Consommation BATIMENT'!$D$19))</f>
        <v>22301010.000000007</v>
      </c>
      <c r="W348" s="293">
        <f>IF(W$78="","",IF('Consommation BATIMENT'!W$229&lt;0,0,'Consommation BATIMENT'!W$229*'Consommation BATIMENT'!$D$19))</f>
        <v>23366776.500000007</v>
      </c>
      <c r="X348" s="293">
        <f>IF(X$78="","",IF('Consommation BATIMENT'!X$229&lt;0,0,'Consommation BATIMENT'!X$229*'Consommation BATIMENT'!$D$19))</f>
        <v>24432543.000000007</v>
      </c>
      <c r="Y348" s="293">
        <f>IF(Y$78="","",IF('Consommation BATIMENT'!Y$229&lt;0,0,'Consommation BATIMENT'!Y$229*'Consommation BATIMENT'!$D$19))</f>
        <v>25498309.500000007</v>
      </c>
      <c r="Z348" s="293">
        <f>IF(Z$78="","",IF('Consommation BATIMENT'!Z$229&lt;0,0,'Consommation BATIMENT'!Z$229*'Consommation BATIMENT'!$D$19))</f>
        <v>26564076.000000007</v>
      </c>
      <c r="AA348" s="293">
        <f>IF(AA$78="","",IF('Consommation BATIMENT'!AA$229&lt;0,0,'Consommation BATIMENT'!AA$229*'Consommation BATIMENT'!$D$19))</f>
        <v>27325513.800000004</v>
      </c>
      <c r="AB348" s="293">
        <f>IF(AB$78="","",IF('Consommation BATIMENT'!AB$229&lt;0,0,'Consommation BATIMENT'!AB$229*'Consommation BATIMENT'!$D$19))</f>
        <v>28086951.600000005</v>
      </c>
      <c r="AC348" s="293">
        <f>IF(AC$78="","",IF('Consommation BATIMENT'!AC$229&lt;0,0,'Consommation BATIMENT'!AC$229*'Consommation BATIMENT'!$D$19))</f>
        <v>28848389.400000006</v>
      </c>
      <c r="AD348" s="293">
        <f>IF(AD$78="","",IF('Consommation BATIMENT'!AD$229&lt;0,0,'Consommation BATIMENT'!AD$229*'Consommation BATIMENT'!$D$19))</f>
        <v>29609827.200000007</v>
      </c>
      <c r="AE348" s="293">
        <f>IF(AE$78="","",IF('Consommation BATIMENT'!AE$229&lt;0,0,'Consommation BATIMENT'!AE$229*'Consommation BATIMENT'!$D$19))</f>
        <v>30371265.000000007</v>
      </c>
      <c r="AF348" s="293">
        <f>IF(AF$78="","",IF('Consommation BATIMENT'!AF$229&lt;0,0,'Consommation BATIMENT'!AF$229*'Consommation BATIMENT'!$D$19))</f>
        <v>31132702.800000004</v>
      </c>
      <c r="AG348" s="293">
        <f>IF(AG$78="","",IF('Consommation BATIMENT'!AG$229&lt;0,0,'Consommation BATIMENT'!AG$229*'Consommation BATIMENT'!$D$19))</f>
        <v>31894140.600000005</v>
      </c>
      <c r="AH348" s="293">
        <f>IF(AH$78="","",IF('Consommation BATIMENT'!AH$229&lt;0,0,'Consommation BATIMENT'!AH$229*'Consommation BATIMENT'!$D$19))</f>
        <v>32655578.400000006</v>
      </c>
      <c r="AI348" s="293">
        <f>IF(AI$78="","",IF('Consommation BATIMENT'!AI$229&lt;0,0,'Consommation BATIMENT'!AI$229*'Consommation BATIMENT'!$D$19))</f>
        <v>33417016.200000007</v>
      </c>
      <c r="AJ348" s="293">
        <f>IF(AJ$78="","",IF('Consommation BATIMENT'!AJ$229&lt;0,0,'Consommation BATIMENT'!AJ$229*'Consommation BATIMENT'!$D$19))</f>
        <v>34178454.000000007</v>
      </c>
      <c r="AK348" s="293" t="str">
        <f>IF(AK$78="","",IF('Consommation BATIMENT'!AK$229&lt;0,0,'Consommation BATIMENT'!AK$229*'Consommation BATIMENT'!$D$19))</f>
        <v/>
      </c>
      <c r="AL348" s="293" t="str">
        <f>IF(AL$78="","",IF('Consommation BATIMENT'!AL$229&lt;0,0,'Consommation BATIMENT'!AL$229*'Consommation BATIMENT'!$D$19))</f>
        <v/>
      </c>
      <c r="AM348" s="293" t="str">
        <f>IF(AM$78="","",IF('Consommation BATIMENT'!AM$229&lt;0,0,'Consommation BATIMENT'!AM$229*'Consommation BATIMENT'!$D$19))</f>
        <v/>
      </c>
      <c r="AN348" s="293" t="str">
        <f>IF(AN$78="","",IF('Consommation BATIMENT'!AN$229&lt;0,0,'Consommation BATIMENT'!AN$229*'Consommation BATIMENT'!$D$19))</f>
        <v/>
      </c>
      <c r="AO348" s="293" t="str">
        <f>IF(AO$78="","",IF('Consommation BATIMENT'!AO$229&lt;0,0,'Consommation BATIMENT'!AO$229*'Consommation BATIMENT'!$D$19))</f>
        <v/>
      </c>
      <c r="AP348" s="293" t="str">
        <f>IF(AP$78="","",IF('Consommation BATIMENT'!AP$229&lt;0,0,'Consommation BATIMENT'!AP$229*'Consommation BATIMENT'!$D$19))</f>
        <v/>
      </c>
      <c r="AQ348" s="293" t="str">
        <f>IF(AQ$78="","",IF('Consommation BATIMENT'!AQ$229&lt;0,0,'Consommation BATIMENT'!AQ$229*'Consommation BATIMENT'!$D$19))</f>
        <v/>
      </c>
      <c r="AR348" s="293" t="str">
        <f>IF(AR$78="","",IF('Consommation BATIMENT'!AR$229&lt;0,0,'Consommation BATIMENT'!AR$229*'Consommation BATIMENT'!$D$19))</f>
        <v/>
      </c>
    </row>
    <row r="349" spans="1:1173" s="290" customFormat="1" ht="22" hidden="1" customHeight="1" x14ac:dyDescent="0.15">
      <c r="A349" s="256"/>
      <c r="B349" s="288" t="s">
        <v>200</v>
      </c>
      <c r="C349" s="93" t="s">
        <v>79</v>
      </c>
      <c r="D349" s="289">
        <f t="shared" ref="D349:AR349" si="117">IF(D$78="","",IF(D348&lt;0,0,IF($E342=0,D348,$F$260*$F$261*D348)))</f>
        <v>1195137.0000000056</v>
      </c>
      <c r="E349" s="289">
        <f t="shared" si="117"/>
        <v>2390274.0000000051</v>
      </c>
      <c r="F349" s="289">
        <f t="shared" si="117"/>
        <v>3585411.0000000051</v>
      </c>
      <c r="G349" s="289">
        <f t="shared" si="117"/>
        <v>4817511.0000000056</v>
      </c>
      <c r="H349" s="289">
        <f t="shared" si="117"/>
        <v>6049611.0000000047</v>
      </c>
      <c r="I349" s="289">
        <f t="shared" si="117"/>
        <v>7281711.0000000047</v>
      </c>
      <c r="J349" s="289">
        <f t="shared" si="117"/>
        <v>8513811.0000000056</v>
      </c>
      <c r="K349" s="289">
        <f t="shared" si="117"/>
        <v>9745911.0000000056</v>
      </c>
      <c r="L349" s="289">
        <f t="shared" si="117"/>
        <v>10978011.000000006</v>
      </c>
      <c r="M349" s="289">
        <f t="shared" si="117"/>
        <v>12210111.000000006</v>
      </c>
      <c r="N349" s="289">
        <f t="shared" si="117"/>
        <v>13442211.000000006</v>
      </c>
      <c r="O349" s="289">
        <f t="shared" si="117"/>
        <v>14674311.000000004</v>
      </c>
      <c r="P349" s="289">
        <f t="shared" si="117"/>
        <v>15906411.000000004</v>
      </c>
      <c r="Q349" s="289">
        <f t="shared" si="117"/>
        <v>16972177.500000007</v>
      </c>
      <c r="R349" s="289">
        <f t="shared" si="117"/>
        <v>18037944.000000007</v>
      </c>
      <c r="S349" s="289">
        <f t="shared" si="117"/>
        <v>19103710.500000007</v>
      </c>
      <c r="T349" s="289">
        <f t="shared" si="117"/>
        <v>20169477.000000007</v>
      </c>
      <c r="U349" s="289">
        <f t="shared" si="117"/>
        <v>21235243.500000007</v>
      </c>
      <c r="V349" s="289">
        <f t="shared" si="117"/>
        <v>22301010.000000007</v>
      </c>
      <c r="W349" s="289">
        <f t="shared" si="117"/>
        <v>23366776.500000007</v>
      </c>
      <c r="X349" s="289">
        <f t="shared" si="117"/>
        <v>24432543.000000007</v>
      </c>
      <c r="Y349" s="289">
        <f t="shared" si="117"/>
        <v>25498309.500000007</v>
      </c>
      <c r="Z349" s="289">
        <f t="shared" si="117"/>
        <v>26564076.000000007</v>
      </c>
      <c r="AA349" s="289">
        <f t="shared" si="117"/>
        <v>27325513.800000004</v>
      </c>
      <c r="AB349" s="289">
        <f t="shared" si="117"/>
        <v>28086951.600000005</v>
      </c>
      <c r="AC349" s="289">
        <f t="shared" si="117"/>
        <v>28848389.400000006</v>
      </c>
      <c r="AD349" s="289">
        <f t="shared" si="117"/>
        <v>29609827.200000007</v>
      </c>
      <c r="AE349" s="289">
        <f t="shared" si="117"/>
        <v>30371265.000000007</v>
      </c>
      <c r="AF349" s="289">
        <f t="shared" si="117"/>
        <v>31132702.800000004</v>
      </c>
      <c r="AG349" s="289">
        <f t="shared" si="117"/>
        <v>31894140.600000005</v>
      </c>
      <c r="AH349" s="289">
        <f t="shared" si="117"/>
        <v>32655578.400000006</v>
      </c>
      <c r="AI349" s="289">
        <f t="shared" si="117"/>
        <v>33417016.200000007</v>
      </c>
      <c r="AJ349" s="289">
        <f t="shared" si="117"/>
        <v>34178454.000000007</v>
      </c>
      <c r="AK349" s="289" t="str">
        <f t="shared" si="117"/>
        <v/>
      </c>
      <c r="AL349" s="289" t="str">
        <f t="shared" si="117"/>
        <v/>
      </c>
      <c r="AM349" s="289" t="str">
        <f t="shared" si="117"/>
        <v/>
      </c>
      <c r="AN349" s="289" t="str">
        <f t="shared" si="117"/>
        <v/>
      </c>
      <c r="AO349" s="289" t="str">
        <f t="shared" si="117"/>
        <v/>
      </c>
      <c r="AP349" s="289" t="str">
        <f t="shared" si="117"/>
        <v/>
      </c>
      <c r="AQ349" s="289" t="str">
        <f t="shared" si="117"/>
        <v/>
      </c>
      <c r="AR349" s="289" t="str">
        <f t="shared" si="117"/>
        <v/>
      </c>
    </row>
    <row r="350" spans="1:1173" s="290" customFormat="1" ht="22" hidden="1" customHeight="1" x14ac:dyDescent="0.15">
      <c r="A350" s="256"/>
      <c r="B350" s="288" t="s">
        <v>201</v>
      </c>
      <c r="C350" s="93" t="s">
        <v>49</v>
      </c>
      <c r="D350" s="289">
        <f t="shared" ref="D350:AR350" si="118">IF(D$78="","",IF($E342=0,$G342*D349,$J$24*D349))</f>
        <v>53781165.000000253</v>
      </c>
      <c r="E350" s="289">
        <f t="shared" si="118"/>
        <v>107562330.00000022</v>
      </c>
      <c r="F350" s="289">
        <f t="shared" si="118"/>
        <v>161343495.00000024</v>
      </c>
      <c r="G350" s="289">
        <f t="shared" si="118"/>
        <v>216787995.00000024</v>
      </c>
      <c r="H350" s="289">
        <f t="shared" si="118"/>
        <v>272232495.00000024</v>
      </c>
      <c r="I350" s="289">
        <f t="shared" si="118"/>
        <v>327676995.00000024</v>
      </c>
      <c r="J350" s="289">
        <f t="shared" si="118"/>
        <v>383121495.00000024</v>
      </c>
      <c r="K350" s="289">
        <f t="shared" si="118"/>
        <v>438565995.00000024</v>
      </c>
      <c r="L350" s="289">
        <f t="shared" si="118"/>
        <v>494010495.00000024</v>
      </c>
      <c r="M350" s="289">
        <f t="shared" si="118"/>
        <v>549454995.00000024</v>
      </c>
      <c r="N350" s="289">
        <f t="shared" si="118"/>
        <v>604899495.00000024</v>
      </c>
      <c r="O350" s="289">
        <f t="shared" si="118"/>
        <v>660343995.00000012</v>
      </c>
      <c r="P350" s="289">
        <f t="shared" si="118"/>
        <v>715788495.00000012</v>
      </c>
      <c r="Q350" s="289">
        <f t="shared" si="118"/>
        <v>763747987.50000036</v>
      </c>
      <c r="R350" s="289">
        <f t="shared" si="118"/>
        <v>811707480.00000036</v>
      </c>
      <c r="S350" s="289">
        <f t="shared" si="118"/>
        <v>859666972.50000036</v>
      </c>
      <c r="T350" s="289">
        <f t="shared" si="118"/>
        <v>907626465.00000036</v>
      </c>
      <c r="U350" s="289">
        <f t="shared" si="118"/>
        <v>955585957.50000036</v>
      </c>
      <c r="V350" s="289">
        <f t="shared" si="118"/>
        <v>1003545450.0000004</v>
      </c>
      <c r="W350" s="289">
        <f t="shared" si="118"/>
        <v>1051504942.5000004</v>
      </c>
      <c r="X350" s="289">
        <f t="shared" si="118"/>
        <v>1099464435.0000002</v>
      </c>
      <c r="Y350" s="289">
        <f t="shared" si="118"/>
        <v>1147423927.5000002</v>
      </c>
      <c r="Z350" s="289">
        <f t="shared" si="118"/>
        <v>1195383420.0000002</v>
      </c>
      <c r="AA350" s="289">
        <f t="shared" si="118"/>
        <v>1229648121.0000002</v>
      </c>
      <c r="AB350" s="289">
        <f t="shared" si="118"/>
        <v>1263912822.0000002</v>
      </c>
      <c r="AC350" s="289">
        <f t="shared" si="118"/>
        <v>1298177523.0000002</v>
      </c>
      <c r="AD350" s="289">
        <f t="shared" si="118"/>
        <v>1332442224.0000002</v>
      </c>
      <c r="AE350" s="289">
        <f t="shared" si="118"/>
        <v>1366706925.0000002</v>
      </c>
      <c r="AF350" s="289">
        <f t="shared" si="118"/>
        <v>1400971626.0000002</v>
      </c>
      <c r="AG350" s="289">
        <f t="shared" si="118"/>
        <v>1435236327.0000002</v>
      </c>
      <c r="AH350" s="289">
        <f t="shared" si="118"/>
        <v>1469501028.0000002</v>
      </c>
      <c r="AI350" s="289">
        <f t="shared" si="118"/>
        <v>1503765729.0000002</v>
      </c>
      <c r="AJ350" s="289">
        <f t="shared" si="118"/>
        <v>1538030430.0000002</v>
      </c>
      <c r="AK350" s="289" t="str">
        <f t="shared" si="118"/>
        <v/>
      </c>
      <c r="AL350" s="289" t="str">
        <f t="shared" si="118"/>
        <v/>
      </c>
      <c r="AM350" s="289" t="str">
        <f t="shared" si="118"/>
        <v/>
      </c>
      <c r="AN350" s="289" t="str">
        <f t="shared" si="118"/>
        <v/>
      </c>
      <c r="AO350" s="289" t="str">
        <f t="shared" si="118"/>
        <v/>
      </c>
      <c r="AP350" s="289" t="str">
        <f t="shared" si="118"/>
        <v/>
      </c>
      <c r="AQ350" s="289" t="str">
        <f t="shared" si="118"/>
        <v/>
      </c>
      <c r="AR350" s="289" t="str">
        <f t="shared" si="118"/>
        <v/>
      </c>
    </row>
    <row r="351" spans="1:1173" s="256" customFormat="1" ht="10" hidden="1" customHeight="1" x14ac:dyDescent="0.15">
      <c r="C351" s="291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</row>
    <row r="352" spans="1:1173" s="284" customFormat="1" ht="26" hidden="1" customHeight="1" x14ac:dyDescent="0.15">
      <c r="A352" s="256"/>
      <c r="B352" s="284" t="s">
        <v>100</v>
      </c>
      <c r="C352" s="286" t="s">
        <v>79</v>
      </c>
      <c r="D352" s="287">
        <f>IF(D$78="","",IF('Consommation BATIMENT'!D$241&lt;0,0,'Consommation BATIMENT'!D$241))</f>
        <v>2515500</v>
      </c>
      <c r="E352" s="287">
        <f>IF(E$78="","",IF('Consommation BATIMENT'!E$241&lt;0,0,'Consommation BATIMENT'!E$241))</f>
        <v>4916000.7731250003</v>
      </c>
      <c r="F352" s="287">
        <f>IF(F$78="","",IF('Consommation BATIMENT'!F$241&lt;0,0,'Consommation BATIMENT'!F$241))</f>
        <v>7206759.6527806241</v>
      </c>
      <c r="G352" s="287">
        <f>IF(G$78="","",IF('Consommation BATIMENT'!G$241&lt;0,0,'Consommation BATIMENT'!G$241))</f>
        <v>9392793.6268041916</v>
      </c>
      <c r="H352" s="287">
        <f>IF(H$78="","",IF('Consommation BATIMENT'!H$241&lt;0,0,'Consommation BATIMENT'!H$241))</f>
        <v>11478890.325162804</v>
      </c>
      <c r="I352" s="287">
        <f>IF(I$78="","",IF('Consommation BATIMENT'!I$241&lt;0,0,'Consommation BATIMENT'!I$241))</f>
        <v>13469618.50533508</v>
      </c>
      <c r="J352" s="287">
        <f>IF(J$78="","",IF('Consommation BATIMENT'!J$241&lt;0,0,'Consommation BATIMENT'!J$241))</f>
        <v>15369338.058340555</v>
      </c>
      <c r="K352" s="287">
        <f>IF(K$78="","",IF('Consommation BATIMENT'!K$241&lt;0,0,'Consommation BATIMENT'!K$241))</f>
        <v>17182209.557330944</v>
      </c>
      <c r="L352" s="287">
        <f>IF(L$78="","",IF('Consommation BATIMENT'!L$241&lt;0,0,'Consommation BATIMENT'!L$241))</f>
        <v>18912203.369655613</v>
      </c>
      <c r="M352" s="287">
        <f>IF(M$78="","",IF('Consommation BATIMENT'!M$241&lt;0,0,'Consommation BATIMENT'!M$241))</f>
        <v>20563108.352357596</v>
      </c>
      <c r="N352" s="287">
        <f>IF(N$78="","",IF('Consommation BATIMENT'!N$241&lt;0,0,'Consommation BATIMENT'!N$241))</f>
        <v>22138540.15014413</v>
      </c>
      <c r="O352" s="287">
        <f>IF(O$78="","",IF('Consommation BATIMENT'!O$241&lt;0,0,'Consommation BATIMENT'!O$241))</f>
        <v>23641949.114005104</v>
      </c>
      <c r="P352" s="287">
        <f>IF(P$78="","",IF('Consommation BATIMENT'!P$241&lt;0,0,'Consommation BATIMENT'!P$241))</f>
        <v>25076627.857821967</v>
      </c>
      <c r="Q352" s="287">
        <f>IF(Q$78="","",IF('Consommation BATIMENT'!Q$241&lt;0,0,'Consommation BATIMENT'!Q$241))</f>
        <v>26445718.469516814</v>
      </c>
      <c r="R352" s="287">
        <f>IF(R$78="","",IF('Consommation BATIMENT'!R$241&lt;0,0,'Consommation BATIMENT'!R$241))</f>
        <v>27752219.392534766</v>
      </c>
      <c r="S352" s="287">
        <f>IF(S$78="","",IF('Consommation BATIMENT'!S$241&lt;0,0,'Consommation BATIMENT'!S$241))</f>
        <v>28998991.9927308</v>
      </c>
      <c r="T352" s="287">
        <f>IF(T$78="","",IF('Consommation BATIMENT'!T$241&lt;0,0,'Consommation BATIMENT'!T$241))</f>
        <v>30188766.825043119</v>
      </c>
      <c r="U352" s="287">
        <f>IF(U$78="","",IF('Consommation BATIMENT'!U$241&lt;0,0,'Consommation BATIMENT'!U$241))</f>
        <v>31324149.613677744</v>
      </c>
      <c r="V352" s="287">
        <f>IF(V$78="","",IF('Consommation BATIMENT'!V$241&lt;0,0,'Consommation BATIMENT'!V$241))</f>
        <v>32407626.95890145</v>
      </c>
      <c r="W352" s="287">
        <f>IF(W$78="","",IF('Consommation BATIMENT'!W$241&lt;0,0,'Consommation BATIMENT'!W$241))</f>
        <v>33441571.782941572</v>
      </c>
      <c r="X352" s="287">
        <f>IF(X$78="","",IF('Consommation BATIMENT'!X$241&lt;0,0,'Consommation BATIMENT'!X$241))</f>
        <v>34428248.52691967</v>
      </c>
      <c r="Y352" s="287">
        <f>IF(Y$78="","",IF('Consommation BATIMENT'!Y$241&lt;0,0,'Consommation BATIMENT'!Y$241))</f>
        <v>35369818.110200882</v>
      </c>
      <c r="Z352" s="287">
        <f>IF(Z$78="","",IF('Consommation BATIMENT'!Z$241&lt;0,0,'Consommation BATIMENT'!Z$241))</f>
        <v>36268342.66302041</v>
      </c>
      <c r="AA352" s="287">
        <f>IF(AA$78="","",IF('Consommation BATIMENT'!AA$241&lt;0,0,'Consommation BATIMENT'!AA$241))</f>
        <v>37125790.042752102</v>
      </c>
      <c r="AB352" s="287">
        <f>IF(AB$78="","",IF('Consommation BATIMENT'!AB$241&lt;0,0,'Consommation BATIMENT'!AB$241))</f>
        <v>37944038.143710136</v>
      </c>
      <c r="AC352" s="287">
        <f>IF(AC$78="","",IF('Consommation BATIMENT'!AC$241&lt;0,0,'Consommation BATIMENT'!AC$241))</f>
        <v>38724879.00992275</v>
      </c>
      <c r="AD352" s="287">
        <f>IF(AD$78="","",IF('Consommation BATIMENT'!AD$241&lt;0,0,'Consommation BATIMENT'!AD$241))</f>
        <v>39470022.759885371</v>
      </c>
      <c r="AE352" s="287">
        <f>IF(AE$78="","",IF('Consommation BATIMENT'!AE$241&lt;0,0,'Consommation BATIMENT'!AE$241))</f>
        <v>40181101.331888765</v>
      </c>
      <c r="AF352" s="287">
        <f>IF(AF$78="","",IF('Consommation BATIMENT'!AF$241&lt;0,0,'Consommation BATIMENT'!AF$241))</f>
        <v>40859672.058124803</v>
      </c>
      <c r="AG352" s="287">
        <f>IF(AG$78="","",IF('Consommation BATIMENT'!AG$241&lt;0,0,'Consommation BATIMENT'!AG$241))</f>
        <v>41507221.075397559</v>
      </c>
      <c r="AH352" s="287">
        <f>IF(AH$78="","",IF('Consommation BATIMENT'!AH$241&lt;0,0,'Consommation BATIMENT'!AH$241))</f>
        <v>42125166.579909414</v>
      </c>
      <c r="AI352" s="287">
        <f>IF(AI$78="","",IF('Consommation BATIMENT'!AI$241&lt;0,0,'Consommation BATIMENT'!AI$241))</f>
        <v>42714861.933250628</v>
      </c>
      <c r="AJ352" s="287">
        <f>IF(AJ$78="","",IF('Consommation BATIMENT'!AJ$241&lt;0,0,'Consommation BATIMENT'!AJ$241))</f>
        <v>43277598.626394659</v>
      </c>
      <c r="AK352" s="287" t="str">
        <f>IF(AK$78="","",IF('Consommation BATIMENT'!AK$241&lt;0,0,'Consommation BATIMENT'!AK$241))</f>
        <v/>
      </c>
      <c r="AL352" s="287" t="str">
        <f>IF(AL$78="","",IF('Consommation BATIMENT'!AL$241&lt;0,0,'Consommation BATIMENT'!AL$241))</f>
        <v/>
      </c>
      <c r="AM352" s="287" t="str">
        <f>IF(AM$78="","",IF('Consommation BATIMENT'!AM$241&lt;0,0,'Consommation BATIMENT'!AM$241))</f>
        <v/>
      </c>
      <c r="AN352" s="287" t="str">
        <f>IF(AN$78="","",IF('Consommation BATIMENT'!AN$241&lt;0,0,'Consommation BATIMENT'!AN$241))</f>
        <v/>
      </c>
      <c r="AO352" s="287" t="str">
        <f>IF(AO$78="","",IF('Consommation BATIMENT'!AO$241&lt;0,0,'Consommation BATIMENT'!AO$241))</f>
        <v/>
      </c>
      <c r="AP352" s="287" t="str">
        <f>IF(AP$78="","",IF('Consommation BATIMENT'!AP$241&lt;0,0,'Consommation BATIMENT'!AP$241))</f>
        <v/>
      </c>
      <c r="AQ352" s="287" t="str">
        <f>IF(AQ$78="","",IF('Consommation BATIMENT'!AQ$241&lt;0,0,'Consommation BATIMENT'!AQ$241))</f>
        <v/>
      </c>
      <c r="AR352" s="287" t="str">
        <f>IF(AR$78="","",IF('Consommation BATIMENT'!AR$241&lt;0,0,'Consommation BATIMENT'!AR$241))</f>
        <v/>
      </c>
    </row>
    <row r="353" spans="1:1173" s="290" customFormat="1" ht="22" hidden="1" customHeight="1" x14ac:dyDescent="0.15">
      <c r="A353" s="256"/>
      <c r="B353" s="288" t="s">
        <v>199</v>
      </c>
      <c r="C353" s="93" t="s">
        <v>79</v>
      </c>
      <c r="D353" s="289">
        <f t="shared" ref="D353:AR353" si="119">IF(D$78="","",IF(D352&lt;0,0,IF($D342=0,D352,$F$260*$F$261*D352)))</f>
        <v>528255</v>
      </c>
      <c r="E353" s="289">
        <f t="shared" si="119"/>
        <v>1032360.16235625</v>
      </c>
      <c r="F353" s="289">
        <f t="shared" si="119"/>
        <v>1513419.527083931</v>
      </c>
      <c r="G353" s="289">
        <f t="shared" si="119"/>
        <v>1972486.6616288801</v>
      </c>
      <c r="H353" s="289">
        <f t="shared" si="119"/>
        <v>2410566.9682841888</v>
      </c>
      <c r="I353" s="289">
        <f t="shared" si="119"/>
        <v>2828619.8861203664</v>
      </c>
      <c r="J353" s="289">
        <f t="shared" si="119"/>
        <v>3227560.9922515163</v>
      </c>
      <c r="K353" s="289">
        <f t="shared" si="119"/>
        <v>3608264.0070394981</v>
      </c>
      <c r="L353" s="289">
        <f t="shared" si="119"/>
        <v>3971562.7076276788</v>
      </c>
      <c r="M353" s="289">
        <f t="shared" si="119"/>
        <v>4318252.7539950954</v>
      </c>
      <c r="N353" s="289">
        <f t="shared" si="119"/>
        <v>4649093.431530267</v>
      </c>
      <c r="O353" s="289">
        <f t="shared" si="119"/>
        <v>4964809.3139410717</v>
      </c>
      <c r="P353" s="289">
        <f t="shared" si="119"/>
        <v>5266091.8501426131</v>
      </c>
      <c r="Q353" s="289">
        <f t="shared" si="119"/>
        <v>5553600.8785985308</v>
      </c>
      <c r="R353" s="289">
        <f t="shared" si="119"/>
        <v>5827966.072432301</v>
      </c>
      <c r="S353" s="289">
        <f t="shared" si="119"/>
        <v>6089788.3184734676</v>
      </c>
      <c r="T353" s="289">
        <f t="shared" si="119"/>
        <v>6339641.0332590546</v>
      </c>
      <c r="U353" s="289">
        <f t="shared" si="119"/>
        <v>6578071.4188723257</v>
      </c>
      <c r="V353" s="289">
        <f t="shared" si="119"/>
        <v>6805601.6613693042</v>
      </c>
      <c r="W353" s="289">
        <f t="shared" si="119"/>
        <v>7022730.0744177299</v>
      </c>
      <c r="X353" s="289">
        <f t="shared" si="119"/>
        <v>7229932.1906531304</v>
      </c>
      <c r="Y353" s="289">
        <f t="shared" si="119"/>
        <v>7427661.8031421853</v>
      </c>
      <c r="Z353" s="289">
        <f t="shared" si="119"/>
        <v>7616351.9592342861</v>
      </c>
      <c r="AA353" s="289">
        <f t="shared" si="119"/>
        <v>7796415.9089779407</v>
      </c>
      <c r="AB353" s="289">
        <f t="shared" si="119"/>
        <v>7968248.0101791285</v>
      </c>
      <c r="AC353" s="289">
        <f t="shared" si="119"/>
        <v>8132224.5920837773</v>
      </c>
      <c r="AD353" s="289">
        <f t="shared" si="119"/>
        <v>8288704.7795759272</v>
      </c>
      <c r="AE353" s="289">
        <f t="shared" si="119"/>
        <v>8438031.2796966396</v>
      </c>
      <c r="AF353" s="289">
        <f t="shared" si="119"/>
        <v>8580531.132206209</v>
      </c>
      <c r="AG353" s="289">
        <f t="shared" si="119"/>
        <v>8716516.4258334879</v>
      </c>
      <c r="AH353" s="289">
        <f t="shared" si="119"/>
        <v>8846284.9817809761</v>
      </c>
      <c r="AI353" s="289">
        <f t="shared" si="119"/>
        <v>8970121.0059826318</v>
      </c>
      <c r="AJ353" s="289">
        <f t="shared" si="119"/>
        <v>9088295.7115428783</v>
      </c>
      <c r="AK353" s="289" t="str">
        <f t="shared" si="119"/>
        <v/>
      </c>
      <c r="AL353" s="289" t="str">
        <f t="shared" si="119"/>
        <v/>
      </c>
      <c r="AM353" s="289" t="str">
        <f t="shared" si="119"/>
        <v/>
      </c>
      <c r="AN353" s="289" t="str">
        <f t="shared" si="119"/>
        <v/>
      </c>
      <c r="AO353" s="289" t="str">
        <f t="shared" si="119"/>
        <v/>
      </c>
      <c r="AP353" s="289" t="str">
        <f t="shared" si="119"/>
        <v/>
      </c>
      <c r="AQ353" s="289" t="str">
        <f t="shared" si="119"/>
        <v/>
      </c>
      <c r="AR353" s="289" t="str">
        <f t="shared" si="119"/>
        <v/>
      </c>
    </row>
    <row r="354" spans="1:1173" s="290" customFormat="1" ht="22" hidden="1" customHeight="1" x14ac:dyDescent="0.15">
      <c r="A354" s="256"/>
      <c r="B354" s="288" t="s">
        <v>197</v>
      </c>
      <c r="C354" s="93" t="s">
        <v>49</v>
      </c>
      <c r="D354" s="289">
        <f t="shared" ref="D354:AR354" si="120">IF(D$78="","",IF($D342=0,$H342*D353,$J$24*D353))</f>
        <v>56786212.304640003</v>
      </c>
      <c r="E354" s="289">
        <f t="shared" si="120"/>
        <v>110976371.93100801</v>
      </c>
      <c r="F354" s="289">
        <f t="shared" si="120"/>
        <v>162689160.67235705</v>
      </c>
      <c r="G354" s="289">
        <f t="shared" si="120"/>
        <v>212037834.63540941</v>
      </c>
      <c r="H354" s="289">
        <f t="shared" si="120"/>
        <v>259130472.28239837</v>
      </c>
      <c r="I354" s="289">
        <f t="shared" si="120"/>
        <v>304070211.13355815</v>
      </c>
      <c r="J354" s="289">
        <f t="shared" si="120"/>
        <v>346955473.64846367</v>
      </c>
      <c r="K354" s="289">
        <f t="shared" si="120"/>
        <v>387880182.78092206</v>
      </c>
      <c r="L354" s="289">
        <f t="shared" si="120"/>
        <v>426933967.6795038</v>
      </c>
      <c r="M354" s="289">
        <f t="shared" si="120"/>
        <v>464202359.98421574</v>
      </c>
      <c r="N354" s="289">
        <f t="shared" si="120"/>
        <v>499766981.14922732</v>
      </c>
      <c r="O354" s="289">
        <f t="shared" si="120"/>
        <v>533705721.201904</v>
      </c>
      <c r="P354" s="289">
        <f t="shared" si="120"/>
        <v>566092909.32964742</v>
      </c>
      <c r="Q354" s="289">
        <f t="shared" si="120"/>
        <v>596999476.6681459</v>
      </c>
      <c r="R354" s="289">
        <f t="shared" si="120"/>
        <v>626493111.64755583</v>
      </c>
      <c r="S354" s="289">
        <f t="shared" si="120"/>
        <v>654638408.23683822</v>
      </c>
      <c r="T354" s="289">
        <f t="shared" si="120"/>
        <v>681497007.41092086</v>
      </c>
      <c r="U354" s="289">
        <f t="shared" si="120"/>
        <v>707127732.15051138</v>
      </c>
      <c r="V354" s="289">
        <f t="shared" si="120"/>
        <v>731586716.27022564</v>
      </c>
      <c r="W354" s="289">
        <f t="shared" si="120"/>
        <v>754927527.3571769</v>
      </c>
      <c r="X354" s="289">
        <f t="shared" si="120"/>
        <v>777201284.08927441</v>
      </c>
      <c r="Y354" s="289">
        <f t="shared" si="120"/>
        <v>798456768.19016826</v>
      </c>
      <c r="Z354" s="289">
        <f t="shared" si="120"/>
        <v>818740531.26603448</v>
      </c>
      <c r="AA354" s="289">
        <f t="shared" si="120"/>
        <v>838096996.75818348</v>
      </c>
      <c r="AB354" s="289">
        <f t="shared" si="120"/>
        <v>856568557.23477721</v>
      </c>
      <c r="AC354" s="289">
        <f t="shared" si="120"/>
        <v>874195667.23473287</v>
      </c>
      <c r="AD354" s="289">
        <f t="shared" si="120"/>
        <v>891016931.86715305</v>
      </c>
      <c r="AE354" s="289">
        <f t="shared" si="120"/>
        <v>907069191.3603214</v>
      </c>
      <c r="AF354" s="289">
        <f t="shared" si="120"/>
        <v>922387601.74543512</v>
      </c>
      <c r="AG354" s="289">
        <f t="shared" si="120"/>
        <v>937005711.85178053</v>
      </c>
      <c r="AH354" s="289">
        <f t="shared" si="120"/>
        <v>950955536.78197634</v>
      </c>
      <c r="AI354" s="289">
        <f t="shared" si="120"/>
        <v>964267628.02820742</v>
      </c>
      <c r="AJ354" s="289">
        <f t="shared" si="120"/>
        <v>976971140.38300288</v>
      </c>
      <c r="AK354" s="289" t="str">
        <f t="shared" si="120"/>
        <v/>
      </c>
      <c r="AL354" s="289" t="str">
        <f t="shared" si="120"/>
        <v/>
      </c>
      <c r="AM354" s="289" t="str">
        <f t="shared" si="120"/>
        <v/>
      </c>
      <c r="AN354" s="289" t="str">
        <f t="shared" si="120"/>
        <v/>
      </c>
      <c r="AO354" s="289" t="str">
        <f t="shared" si="120"/>
        <v/>
      </c>
      <c r="AP354" s="289" t="str">
        <f t="shared" si="120"/>
        <v/>
      </c>
      <c r="AQ354" s="289" t="str">
        <f t="shared" si="120"/>
        <v/>
      </c>
      <c r="AR354" s="289" t="str">
        <f t="shared" si="120"/>
        <v/>
      </c>
    </row>
    <row r="355" spans="1:1173" s="256" customFormat="1" ht="10" hidden="1" customHeight="1" x14ac:dyDescent="0.15">
      <c r="C355" s="291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</row>
    <row r="356" spans="1:1173" s="284" customFormat="1" ht="26" hidden="1" customHeight="1" x14ac:dyDescent="0.15">
      <c r="A356" s="256"/>
      <c r="B356" s="284" t="s">
        <v>101</v>
      </c>
      <c r="C356" s="286" t="s">
        <v>79</v>
      </c>
      <c r="D356" s="287">
        <f>IF(D$78="","",IF('Consommation BATIMENT'!D$248&lt;0,0,'Consommation BATIMENT'!D$248))</f>
        <v>559000</v>
      </c>
      <c r="E356" s="287">
        <f>IF(E$78="","",IF('Consommation BATIMENT'!E$248&lt;0,0,'Consommation BATIMENT'!E$248))</f>
        <v>1123189.61625</v>
      </c>
      <c r="F356" s="287">
        <f>IF(F$78="","",IF('Consommation BATIMENT'!F$248&lt;0,0,'Consommation BATIMENT'!F$248))</f>
        <v>1692639.0489561111</v>
      </c>
      <c r="G356" s="287">
        <f>IF(G$78="","",IF('Consommation BATIMENT'!G$248&lt;0,0,'Consommation BATIMENT'!G$248))</f>
        <v>2267418.3635342713</v>
      </c>
      <c r="H356" s="287">
        <f>IF(H$78="","",IF('Consommation BATIMENT'!H$248&lt;0,0,'Consommation BATIMENT'!H$248))</f>
        <v>2847597.5275173476</v>
      </c>
      <c r="I356" s="287">
        <f>IF(I$78="","",IF('Consommation BATIMENT'!I$248&lt;0,0,'Consommation BATIMENT'!I$248))</f>
        <v>3433246.4460824328</v>
      </c>
      <c r="J356" s="287">
        <f>IF(J$78="","",IF('Consommation BATIMENT'!J$248&lt;0,0,'Consommation BATIMENT'!J$248))</f>
        <v>4024434.9962644912</v>
      </c>
      <c r="K356" s="287">
        <f>IF(K$78="","",IF('Consommation BATIMENT'!K$248&lt;0,0,'Consommation BATIMENT'!K$248))</f>
        <v>4621233.0599195175</v>
      </c>
      <c r="L356" s="287">
        <f>IF(L$78="","",IF('Consommation BATIMENT'!L$248&lt;0,0,'Consommation BATIMENT'!L$248))</f>
        <v>5223710.5554975038</v>
      </c>
      <c r="M356" s="287">
        <f>IF(M$78="","",IF('Consommation BATIMENT'!M$248&lt;0,0,'Consommation BATIMENT'!M$248))</f>
        <v>5831937.4686828088</v>
      </c>
      <c r="N356" s="287">
        <f>IF(N$78="","",IF('Consommation BATIMENT'!N$248&lt;0,0,'Consommation BATIMENT'!N$248))</f>
        <v>6445983.8819568865</v>
      </c>
      <c r="O356" s="287">
        <f>IF(O$78="","",IF('Consommation BATIMENT'!O$248&lt;0,0,'Consommation BATIMENT'!O$248))</f>
        <v>7065920.0031358907</v>
      </c>
      <c r="P356" s="287">
        <f>IF(P$78="","",IF('Consommation BATIMENT'!P$248&lt;0,0,'Consommation BATIMENT'!P$248))</f>
        <v>7691816.1929332707</v>
      </c>
      <c r="Q356" s="287">
        <f>IF(Q$78="","",IF('Consommation BATIMENT'!Q$248&lt;0,0,'Consommation BATIMENT'!Q$248))</f>
        <v>8323742.9915952338</v>
      </c>
      <c r="R356" s="287">
        <f>IF(R$78="","",IF('Consommation BATIMENT'!R$248&lt;0,0,'Consommation BATIMENT'!R$248))</f>
        <v>8961771.1446547881</v>
      </c>
      <c r="S356" s="287">
        <f>IF(S$78="","",IF('Consommation BATIMENT'!S$248&lt;0,0,'Consommation BATIMENT'!S$248))</f>
        <v>9605971.6278480235</v>
      </c>
      <c r="T356" s="287">
        <f>IF(T$78="","",IF('Consommation BATIMENT'!T$248&lt;0,0,'Consommation BATIMENT'!T$248))</f>
        <v>10256415.671234328</v>
      </c>
      <c r="U356" s="287">
        <f>IF(U$78="","",IF('Consommation BATIMENT'!U$248&lt;0,0,'Consommation BATIMENT'!U$248))</f>
        <v>10913174.782560352</v>
      </c>
      <c r="V356" s="287">
        <f>IF(V$78="","",IF('Consommation BATIMENT'!V$248&lt;0,0,'Consommation BATIMENT'!V$248))</f>
        <v>11576320.76990578</v>
      </c>
      <c r="W356" s="287">
        <f>IF(W$78="","",IF('Consommation BATIMENT'!W$248&lt;0,0,'Consommation BATIMENT'!W$248))</f>
        <v>12245925.763647212</v>
      </c>
      <c r="X356" s="287">
        <f>IF(X$78="","",IF('Consommation BATIMENT'!X$248&lt;0,0,'Consommation BATIMENT'!X$248))</f>
        <v>12922062.237774899</v>
      </c>
      <c r="Y356" s="287">
        <f>IF(Y$78="","",IF('Consommation BATIMENT'!Y$248&lt;0,0,'Consommation BATIMENT'!Y$248))</f>
        <v>13604803.030595448</v>
      </c>
      <c r="Z356" s="287">
        <f>IF(Z$78="","",IF('Consommation BATIMENT'!Z$248&lt;0,0,'Consommation BATIMENT'!Z$248))</f>
        <v>14294221.364852196</v>
      </c>
      <c r="AA356" s="287">
        <f>IF(AA$78="","",IF('Consommation BATIMENT'!AA$248&lt;0,0,'Consommation BATIMENT'!AA$248))</f>
        <v>14990390.86729352</v>
      </c>
      <c r="AB356" s="287">
        <f>IF(AB$78="","",IF('Consommation BATIMENT'!AB$248&lt;0,0,'Consommation BATIMENT'!AB$248))</f>
        <v>15693385.587717984</v>
      </c>
      <c r="AC356" s="287">
        <f>IF(AC$78="","",IF('Consommation BATIMENT'!AC$248&lt;0,0,'Consommation BATIMENT'!AC$248))</f>
        <v>16403280.017523957</v>
      </c>
      <c r="AD356" s="287">
        <f>IF(AD$78="","",IF('Consommation BATIMENT'!AD$248&lt;0,0,'Consommation BATIMENT'!AD$248))</f>
        <v>17120149.107790116</v>
      </c>
      <c r="AE356" s="287">
        <f>IF(AE$78="","",IF('Consommation BATIMENT'!AE$248&lt;0,0,'Consommation BATIMENT'!AE$248))</f>
        <v>17844068.286912069</v>
      </c>
      <c r="AF356" s="287">
        <f>IF(AF$78="","",IF('Consommation BATIMENT'!AF$248&lt;0,0,'Consommation BATIMENT'!AF$248))</f>
        <v>18575113.477819197</v>
      </c>
      <c r="AG356" s="287">
        <f>IF(AG$78="","",IF('Consommation BATIMENT'!AG$248&lt;0,0,'Consommation BATIMENT'!AG$248))</f>
        <v>19313361.114794806</v>
      </c>
      <c r="AH356" s="287">
        <f>IF(AH$78="","",IF('Consommation BATIMENT'!AH$248&lt;0,0,'Consommation BATIMENT'!AH$248))</f>
        <v>20058888.159921587</v>
      </c>
      <c r="AI356" s="287">
        <f>IF(AI$78="","",IF('Consommation BATIMENT'!AI$248&lt;0,0,'Consommation BATIMENT'!AI$248))</f>
        <v>20811772.119173501</v>
      </c>
      <c r="AJ356" s="287">
        <f>IF(AJ$78="","",IF('Consommation BATIMENT'!AJ$248&lt;0,0,'Consommation BATIMENT'!AJ$248))</f>
        <v>21572091.058174193</v>
      </c>
      <c r="AK356" s="287" t="str">
        <f>IF(AK$78="","",IF('Consommation BATIMENT'!AK$248&lt;0,0,'Consommation BATIMENT'!AK$248))</f>
        <v/>
      </c>
      <c r="AL356" s="287" t="str">
        <f>IF(AL$78="","",IF('Consommation BATIMENT'!AL$248&lt;0,0,'Consommation BATIMENT'!AL$248))</f>
        <v/>
      </c>
      <c r="AM356" s="287" t="str">
        <f>IF(AM$78="","",IF('Consommation BATIMENT'!AM$248&lt;0,0,'Consommation BATIMENT'!AM$248))</f>
        <v/>
      </c>
      <c r="AN356" s="287" t="str">
        <f>IF(AN$78="","",IF('Consommation BATIMENT'!AN$248&lt;0,0,'Consommation BATIMENT'!AN$248))</f>
        <v/>
      </c>
      <c r="AO356" s="287" t="str">
        <f>IF(AO$78="","",IF('Consommation BATIMENT'!AO$248&lt;0,0,'Consommation BATIMENT'!AO$248))</f>
        <v/>
      </c>
      <c r="AP356" s="287" t="str">
        <f>IF(AP$78="","",IF('Consommation BATIMENT'!AP$248&lt;0,0,'Consommation BATIMENT'!AP$248))</f>
        <v/>
      </c>
      <c r="AQ356" s="287" t="str">
        <f>IF(AQ$78="","",IF('Consommation BATIMENT'!AQ$248&lt;0,0,'Consommation BATIMENT'!AQ$248))</f>
        <v/>
      </c>
      <c r="AR356" s="287" t="str">
        <f>IF(AR$78="","",IF('Consommation BATIMENT'!AR$248&lt;0,0,'Consommation BATIMENT'!AR$248))</f>
        <v/>
      </c>
    </row>
    <row r="357" spans="1:1173" s="290" customFormat="1" ht="22" hidden="1" customHeight="1" x14ac:dyDescent="0.15">
      <c r="A357" s="256"/>
      <c r="B357" s="288" t="s">
        <v>200</v>
      </c>
      <c r="C357" s="93" t="s">
        <v>79</v>
      </c>
      <c r="D357" s="289">
        <f t="shared" ref="D357:AR357" si="121">IF(D$78="","",IF(D356&lt;0,0,IF($F342=0,D356,$F$260*$F$261*D356)))</f>
        <v>559000</v>
      </c>
      <c r="E357" s="289">
        <f t="shared" si="121"/>
        <v>1123189.61625</v>
      </c>
      <c r="F357" s="289">
        <f t="shared" si="121"/>
        <v>1692639.0489561111</v>
      </c>
      <c r="G357" s="289">
        <f t="shared" si="121"/>
        <v>2267418.3635342713</v>
      </c>
      <c r="H357" s="289">
        <f t="shared" si="121"/>
        <v>2847597.5275173476</v>
      </c>
      <c r="I357" s="289">
        <f t="shared" si="121"/>
        <v>3433246.4460824328</v>
      </c>
      <c r="J357" s="289">
        <f t="shared" si="121"/>
        <v>4024434.9962644912</v>
      </c>
      <c r="K357" s="289">
        <f t="shared" si="121"/>
        <v>4621233.0599195175</v>
      </c>
      <c r="L357" s="289">
        <f t="shared" si="121"/>
        <v>5223710.5554975038</v>
      </c>
      <c r="M357" s="289">
        <f t="shared" si="121"/>
        <v>5831937.4686828088</v>
      </c>
      <c r="N357" s="289">
        <f t="shared" si="121"/>
        <v>6445983.8819568865</v>
      </c>
      <c r="O357" s="289">
        <f t="shared" si="121"/>
        <v>7065920.0031358907</v>
      </c>
      <c r="P357" s="289">
        <f t="shared" si="121"/>
        <v>7691816.1929332707</v>
      </c>
      <c r="Q357" s="289">
        <f t="shared" si="121"/>
        <v>8323742.9915952338</v>
      </c>
      <c r="R357" s="289">
        <f t="shared" si="121"/>
        <v>8961771.1446547881</v>
      </c>
      <c r="S357" s="289">
        <f t="shared" si="121"/>
        <v>9605971.6278480235</v>
      </c>
      <c r="T357" s="289">
        <f t="shared" si="121"/>
        <v>10256415.671234328</v>
      </c>
      <c r="U357" s="289">
        <f t="shared" si="121"/>
        <v>10913174.782560352</v>
      </c>
      <c r="V357" s="289">
        <f t="shared" si="121"/>
        <v>11576320.76990578</v>
      </c>
      <c r="W357" s="289">
        <f t="shared" si="121"/>
        <v>12245925.763647212</v>
      </c>
      <c r="X357" s="289">
        <f t="shared" si="121"/>
        <v>12922062.237774899</v>
      </c>
      <c r="Y357" s="289">
        <f t="shared" si="121"/>
        <v>13604803.030595448</v>
      </c>
      <c r="Z357" s="289">
        <f t="shared" si="121"/>
        <v>14294221.364852196</v>
      </c>
      <c r="AA357" s="289">
        <f t="shared" si="121"/>
        <v>14990390.86729352</v>
      </c>
      <c r="AB357" s="289">
        <f t="shared" si="121"/>
        <v>15693385.587717984</v>
      </c>
      <c r="AC357" s="289">
        <f t="shared" si="121"/>
        <v>16403280.017523957</v>
      </c>
      <c r="AD357" s="289">
        <f t="shared" si="121"/>
        <v>17120149.107790116</v>
      </c>
      <c r="AE357" s="289">
        <f t="shared" si="121"/>
        <v>17844068.286912069</v>
      </c>
      <c r="AF357" s="289">
        <f t="shared" si="121"/>
        <v>18575113.477819197</v>
      </c>
      <c r="AG357" s="289">
        <f t="shared" si="121"/>
        <v>19313361.114794806</v>
      </c>
      <c r="AH357" s="289">
        <f t="shared" si="121"/>
        <v>20058888.159921587</v>
      </c>
      <c r="AI357" s="289">
        <f t="shared" si="121"/>
        <v>20811772.119173501</v>
      </c>
      <c r="AJ357" s="289">
        <f t="shared" si="121"/>
        <v>21572091.058174193</v>
      </c>
      <c r="AK357" s="289" t="str">
        <f t="shared" si="121"/>
        <v/>
      </c>
      <c r="AL357" s="289" t="str">
        <f t="shared" si="121"/>
        <v/>
      </c>
      <c r="AM357" s="289" t="str">
        <f t="shared" si="121"/>
        <v/>
      </c>
      <c r="AN357" s="289" t="str">
        <f t="shared" si="121"/>
        <v/>
      </c>
      <c r="AO357" s="289" t="str">
        <f t="shared" si="121"/>
        <v/>
      </c>
      <c r="AP357" s="289" t="str">
        <f t="shared" si="121"/>
        <v/>
      </c>
      <c r="AQ357" s="289" t="str">
        <f t="shared" si="121"/>
        <v/>
      </c>
      <c r="AR357" s="289" t="str">
        <f t="shared" si="121"/>
        <v/>
      </c>
      <c r="AS357" s="294"/>
    </row>
    <row r="358" spans="1:1173" s="290" customFormat="1" ht="22" hidden="1" customHeight="1" x14ac:dyDescent="0.15">
      <c r="A358" s="256"/>
      <c r="B358" s="288" t="s">
        <v>201</v>
      </c>
      <c r="C358" s="93" t="s">
        <v>49</v>
      </c>
      <c r="D358" s="289">
        <f t="shared" ref="D358:AR358" si="122">IF(D$78="","",IF($F342=0,$H342*D357,$J$24*D357))</f>
        <v>50310000</v>
      </c>
      <c r="E358" s="289">
        <f t="shared" si="122"/>
        <v>101087065.46249999</v>
      </c>
      <c r="F358" s="289">
        <f t="shared" si="122"/>
        <v>152337514.40605</v>
      </c>
      <c r="G358" s="289">
        <f t="shared" si="122"/>
        <v>204067652.71808442</v>
      </c>
      <c r="H358" s="289">
        <f t="shared" si="122"/>
        <v>256283777.47656128</v>
      </c>
      <c r="I358" s="289">
        <f t="shared" si="122"/>
        <v>308992180.14741898</v>
      </c>
      <c r="J358" s="289">
        <f t="shared" si="122"/>
        <v>362199149.66380423</v>
      </c>
      <c r="K358" s="289">
        <f t="shared" si="122"/>
        <v>415910975.39275658</v>
      </c>
      <c r="L358" s="289">
        <f t="shared" si="122"/>
        <v>470133949.99477535</v>
      </c>
      <c r="M358" s="289">
        <f t="shared" si="122"/>
        <v>524874372.18145281</v>
      </c>
      <c r="N358" s="289">
        <f t="shared" si="122"/>
        <v>580138549.37611973</v>
      </c>
      <c r="O358" s="289">
        <f t="shared" si="122"/>
        <v>635932800.28223014</v>
      </c>
      <c r="P358" s="289">
        <f t="shared" si="122"/>
        <v>692263457.36399436</v>
      </c>
      <c r="Q358" s="289">
        <f t="shared" si="122"/>
        <v>749136869.24357104</v>
      </c>
      <c r="R358" s="289">
        <f t="shared" si="122"/>
        <v>806559403.01893091</v>
      </c>
      <c r="S358" s="289">
        <f t="shared" si="122"/>
        <v>864537446.50632215</v>
      </c>
      <c r="T358" s="289">
        <f t="shared" si="122"/>
        <v>923077410.41108954</v>
      </c>
      <c r="U358" s="289">
        <f t="shared" si="122"/>
        <v>982185730.43043172</v>
      </c>
      <c r="V358" s="289">
        <f t="shared" si="122"/>
        <v>1041868869.2915201</v>
      </c>
      <c r="W358" s="289">
        <f t="shared" si="122"/>
        <v>1102133318.7282491</v>
      </c>
      <c r="X358" s="289">
        <f t="shared" si="122"/>
        <v>1162985601.3997409</v>
      </c>
      <c r="Y358" s="289">
        <f t="shared" si="122"/>
        <v>1224432272.7535903</v>
      </c>
      <c r="Z358" s="289">
        <f t="shared" si="122"/>
        <v>1286479922.8366976</v>
      </c>
      <c r="AA358" s="289">
        <f t="shared" si="122"/>
        <v>1349135178.0564167</v>
      </c>
      <c r="AB358" s="289">
        <f t="shared" si="122"/>
        <v>1412404702.8946185</v>
      </c>
      <c r="AC358" s="289">
        <f t="shared" si="122"/>
        <v>1476295201.5771561</v>
      </c>
      <c r="AD358" s="289">
        <f t="shared" si="122"/>
        <v>1540813419.7011104</v>
      </c>
      <c r="AE358" s="289">
        <f t="shared" si="122"/>
        <v>1605966145.8220861</v>
      </c>
      <c r="AF358" s="289">
        <f t="shared" si="122"/>
        <v>1671760213.0037277</v>
      </c>
      <c r="AG358" s="289">
        <f t="shared" si="122"/>
        <v>1738202500.3315325</v>
      </c>
      <c r="AH358" s="289">
        <f t="shared" si="122"/>
        <v>1805299934.3929429</v>
      </c>
      <c r="AI358" s="289">
        <f t="shared" si="122"/>
        <v>1873059490.725615</v>
      </c>
      <c r="AJ358" s="289">
        <f t="shared" si="122"/>
        <v>1941488195.2356772</v>
      </c>
      <c r="AK358" s="289" t="str">
        <f t="shared" si="122"/>
        <v/>
      </c>
      <c r="AL358" s="289" t="str">
        <f t="shared" si="122"/>
        <v/>
      </c>
      <c r="AM358" s="289" t="str">
        <f t="shared" si="122"/>
        <v/>
      </c>
      <c r="AN358" s="289" t="str">
        <f t="shared" si="122"/>
        <v/>
      </c>
      <c r="AO358" s="289" t="str">
        <f t="shared" si="122"/>
        <v/>
      </c>
      <c r="AP358" s="289" t="str">
        <f t="shared" si="122"/>
        <v/>
      </c>
      <c r="AQ358" s="289" t="str">
        <f t="shared" si="122"/>
        <v/>
      </c>
      <c r="AR358" s="289" t="str">
        <f t="shared" si="122"/>
        <v/>
      </c>
      <c r="AS358" s="294"/>
    </row>
    <row r="359" spans="1:1173" s="256" customFormat="1" ht="10" hidden="1" customHeight="1" thickBot="1" x14ac:dyDescent="0.2">
      <c r="C359" s="291"/>
      <c r="D359" s="292"/>
      <c r="E359" s="295"/>
      <c r="F359" s="292"/>
      <c r="G359" s="292"/>
      <c r="H359" s="292"/>
      <c r="I359" s="292"/>
      <c r="J359" s="295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</row>
    <row r="360" spans="1:1173" s="255" customFormat="1" ht="22" hidden="1" customHeight="1" thickTop="1" thickBot="1" x14ac:dyDescent="0.2">
      <c r="A360" s="256"/>
      <c r="B360" s="296" t="s">
        <v>248</v>
      </c>
      <c r="C360" s="297" t="s">
        <v>79</v>
      </c>
      <c r="D360" s="298">
        <f>IF(D$78="","",D345+D349+D353+D357)</f>
        <v>4125067.7797000054</v>
      </c>
      <c r="E360" s="298">
        <f t="shared" ref="E360:AR360" si="123">IF(E$78="","",E345+E349+E353+E357)</f>
        <v>8148274.7216062555</v>
      </c>
      <c r="F360" s="298">
        <f t="shared" si="123"/>
        <v>12074495.062240047</v>
      </c>
      <c r="G360" s="298">
        <f t="shared" si="123"/>
        <v>15945386.060263157</v>
      </c>
      <c r="H360" s="298">
        <f t="shared" si="123"/>
        <v>19728475.466701541</v>
      </c>
      <c r="I360" s="298">
        <f t="shared" si="123"/>
        <v>23428026.888302803</v>
      </c>
      <c r="J360" s="298">
        <f t="shared" si="123"/>
        <v>27048156.545316011</v>
      </c>
      <c r="K360" s="298">
        <f t="shared" si="123"/>
        <v>30592731.81325902</v>
      </c>
      <c r="L360" s="298">
        <f t="shared" si="123"/>
        <v>34065528.41282519</v>
      </c>
      <c r="M360" s="298">
        <f t="shared" si="123"/>
        <v>37470077.021977909</v>
      </c>
      <c r="N360" s="298">
        <f t="shared" si="123"/>
        <v>40809820.292687163</v>
      </c>
      <c r="O360" s="298">
        <f t="shared" si="123"/>
        <v>44087985.17187696</v>
      </c>
      <c r="P360" s="298">
        <f t="shared" si="123"/>
        <v>47307713.886375882</v>
      </c>
      <c r="Q360" s="298">
        <f t="shared" si="123"/>
        <v>50305654.361593768</v>
      </c>
      <c r="R360" s="298">
        <f t="shared" si="123"/>
        <v>53250988.066487096</v>
      </c>
      <c r="S360" s="298">
        <f t="shared" si="123"/>
        <v>56146405.043421492</v>
      </c>
      <c r="T360" s="298">
        <f t="shared" si="123"/>
        <v>58994542.244693398</v>
      </c>
      <c r="U360" s="298">
        <f t="shared" si="123"/>
        <v>61797881.315332681</v>
      </c>
      <c r="V360" s="298">
        <f t="shared" si="123"/>
        <v>64558801.562375084</v>
      </c>
      <c r="W360" s="298">
        <f t="shared" si="123"/>
        <v>67279581.120464951</v>
      </c>
      <c r="X360" s="298">
        <f t="shared" si="123"/>
        <v>69962398.064528033</v>
      </c>
      <c r="Y360" s="298">
        <f t="shared" si="123"/>
        <v>72609331.471937627</v>
      </c>
      <c r="Z360" s="298">
        <f t="shared" si="123"/>
        <v>75222362.436486483</v>
      </c>
      <c r="AA360" s="298">
        <f t="shared" si="123"/>
        <v>77499072.210471466</v>
      </c>
      <c r="AB360" s="298">
        <f t="shared" si="123"/>
        <v>79745629.228797108</v>
      </c>
      <c r="AC360" s="298">
        <f t="shared" si="123"/>
        <v>81963752.143007725</v>
      </c>
      <c r="AD360" s="298">
        <f t="shared" si="123"/>
        <v>84155142.859966055</v>
      </c>
      <c r="AE360" s="298">
        <f t="shared" si="123"/>
        <v>86321383.849608719</v>
      </c>
      <c r="AF360" s="298">
        <f t="shared" si="123"/>
        <v>88463990.660925418</v>
      </c>
      <c r="AG360" s="298">
        <f t="shared" si="123"/>
        <v>90584438.529128298</v>
      </c>
      <c r="AH360" s="298">
        <f t="shared" si="123"/>
        <v>92684137.201502562</v>
      </c>
      <c r="AI360" s="298">
        <f t="shared" si="123"/>
        <v>94764431.605756134</v>
      </c>
      <c r="AJ360" s="298">
        <f t="shared" si="123"/>
        <v>96826602.488217071</v>
      </c>
      <c r="AK360" s="298" t="str">
        <f t="shared" si="123"/>
        <v/>
      </c>
      <c r="AL360" s="298" t="str">
        <f t="shared" si="123"/>
        <v/>
      </c>
      <c r="AM360" s="298" t="str">
        <f t="shared" si="123"/>
        <v/>
      </c>
      <c r="AN360" s="298" t="str">
        <f t="shared" si="123"/>
        <v/>
      </c>
      <c r="AO360" s="298" t="str">
        <f t="shared" si="123"/>
        <v/>
      </c>
      <c r="AP360" s="298" t="str">
        <f t="shared" si="123"/>
        <v/>
      </c>
      <c r="AQ360" s="298" t="str">
        <f t="shared" si="123"/>
        <v/>
      </c>
      <c r="AR360" s="298" t="str">
        <f t="shared" si="123"/>
        <v/>
      </c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1"/>
      <c r="BN360" s="261"/>
      <c r="BO360" s="261"/>
      <c r="BP360" s="261"/>
      <c r="BQ360" s="261"/>
      <c r="BR360" s="261"/>
      <c r="BS360" s="261"/>
      <c r="BT360" s="261"/>
      <c r="BU360" s="261"/>
      <c r="BV360" s="261"/>
      <c r="BW360" s="261"/>
      <c r="BX360" s="261"/>
      <c r="BY360" s="261"/>
      <c r="BZ360" s="261"/>
      <c r="CA360" s="261"/>
      <c r="CB360" s="261"/>
      <c r="CC360" s="261"/>
      <c r="CD360" s="261"/>
      <c r="CE360" s="261"/>
      <c r="CF360" s="261"/>
      <c r="CG360" s="261"/>
      <c r="CH360" s="261"/>
      <c r="CI360" s="261"/>
      <c r="CJ360" s="261"/>
      <c r="CK360" s="261"/>
      <c r="CL360" s="261"/>
      <c r="CM360" s="261"/>
      <c r="CN360" s="261"/>
      <c r="CO360" s="261"/>
      <c r="CP360" s="261"/>
      <c r="CQ360" s="261"/>
      <c r="CR360" s="261"/>
      <c r="CS360" s="261"/>
      <c r="CT360" s="261"/>
      <c r="CU360" s="261"/>
      <c r="CV360" s="261"/>
      <c r="CW360" s="261"/>
      <c r="CX360" s="261"/>
      <c r="CY360" s="261"/>
      <c r="CZ360" s="261"/>
      <c r="DA360" s="261"/>
      <c r="DB360" s="261"/>
      <c r="DC360" s="261"/>
      <c r="DD360" s="261"/>
      <c r="DE360" s="261"/>
      <c r="DF360" s="261"/>
      <c r="DG360" s="261"/>
      <c r="DH360" s="261"/>
      <c r="DI360" s="261"/>
      <c r="DJ360" s="261"/>
      <c r="DK360" s="261"/>
      <c r="DL360" s="261"/>
      <c r="DM360" s="261"/>
      <c r="DN360" s="261"/>
      <c r="DO360" s="261"/>
      <c r="DP360" s="261"/>
      <c r="DQ360" s="261"/>
      <c r="DR360" s="261"/>
      <c r="DS360" s="261"/>
      <c r="DT360" s="261"/>
      <c r="DU360" s="261"/>
      <c r="DV360" s="261"/>
      <c r="DW360" s="261"/>
      <c r="DX360" s="261"/>
      <c r="DY360" s="261"/>
      <c r="DZ360" s="261"/>
      <c r="EA360" s="261"/>
      <c r="EB360" s="261"/>
      <c r="EC360" s="261"/>
      <c r="ED360" s="261"/>
      <c r="EE360" s="261"/>
      <c r="EF360" s="261"/>
      <c r="EG360" s="261"/>
      <c r="EH360" s="261"/>
      <c r="EI360" s="261"/>
      <c r="EJ360" s="261"/>
      <c r="EK360" s="261"/>
      <c r="EL360" s="261"/>
      <c r="EM360" s="261"/>
      <c r="EN360" s="261"/>
      <c r="EO360" s="261"/>
      <c r="EP360" s="261"/>
      <c r="EQ360" s="261"/>
      <c r="ER360" s="261"/>
      <c r="ES360" s="261"/>
      <c r="ET360" s="261"/>
      <c r="EU360" s="261"/>
      <c r="EV360" s="261"/>
      <c r="EW360" s="261"/>
      <c r="EX360" s="261"/>
      <c r="EY360" s="261"/>
      <c r="EZ360" s="261"/>
      <c r="FA360" s="261"/>
      <c r="FB360" s="261"/>
      <c r="FC360" s="261"/>
      <c r="FD360" s="261"/>
      <c r="FE360" s="261"/>
      <c r="FF360" s="261"/>
      <c r="FG360" s="261"/>
      <c r="FH360" s="261"/>
      <c r="FI360" s="261"/>
      <c r="FJ360" s="261"/>
      <c r="FK360" s="261"/>
      <c r="FL360" s="261"/>
      <c r="FM360" s="261"/>
      <c r="FN360" s="261"/>
      <c r="FO360" s="261"/>
      <c r="FP360" s="261"/>
      <c r="FQ360" s="261"/>
      <c r="FR360" s="261"/>
      <c r="FS360" s="261"/>
      <c r="FT360" s="261"/>
      <c r="FU360" s="261"/>
      <c r="FV360" s="261"/>
      <c r="FW360" s="261"/>
      <c r="FX360" s="261"/>
      <c r="FY360" s="261"/>
      <c r="FZ360" s="261"/>
      <c r="GA360" s="261"/>
      <c r="GB360" s="261"/>
      <c r="GC360" s="261"/>
      <c r="GD360" s="261"/>
      <c r="GE360" s="261"/>
      <c r="GF360" s="261"/>
      <c r="GG360" s="261"/>
      <c r="GH360" s="261"/>
      <c r="GI360" s="261"/>
      <c r="GJ360" s="261"/>
      <c r="GK360" s="261"/>
      <c r="GL360" s="261"/>
      <c r="GM360" s="261"/>
      <c r="GN360" s="261"/>
      <c r="GO360" s="261"/>
      <c r="GP360" s="261"/>
      <c r="GQ360" s="261"/>
      <c r="GR360" s="261"/>
      <c r="GS360" s="261"/>
      <c r="GT360" s="261"/>
      <c r="GU360" s="261"/>
      <c r="GV360" s="261"/>
      <c r="GW360" s="261"/>
      <c r="GX360" s="261"/>
      <c r="GY360" s="261"/>
      <c r="GZ360" s="261"/>
      <c r="HA360" s="261"/>
      <c r="HB360" s="261"/>
      <c r="HC360" s="261"/>
      <c r="HD360" s="261"/>
      <c r="HE360" s="261"/>
      <c r="HF360" s="261"/>
      <c r="HG360" s="261"/>
      <c r="HH360" s="261"/>
      <c r="HI360" s="261"/>
      <c r="HJ360" s="261"/>
      <c r="HK360" s="261"/>
      <c r="HL360" s="261"/>
      <c r="HM360" s="261"/>
      <c r="HN360" s="261"/>
      <c r="HO360" s="261"/>
      <c r="HP360" s="261"/>
      <c r="HQ360" s="261"/>
      <c r="HR360" s="261"/>
      <c r="HS360" s="261"/>
      <c r="HT360" s="261"/>
      <c r="HU360" s="261"/>
      <c r="HV360" s="261"/>
      <c r="HW360" s="261"/>
      <c r="HX360" s="261"/>
      <c r="HY360" s="261"/>
      <c r="HZ360" s="261"/>
      <c r="IA360" s="261"/>
      <c r="IB360" s="261"/>
      <c r="IC360" s="261"/>
      <c r="ID360" s="261"/>
      <c r="IE360" s="261"/>
      <c r="IF360" s="261"/>
      <c r="IG360" s="261"/>
      <c r="IH360" s="261"/>
      <c r="II360" s="261"/>
      <c r="IJ360" s="261"/>
      <c r="IK360" s="261"/>
      <c r="IL360" s="261"/>
      <c r="IM360" s="261"/>
      <c r="IN360" s="261"/>
      <c r="IO360" s="261"/>
      <c r="IP360" s="261"/>
      <c r="IQ360" s="261"/>
      <c r="IR360" s="261"/>
      <c r="IS360" s="261"/>
      <c r="IT360" s="261"/>
      <c r="IU360" s="261"/>
      <c r="IV360" s="261"/>
      <c r="IW360" s="261"/>
      <c r="IX360" s="261"/>
      <c r="IY360" s="261"/>
      <c r="IZ360" s="261"/>
      <c r="JA360" s="261"/>
      <c r="JB360" s="261"/>
      <c r="JC360" s="261"/>
      <c r="JD360" s="261"/>
      <c r="JE360" s="261"/>
      <c r="JF360" s="261"/>
      <c r="JG360" s="261"/>
      <c r="JH360" s="261"/>
      <c r="JI360" s="261"/>
      <c r="JJ360" s="261"/>
      <c r="JK360" s="261"/>
      <c r="JL360" s="261"/>
      <c r="JM360" s="261"/>
      <c r="JN360" s="261"/>
      <c r="JO360" s="261"/>
      <c r="JP360" s="261"/>
      <c r="JQ360" s="261"/>
      <c r="JR360" s="261"/>
      <c r="JS360" s="261"/>
      <c r="JT360" s="261"/>
      <c r="JU360" s="261"/>
      <c r="JV360" s="261"/>
      <c r="JW360" s="261"/>
      <c r="JX360" s="261"/>
      <c r="JY360" s="261"/>
      <c r="JZ360" s="261"/>
      <c r="KA360" s="261"/>
      <c r="KB360" s="261"/>
      <c r="KC360" s="261"/>
      <c r="KD360" s="261"/>
      <c r="KE360" s="261"/>
      <c r="KF360" s="261"/>
      <c r="KG360" s="261"/>
      <c r="KH360" s="261"/>
      <c r="KI360" s="261"/>
      <c r="KJ360" s="261"/>
      <c r="KK360" s="261"/>
      <c r="KL360" s="261"/>
      <c r="KM360" s="261"/>
      <c r="KN360" s="261"/>
      <c r="KO360" s="261"/>
      <c r="KP360" s="261"/>
      <c r="KQ360" s="261"/>
      <c r="KR360" s="261"/>
      <c r="KS360" s="261"/>
      <c r="KT360" s="261"/>
      <c r="KU360" s="261"/>
      <c r="KV360" s="261"/>
      <c r="KW360" s="261"/>
      <c r="KX360" s="261"/>
      <c r="KY360" s="261"/>
      <c r="KZ360" s="261"/>
      <c r="LA360" s="261"/>
      <c r="LB360" s="261"/>
      <c r="LC360" s="261"/>
      <c r="LD360" s="261"/>
      <c r="LE360" s="261"/>
      <c r="LF360" s="261"/>
      <c r="LG360" s="261"/>
      <c r="LH360" s="261"/>
      <c r="LI360" s="261"/>
      <c r="LJ360" s="261"/>
      <c r="LK360" s="261"/>
      <c r="LL360" s="261"/>
      <c r="LM360" s="261"/>
      <c r="LN360" s="261"/>
      <c r="LO360" s="261"/>
      <c r="LP360" s="261"/>
      <c r="LQ360" s="261"/>
      <c r="LR360" s="261"/>
      <c r="LS360" s="261"/>
      <c r="LT360" s="261"/>
      <c r="LU360" s="261"/>
      <c r="LV360" s="261"/>
      <c r="LW360" s="261"/>
      <c r="LX360" s="261"/>
      <c r="LY360" s="261"/>
      <c r="LZ360" s="261"/>
      <c r="MA360" s="261"/>
      <c r="MB360" s="261"/>
      <c r="MC360" s="261"/>
      <c r="MD360" s="261"/>
      <c r="ME360" s="261"/>
      <c r="MF360" s="261"/>
      <c r="MG360" s="261"/>
      <c r="MH360" s="261"/>
      <c r="MI360" s="261"/>
      <c r="MJ360" s="261"/>
      <c r="MK360" s="261"/>
      <c r="ML360" s="261"/>
      <c r="MM360" s="261"/>
      <c r="MN360" s="261"/>
      <c r="MO360" s="261"/>
      <c r="MP360" s="261"/>
      <c r="MQ360" s="261"/>
      <c r="MR360" s="261"/>
      <c r="MS360" s="261"/>
      <c r="MT360" s="261"/>
      <c r="MU360" s="261"/>
      <c r="MV360" s="261"/>
      <c r="MW360" s="261"/>
      <c r="MX360" s="261"/>
      <c r="MY360" s="261"/>
      <c r="MZ360" s="261"/>
      <c r="NA360" s="261"/>
      <c r="NB360" s="261"/>
      <c r="NC360" s="261"/>
      <c r="ND360" s="261"/>
      <c r="NE360" s="261"/>
      <c r="NF360" s="261"/>
      <c r="NG360" s="261"/>
      <c r="NH360" s="261"/>
      <c r="NI360" s="261"/>
      <c r="NJ360" s="261"/>
      <c r="NK360" s="261"/>
      <c r="NL360" s="261"/>
      <c r="NM360" s="261"/>
      <c r="NN360" s="261"/>
      <c r="NO360" s="261"/>
      <c r="NP360" s="261"/>
      <c r="NQ360" s="261"/>
      <c r="NR360" s="261"/>
      <c r="NS360" s="261"/>
      <c r="NT360" s="261"/>
      <c r="NU360" s="261"/>
      <c r="NV360" s="261"/>
      <c r="NW360" s="261"/>
      <c r="NX360" s="261"/>
      <c r="NY360" s="261"/>
      <c r="NZ360" s="261"/>
      <c r="OA360" s="261"/>
      <c r="OB360" s="261"/>
      <c r="OC360" s="261"/>
      <c r="OD360" s="261"/>
      <c r="OE360" s="261"/>
      <c r="OF360" s="261"/>
      <c r="OG360" s="261"/>
      <c r="OH360" s="261"/>
      <c r="OI360" s="261"/>
      <c r="OJ360" s="261"/>
      <c r="OK360" s="261"/>
      <c r="OL360" s="261"/>
      <c r="OM360" s="261"/>
      <c r="ON360" s="261"/>
      <c r="OO360" s="261"/>
      <c r="OP360" s="261"/>
      <c r="OQ360" s="261"/>
      <c r="OR360" s="261"/>
      <c r="OS360" s="261"/>
      <c r="OT360" s="261"/>
      <c r="OU360" s="261"/>
      <c r="OV360" s="261"/>
      <c r="OW360" s="261"/>
      <c r="OX360" s="261"/>
      <c r="OY360" s="261"/>
      <c r="OZ360" s="261"/>
      <c r="PA360" s="261"/>
      <c r="PB360" s="261"/>
      <c r="PC360" s="261"/>
      <c r="PD360" s="261"/>
      <c r="PE360" s="261"/>
      <c r="PF360" s="261"/>
      <c r="PG360" s="261"/>
      <c r="PH360" s="261"/>
      <c r="PI360" s="261"/>
      <c r="PJ360" s="261"/>
      <c r="PK360" s="261"/>
      <c r="PL360" s="261"/>
      <c r="PM360" s="261"/>
      <c r="PN360" s="261"/>
      <c r="PO360" s="261"/>
      <c r="PP360" s="261"/>
      <c r="PQ360" s="261"/>
      <c r="PR360" s="261"/>
      <c r="PS360" s="261"/>
      <c r="PT360" s="261"/>
      <c r="PU360" s="261"/>
      <c r="PV360" s="261"/>
      <c r="PW360" s="261"/>
      <c r="PX360" s="261"/>
      <c r="PY360" s="261"/>
      <c r="PZ360" s="261"/>
      <c r="QA360" s="261"/>
      <c r="QB360" s="261"/>
      <c r="QC360" s="261"/>
      <c r="QD360" s="261"/>
      <c r="QE360" s="261"/>
      <c r="QF360" s="261"/>
      <c r="QG360" s="261"/>
      <c r="QH360" s="261"/>
      <c r="QI360" s="261"/>
      <c r="QJ360" s="261"/>
      <c r="QK360" s="261"/>
      <c r="QL360" s="261"/>
      <c r="QM360" s="261"/>
      <c r="QN360" s="261"/>
      <c r="QO360" s="261"/>
      <c r="QP360" s="261"/>
      <c r="QQ360" s="261"/>
      <c r="QR360" s="261"/>
      <c r="QS360" s="261"/>
      <c r="QT360" s="261"/>
      <c r="QU360" s="261"/>
      <c r="QV360" s="261"/>
      <c r="QW360" s="261"/>
      <c r="QX360" s="261"/>
      <c r="QY360" s="261"/>
      <c r="QZ360" s="261"/>
      <c r="RA360" s="261"/>
      <c r="RB360" s="261"/>
      <c r="RC360" s="261"/>
      <c r="RD360" s="261"/>
      <c r="RE360" s="261"/>
      <c r="RF360" s="261"/>
      <c r="RG360" s="261"/>
      <c r="RH360" s="261"/>
      <c r="RI360" s="261"/>
      <c r="RJ360" s="261"/>
      <c r="RK360" s="261"/>
      <c r="RL360" s="261"/>
      <c r="RM360" s="261"/>
      <c r="RN360" s="261"/>
      <c r="RO360" s="261"/>
      <c r="RP360" s="261"/>
      <c r="RQ360" s="261"/>
      <c r="RR360" s="261"/>
      <c r="RS360" s="261"/>
      <c r="RT360" s="261"/>
      <c r="RU360" s="261"/>
      <c r="RV360" s="261"/>
      <c r="RW360" s="261"/>
      <c r="RX360" s="261"/>
      <c r="RY360" s="261"/>
      <c r="RZ360" s="261"/>
      <c r="SA360" s="261"/>
      <c r="SB360" s="261"/>
      <c r="SC360" s="261"/>
      <c r="SD360" s="261"/>
      <c r="SE360" s="261"/>
      <c r="SF360" s="261"/>
      <c r="SG360" s="261"/>
      <c r="SH360" s="261"/>
      <c r="SI360" s="261"/>
      <c r="SJ360" s="261"/>
      <c r="SK360" s="261"/>
      <c r="SL360" s="261"/>
      <c r="SM360" s="261"/>
      <c r="SN360" s="261"/>
      <c r="SO360" s="261"/>
      <c r="SP360" s="261"/>
      <c r="SQ360" s="261"/>
      <c r="SR360" s="261"/>
      <c r="SS360" s="261"/>
      <c r="ST360" s="261"/>
      <c r="SU360" s="261"/>
      <c r="SV360" s="261"/>
      <c r="SW360" s="261"/>
      <c r="SX360" s="261"/>
      <c r="SY360" s="261"/>
      <c r="SZ360" s="261"/>
      <c r="TA360" s="261"/>
      <c r="TB360" s="261"/>
      <c r="TC360" s="261"/>
      <c r="TD360" s="261"/>
      <c r="TE360" s="261"/>
      <c r="TF360" s="261"/>
      <c r="TG360" s="261"/>
      <c r="TH360" s="261"/>
      <c r="TI360" s="261"/>
      <c r="TJ360" s="261"/>
      <c r="TK360" s="261"/>
      <c r="TL360" s="261"/>
      <c r="TM360" s="261"/>
      <c r="TN360" s="261"/>
      <c r="TO360" s="261"/>
      <c r="TP360" s="261"/>
      <c r="TQ360" s="261"/>
      <c r="TR360" s="261"/>
      <c r="TS360" s="261"/>
      <c r="TT360" s="261"/>
      <c r="TU360" s="261"/>
      <c r="TV360" s="261"/>
      <c r="TW360" s="261"/>
      <c r="TX360" s="261"/>
      <c r="TY360" s="261"/>
      <c r="TZ360" s="261"/>
      <c r="UA360" s="261"/>
      <c r="UB360" s="261"/>
      <c r="UC360" s="261"/>
      <c r="UD360" s="261"/>
      <c r="UE360" s="261"/>
      <c r="UF360" s="261"/>
      <c r="UG360" s="261"/>
      <c r="UH360" s="261"/>
      <c r="UI360" s="261"/>
      <c r="UJ360" s="261"/>
      <c r="UK360" s="261"/>
      <c r="UL360" s="261"/>
      <c r="UM360" s="261"/>
      <c r="UN360" s="261"/>
      <c r="UO360" s="261"/>
      <c r="UP360" s="261"/>
      <c r="UQ360" s="261"/>
      <c r="UR360" s="261"/>
      <c r="US360" s="261"/>
      <c r="UT360" s="261"/>
      <c r="UU360" s="261"/>
      <c r="UV360" s="261"/>
      <c r="UW360" s="261"/>
      <c r="UX360" s="261"/>
      <c r="UY360" s="261"/>
      <c r="UZ360" s="261"/>
      <c r="VA360" s="261"/>
      <c r="VB360" s="261"/>
      <c r="VC360" s="261"/>
      <c r="VD360" s="261"/>
      <c r="VE360" s="261"/>
      <c r="VF360" s="261"/>
      <c r="VG360" s="261"/>
      <c r="VH360" s="261"/>
      <c r="VI360" s="261"/>
      <c r="VJ360" s="261"/>
      <c r="VK360" s="261"/>
      <c r="VL360" s="261"/>
      <c r="VM360" s="261"/>
      <c r="VN360" s="261"/>
      <c r="VO360" s="261"/>
      <c r="VP360" s="261"/>
      <c r="VQ360" s="261"/>
      <c r="VR360" s="261"/>
      <c r="VS360" s="261"/>
      <c r="VT360" s="261"/>
      <c r="VU360" s="261"/>
      <c r="VV360" s="261"/>
      <c r="VW360" s="261"/>
      <c r="VX360" s="261"/>
      <c r="VY360" s="261"/>
      <c r="VZ360" s="261"/>
      <c r="WA360" s="261"/>
      <c r="WB360" s="261"/>
      <c r="WC360" s="261"/>
      <c r="WD360" s="261"/>
      <c r="WE360" s="261"/>
      <c r="WF360" s="261"/>
      <c r="WG360" s="261"/>
      <c r="WH360" s="261"/>
      <c r="WI360" s="261"/>
      <c r="WJ360" s="261"/>
      <c r="WK360" s="261"/>
      <c r="WL360" s="261"/>
      <c r="WM360" s="261"/>
      <c r="WN360" s="261"/>
      <c r="WO360" s="261"/>
      <c r="WP360" s="261"/>
      <c r="WQ360" s="261"/>
      <c r="WR360" s="261"/>
      <c r="WS360" s="261"/>
      <c r="WT360" s="261"/>
      <c r="WU360" s="261"/>
      <c r="WV360" s="261"/>
      <c r="WW360" s="261"/>
      <c r="WX360" s="261"/>
      <c r="WY360" s="261"/>
      <c r="WZ360" s="261"/>
      <c r="XA360" s="261"/>
      <c r="XB360" s="261"/>
      <c r="XC360" s="261"/>
      <c r="XD360" s="261"/>
      <c r="XE360" s="261"/>
      <c r="XF360" s="261"/>
      <c r="XG360" s="261"/>
      <c r="XH360" s="261"/>
      <c r="XI360" s="261"/>
      <c r="XJ360" s="261"/>
      <c r="XK360" s="261"/>
      <c r="XL360" s="261"/>
      <c r="XM360" s="261"/>
      <c r="XN360" s="261"/>
      <c r="XO360" s="261"/>
      <c r="XP360" s="261"/>
      <c r="XQ360" s="261"/>
      <c r="XR360" s="261"/>
      <c r="XS360" s="261"/>
      <c r="XT360" s="261"/>
      <c r="XU360" s="261"/>
      <c r="XV360" s="261"/>
      <c r="XW360" s="261"/>
      <c r="XX360" s="261"/>
      <c r="XY360" s="261"/>
      <c r="XZ360" s="261"/>
      <c r="YA360" s="261"/>
      <c r="YB360" s="261"/>
      <c r="YC360" s="261"/>
      <c r="YD360" s="261"/>
      <c r="YE360" s="261"/>
      <c r="YF360" s="261"/>
      <c r="YG360" s="261"/>
      <c r="YH360" s="261"/>
      <c r="YI360" s="261"/>
      <c r="YJ360" s="261"/>
      <c r="YK360" s="261"/>
      <c r="YL360" s="261"/>
      <c r="YM360" s="261"/>
      <c r="YN360" s="261"/>
      <c r="YO360" s="261"/>
      <c r="YP360" s="261"/>
      <c r="YQ360" s="261"/>
      <c r="YR360" s="261"/>
      <c r="YS360" s="261"/>
      <c r="YT360" s="261"/>
      <c r="YU360" s="261"/>
      <c r="YV360" s="261"/>
      <c r="YW360" s="261"/>
      <c r="YX360" s="261"/>
      <c r="YY360" s="261"/>
      <c r="YZ360" s="261"/>
      <c r="ZA360" s="261"/>
      <c r="ZB360" s="261"/>
      <c r="ZC360" s="261"/>
      <c r="ZD360" s="261"/>
      <c r="ZE360" s="261"/>
      <c r="ZF360" s="261"/>
      <c r="ZG360" s="261"/>
      <c r="ZH360" s="261"/>
      <c r="ZI360" s="261"/>
      <c r="ZJ360" s="261"/>
      <c r="ZK360" s="261"/>
      <c r="ZL360" s="261"/>
      <c r="ZM360" s="261"/>
      <c r="ZN360" s="261"/>
      <c r="ZO360" s="261"/>
      <c r="ZP360" s="261"/>
      <c r="ZQ360" s="261"/>
      <c r="ZR360" s="261"/>
      <c r="ZS360" s="261"/>
      <c r="ZT360" s="261"/>
      <c r="ZU360" s="261"/>
      <c r="ZV360" s="261"/>
      <c r="ZW360" s="261"/>
      <c r="ZX360" s="261"/>
      <c r="ZY360" s="261"/>
      <c r="ZZ360" s="261"/>
      <c r="AAA360" s="261"/>
      <c r="AAB360" s="261"/>
      <c r="AAC360" s="261"/>
      <c r="AAD360" s="261"/>
      <c r="AAE360" s="261"/>
      <c r="AAF360" s="261"/>
      <c r="AAG360" s="261"/>
      <c r="AAH360" s="261"/>
      <c r="AAI360" s="261"/>
      <c r="AAJ360" s="261"/>
      <c r="AAK360" s="261"/>
      <c r="AAL360" s="261"/>
      <c r="AAM360" s="261"/>
      <c r="AAN360" s="261"/>
      <c r="AAO360" s="261"/>
      <c r="AAP360" s="261"/>
      <c r="AAQ360" s="261"/>
      <c r="AAR360" s="261"/>
      <c r="AAS360" s="261"/>
      <c r="AAT360" s="261"/>
      <c r="AAU360" s="261"/>
      <c r="AAV360" s="261"/>
      <c r="AAW360" s="261"/>
      <c r="AAX360" s="261"/>
      <c r="AAY360" s="261"/>
      <c r="AAZ360" s="261"/>
      <c r="ABA360" s="261"/>
      <c r="ABB360" s="261"/>
      <c r="ABC360" s="261"/>
      <c r="ABD360" s="261"/>
      <c r="ABE360" s="261"/>
      <c r="ABF360" s="261"/>
      <c r="ABG360" s="261"/>
      <c r="ABH360" s="261"/>
      <c r="ABI360" s="261"/>
      <c r="ABJ360" s="261"/>
      <c r="ABK360" s="261"/>
      <c r="ABL360" s="261"/>
      <c r="ABM360" s="261"/>
      <c r="ABN360" s="261"/>
      <c r="ABO360" s="261"/>
      <c r="ABP360" s="261"/>
      <c r="ABQ360" s="261"/>
      <c r="ABR360" s="261"/>
      <c r="ABS360" s="261"/>
      <c r="ABT360" s="261"/>
      <c r="ABU360" s="261"/>
      <c r="ABV360" s="261"/>
      <c r="ABW360" s="261"/>
      <c r="ABX360" s="261"/>
      <c r="ABY360" s="261"/>
      <c r="ABZ360" s="261"/>
      <c r="ACA360" s="261"/>
      <c r="ACB360" s="261"/>
      <c r="ACC360" s="261"/>
      <c r="ACD360" s="261"/>
      <c r="ACE360" s="261"/>
      <c r="ACF360" s="261"/>
      <c r="ACG360" s="261"/>
      <c r="ACH360" s="261"/>
      <c r="ACI360" s="261"/>
      <c r="ACJ360" s="261"/>
      <c r="ACK360" s="261"/>
      <c r="ACL360" s="261"/>
      <c r="ACM360" s="261"/>
      <c r="ACN360" s="261"/>
      <c r="ACO360" s="261"/>
      <c r="ACP360" s="261"/>
      <c r="ACQ360" s="261"/>
      <c r="ACR360" s="261"/>
      <c r="ACS360" s="261"/>
      <c r="ACT360" s="261"/>
      <c r="ACU360" s="261"/>
      <c r="ACV360" s="261"/>
      <c r="ACW360" s="261"/>
      <c r="ACX360" s="261"/>
      <c r="ACY360" s="261"/>
      <c r="ACZ360" s="261"/>
      <c r="ADA360" s="261"/>
      <c r="ADB360" s="261"/>
      <c r="ADC360" s="261"/>
      <c r="ADD360" s="261"/>
      <c r="ADE360" s="261"/>
      <c r="ADF360" s="261"/>
      <c r="ADG360" s="261"/>
      <c r="ADH360" s="261"/>
      <c r="ADI360" s="261"/>
      <c r="ADJ360" s="261"/>
      <c r="ADK360" s="261"/>
      <c r="ADL360" s="261"/>
      <c r="ADM360" s="261"/>
      <c r="ADN360" s="261"/>
      <c r="ADO360" s="261"/>
      <c r="ADP360" s="261"/>
      <c r="ADQ360" s="261"/>
      <c r="ADR360" s="261"/>
      <c r="ADS360" s="261"/>
      <c r="ADT360" s="261"/>
      <c r="ADU360" s="261"/>
      <c r="ADV360" s="261"/>
      <c r="ADW360" s="261"/>
      <c r="ADX360" s="261"/>
      <c r="ADY360" s="261"/>
      <c r="ADZ360" s="261"/>
      <c r="AEA360" s="261"/>
      <c r="AEB360" s="261"/>
      <c r="AEC360" s="261"/>
      <c r="AED360" s="261"/>
      <c r="AEE360" s="261"/>
      <c r="AEF360" s="261"/>
      <c r="AEG360" s="261"/>
      <c r="AEH360" s="261"/>
      <c r="AEI360" s="261"/>
      <c r="AEJ360" s="261"/>
      <c r="AEK360" s="261"/>
      <c r="AEL360" s="261"/>
      <c r="AEM360" s="261"/>
      <c r="AEN360" s="261"/>
      <c r="AEO360" s="261"/>
      <c r="AEP360" s="261"/>
      <c r="AEQ360" s="261"/>
      <c r="AER360" s="261"/>
      <c r="AES360" s="261"/>
      <c r="AET360" s="261"/>
      <c r="AEU360" s="261"/>
      <c r="AEV360" s="261"/>
      <c r="AEW360" s="261"/>
      <c r="AEX360" s="261"/>
      <c r="AEY360" s="261"/>
      <c r="AEZ360" s="261"/>
      <c r="AFA360" s="261"/>
      <c r="AFB360" s="261"/>
      <c r="AFC360" s="261"/>
      <c r="AFD360" s="261"/>
      <c r="AFE360" s="261"/>
      <c r="AFF360" s="261"/>
      <c r="AFG360" s="261"/>
      <c r="AFH360" s="261"/>
      <c r="AFI360" s="261"/>
      <c r="AFJ360" s="261"/>
      <c r="AFK360" s="261"/>
      <c r="AFL360" s="261"/>
      <c r="AFM360" s="261"/>
      <c r="AFN360" s="261"/>
      <c r="AFO360" s="261"/>
      <c r="AFP360" s="261"/>
      <c r="AFQ360" s="261"/>
      <c r="AFR360" s="261"/>
      <c r="AFS360" s="261"/>
      <c r="AFT360" s="261"/>
      <c r="AFU360" s="261"/>
      <c r="AFV360" s="261"/>
      <c r="AFW360" s="261"/>
      <c r="AFX360" s="261"/>
      <c r="AFY360" s="261"/>
      <c r="AFZ360" s="261"/>
      <c r="AGA360" s="261"/>
      <c r="AGB360" s="261"/>
      <c r="AGC360" s="261"/>
      <c r="AGD360" s="261"/>
      <c r="AGE360" s="261"/>
      <c r="AGF360" s="261"/>
      <c r="AGG360" s="261"/>
      <c r="AGH360" s="261"/>
      <c r="AGI360" s="261"/>
      <c r="AGJ360" s="261"/>
      <c r="AGK360" s="261"/>
      <c r="AGL360" s="261"/>
      <c r="AGM360" s="261"/>
      <c r="AGN360" s="261"/>
      <c r="AGO360" s="261"/>
      <c r="AGP360" s="261"/>
      <c r="AGQ360" s="261"/>
      <c r="AGR360" s="261"/>
      <c r="AGS360" s="261"/>
      <c r="AGT360" s="261"/>
      <c r="AGU360" s="261"/>
      <c r="AGV360" s="261"/>
      <c r="AGW360" s="261"/>
      <c r="AGX360" s="261"/>
      <c r="AGY360" s="261"/>
      <c r="AGZ360" s="261"/>
      <c r="AHA360" s="261"/>
      <c r="AHB360" s="261"/>
      <c r="AHC360" s="261"/>
      <c r="AHD360" s="261"/>
      <c r="AHE360" s="261"/>
      <c r="AHF360" s="261"/>
      <c r="AHG360" s="261"/>
      <c r="AHH360" s="261"/>
      <c r="AHI360" s="261"/>
      <c r="AHJ360" s="261"/>
      <c r="AHK360" s="261"/>
      <c r="AHL360" s="261"/>
      <c r="AHM360" s="261"/>
      <c r="AHN360" s="261"/>
      <c r="AHO360" s="261"/>
      <c r="AHP360" s="261"/>
      <c r="AHQ360" s="261"/>
      <c r="AHR360" s="261"/>
      <c r="AHS360" s="261"/>
      <c r="AHT360" s="261"/>
      <c r="AHU360" s="261"/>
      <c r="AHV360" s="261"/>
      <c r="AHW360" s="261"/>
      <c r="AHX360" s="261"/>
      <c r="AHY360" s="261"/>
      <c r="AHZ360" s="261"/>
      <c r="AIA360" s="261"/>
      <c r="AIB360" s="261"/>
      <c r="AIC360" s="261"/>
      <c r="AID360" s="261"/>
      <c r="AIE360" s="261"/>
      <c r="AIF360" s="261"/>
      <c r="AIG360" s="261"/>
      <c r="AIH360" s="261"/>
      <c r="AII360" s="261"/>
      <c r="AIJ360" s="261"/>
      <c r="AIK360" s="261"/>
      <c r="AIL360" s="261"/>
      <c r="AIM360" s="261"/>
      <c r="AIN360" s="261"/>
      <c r="AIO360" s="261"/>
      <c r="AIP360" s="261"/>
      <c r="AIQ360" s="261"/>
      <c r="AIR360" s="261"/>
      <c r="AIS360" s="261"/>
      <c r="AIT360" s="261"/>
      <c r="AIU360" s="261"/>
      <c r="AIV360" s="261"/>
      <c r="AIW360" s="261"/>
      <c r="AIX360" s="261"/>
      <c r="AIY360" s="261"/>
      <c r="AIZ360" s="261"/>
      <c r="AJA360" s="261"/>
      <c r="AJB360" s="261"/>
      <c r="AJC360" s="261"/>
      <c r="AJD360" s="261"/>
      <c r="AJE360" s="261"/>
      <c r="AJF360" s="261"/>
      <c r="AJG360" s="261"/>
      <c r="AJH360" s="261"/>
      <c r="AJI360" s="261"/>
      <c r="AJJ360" s="261"/>
      <c r="AJK360" s="261"/>
      <c r="AJL360" s="261"/>
      <c r="AJM360" s="261"/>
      <c r="AJN360" s="261"/>
      <c r="AJO360" s="261"/>
      <c r="AJP360" s="261"/>
      <c r="AJQ360" s="261"/>
      <c r="AJR360" s="261"/>
      <c r="AJS360" s="261"/>
      <c r="AJT360" s="261"/>
      <c r="AJU360" s="261"/>
      <c r="AJV360" s="261"/>
      <c r="AJW360" s="261"/>
      <c r="AJX360" s="261"/>
      <c r="AJY360" s="261"/>
      <c r="AJZ360" s="261"/>
      <c r="AKA360" s="261"/>
      <c r="AKB360" s="261"/>
      <c r="AKC360" s="261"/>
      <c r="AKD360" s="261"/>
      <c r="AKE360" s="261"/>
      <c r="AKF360" s="261"/>
      <c r="AKG360" s="261"/>
      <c r="AKH360" s="261"/>
      <c r="AKI360" s="261"/>
      <c r="AKJ360" s="261"/>
      <c r="AKK360" s="261"/>
      <c r="AKL360" s="261"/>
      <c r="AKM360" s="261"/>
      <c r="AKN360" s="261"/>
      <c r="AKO360" s="261"/>
      <c r="AKP360" s="261"/>
      <c r="AKQ360" s="261"/>
      <c r="AKR360" s="261"/>
      <c r="AKS360" s="261"/>
      <c r="AKT360" s="261"/>
      <c r="AKU360" s="261"/>
      <c r="AKV360" s="261"/>
      <c r="AKW360" s="261"/>
      <c r="AKX360" s="261"/>
      <c r="AKY360" s="261"/>
      <c r="AKZ360" s="261"/>
      <c r="ALA360" s="261"/>
      <c r="ALB360" s="261"/>
      <c r="ALC360" s="261"/>
      <c r="ALD360" s="261"/>
      <c r="ALE360" s="261"/>
      <c r="ALF360" s="261"/>
      <c r="ALG360" s="261"/>
      <c r="ALH360" s="261"/>
      <c r="ALI360" s="261"/>
      <c r="ALJ360" s="261"/>
      <c r="ALK360" s="261"/>
      <c r="ALL360" s="261"/>
      <c r="ALM360" s="261"/>
      <c r="ALN360" s="261"/>
      <c r="ALO360" s="261"/>
      <c r="ALP360" s="261"/>
      <c r="ALQ360" s="261"/>
      <c r="ALR360" s="261"/>
      <c r="ALS360" s="261"/>
      <c r="ALT360" s="261"/>
      <c r="ALU360" s="261"/>
      <c r="ALV360" s="261"/>
      <c r="ALW360" s="261"/>
      <c r="ALX360" s="261"/>
      <c r="ALY360" s="261"/>
      <c r="ALZ360" s="261"/>
      <c r="AMA360" s="261"/>
      <c r="AMB360" s="261"/>
      <c r="AMC360" s="261"/>
      <c r="AMD360" s="261"/>
      <c r="AME360" s="261"/>
      <c r="AMF360" s="261"/>
      <c r="AMG360" s="261"/>
      <c r="AMH360" s="261"/>
      <c r="AMI360" s="261"/>
      <c r="AMJ360" s="261"/>
      <c r="AMK360" s="261"/>
      <c r="AML360" s="261"/>
      <c r="AMM360" s="261"/>
      <c r="AMN360" s="261"/>
      <c r="AMO360" s="261"/>
      <c r="AMP360" s="261"/>
      <c r="AMQ360" s="261"/>
      <c r="AMR360" s="261"/>
      <c r="AMS360" s="261"/>
      <c r="AMT360" s="261"/>
      <c r="AMU360" s="261"/>
      <c r="AMV360" s="261"/>
      <c r="AMW360" s="261"/>
      <c r="AMX360" s="261"/>
      <c r="AMY360" s="261"/>
      <c r="AMZ360" s="261"/>
      <c r="ANA360" s="261"/>
      <c r="ANB360" s="261"/>
      <c r="ANC360" s="261"/>
      <c r="AND360" s="261"/>
      <c r="ANE360" s="261"/>
      <c r="ANF360" s="261"/>
      <c r="ANG360" s="261"/>
      <c r="ANH360" s="261"/>
      <c r="ANI360" s="261"/>
      <c r="ANJ360" s="261"/>
      <c r="ANK360" s="261"/>
      <c r="ANL360" s="261"/>
      <c r="ANM360" s="261"/>
      <c r="ANN360" s="261"/>
      <c r="ANO360" s="261"/>
      <c r="ANP360" s="261"/>
      <c r="ANQ360" s="261"/>
      <c r="ANR360" s="261"/>
      <c r="ANS360" s="261"/>
      <c r="ANT360" s="261"/>
      <c r="ANU360" s="261"/>
      <c r="ANV360" s="261"/>
      <c r="ANW360" s="261"/>
      <c r="ANX360" s="261"/>
      <c r="ANY360" s="261"/>
      <c r="ANZ360" s="261"/>
      <c r="AOA360" s="261"/>
      <c r="AOB360" s="261"/>
      <c r="AOC360" s="261"/>
      <c r="AOD360" s="261"/>
      <c r="AOE360" s="261"/>
      <c r="AOF360" s="261"/>
      <c r="AOG360" s="261"/>
      <c r="AOH360" s="261"/>
      <c r="AOI360" s="261"/>
      <c r="AOJ360" s="261"/>
      <c r="AOK360" s="261"/>
      <c r="AOL360" s="261"/>
      <c r="AOM360" s="261"/>
      <c r="AON360" s="261"/>
      <c r="AOO360" s="261"/>
      <c r="AOP360" s="261"/>
      <c r="AOQ360" s="261"/>
      <c r="AOR360" s="261"/>
      <c r="AOS360" s="261"/>
      <c r="AOT360" s="261"/>
      <c r="AOU360" s="261"/>
      <c r="AOV360" s="261"/>
      <c r="AOW360" s="261"/>
      <c r="AOX360" s="261"/>
      <c r="AOY360" s="261"/>
      <c r="AOZ360" s="261"/>
      <c r="APA360" s="261"/>
      <c r="APB360" s="261"/>
      <c r="APC360" s="261"/>
      <c r="APD360" s="261"/>
      <c r="APE360" s="261"/>
      <c r="APF360" s="261"/>
      <c r="APG360" s="261"/>
      <c r="APH360" s="261"/>
      <c r="API360" s="261"/>
      <c r="APJ360" s="261"/>
      <c r="APK360" s="261"/>
      <c r="APL360" s="261"/>
      <c r="APM360" s="261"/>
      <c r="APN360" s="261"/>
      <c r="APO360" s="261"/>
      <c r="APP360" s="261"/>
      <c r="APQ360" s="261"/>
      <c r="APR360" s="261"/>
      <c r="APS360" s="261"/>
      <c r="APT360" s="261"/>
      <c r="APU360" s="261"/>
      <c r="APV360" s="261"/>
      <c r="APW360" s="261"/>
      <c r="APX360" s="261"/>
      <c r="APY360" s="261"/>
      <c r="APZ360" s="261"/>
      <c r="AQA360" s="261"/>
      <c r="AQB360" s="261"/>
      <c r="AQC360" s="261"/>
      <c r="AQD360" s="261"/>
      <c r="AQE360" s="261"/>
      <c r="AQF360" s="261"/>
      <c r="AQG360" s="261"/>
      <c r="AQH360" s="261"/>
      <c r="AQI360" s="261"/>
      <c r="AQJ360" s="261"/>
      <c r="AQK360" s="261"/>
      <c r="AQL360" s="261"/>
      <c r="AQM360" s="261"/>
      <c r="AQN360" s="261"/>
      <c r="AQO360" s="261"/>
      <c r="AQP360" s="261"/>
      <c r="AQQ360" s="261"/>
      <c r="AQR360" s="261"/>
      <c r="AQS360" s="261"/>
      <c r="AQT360" s="261"/>
      <c r="AQU360" s="261"/>
      <c r="AQV360" s="261"/>
      <c r="AQW360" s="261"/>
      <c r="AQX360" s="261"/>
      <c r="AQY360" s="261"/>
      <c r="AQZ360" s="261"/>
      <c r="ARA360" s="261"/>
      <c r="ARB360" s="261"/>
      <c r="ARC360" s="261"/>
      <c r="ARD360" s="261"/>
      <c r="ARE360" s="261"/>
      <c r="ARF360" s="261"/>
      <c r="ARG360" s="261"/>
      <c r="ARH360" s="261"/>
      <c r="ARI360" s="261"/>
      <c r="ARJ360" s="261"/>
      <c r="ARK360" s="261"/>
      <c r="ARL360" s="261"/>
      <c r="ARM360" s="261"/>
      <c r="ARN360" s="261"/>
      <c r="ARO360" s="261"/>
      <c r="ARP360" s="261"/>
      <c r="ARQ360" s="261"/>
      <c r="ARR360" s="261"/>
      <c r="ARS360" s="261"/>
      <c r="ART360" s="261"/>
      <c r="ARU360" s="261"/>
      <c r="ARV360" s="261"/>
      <c r="ARW360" s="261"/>
      <c r="ARX360" s="261"/>
      <c r="ARY360" s="261"/>
      <c r="ARZ360" s="261"/>
      <c r="ASA360" s="261"/>
      <c r="ASB360" s="261"/>
      <c r="ASC360" s="261"/>
    </row>
    <row r="361" spans="1:1173" s="255" customFormat="1" ht="22" hidden="1" customHeight="1" thickTop="1" thickBot="1" x14ac:dyDescent="0.2">
      <c r="A361" s="256"/>
      <c r="B361" s="296" t="s">
        <v>250</v>
      </c>
      <c r="C361" s="297" t="s">
        <v>49</v>
      </c>
      <c r="D361" s="298">
        <f>IF(D$78="","",D346+D350+D354+D358)</f>
        <v>358960837.0630188</v>
      </c>
      <c r="E361" s="298">
        <f t="shared" ref="E361:AR361" si="124">IF(E$78="","",E346+E350+E354+E358)</f>
        <v>706881058.99746573</v>
      </c>
      <c r="F361" s="298">
        <f t="shared" si="124"/>
        <v>1044283406.8110026</v>
      </c>
      <c r="G361" s="298">
        <f t="shared" si="124"/>
        <v>1373334611.6588242</v>
      </c>
      <c r="H361" s="298">
        <f t="shared" si="124"/>
        <v>1692852859.8003759</v>
      </c>
      <c r="I361" s="298">
        <f t="shared" si="124"/>
        <v>2003295256.0923362</v>
      </c>
      <c r="J361" s="298">
        <f t="shared" si="124"/>
        <v>2305103062.1700749</v>
      </c>
      <c r="K361" s="298">
        <f t="shared" si="124"/>
        <v>2598690789.3413773</v>
      </c>
      <c r="L361" s="298">
        <f t="shared" si="124"/>
        <v>2884463095.5883212</v>
      </c>
      <c r="M361" s="298">
        <f t="shared" si="124"/>
        <v>3162798296.1798029</v>
      </c>
      <c r="N361" s="298">
        <f t="shared" si="124"/>
        <v>3434065242.0966902</v>
      </c>
      <c r="O361" s="298">
        <f t="shared" si="124"/>
        <v>3698609594.3244238</v>
      </c>
      <c r="P361" s="298">
        <f t="shared" si="124"/>
        <v>3956767903.955308</v>
      </c>
      <c r="Q361" s="298">
        <f t="shared" si="124"/>
        <v>4201374425.6530609</v>
      </c>
      <c r="R361" s="298">
        <f t="shared" si="124"/>
        <v>4440219079.2238255</v>
      </c>
      <c r="S361" s="298">
        <f t="shared" si="124"/>
        <v>4673589796.1960058</v>
      </c>
      <c r="T361" s="298">
        <f t="shared" si="124"/>
        <v>4901768796.5861082</v>
      </c>
      <c r="U361" s="298">
        <f t="shared" si="124"/>
        <v>5125021600.3734465</v>
      </c>
      <c r="V361" s="298">
        <f t="shared" si="124"/>
        <v>5343602721.1803303</v>
      </c>
      <c r="W361" s="298">
        <f t="shared" si="124"/>
        <v>5557755791.1873932</v>
      </c>
      <c r="X361" s="298">
        <f t="shared" si="124"/>
        <v>5767713680.3704004</v>
      </c>
      <c r="Y361" s="298">
        <f t="shared" si="124"/>
        <v>5973698610.3184414</v>
      </c>
      <c r="Z361" s="298">
        <f t="shared" si="124"/>
        <v>6175922262.8815403</v>
      </c>
      <c r="AA361" s="298">
        <f t="shared" si="124"/>
        <v>6360893873.7913876</v>
      </c>
      <c r="AB361" s="298">
        <f t="shared" si="124"/>
        <v>6542504706.1671085</v>
      </c>
      <c r="AC361" s="298">
        <f t="shared" si="124"/>
        <v>6720938207.7147102</v>
      </c>
      <c r="AD361" s="298">
        <f t="shared" si="124"/>
        <v>6896376018.0816174</v>
      </c>
      <c r="AE361" s="298">
        <f t="shared" si="124"/>
        <v>7068986929.3650961</v>
      </c>
      <c r="AF361" s="298">
        <f t="shared" si="124"/>
        <v>7238932531.1594467</v>
      </c>
      <c r="AG361" s="298">
        <f t="shared" si="124"/>
        <v>7406370070.471941</v>
      </c>
      <c r="AH361" s="298">
        <f t="shared" si="124"/>
        <v>7571449745.2712002</v>
      </c>
      <c r="AI361" s="298">
        <f t="shared" si="124"/>
        <v>7734314776.0517006</v>
      </c>
      <c r="AJ361" s="298">
        <f t="shared" si="124"/>
        <v>7895101474.1628056</v>
      </c>
      <c r="AK361" s="298" t="str">
        <f t="shared" si="124"/>
        <v/>
      </c>
      <c r="AL361" s="298" t="str">
        <f t="shared" si="124"/>
        <v/>
      </c>
      <c r="AM361" s="298" t="str">
        <f t="shared" si="124"/>
        <v/>
      </c>
      <c r="AN361" s="298" t="str">
        <f t="shared" si="124"/>
        <v/>
      </c>
      <c r="AO361" s="298" t="str">
        <f t="shared" si="124"/>
        <v/>
      </c>
      <c r="AP361" s="298" t="str">
        <f t="shared" si="124"/>
        <v/>
      </c>
      <c r="AQ361" s="298" t="str">
        <f t="shared" si="124"/>
        <v/>
      </c>
      <c r="AR361" s="298" t="str">
        <f t="shared" si="124"/>
        <v/>
      </c>
      <c r="AS361" s="261"/>
      <c r="AT361" s="261"/>
      <c r="AU361" s="261"/>
      <c r="AV361" s="261"/>
      <c r="AW361" s="261"/>
      <c r="AX361" s="261"/>
      <c r="AY361" s="261"/>
      <c r="AZ361" s="261"/>
      <c r="BA361" s="261"/>
      <c r="BB361" s="261"/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1"/>
      <c r="BN361" s="261"/>
      <c r="BO361" s="261"/>
      <c r="BP361" s="261"/>
      <c r="BQ361" s="261"/>
      <c r="BR361" s="261"/>
      <c r="BS361" s="261"/>
      <c r="BT361" s="261"/>
      <c r="BU361" s="261"/>
      <c r="BV361" s="261"/>
      <c r="BW361" s="261"/>
      <c r="BX361" s="261"/>
      <c r="BY361" s="261"/>
      <c r="BZ361" s="261"/>
      <c r="CA361" s="261"/>
      <c r="CB361" s="261"/>
      <c r="CC361" s="261"/>
      <c r="CD361" s="261"/>
      <c r="CE361" s="261"/>
      <c r="CF361" s="261"/>
      <c r="CG361" s="261"/>
      <c r="CH361" s="261"/>
      <c r="CI361" s="261"/>
      <c r="CJ361" s="261"/>
      <c r="CK361" s="261"/>
      <c r="CL361" s="261"/>
      <c r="CM361" s="261"/>
      <c r="CN361" s="261"/>
      <c r="CO361" s="261"/>
      <c r="CP361" s="261"/>
      <c r="CQ361" s="261"/>
      <c r="CR361" s="261"/>
      <c r="CS361" s="261"/>
      <c r="CT361" s="261"/>
      <c r="CU361" s="261"/>
      <c r="CV361" s="261"/>
      <c r="CW361" s="261"/>
      <c r="CX361" s="261"/>
      <c r="CY361" s="261"/>
      <c r="CZ361" s="261"/>
      <c r="DA361" s="261"/>
      <c r="DB361" s="261"/>
      <c r="DC361" s="261"/>
      <c r="DD361" s="261"/>
      <c r="DE361" s="261"/>
      <c r="DF361" s="261"/>
      <c r="DG361" s="261"/>
      <c r="DH361" s="261"/>
      <c r="DI361" s="261"/>
      <c r="DJ361" s="261"/>
      <c r="DK361" s="261"/>
      <c r="DL361" s="261"/>
      <c r="DM361" s="261"/>
      <c r="DN361" s="261"/>
      <c r="DO361" s="261"/>
      <c r="DP361" s="261"/>
      <c r="DQ361" s="261"/>
      <c r="DR361" s="261"/>
      <c r="DS361" s="261"/>
      <c r="DT361" s="261"/>
      <c r="DU361" s="261"/>
      <c r="DV361" s="261"/>
      <c r="DW361" s="261"/>
      <c r="DX361" s="261"/>
      <c r="DY361" s="261"/>
      <c r="DZ361" s="261"/>
      <c r="EA361" s="261"/>
      <c r="EB361" s="261"/>
      <c r="EC361" s="261"/>
      <c r="ED361" s="261"/>
      <c r="EE361" s="261"/>
      <c r="EF361" s="261"/>
      <c r="EG361" s="261"/>
      <c r="EH361" s="261"/>
      <c r="EI361" s="261"/>
      <c r="EJ361" s="261"/>
      <c r="EK361" s="261"/>
      <c r="EL361" s="261"/>
      <c r="EM361" s="261"/>
      <c r="EN361" s="261"/>
      <c r="EO361" s="261"/>
      <c r="EP361" s="261"/>
      <c r="EQ361" s="261"/>
      <c r="ER361" s="261"/>
      <c r="ES361" s="261"/>
      <c r="ET361" s="261"/>
      <c r="EU361" s="261"/>
      <c r="EV361" s="261"/>
      <c r="EW361" s="261"/>
      <c r="EX361" s="261"/>
      <c r="EY361" s="261"/>
      <c r="EZ361" s="261"/>
      <c r="FA361" s="261"/>
      <c r="FB361" s="261"/>
      <c r="FC361" s="261"/>
      <c r="FD361" s="261"/>
      <c r="FE361" s="261"/>
      <c r="FF361" s="261"/>
      <c r="FG361" s="261"/>
      <c r="FH361" s="261"/>
      <c r="FI361" s="261"/>
      <c r="FJ361" s="261"/>
      <c r="FK361" s="261"/>
      <c r="FL361" s="261"/>
      <c r="FM361" s="261"/>
      <c r="FN361" s="261"/>
      <c r="FO361" s="261"/>
      <c r="FP361" s="261"/>
      <c r="FQ361" s="261"/>
      <c r="FR361" s="261"/>
      <c r="FS361" s="261"/>
      <c r="FT361" s="261"/>
      <c r="FU361" s="261"/>
      <c r="FV361" s="261"/>
      <c r="FW361" s="261"/>
      <c r="FX361" s="261"/>
      <c r="FY361" s="261"/>
      <c r="FZ361" s="261"/>
      <c r="GA361" s="261"/>
      <c r="GB361" s="261"/>
      <c r="GC361" s="261"/>
      <c r="GD361" s="261"/>
      <c r="GE361" s="261"/>
      <c r="GF361" s="261"/>
      <c r="GG361" s="261"/>
      <c r="GH361" s="261"/>
      <c r="GI361" s="261"/>
      <c r="GJ361" s="261"/>
      <c r="GK361" s="261"/>
      <c r="GL361" s="261"/>
      <c r="GM361" s="261"/>
      <c r="GN361" s="261"/>
      <c r="GO361" s="261"/>
      <c r="GP361" s="261"/>
      <c r="GQ361" s="261"/>
      <c r="GR361" s="261"/>
      <c r="GS361" s="261"/>
      <c r="GT361" s="261"/>
      <c r="GU361" s="261"/>
      <c r="GV361" s="261"/>
      <c r="GW361" s="261"/>
      <c r="GX361" s="261"/>
      <c r="GY361" s="261"/>
      <c r="GZ361" s="261"/>
      <c r="HA361" s="261"/>
      <c r="HB361" s="261"/>
      <c r="HC361" s="261"/>
      <c r="HD361" s="261"/>
      <c r="HE361" s="261"/>
      <c r="HF361" s="261"/>
      <c r="HG361" s="261"/>
      <c r="HH361" s="261"/>
      <c r="HI361" s="261"/>
      <c r="HJ361" s="261"/>
      <c r="HK361" s="261"/>
      <c r="HL361" s="261"/>
      <c r="HM361" s="261"/>
      <c r="HN361" s="261"/>
      <c r="HO361" s="261"/>
      <c r="HP361" s="261"/>
      <c r="HQ361" s="261"/>
      <c r="HR361" s="261"/>
      <c r="HS361" s="261"/>
      <c r="HT361" s="261"/>
      <c r="HU361" s="261"/>
      <c r="HV361" s="261"/>
      <c r="HW361" s="261"/>
      <c r="HX361" s="261"/>
      <c r="HY361" s="261"/>
      <c r="HZ361" s="261"/>
      <c r="IA361" s="261"/>
      <c r="IB361" s="261"/>
      <c r="IC361" s="261"/>
      <c r="ID361" s="261"/>
      <c r="IE361" s="261"/>
      <c r="IF361" s="261"/>
      <c r="IG361" s="261"/>
      <c r="IH361" s="261"/>
      <c r="II361" s="261"/>
      <c r="IJ361" s="261"/>
      <c r="IK361" s="261"/>
      <c r="IL361" s="261"/>
      <c r="IM361" s="261"/>
      <c r="IN361" s="261"/>
      <c r="IO361" s="261"/>
      <c r="IP361" s="261"/>
      <c r="IQ361" s="261"/>
      <c r="IR361" s="261"/>
      <c r="IS361" s="261"/>
      <c r="IT361" s="261"/>
      <c r="IU361" s="261"/>
      <c r="IV361" s="261"/>
      <c r="IW361" s="261"/>
      <c r="IX361" s="261"/>
      <c r="IY361" s="261"/>
      <c r="IZ361" s="261"/>
      <c r="JA361" s="261"/>
      <c r="JB361" s="261"/>
      <c r="JC361" s="261"/>
      <c r="JD361" s="261"/>
      <c r="JE361" s="261"/>
      <c r="JF361" s="261"/>
      <c r="JG361" s="261"/>
      <c r="JH361" s="261"/>
      <c r="JI361" s="261"/>
      <c r="JJ361" s="261"/>
      <c r="JK361" s="261"/>
      <c r="JL361" s="261"/>
      <c r="JM361" s="261"/>
      <c r="JN361" s="261"/>
      <c r="JO361" s="261"/>
      <c r="JP361" s="261"/>
      <c r="JQ361" s="261"/>
      <c r="JR361" s="261"/>
      <c r="JS361" s="261"/>
      <c r="JT361" s="261"/>
      <c r="JU361" s="261"/>
      <c r="JV361" s="261"/>
      <c r="JW361" s="261"/>
      <c r="JX361" s="261"/>
      <c r="JY361" s="261"/>
      <c r="JZ361" s="261"/>
      <c r="KA361" s="261"/>
      <c r="KB361" s="261"/>
      <c r="KC361" s="261"/>
      <c r="KD361" s="261"/>
      <c r="KE361" s="261"/>
      <c r="KF361" s="261"/>
      <c r="KG361" s="261"/>
      <c r="KH361" s="261"/>
      <c r="KI361" s="261"/>
      <c r="KJ361" s="261"/>
      <c r="KK361" s="261"/>
      <c r="KL361" s="261"/>
      <c r="KM361" s="261"/>
      <c r="KN361" s="261"/>
      <c r="KO361" s="261"/>
      <c r="KP361" s="261"/>
      <c r="KQ361" s="261"/>
      <c r="KR361" s="261"/>
      <c r="KS361" s="261"/>
      <c r="KT361" s="261"/>
      <c r="KU361" s="261"/>
      <c r="KV361" s="261"/>
      <c r="KW361" s="261"/>
      <c r="KX361" s="261"/>
      <c r="KY361" s="261"/>
      <c r="KZ361" s="261"/>
      <c r="LA361" s="261"/>
      <c r="LB361" s="261"/>
      <c r="LC361" s="261"/>
      <c r="LD361" s="261"/>
      <c r="LE361" s="261"/>
      <c r="LF361" s="261"/>
      <c r="LG361" s="261"/>
      <c r="LH361" s="261"/>
      <c r="LI361" s="261"/>
      <c r="LJ361" s="261"/>
      <c r="LK361" s="261"/>
      <c r="LL361" s="261"/>
      <c r="LM361" s="261"/>
      <c r="LN361" s="261"/>
      <c r="LO361" s="261"/>
      <c r="LP361" s="261"/>
      <c r="LQ361" s="261"/>
      <c r="LR361" s="261"/>
      <c r="LS361" s="261"/>
      <c r="LT361" s="261"/>
      <c r="LU361" s="261"/>
      <c r="LV361" s="261"/>
      <c r="LW361" s="261"/>
      <c r="LX361" s="261"/>
      <c r="LY361" s="261"/>
      <c r="LZ361" s="261"/>
      <c r="MA361" s="261"/>
      <c r="MB361" s="261"/>
      <c r="MC361" s="261"/>
      <c r="MD361" s="261"/>
      <c r="ME361" s="261"/>
      <c r="MF361" s="261"/>
      <c r="MG361" s="261"/>
      <c r="MH361" s="261"/>
      <c r="MI361" s="261"/>
      <c r="MJ361" s="261"/>
      <c r="MK361" s="261"/>
      <c r="ML361" s="261"/>
      <c r="MM361" s="261"/>
      <c r="MN361" s="261"/>
      <c r="MO361" s="261"/>
      <c r="MP361" s="261"/>
      <c r="MQ361" s="261"/>
      <c r="MR361" s="261"/>
      <c r="MS361" s="261"/>
      <c r="MT361" s="261"/>
      <c r="MU361" s="261"/>
      <c r="MV361" s="261"/>
      <c r="MW361" s="261"/>
      <c r="MX361" s="261"/>
      <c r="MY361" s="261"/>
      <c r="MZ361" s="261"/>
      <c r="NA361" s="261"/>
      <c r="NB361" s="261"/>
      <c r="NC361" s="261"/>
      <c r="ND361" s="261"/>
      <c r="NE361" s="261"/>
      <c r="NF361" s="261"/>
      <c r="NG361" s="261"/>
      <c r="NH361" s="261"/>
      <c r="NI361" s="261"/>
      <c r="NJ361" s="261"/>
      <c r="NK361" s="261"/>
      <c r="NL361" s="261"/>
      <c r="NM361" s="261"/>
      <c r="NN361" s="261"/>
      <c r="NO361" s="261"/>
      <c r="NP361" s="261"/>
      <c r="NQ361" s="261"/>
      <c r="NR361" s="261"/>
      <c r="NS361" s="261"/>
      <c r="NT361" s="261"/>
      <c r="NU361" s="261"/>
      <c r="NV361" s="261"/>
      <c r="NW361" s="261"/>
      <c r="NX361" s="261"/>
      <c r="NY361" s="261"/>
      <c r="NZ361" s="261"/>
      <c r="OA361" s="261"/>
      <c r="OB361" s="261"/>
      <c r="OC361" s="261"/>
      <c r="OD361" s="261"/>
      <c r="OE361" s="261"/>
      <c r="OF361" s="261"/>
      <c r="OG361" s="261"/>
      <c r="OH361" s="261"/>
      <c r="OI361" s="261"/>
      <c r="OJ361" s="261"/>
      <c r="OK361" s="261"/>
      <c r="OL361" s="261"/>
      <c r="OM361" s="261"/>
      <c r="ON361" s="261"/>
      <c r="OO361" s="261"/>
      <c r="OP361" s="261"/>
      <c r="OQ361" s="261"/>
      <c r="OR361" s="261"/>
      <c r="OS361" s="261"/>
      <c r="OT361" s="261"/>
      <c r="OU361" s="261"/>
      <c r="OV361" s="261"/>
      <c r="OW361" s="261"/>
      <c r="OX361" s="261"/>
      <c r="OY361" s="261"/>
      <c r="OZ361" s="261"/>
      <c r="PA361" s="261"/>
      <c r="PB361" s="261"/>
      <c r="PC361" s="261"/>
      <c r="PD361" s="261"/>
      <c r="PE361" s="261"/>
      <c r="PF361" s="261"/>
      <c r="PG361" s="261"/>
      <c r="PH361" s="261"/>
      <c r="PI361" s="261"/>
      <c r="PJ361" s="261"/>
      <c r="PK361" s="261"/>
      <c r="PL361" s="261"/>
      <c r="PM361" s="261"/>
      <c r="PN361" s="261"/>
      <c r="PO361" s="261"/>
      <c r="PP361" s="261"/>
      <c r="PQ361" s="261"/>
      <c r="PR361" s="261"/>
      <c r="PS361" s="261"/>
      <c r="PT361" s="261"/>
      <c r="PU361" s="261"/>
      <c r="PV361" s="261"/>
      <c r="PW361" s="261"/>
      <c r="PX361" s="261"/>
      <c r="PY361" s="261"/>
      <c r="PZ361" s="261"/>
      <c r="QA361" s="261"/>
      <c r="QB361" s="261"/>
      <c r="QC361" s="261"/>
      <c r="QD361" s="261"/>
      <c r="QE361" s="261"/>
      <c r="QF361" s="261"/>
      <c r="QG361" s="261"/>
      <c r="QH361" s="261"/>
      <c r="QI361" s="261"/>
      <c r="QJ361" s="261"/>
      <c r="QK361" s="261"/>
      <c r="QL361" s="261"/>
      <c r="QM361" s="261"/>
      <c r="QN361" s="261"/>
      <c r="QO361" s="261"/>
      <c r="QP361" s="261"/>
      <c r="QQ361" s="261"/>
      <c r="QR361" s="261"/>
      <c r="QS361" s="261"/>
      <c r="QT361" s="261"/>
      <c r="QU361" s="261"/>
      <c r="QV361" s="261"/>
      <c r="QW361" s="261"/>
      <c r="QX361" s="261"/>
      <c r="QY361" s="261"/>
      <c r="QZ361" s="261"/>
      <c r="RA361" s="261"/>
      <c r="RB361" s="261"/>
      <c r="RC361" s="261"/>
      <c r="RD361" s="261"/>
      <c r="RE361" s="261"/>
      <c r="RF361" s="261"/>
      <c r="RG361" s="261"/>
      <c r="RH361" s="261"/>
      <c r="RI361" s="261"/>
      <c r="RJ361" s="261"/>
      <c r="RK361" s="261"/>
      <c r="RL361" s="261"/>
      <c r="RM361" s="261"/>
      <c r="RN361" s="261"/>
      <c r="RO361" s="261"/>
      <c r="RP361" s="261"/>
      <c r="RQ361" s="261"/>
      <c r="RR361" s="261"/>
      <c r="RS361" s="261"/>
      <c r="RT361" s="261"/>
      <c r="RU361" s="261"/>
      <c r="RV361" s="261"/>
      <c r="RW361" s="261"/>
      <c r="RX361" s="261"/>
      <c r="RY361" s="261"/>
      <c r="RZ361" s="261"/>
      <c r="SA361" s="261"/>
      <c r="SB361" s="261"/>
      <c r="SC361" s="261"/>
      <c r="SD361" s="261"/>
      <c r="SE361" s="261"/>
      <c r="SF361" s="261"/>
      <c r="SG361" s="261"/>
      <c r="SH361" s="261"/>
      <c r="SI361" s="261"/>
      <c r="SJ361" s="261"/>
      <c r="SK361" s="261"/>
      <c r="SL361" s="261"/>
      <c r="SM361" s="261"/>
      <c r="SN361" s="261"/>
      <c r="SO361" s="261"/>
      <c r="SP361" s="261"/>
      <c r="SQ361" s="261"/>
      <c r="SR361" s="261"/>
      <c r="SS361" s="261"/>
      <c r="ST361" s="261"/>
      <c r="SU361" s="261"/>
      <c r="SV361" s="261"/>
      <c r="SW361" s="261"/>
      <c r="SX361" s="261"/>
      <c r="SY361" s="261"/>
      <c r="SZ361" s="261"/>
      <c r="TA361" s="261"/>
      <c r="TB361" s="261"/>
      <c r="TC361" s="261"/>
      <c r="TD361" s="261"/>
      <c r="TE361" s="261"/>
      <c r="TF361" s="261"/>
      <c r="TG361" s="261"/>
      <c r="TH361" s="261"/>
      <c r="TI361" s="261"/>
      <c r="TJ361" s="261"/>
      <c r="TK361" s="261"/>
      <c r="TL361" s="261"/>
      <c r="TM361" s="261"/>
      <c r="TN361" s="261"/>
      <c r="TO361" s="261"/>
      <c r="TP361" s="261"/>
      <c r="TQ361" s="261"/>
      <c r="TR361" s="261"/>
      <c r="TS361" s="261"/>
      <c r="TT361" s="261"/>
      <c r="TU361" s="261"/>
      <c r="TV361" s="261"/>
      <c r="TW361" s="261"/>
      <c r="TX361" s="261"/>
      <c r="TY361" s="261"/>
      <c r="TZ361" s="261"/>
      <c r="UA361" s="261"/>
      <c r="UB361" s="261"/>
      <c r="UC361" s="261"/>
      <c r="UD361" s="261"/>
      <c r="UE361" s="261"/>
      <c r="UF361" s="261"/>
      <c r="UG361" s="261"/>
      <c r="UH361" s="261"/>
      <c r="UI361" s="261"/>
      <c r="UJ361" s="261"/>
      <c r="UK361" s="261"/>
      <c r="UL361" s="261"/>
      <c r="UM361" s="261"/>
      <c r="UN361" s="261"/>
      <c r="UO361" s="261"/>
      <c r="UP361" s="261"/>
      <c r="UQ361" s="261"/>
      <c r="UR361" s="261"/>
      <c r="US361" s="261"/>
      <c r="UT361" s="261"/>
      <c r="UU361" s="261"/>
      <c r="UV361" s="261"/>
      <c r="UW361" s="261"/>
      <c r="UX361" s="261"/>
      <c r="UY361" s="261"/>
      <c r="UZ361" s="261"/>
      <c r="VA361" s="261"/>
      <c r="VB361" s="261"/>
      <c r="VC361" s="261"/>
      <c r="VD361" s="261"/>
      <c r="VE361" s="261"/>
      <c r="VF361" s="261"/>
      <c r="VG361" s="261"/>
      <c r="VH361" s="261"/>
      <c r="VI361" s="261"/>
      <c r="VJ361" s="261"/>
      <c r="VK361" s="261"/>
      <c r="VL361" s="261"/>
      <c r="VM361" s="261"/>
      <c r="VN361" s="261"/>
      <c r="VO361" s="261"/>
      <c r="VP361" s="261"/>
      <c r="VQ361" s="261"/>
      <c r="VR361" s="261"/>
      <c r="VS361" s="261"/>
      <c r="VT361" s="261"/>
      <c r="VU361" s="261"/>
      <c r="VV361" s="261"/>
      <c r="VW361" s="261"/>
      <c r="VX361" s="261"/>
      <c r="VY361" s="261"/>
      <c r="VZ361" s="261"/>
      <c r="WA361" s="261"/>
      <c r="WB361" s="261"/>
      <c r="WC361" s="261"/>
      <c r="WD361" s="261"/>
      <c r="WE361" s="261"/>
      <c r="WF361" s="261"/>
      <c r="WG361" s="261"/>
      <c r="WH361" s="261"/>
      <c r="WI361" s="261"/>
      <c r="WJ361" s="261"/>
      <c r="WK361" s="261"/>
      <c r="WL361" s="261"/>
      <c r="WM361" s="261"/>
      <c r="WN361" s="261"/>
      <c r="WO361" s="261"/>
      <c r="WP361" s="261"/>
      <c r="WQ361" s="261"/>
      <c r="WR361" s="261"/>
      <c r="WS361" s="261"/>
      <c r="WT361" s="261"/>
      <c r="WU361" s="261"/>
      <c r="WV361" s="261"/>
      <c r="WW361" s="261"/>
      <c r="WX361" s="261"/>
      <c r="WY361" s="261"/>
      <c r="WZ361" s="261"/>
      <c r="XA361" s="261"/>
      <c r="XB361" s="261"/>
      <c r="XC361" s="261"/>
      <c r="XD361" s="261"/>
      <c r="XE361" s="261"/>
      <c r="XF361" s="261"/>
      <c r="XG361" s="261"/>
      <c r="XH361" s="261"/>
      <c r="XI361" s="261"/>
      <c r="XJ361" s="261"/>
      <c r="XK361" s="261"/>
      <c r="XL361" s="261"/>
      <c r="XM361" s="261"/>
      <c r="XN361" s="261"/>
      <c r="XO361" s="261"/>
      <c r="XP361" s="261"/>
      <c r="XQ361" s="261"/>
      <c r="XR361" s="261"/>
      <c r="XS361" s="261"/>
      <c r="XT361" s="261"/>
      <c r="XU361" s="261"/>
      <c r="XV361" s="261"/>
      <c r="XW361" s="261"/>
      <c r="XX361" s="261"/>
      <c r="XY361" s="261"/>
      <c r="XZ361" s="261"/>
      <c r="YA361" s="261"/>
      <c r="YB361" s="261"/>
      <c r="YC361" s="261"/>
      <c r="YD361" s="261"/>
      <c r="YE361" s="261"/>
      <c r="YF361" s="261"/>
      <c r="YG361" s="261"/>
      <c r="YH361" s="261"/>
      <c r="YI361" s="261"/>
      <c r="YJ361" s="261"/>
      <c r="YK361" s="261"/>
      <c r="YL361" s="261"/>
      <c r="YM361" s="261"/>
      <c r="YN361" s="261"/>
      <c r="YO361" s="261"/>
      <c r="YP361" s="261"/>
      <c r="YQ361" s="261"/>
      <c r="YR361" s="261"/>
      <c r="YS361" s="261"/>
      <c r="YT361" s="261"/>
      <c r="YU361" s="261"/>
      <c r="YV361" s="261"/>
      <c r="YW361" s="261"/>
      <c r="YX361" s="261"/>
      <c r="YY361" s="261"/>
      <c r="YZ361" s="261"/>
      <c r="ZA361" s="261"/>
      <c r="ZB361" s="261"/>
      <c r="ZC361" s="261"/>
      <c r="ZD361" s="261"/>
      <c r="ZE361" s="261"/>
      <c r="ZF361" s="261"/>
      <c r="ZG361" s="261"/>
      <c r="ZH361" s="261"/>
      <c r="ZI361" s="261"/>
      <c r="ZJ361" s="261"/>
      <c r="ZK361" s="261"/>
      <c r="ZL361" s="261"/>
      <c r="ZM361" s="261"/>
      <c r="ZN361" s="261"/>
      <c r="ZO361" s="261"/>
      <c r="ZP361" s="261"/>
      <c r="ZQ361" s="261"/>
      <c r="ZR361" s="261"/>
      <c r="ZS361" s="261"/>
      <c r="ZT361" s="261"/>
      <c r="ZU361" s="261"/>
      <c r="ZV361" s="261"/>
      <c r="ZW361" s="261"/>
      <c r="ZX361" s="261"/>
      <c r="ZY361" s="261"/>
      <c r="ZZ361" s="261"/>
      <c r="AAA361" s="261"/>
      <c r="AAB361" s="261"/>
      <c r="AAC361" s="261"/>
      <c r="AAD361" s="261"/>
      <c r="AAE361" s="261"/>
      <c r="AAF361" s="261"/>
      <c r="AAG361" s="261"/>
      <c r="AAH361" s="261"/>
      <c r="AAI361" s="261"/>
      <c r="AAJ361" s="261"/>
      <c r="AAK361" s="261"/>
      <c r="AAL361" s="261"/>
      <c r="AAM361" s="261"/>
      <c r="AAN361" s="261"/>
      <c r="AAO361" s="261"/>
      <c r="AAP361" s="261"/>
      <c r="AAQ361" s="261"/>
      <c r="AAR361" s="261"/>
      <c r="AAS361" s="261"/>
      <c r="AAT361" s="261"/>
      <c r="AAU361" s="261"/>
      <c r="AAV361" s="261"/>
      <c r="AAW361" s="261"/>
      <c r="AAX361" s="261"/>
      <c r="AAY361" s="261"/>
      <c r="AAZ361" s="261"/>
      <c r="ABA361" s="261"/>
      <c r="ABB361" s="261"/>
      <c r="ABC361" s="261"/>
      <c r="ABD361" s="261"/>
      <c r="ABE361" s="261"/>
      <c r="ABF361" s="261"/>
      <c r="ABG361" s="261"/>
      <c r="ABH361" s="261"/>
      <c r="ABI361" s="261"/>
      <c r="ABJ361" s="261"/>
      <c r="ABK361" s="261"/>
      <c r="ABL361" s="261"/>
      <c r="ABM361" s="261"/>
      <c r="ABN361" s="261"/>
      <c r="ABO361" s="261"/>
      <c r="ABP361" s="261"/>
      <c r="ABQ361" s="261"/>
      <c r="ABR361" s="261"/>
      <c r="ABS361" s="261"/>
      <c r="ABT361" s="261"/>
      <c r="ABU361" s="261"/>
      <c r="ABV361" s="261"/>
      <c r="ABW361" s="261"/>
      <c r="ABX361" s="261"/>
      <c r="ABY361" s="261"/>
      <c r="ABZ361" s="261"/>
      <c r="ACA361" s="261"/>
      <c r="ACB361" s="261"/>
      <c r="ACC361" s="261"/>
      <c r="ACD361" s="261"/>
      <c r="ACE361" s="261"/>
      <c r="ACF361" s="261"/>
      <c r="ACG361" s="261"/>
      <c r="ACH361" s="261"/>
      <c r="ACI361" s="261"/>
      <c r="ACJ361" s="261"/>
      <c r="ACK361" s="261"/>
      <c r="ACL361" s="261"/>
      <c r="ACM361" s="261"/>
      <c r="ACN361" s="261"/>
      <c r="ACO361" s="261"/>
      <c r="ACP361" s="261"/>
      <c r="ACQ361" s="261"/>
      <c r="ACR361" s="261"/>
      <c r="ACS361" s="261"/>
      <c r="ACT361" s="261"/>
      <c r="ACU361" s="261"/>
      <c r="ACV361" s="261"/>
      <c r="ACW361" s="261"/>
      <c r="ACX361" s="261"/>
      <c r="ACY361" s="261"/>
      <c r="ACZ361" s="261"/>
      <c r="ADA361" s="261"/>
      <c r="ADB361" s="261"/>
      <c r="ADC361" s="261"/>
      <c r="ADD361" s="261"/>
      <c r="ADE361" s="261"/>
      <c r="ADF361" s="261"/>
      <c r="ADG361" s="261"/>
      <c r="ADH361" s="261"/>
      <c r="ADI361" s="261"/>
      <c r="ADJ361" s="261"/>
      <c r="ADK361" s="261"/>
      <c r="ADL361" s="261"/>
      <c r="ADM361" s="261"/>
      <c r="ADN361" s="261"/>
      <c r="ADO361" s="261"/>
      <c r="ADP361" s="261"/>
      <c r="ADQ361" s="261"/>
      <c r="ADR361" s="261"/>
      <c r="ADS361" s="261"/>
      <c r="ADT361" s="261"/>
      <c r="ADU361" s="261"/>
      <c r="ADV361" s="261"/>
      <c r="ADW361" s="261"/>
      <c r="ADX361" s="261"/>
      <c r="ADY361" s="261"/>
      <c r="ADZ361" s="261"/>
      <c r="AEA361" s="261"/>
      <c r="AEB361" s="261"/>
      <c r="AEC361" s="261"/>
      <c r="AED361" s="261"/>
      <c r="AEE361" s="261"/>
      <c r="AEF361" s="261"/>
      <c r="AEG361" s="261"/>
      <c r="AEH361" s="261"/>
      <c r="AEI361" s="261"/>
      <c r="AEJ361" s="261"/>
      <c r="AEK361" s="261"/>
      <c r="AEL361" s="261"/>
      <c r="AEM361" s="261"/>
      <c r="AEN361" s="261"/>
      <c r="AEO361" s="261"/>
      <c r="AEP361" s="261"/>
      <c r="AEQ361" s="261"/>
      <c r="AER361" s="261"/>
      <c r="AES361" s="261"/>
      <c r="AET361" s="261"/>
      <c r="AEU361" s="261"/>
      <c r="AEV361" s="261"/>
      <c r="AEW361" s="261"/>
      <c r="AEX361" s="261"/>
      <c r="AEY361" s="261"/>
      <c r="AEZ361" s="261"/>
      <c r="AFA361" s="261"/>
      <c r="AFB361" s="261"/>
      <c r="AFC361" s="261"/>
      <c r="AFD361" s="261"/>
      <c r="AFE361" s="261"/>
      <c r="AFF361" s="261"/>
      <c r="AFG361" s="261"/>
      <c r="AFH361" s="261"/>
      <c r="AFI361" s="261"/>
      <c r="AFJ361" s="261"/>
      <c r="AFK361" s="261"/>
      <c r="AFL361" s="261"/>
      <c r="AFM361" s="261"/>
      <c r="AFN361" s="261"/>
      <c r="AFO361" s="261"/>
      <c r="AFP361" s="261"/>
      <c r="AFQ361" s="261"/>
      <c r="AFR361" s="261"/>
      <c r="AFS361" s="261"/>
      <c r="AFT361" s="261"/>
      <c r="AFU361" s="261"/>
      <c r="AFV361" s="261"/>
      <c r="AFW361" s="261"/>
      <c r="AFX361" s="261"/>
      <c r="AFY361" s="261"/>
      <c r="AFZ361" s="261"/>
      <c r="AGA361" s="261"/>
      <c r="AGB361" s="261"/>
      <c r="AGC361" s="261"/>
      <c r="AGD361" s="261"/>
      <c r="AGE361" s="261"/>
      <c r="AGF361" s="261"/>
      <c r="AGG361" s="261"/>
      <c r="AGH361" s="261"/>
      <c r="AGI361" s="261"/>
      <c r="AGJ361" s="261"/>
      <c r="AGK361" s="261"/>
      <c r="AGL361" s="261"/>
      <c r="AGM361" s="261"/>
      <c r="AGN361" s="261"/>
      <c r="AGO361" s="261"/>
      <c r="AGP361" s="261"/>
      <c r="AGQ361" s="261"/>
      <c r="AGR361" s="261"/>
      <c r="AGS361" s="261"/>
      <c r="AGT361" s="261"/>
      <c r="AGU361" s="261"/>
      <c r="AGV361" s="261"/>
      <c r="AGW361" s="261"/>
      <c r="AGX361" s="261"/>
      <c r="AGY361" s="261"/>
      <c r="AGZ361" s="261"/>
      <c r="AHA361" s="261"/>
      <c r="AHB361" s="261"/>
      <c r="AHC361" s="261"/>
      <c r="AHD361" s="261"/>
      <c r="AHE361" s="261"/>
      <c r="AHF361" s="261"/>
      <c r="AHG361" s="261"/>
      <c r="AHH361" s="261"/>
      <c r="AHI361" s="261"/>
      <c r="AHJ361" s="261"/>
      <c r="AHK361" s="261"/>
      <c r="AHL361" s="261"/>
      <c r="AHM361" s="261"/>
      <c r="AHN361" s="261"/>
      <c r="AHO361" s="261"/>
      <c r="AHP361" s="261"/>
      <c r="AHQ361" s="261"/>
      <c r="AHR361" s="261"/>
      <c r="AHS361" s="261"/>
      <c r="AHT361" s="261"/>
      <c r="AHU361" s="261"/>
      <c r="AHV361" s="261"/>
      <c r="AHW361" s="261"/>
      <c r="AHX361" s="261"/>
      <c r="AHY361" s="261"/>
      <c r="AHZ361" s="261"/>
      <c r="AIA361" s="261"/>
      <c r="AIB361" s="261"/>
      <c r="AIC361" s="261"/>
      <c r="AID361" s="261"/>
      <c r="AIE361" s="261"/>
      <c r="AIF361" s="261"/>
      <c r="AIG361" s="261"/>
      <c r="AIH361" s="261"/>
      <c r="AII361" s="261"/>
      <c r="AIJ361" s="261"/>
      <c r="AIK361" s="261"/>
      <c r="AIL361" s="261"/>
      <c r="AIM361" s="261"/>
      <c r="AIN361" s="261"/>
      <c r="AIO361" s="261"/>
      <c r="AIP361" s="261"/>
      <c r="AIQ361" s="261"/>
      <c r="AIR361" s="261"/>
      <c r="AIS361" s="261"/>
      <c r="AIT361" s="261"/>
      <c r="AIU361" s="261"/>
      <c r="AIV361" s="261"/>
      <c r="AIW361" s="261"/>
      <c r="AIX361" s="261"/>
      <c r="AIY361" s="261"/>
      <c r="AIZ361" s="261"/>
      <c r="AJA361" s="261"/>
      <c r="AJB361" s="261"/>
      <c r="AJC361" s="261"/>
      <c r="AJD361" s="261"/>
      <c r="AJE361" s="261"/>
      <c r="AJF361" s="261"/>
      <c r="AJG361" s="261"/>
      <c r="AJH361" s="261"/>
      <c r="AJI361" s="261"/>
      <c r="AJJ361" s="261"/>
      <c r="AJK361" s="261"/>
      <c r="AJL361" s="261"/>
      <c r="AJM361" s="261"/>
      <c r="AJN361" s="261"/>
      <c r="AJO361" s="261"/>
      <c r="AJP361" s="261"/>
      <c r="AJQ361" s="261"/>
      <c r="AJR361" s="261"/>
      <c r="AJS361" s="261"/>
      <c r="AJT361" s="261"/>
      <c r="AJU361" s="261"/>
      <c r="AJV361" s="261"/>
      <c r="AJW361" s="261"/>
      <c r="AJX361" s="261"/>
      <c r="AJY361" s="261"/>
      <c r="AJZ361" s="261"/>
      <c r="AKA361" s="261"/>
      <c r="AKB361" s="261"/>
      <c r="AKC361" s="261"/>
      <c r="AKD361" s="261"/>
      <c r="AKE361" s="261"/>
      <c r="AKF361" s="261"/>
      <c r="AKG361" s="261"/>
      <c r="AKH361" s="261"/>
      <c r="AKI361" s="261"/>
      <c r="AKJ361" s="261"/>
      <c r="AKK361" s="261"/>
      <c r="AKL361" s="261"/>
      <c r="AKM361" s="261"/>
      <c r="AKN361" s="261"/>
      <c r="AKO361" s="261"/>
      <c r="AKP361" s="261"/>
      <c r="AKQ361" s="261"/>
      <c r="AKR361" s="261"/>
      <c r="AKS361" s="261"/>
      <c r="AKT361" s="261"/>
      <c r="AKU361" s="261"/>
      <c r="AKV361" s="261"/>
      <c r="AKW361" s="261"/>
      <c r="AKX361" s="261"/>
      <c r="AKY361" s="261"/>
      <c r="AKZ361" s="261"/>
      <c r="ALA361" s="261"/>
      <c r="ALB361" s="261"/>
      <c r="ALC361" s="261"/>
      <c r="ALD361" s="261"/>
      <c r="ALE361" s="261"/>
      <c r="ALF361" s="261"/>
      <c r="ALG361" s="261"/>
      <c r="ALH361" s="261"/>
      <c r="ALI361" s="261"/>
      <c r="ALJ361" s="261"/>
      <c r="ALK361" s="261"/>
      <c r="ALL361" s="261"/>
      <c r="ALM361" s="261"/>
      <c r="ALN361" s="261"/>
      <c r="ALO361" s="261"/>
      <c r="ALP361" s="261"/>
      <c r="ALQ361" s="261"/>
      <c r="ALR361" s="261"/>
      <c r="ALS361" s="261"/>
      <c r="ALT361" s="261"/>
      <c r="ALU361" s="261"/>
      <c r="ALV361" s="261"/>
      <c r="ALW361" s="261"/>
      <c r="ALX361" s="261"/>
      <c r="ALY361" s="261"/>
      <c r="ALZ361" s="261"/>
      <c r="AMA361" s="261"/>
      <c r="AMB361" s="261"/>
      <c r="AMC361" s="261"/>
      <c r="AMD361" s="261"/>
      <c r="AME361" s="261"/>
      <c r="AMF361" s="261"/>
      <c r="AMG361" s="261"/>
      <c r="AMH361" s="261"/>
      <c r="AMI361" s="261"/>
      <c r="AMJ361" s="261"/>
      <c r="AMK361" s="261"/>
      <c r="AML361" s="261"/>
      <c r="AMM361" s="261"/>
      <c r="AMN361" s="261"/>
      <c r="AMO361" s="261"/>
      <c r="AMP361" s="261"/>
      <c r="AMQ361" s="261"/>
      <c r="AMR361" s="261"/>
      <c r="AMS361" s="261"/>
      <c r="AMT361" s="261"/>
      <c r="AMU361" s="261"/>
      <c r="AMV361" s="261"/>
      <c r="AMW361" s="261"/>
      <c r="AMX361" s="261"/>
      <c r="AMY361" s="261"/>
      <c r="AMZ361" s="261"/>
      <c r="ANA361" s="261"/>
      <c r="ANB361" s="261"/>
      <c r="ANC361" s="261"/>
      <c r="AND361" s="261"/>
      <c r="ANE361" s="261"/>
      <c r="ANF361" s="261"/>
      <c r="ANG361" s="261"/>
      <c r="ANH361" s="261"/>
      <c r="ANI361" s="261"/>
      <c r="ANJ361" s="261"/>
      <c r="ANK361" s="261"/>
      <c r="ANL361" s="261"/>
      <c r="ANM361" s="261"/>
      <c r="ANN361" s="261"/>
      <c r="ANO361" s="261"/>
      <c r="ANP361" s="261"/>
      <c r="ANQ361" s="261"/>
      <c r="ANR361" s="261"/>
      <c r="ANS361" s="261"/>
      <c r="ANT361" s="261"/>
      <c r="ANU361" s="261"/>
      <c r="ANV361" s="261"/>
      <c r="ANW361" s="261"/>
      <c r="ANX361" s="261"/>
      <c r="ANY361" s="261"/>
      <c r="ANZ361" s="261"/>
      <c r="AOA361" s="261"/>
      <c r="AOB361" s="261"/>
      <c r="AOC361" s="261"/>
      <c r="AOD361" s="261"/>
      <c r="AOE361" s="261"/>
      <c r="AOF361" s="261"/>
      <c r="AOG361" s="261"/>
      <c r="AOH361" s="261"/>
      <c r="AOI361" s="261"/>
      <c r="AOJ361" s="261"/>
      <c r="AOK361" s="261"/>
      <c r="AOL361" s="261"/>
      <c r="AOM361" s="261"/>
      <c r="AON361" s="261"/>
      <c r="AOO361" s="261"/>
      <c r="AOP361" s="261"/>
      <c r="AOQ361" s="261"/>
      <c r="AOR361" s="261"/>
      <c r="AOS361" s="261"/>
      <c r="AOT361" s="261"/>
      <c r="AOU361" s="261"/>
      <c r="AOV361" s="261"/>
      <c r="AOW361" s="261"/>
      <c r="AOX361" s="261"/>
      <c r="AOY361" s="261"/>
      <c r="AOZ361" s="261"/>
      <c r="APA361" s="261"/>
      <c r="APB361" s="261"/>
      <c r="APC361" s="261"/>
      <c r="APD361" s="261"/>
      <c r="APE361" s="261"/>
      <c r="APF361" s="261"/>
      <c r="APG361" s="261"/>
      <c r="APH361" s="261"/>
      <c r="API361" s="261"/>
      <c r="APJ361" s="261"/>
      <c r="APK361" s="261"/>
      <c r="APL361" s="261"/>
      <c r="APM361" s="261"/>
      <c r="APN361" s="261"/>
      <c r="APO361" s="261"/>
      <c r="APP361" s="261"/>
      <c r="APQ361" s="261"/>
      <c r="APR361" s="261"/>
      <c r="APS361" s="261"/>
      <c r="APT361" s="261"/>
      <c r="APU361" s="261"/>
      <c r="APV361" s="261"/>
      <c r="APW361" s="261"/>
      <c r="APX361" s="261"/>
      <c r="APY361" s="261"/>
      <c r="APZ361" s="261"/>
      <c r="AQA361" s="261"/>
      <c r="AQB361" s="261"/>
      <c r="AQC361" s="261"/>
      <c r="AQD361" s="261"/>
      <c r="AQE361" s="261"/>
      <c r="AQF361" s="261"/>
      <c r="AQG361" s="261"/>
      <c r="AQH361" s="261"/>
      <c r="AQI361" s="261"/>
      <c r="AQJ361" s="261"/>
      <c r="AQK361" s="261"/>
      <c r="AQL361" s="261"/>
      <c r="AQM361" s="261"/>
      <c r="AQN361" s="261"/>
      <c r="AQO361" s="261"/>
      <c r="AQP361" s="261"/>
      <c r="AQQ361" s="261"/>
      <c r="AQR361" s="261"/>
      <c r="AQS361" s="261"/>
      <c r="AQT361" s="261"/>
      <c r="AQU361" s="261"/>
      <c r="AQV361" s="261"/>
      <c r="AQW361" s="261"/>
      <c r="AQX361" s="261"/>
      <c r="AQY361" s="261"/>
      <c r="AQZ361" s="261"/>
      <c r="ARA361" s="261"/>
      <c r="ARB361" s="261"/>
      <c r="ARC361" s="261"/>
      <c r="ARD361" s="261"/>
      <c r="ARE361" s="261"/>
      <c r="ARF361" s="261"/>
      <c r="ARG361" s="261"/>
      <c r="ARH361" s="261"/>
      <c r="ARI361" s="261"/>
      <c r="ARJ361" s="261"/>
      <c r="ARK361" s="261"/>
      <c r="ARL361" s="261"/>
      <c r="ARM361" s="261"/>
      <c r="ARN361" s="261"/>
      <c r="ARO361" s="261"/>
      <c r="ARP361" s="261"/>
      <c r="ARQ361" s="261"/>
      <c r="ARR361" s="261"/>
      <c r="ARS361" s="261"/>
      <c r="ART361" s="261"/>
      <c r="ARU361" s="261"/>
      <c r="ARV361" s="261"/>
      <c r="ARW361" s="261"/>
      <c r="ARX361" s="261"/>
      <c r="ARY361" s="261"/>
      <c r="ARZ361" s="261"/>
      <c r="ASA361" s="261"/>
      <c r="ASB361" s="261"/>
      <c r="ASC361" s="261"/>
    </row>
    <row r="362" spans="1:1173" s="256" customFormat="1" ht="26" hidden="1" customHeight="1" thickTop="1" x14ac:dyDescent="0.15"/>
    <row r="363" spans="1:1173" s="274" customFormat="1" ht="22" hidden="1" customHeight="1" x14ac:dyDescent="0.15">
      <c r="A363" s="256"/>
      <c r="B363" s="271"/>
      <c r="C363" s="884" t="s">
        <v>53</v>
      </c>
      <c r="D363" s="884"/>
      <c r="E363" s="884" t="s">
        <v>54</v>
      </c>
      <c r="F363" s="884"/>
      <c r="G363" s="272" t="s">
        <v>198</v>
      </c>
      <c r="H363" s="273"/>
    </row>
    <row r="364" spans="1:1173" s="274" customFormat="1" ht="22" hidden="1" customHeight="1" x14ac:dyDescent="0.15">
      <c r="A364" s="256"/>
      <c r="B364" s="275" t="s">
        <v>202</v>
      </c>
      <c r="C364" s="276" t="s">
        <v>46</v>
      </c>
      <c r="D364" s="276" t="s">
        <v>47</v>
      </c>
      <c r="E364" s="276" t="s">
        <v>46</v>
      </c>
      <c r="F364" s="276" t="s">
        <v>47</v>
      </c>
      <c r="G364" s="277" t="s">
        <v>192</v>
      </c>
      <c r="H364" s="278" t="s">
        <v>99</v>
      </c>
    </row>
    <row r="365" spans="1:1173" s="274" customFormat="1" ht="22" hidden="1" customHeight="1" x14ac:dyDescent="0.15">
      <c r="A365" s="256"/>
      <c r="B365" s="279" t="str">
        <f>'Consommation BATIMENT'!C$268</f>
        <v>*PASSIF*</v>
      </c>
      <c r="C365" s="280">
        <f>VLOOKUP($B365,'Consommation BATIMENT'!$C$27:$K$31,4,)</f>
        <v>45</v>
      </c>
      <c r="D365" s="280">
        <f>VLOOKUP($B365,'Consommation BATIMENT'!$C$27:$K$31,6,)</f>
        <v>90</v>
      </c>
      <c r="E365" s="280">
        <f>VLOOKUP($B365,'Consommation BATIMENT'!$C$27:$K$31,7,)</f>
        <v>45</v>
      </c>
      <c r="F365" s="280">
        <f>VLOOKUP($B365,'Consommation BATIMENT'!$C$27:$K$31,9,)</f>
        <v>90</v>
      </c>
      <c r="G365" s="281">
        <f>$I$14</f>
        <v>45</v>
      </c>
      <c r="H365" s="282">
        <f>$I$15</f>
        <v>90</v>
      </c>
    </row>
    <row r="366" spans="1:1173" s="284" customFormat="1" ht="26" hidden="1" customHeight="1" x14ac:dyDescent="0.15">
      <c r="A366" s="256"/>
      <c r="B366" s="283"/>
      <c r="E366" s="285"/>
      <c r="J366" s="285"/>
    </row>
    <row r="367" spans="1:1173" s="284" customFormat="1" ht="26" hidden="1" customHeight="1" x14ac:dyDescent="0.15">
      <c r="A367" s="256"/>
      <c r="B367" s="284" t="s">
        <v>88</v>
      </c>
      <c r="C367" s="286" t="s">
        <v>79</v>
      </c>
      <c r="D367" s="287">
        <f>IF(D$78="","",IF('Consommation BATIMENT'!D$276&lt;0,0,'Consommation BATIMENT'!D$276*'Consommation BATIMENT'!$D$19))</f>
        <v>3899842.92</v>
      </c>
      <c r="E367" s="287">
        <f>IF(E$78="","",IF('Consommation BATIMENT'!E$276&lt;0,0,'Consommation BATIMENT'!E$276*'Consommation BATIMENT'!$D$19))</f>
        <v>7721693.9099999992</v>
      </c>
      <c r="F367" s="287">
        <f>IF(F$78="","",IF('Consommation BATIMENT'!F$276&lt;0,0,'Consommation BATIMENT'!F$276*'Consommation BATIMENT'!$D$19))</f>
        <v>11467154.699999999</v>
      </c>
      <c r="G367" s="287">
        <f>IF(G$78="","",IF('Consommation BATIMENT'!G$276&lt;0,0,'Consommation BATIMENT'!G$276*'Consommation BATIMENT'!$D$19))</f>
        <v>15137703.809999999</v>
      </c>
      <c r="H367" s="287">
        <f>IF(H$78="","",IF('Consommation BATIMENT'!H$276&lt;0,0,'Consommation BATIMENT'!H$276*'Consommation BATIMENT'!$D$19))</f>
        <v>18734819.759999998</v>
      </c>
      <c r="I367" s="287">
        <f>IF(I$78="","",IF('Consommation BATIMENT'!I$276&lt;0,0,'Consommation BATIMENT'!I$276*'Consommation BATIMENT'!$D$19))</f>
        <v>22259981.07</v>
      </c>
      <c r="J367" s="287">
        <f>IF(J$78="","",IF('Consommation BATIMENT'!J$276&lt;0,0,'Consommation BATIMENT'!J$276*'Consommation BATIMENT'!$D$19))</f>
        <v>25714666.259999998</v>
      </c>
      <c r="K367" s="287">
        <f>IF(K$78="","",IF('Consommation BATIMENT'!K$276&lt;0,0,'Consommation BATIMENT'!K$276*'Consommation BATIMENT'!$D$19))</f>
        <v>29100230.639999997</v>
      </c>
      <c r="L367" s="287">
        <f>IF(L$78="","",IF('Consommation BATIMENT'!L$276&lt;0,0,'Consommation BATIMENT'!L$276*'Consommation BATIMENT'!$D$19))</f>
        <v>32418152.729999997</v>
      </c>
      <c r="M367" s="287">
        <f>IF(M$78="","",IF('Consommation BATIMENT'!M$276&lt;0,0,'Consommation BATIMENT'!M$276*'Consommation BATIMENT'!$D$19))</f>
        <v>35669664.629999995</v>
      </c>
      <c r="N367" s="287">
        <f>IF(N$78="","",IF('Consommation BATIMENT'!N$276&lt;0,0,'Consommation BATIMENT'!N$276*'Consommation BATIMENT'!$D$19))</f>
        <v>38856121.649999999</v>
      </c>
      <c r="O367" s="287">
        <f>IF(O$78="","",IF('Consommation BATIMENT'!O$276&lt;0,0,'Consommation BATIMENT'!O$276*'Consommation BATIMENT'!$D$19))</f>
        <v>41978879.100000001</v>
      </c>
      <c r="P367" s="287">
        <f>IF(P$78="","",IF('Consommation BATIMENT'!P$276&lt;0,0,'Consommation BATIMENT'!P$276*'Consommation BATIMENT'!$D$19))</f>
        <v>45039169.079999998</v>
      </c>
      <c r="Q367" s="287">
        <f>IF(Q$78="","",IF('Consommation BATIMENT'!Q$276&lt;0,0,'Consommation BATIMENT'!Q$276*'Consommation BATIMENT'!$D$19))</f>
        <v>48038346.899999999</v>
      </c>
      <c r="R367" s="287">
        <f>IF(R$78="","",IF('Consommation BATIMENT'!R$276&lt;0,0,'Consommation BATIMENT'!R$276*'Consommation BATIMENT'!$D$19))</f>
        <v>50977521.449999996</v>
      </c>
      <c r="S367" s="287">
        <f>IF(S$78="","",IF('Consommation BATIMENT'!S$276&lt;0,0,'Consommation BATIMENT'!S$276*'Consommation BATIMENT'!$D$19))</f>
        <v>53857924.829999998</v>
      </c>
      <c r="T367" s="287">
        <f>IF(T$78="","",IF('Consommation BATIMENT'!T$276&lt;0,0,'Consommation BATIMENT'!T$276*'Consommation BATIMENT'!$D$19))</f>
        <v>56680665.93</v>
      </c>
      <c r="U367" s="287">
        <f>IF(U$78="","",IF('Consommation BATIMENT'!U$276&lt;0,0,'Consommation BATIMENT'!U$276*'Consommation BATIMENT'!$D$19))</f>
        <v>59446976.849999994</v>
      </c>
      <c r="V367" s="287">
        <f>IF(V$78="","",IF('Consommation BATIMENT'!V$276&lt;0,0,'Consommation BATIMENT'!V$276*'Consommation BATIMENT'!$D$19))</f>
        <v>62157966.479999997</v>
      </c>
      <c r="W367" s="287">
        <f>IF(W$78="","",IF('Consommation BATIMENT'!W$276&lt;0,0,'Consommation BATIMENT'!W$276*'Consommation BATIMENT'!$D$19))</f>
        <v>64814743.709999993</v>
      </c>
      <c r="X367" s="287">
        <f>IF(X$78="","",IF('Consommation BATIMENT'!X$276&lt;0,0,'Consommation BATIMENT'!X$276*'Consommation BATIMENT'!$D$19))</f>
        <v>67418294.219999999</v>
      </c>
      <c r="Y367" s="287">
        <f>IF(Y$78="","",IF('Consommation BATIMENT'!Y$276&lt;0,0,'Consommation BATIMENT'!Y$276*'Consommation BATIMENT'!$D$19))</f>
        <v>69969850.109999999</v>
      </c>
      <c r="Z367" s="287">
        <f>IF(Z$78="","",IF('Consommation BATIMENT'!Z$276&lt;0,0,'Consommation BATIMENT'!Z$276*'Consommation BATIMENT'!$D$19))</f>
        <v>72470397.060000002</v>
      </c>
      <c r="AA367" s="287">
        <f>IF(AA$78="","",IF('Consommation BATIMENT'!AA$276&lt;0,0,'Consommation BATIMENT'!AA$276*'Consommation BATIMENT'!$D$19))</f>
        <v>74920920.75</v>
      </c>
      <c r="AB367" s="287">
        <f>IF(AB$78="","",IF('Consommation BATIMENT'!AB$276&lt;0,0,'Consommation BATIMENT'!AB$276*'Consommation BATIMENT'!$D$19))</f>
        <v>77322406.859999999</v>
      </c>
      <c r="AC367" s="287">
        <f>IF(AC$78="","",IF('Consommation BATIMENT'!AC$276&lt;0,0,'Consommation BATIMENT'!AC$276*'Consommation BATIMENT'!$D$19))</f>
        <v>79675841.069999993</v>
      </c>
      <c r="AD367" s="287">
        <f>IF(AD$78="","",IF('Consommation BATIMENT'!AD$276&lt;0,0,'Consommation BATIMENT'!AD$276*'Consommation BATIMENT'!$D$19))</f>
        <v>81982209.060000002</v>
      </c>
      <c r="AE367" s="287">
        <f>IF(AE$78="","",IF('Consommation BATIMENT'!AE$276&lt;0,0,'Consommation BATIMENT'!AE$276*'Consommation BATIMENT'!$D$19))</f>
        <v>84242496.50999999</v>
      </c>
      <c r="AF367" s="287">
        <f>IF(AF$78="","",IF('Consommation BATIMENT'!AF$276&lt;0,0,'Consommation BATIMENT'!AF$276*'Consommation BATIMENT'!$D$19))</f>
        <v>86457565.890000001</v>
      </c>
      <c r="AG367" s="287">
        <f>IF(AG$78="","",IF('Consommation BATIMENT'!AG$276&lt;0,0,'Consommation BATIMENT'!AG$276*'Consommation BATIMENT'!$D$19))</f>
        <v>88628279.670000002</v>
      </c>
      <c r="AH367" s="287">
        <f>IF(AH$78="","",IF('Consommation BATIMENT'!AH$276&lt;0,0,'Consommation BATIMENT'!AH$276*'Consommation BATIMENT'!$D$19))</f>
        <v>90755623.530000001</v>
      </c>
      <c r="AI367" s="287">
        <f>IF(AI$78="","",IF('Consommation BATIMENT'!AI$276&lt;0,0,'Consommation BATIMENT'!AI$276*'Consommation BATIMENT'!$D$19))</f>
        <v>92840459.939999998</v>
      </c>
      <c r="AJ367" s="287">
        <f>IF(AJ$78="","",IF('Consommation BATIMENT'!AJ$276&lt;0,0,'Consommation BATIMENT'!AJ$276*'Consommation BATIMENT'!$D$19))</f>
        <v>94883528.159999996</v>
      </c>
      <c r="AK367" s="287" t="str">
        <f>IF(AK$78="","",IF('Consommation BATIMENT'!AK$276&lt;0,0,'Consommation BATIMENT'!AK$276*'Consommation BATIMENT'!$D$19))</f>
        <v/>
      </c>
      <c r="AL367" s="287" t="str">
        <f>IF(AL$78="","",IF('Consommation BATIMENT'!AL$276&lt;0,0,'Consommation BATIMENT'!AL$276*'Consommation BATIMENT'!$D$19))</f>
        <v/>
      </c>
      <c r="AM367" s="287" t="str">
        <f>IF(AM$78="","",IF('Consommation BATIMENT'!AM$276&lt;0,0,'Consommation BATIMENT'!AM$276*'Consommation BATIMENT'!$D$19))</f>
        <v/>
      </c>
      <c r="AN367" s="287" t="str">
        <f>IF(AN$78="","",IF('Consommation BATIMENT'!AN$276&lt;0,0,'Consommation BATIMENT'!AN$276*'Consommation BATIMENT'!$D$19))</f>
        <v/>
      </c>
      <c r="AO367" s="287" t="str">
        <f>IF(AO$78="","",IF('Consommation BATIMENT'!AO$276&lt;0,0,'Consommation BATIMENT'!AO$276*'Consommation BATIMENT'!$D$19))</f>
        <v/>
      </c>
      <c r="AP367" s="287" t="str">
        <f>IF(AP$78="","",IF('Consommation BATIMENT'!AP$276&lt;0,0,'Consommation BATIMENT'!AP$276*'Consommation BATIMENT'!$D$19))</f>
        <v/>
      </c>
      <c r="AQ367" s="287" t="str">
        <f>IF(AQ$78="","",IF('Consommation BATIMENT'!AQ$276&lt;0,0,'Consommation BATIMENT'!AQ$276*'Consommation BATIMENT'!$D$19))</f>
        <v/>
      </c>
      <c r="AR367" s="287" t="str">
        <f>IF(AR$78="","",IF('Consommation BATIMENT'!AR$276&lt;0,0,'Consommation BATIMENT'!AR$276*'Consommation BATIMENT'!$D$19))</f>
        <v/>
      </c>
    </row>
    <row r="368" spans="1:1173" s="290" customFormat="1" ht="22" hidden="1" customHeight="1" x14ac:dyDescent="0.15">
      <c r="A368" s="256"/>
      <c r="B368" s="288" t="s">
        <v>199</v>
      </c>
      <c r="C368" s="93" t="s">
        <v>79</v>
      </c>
      <c r="D368" s="289">
        <f t="shared" ref="D368:AR368" si="125">IF(D$78="","",IF(D367&lt;0,0,IF($C365=0,D367,$F$260*$F$261*D367)))</f>
        <v>818967.01319999993</v>
      </c>
      <c r="E368" s="289">
        <f t="shared" si="125"/>
        <v>1621555.7210999997</v>
      </c>
      <c r="F368" s="289">
        <f t="shared" si="125"/>
        <v>2408102.4869999997</v>
      </c>
      <c r="G368" s="289">
        <f t="shared" si="125"/>
        <v>3178917.8000999996</v>
      </c>
      <c r="H368" s="289">
        <f t="shared" si="125"/>
        <v>3934312.1495999992</v>
      </c>
      <c r="I368" s="289">
        <f t="shared" si="125"/>
        <v>4674596.0247</v>
      </c>
      <c r="J368" s="289">
        <f t="shared" si="125"/>
        <v>5400079.9145999998</v>
      </c>
      <c r="K368" s="289">
        <f t="shared" si="125"/>
        <v>6111048.4343999987</v>
      </c>
      <c r="L368" s="289">
        <f t="shared" si="125"/>
        <v>6807812.0732999993</v>
      </c>
      <c r="M368" s="289">
        <f t="shared" si="125"/>
        <v>7490629.5722999992</v>
      </c>
      <c r="N368" s="289">
        <f t="shared" si="125"/>
        <v>8159785.5464999992</v>
      </c>
      <c r="O368" s="289">
        <f t="shared" si="125"/>
        <v>8815564.6109999996</v>
      </c>
      <c r="P368" s="289">
        <f t="shared" si="125"/>
        <v>9458225.5067999996</v>
      </c>
      <c r="Q368" s="289">
        <f t="shared" si="125"/>
        <v>10088052.848999999</v>
      </c>
      <c r="R368" s="289">
        <f t="shared" si="125"/>
        <v>10705279.504499998</v>
      </c>
      <c r="S368" s="289">
        <f t="shared" si="125"/>
        <v>11310164.214299999</v>
      </c>
      <c r="T368" s="289">
        <f t="shared" si="125"/>
        <v>11902939.8453</v>
      </c>
      <c r="U368" s="289">
        <f t="shared" si="125"/>
        <v>12483865.138499998</v>
      </c>
      <c r="V368" s="289">
        <f t="shared" si="125"/>
        <v>13053172.9608</v>
      </c>
      <c r="W368" s="289">
        <f t="shared" si="125"/>
        <v>13611096.179099998</v>
      </c>
      <c r="X368" s="289">
        <f t="shared" si="125"/>
        <v>14157841.7862</v>
      </c>
      <c r="Y368" s="289">
        <f t="shared" si="125"/>
        <v>14693668.5231</v>
      </c>
      <c r="Z368" s="289">
        <f t="shared" si="125"/>
        <v>15218783.3826</v>
      </c>
      <c r="AA368" s="289">
        <f t="shared" si="125"/>
        <v>15733393.3575</v>
      </c>
      <c r="AB368" s="289">
        <f t="shared" si="125"/>
        <v>16237705.440599998</v>
      </c>
      <c r="AC368" s="289">
        <f t="shared" si="125"/>
        <v>16731926.624699999</v>
      </c>
      <c r="AD368" s="289">
        <f t="shared" si="125"/>
        <v>17216263.902600002</v>
      </c>
      <c r="AE368" s="289">
        <f t="shared" si="125"/>
        <v>17690924.267099999</v>
      </c>
      <c r="AF368" s="289">
        <f t="shared" si="125"/>
        <v>18156088.8369</v>
      </c>
      <c r="AG368" s="289">
        <f t="shared" si="125"/>
        <v>18611938.730700001</v>
      </c>
      <c r="AH368" s="289">
        <f t="shared" si="125"/>
        <v>19058680.941300001</v>
      </c>
      <c r="AI368" s="289">
        <f t="shared" si="125"/>
        <v>19496496.587400001</v>
      </c>
      <c r="AJ368" s="289">
        <f t="shared" si="125"/>
        <v>19925540.913599998</v>
      </c>
      <c r="AK368" s="289" t="str">
        <f t="shared" si="125"/>
        <v/>
      </c>
      <c r="AL368" s="289" t="str">
        <f t="shared" si="125"/>
        <v/>
      </c>
      <c r="AM368" s="289" t="str">
        <f t="shared" si="125"/>
        <v/>
      </c>
      <c r="AN368" s="289" t="str">
        <f t="shared" si="125"/>
        <v/>
      </c>
      <c r="AO368" s="289" t="str">
        <f t="shared" si="125"/>
        <v/>
      </c>
      <c r="AP368" s="289" t="str">
        <f t="shared" si="125"/>
        <v/>
      </c>
      <c r="AQ368" s="289" t="str">
        <f t="shared" si="125"/>
        <v/>
      </c>
      <c r="AR368" s="289" t="str">
        <f t="shared" si="125"/>
        <v/>
      </c>
    </row>
    <row r="369" spans="1:1173" s="290" customFormat="1" ht="22" hidden="1" customHeight="1" x14ac:dyDescent="0.15">
      <c r="A369" s="256"/>
      <c r="B369" s="288" t="s">
        <v>197</v>
      </c>
      <c r="C369" s="93" t="s">
        <v>49</v>
      </c>
      <c r="D369" s="289">
        <f t="shared" ref="D369:AR369" si="126">IF(D$78="","",IF($C365=0,$G365*D368,$J$24*D368))</f>
        <v>88037093.225946009</v>
      </c>
      <c r="E369" s="289">
        <f t="shared" si="126"/>
        <v>174313555.84365165</v>
      </c>
      <c r="F369" s="289">
        <f t="shared" si="126"/>
        <v>258865546.14364952</v>
      </c>
      <c r="G369" s="289">
        <f t="shared" si="126"/>
        <v>341726441.00950819</v>
      </c>
      <c r="H369" s="289">
        <f t="shared" si="126"/>
        <v>422929617.32479608</v>
      </c>
      <c r="I369" s="289">
        <f t="shared" si="126"/>
        <v>502508451.97308195</v>
      </c>
      <c r="J369" s="289">
        <f t="shared" si="126"/>
        <v>580496321.83793402</v>
      </c>
      <c r="K369" s="289">
        <f t="shared" si="126"/>
        <v>656923822.39595699</v>
      </c>
      <c r="L369" s="289">
        <f t="shared" si="126"/>
        <v>731824330.5307194</v>
      </c>
      <c r="M369" s="289">
        <f t="shared" si="126"/>
        <v>805225660.31186175</v>
      </c>
      <c r="N369" s="289">
        <f t="shared" si="126"/>
        <v>877158407.2159884</v>
      </c>
      <c r="O369" s="289">
        <f t="shared" si="126"/>
        <v>947653166.71970379</v>
      </c>
      <c r="P369" s="289">
        <f t="shared" si="126"/>
        <v>1016737752.8926486</v>
      </c>
      <c r="Q369" s="289">
        <f t="shared" si="126"/>
        <v>1084442761.2114272</v>
      </c>
      <c r="R369" s="289">
        <f t="shared" si="126"/>
        <v>1150793224.3387156</v>
      </c>
      <c r="S369" s="289">
        <f t="shared" si="126"/>
        <v>1215816956.3441551</v>
      </c>
      <c r="T369" s="289">
        <f t="shared" si="126"/>
        <v>1279538989.8904216</v>
      </c>
      <c r="U369" s="289">
        <f t="shared" si="126"/>
        <v>1341987139.0471551</v>
      </c>
      <c r="V369" s="289">
        <f t="shared" si="126"/>
        <v>1403186436.4770331</v>
      </c>
      <c r="W369" s="289">
        <f t="shared" si="126"/>
        <v>1463161914.842731</v>
      </c>
      <c r="X369" s="289">
        <f t="shared" si="126"/>
        <v>1521935825.3999619</v>
      </c>
      <c r="Y369" s="289">
        <f t="shared" si="126"/>
        <v>1579535982.2183657</v>
      </c>
      <c r="Z369" s="289">
        <f t="shared" si="126"/>
        <v>1635984636.5536549</v>
      </c>
      <c r="AA369" s="289">
        <f t="shared" si="126"/>
        <v>1691304039.6615419</v>
      </c>
      <c r="AB369" s="289">
        <f t="shared" si="126"/>
        <v>1745516442.797739</v>
      </c>
      <c r="AC369" s="289">
        <f t="shared" si="126"/>
        <v>1798644097.2179587</v>
      </c>
      <c r="AD369" s="289">
        <f t="shared" si="126"/>
        <v>1850709254.1779137</v>
      </c>
      <c r="AE369" s="289">
        <f t="shared" si="126"/>
        <v>1901734164.9333153</v>
      </c>
      <c r="AF369" s="289">
        <f t="shared" si="126"/>
        <v>1951738299.3329127</v>
      </c>
      <c r="AG369" s="289">
        <f t="shared" si="126"/>
        <v>2000741127.2254541</v>
      </c>
      <c r="AH369" s="289">
        <f t="shared" si="126"/>
        <v>2048764899.8666515</v>
      </c>
      <c r="AI369" s="289">
        <f t="shared" si="126"/>
        <v>2095829087.1052537</v>
      </c>
      <c r="AJ369" s="289">
        <f t="shared" si="126"/>
        <v>2141950377.3830442</v>
      </c>
      <c r="AK369" s="289" t="str">
        <f t="shared" si="126"/>
        <v/>
      </c>
      <c r="AL369" s="289" t="str">
        <f t="shared" si="126"/>
        <v/>
      </c>
      <c r="AM369" s="289" t="str">
        <f t="shared" si="126"/>
        <v/>
      </c>
      <c r="AN369" s="289" t="str">
        <f t="shared" si="126"/>
        <v/>
      </c>
      <c r="AO369" s="289" t="str">
        <f t="shared" si="126"/>
        <v/>
      </c>
      <c r="AP369" s="289" t="str">
        <f t="shared" si="126"/>
        <v/>
      </c>
      <c r="AQ369" s="289" t="str">
        <f t="shared" si="126"/>
        <v/>
      </c>
      <c r="AR369" s="289" t="str">
        <f t="shared" si="126"/>
        <v/>
      </c>
    </row>
    <row r="370" spans="1:1173" s="256" customFormat="1" ht="10" hidden="1" customHeight="1" x14ac:dyDescent="0.15">
      <c r="C370" s="291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</row>
    <row r="371" spans="1:1173" s="284" customFormat="1" ht="26" hidden="1" customHeight="1" x14ac:dyDescent="0.15">
      <c r="A371" s="256"/>
      <c r="B371" s="284" t="s">
        <v>89</v>
      </c>
      <c r="C371" s="286" t="s">
        <v>79</v>
      </c>
      <c r="D371" s="293">
        <f>IF(D$78="","",IF('Consommation BATIMENT'!D$280&lt;0,0,'Consommation BATIMENT'!D$280*'Consommation BATIMENT'!$D$19))</f>
        <v>1195137.0000000056</v>
      </c>
      <c r="E371" s="293">
        <f>IF(E$78="","",IF('Consommation BATIMENT'!E$280&lt;0,0,'Consommation BATIMENT'!E$280*'Consommation BATIMENT'!$D$19))</f>
        <v>2390274.0000000051</v>
      </c>
      <c r="F371" s="293">
        <f>IF(F$78="","",IF('Consommation BATIMENT'!F$280&lt;0,0,'Consommation BATIMENT'!F$280*'Consommation BATIMENT'!$D$19))</f>
        <v>3585411.0000000051</v>
      </c>
      <c r="G371" s="293">
        <f>IF(G$78="","",IF('Consommation BATIMENT'!G$280&lt;0,0,'Consommation BATIMENT'!G$280*'Consommation BATIMENT'!$D$19))</f>
        <v>4817511.0000000056</v>
      </c>
      <c r="H371" s="293">
        <f>IF(H$78="","",IF('Consommation BATIMENT'!H$280&lt;0,0,'Consommation BATIMENT'!H$280*'Consommation BATIMENT'!$D$19))</f>
        <v>6049611.0000000047</v>
      </c>
      <c r="I371" s="293">
        <f>IF(I$78="","",IF('Consommation BATIMENT'!I$280&lt;0,0,'Consommation BATIMENT'!I$280*'Consommation BATIMENT'!$D$19))</f>
        <v>7281711.0000000047</v>
      </c>
      <c r="J371" s="293">
        <f>IF(J$78="","",IF('Consommation BATIMENT'!J$280&lt;0,0,'Consommation BATIMENT'!J$280*'Consommation BATIMENT'!$D$19))</f>
        <v>8513811.0000000056</v>
      </c>
      <c r="K371" s="293">
        <f>IF(K$78="","",IF('Consommation BATIMENT'!K$280&lt;0,0,'Consommation BATIMENT'!K$280*'Consommation BATIMENT'!$D$19))</f>
        <v>9745911.0000000056</v>
      </c>
      <c r="L371" s="293">
        <f>IF(L$78="","",IF('Consommation BATIMENT'!L$280&lt;0,0,'Consommation BATIMENT'!L$280*'Consommation BATIMENT'!$D$19))</f>
        <v>10978011.000000006</v>
      </c>
      <c r="M371" s="293">
        <f>IF(M$78="","",IF('Consommation BATIMENT'!M$280&lt;0,0,'Consommation BATIMENT'!M$280*'Consommation BATIMENT'!$D$19))</f>
        <v>12210111.000000006</v>
      </c>
      <c r="N371" s="293">
        <f>IF(N$78="","",IF('Consommation BATIMENT'!N$280&lt;0,0,'Consommation BATIMENT'!N$280*'Consommation BATIMENT'!$D$19))</f>
        <v>13442211.000000006</v>
      </c>
      <c r="O371" s="293">
        <f>IF(O$78="","",IF('Consommation BATIMENT'!O$280&lt;0,0,'Consommation BATIMENT'!O$280*'Consommation BATIMENT'!$D$19))</f>
        <v>14674311.000000004</v>
      </c>
      <c r="P371" s="293">
        <f>IF(P$78="","",IF('Consommation BATIMENT'!P$280&lt;0,0,'Consommation BATIMENT'!P$280*'Consommation BATIMENT'!$D$19))</f>
        <v>15906411.000000004</v>
      </c>
      <c r="Q371" s="293">
        <f>IF(Q$78="","",IF('Consommation BATIMENT'!Q$280&lt;0,0,'Consommation BATIMENT'!Q$280*'Consommation BATIMENT'!$D$19))</f>
        <v>16972177.500000007</v>
      </c>
      <c r="R371" s="293">
        <f>IF(R$78="","",IF('Consommation BATIMENT'!R$280&lt;0,0,'Consommation BATIMENT'!R$280*'Consommation BATIMENT'!$D$19))</f>
        <v>18037944.000000007</v>
      </c>
      <c r="S371" s="293">
        <f>IF(S$78="","",IF('Consommation BATIMENT'!S$280&lt;0,0,'Consommation BATIMENT'!S$280*'Consommation BATIMENT'!$D$19))</f>
        <v>19103710.500000007</v>
      </c>
      <c r="T371" s="293">
        <f>IF(T$78="","",IF('Consommation BATIMENT'!T$280&lt;0,0,'Consommation BATIMENT'!T$280*'Consommation BATIMENT'!$D$19))</f>
        <v>20169477.000000007</v>
      </c>
      <c r="U371" s="293">
        <f>IF(U$78="","",IF('Consommation BATIMENT'!U$280&lt;0,0,'Consommation BATIMENT'!U$280*'Consommation BATIMENT'!$D$19))</f>
        <v>21235243.500000007</v>
      </c>
      <c r="V371" s="293">
        <f>IF(V$78="","",IF('Consommation BATIMENT'!V$280&lt;0,0,'Consommation BATIMENT'!V$280*'Consommation BATIMENT'!$D$19))</f>
        <v>22301010.000000007</v>
      </c>
      <c r="W371" s="293">
        <f>IF(W$78="","",IF('Consommation BATIMENT'!W$280&lt;0,0,'Consommation BATIMENT'!W$280*'Consommation BATIMENT'!$D$19))</f>
        <v>23366776.500000007</v>
      </c>
      <c r="X371" s="293">
        <f>IF(X$78="","",IF('Consommation BATIMENT'!X$280&lt;0,0,'Consommation BATIMENT'!X$280*'Consommation BATIMENT'!$D$19))</f>
        <v>24432543.000000007</v>
      </c>
      <c r="Y371" s="293">
        <f>IF(Y$78="","",IF('Consommation BATIMENT'!Y$280&lt;0,0,'Consommation BATIMENT'!Y$280*'Consommation BATIMENT'!$D$19))</f>
        <v>25498309.500000007</v>
      </c>
      <c r="Z371" s="293">
        <f>IF(Z$78="","",IF('Consommation BATIMENT'!Z$280&lt;0,0,'Consommation BATIMENT'!Z$280*'Consommation BATIMENT'!$D$19))</f>
        <v>26564076.000000007</v>
      </c>
      <c r="AA371" s="293">
        <f>IF(AA$78="","",IF('Consommation BATIMENT'!AA$280&lt;0,0,'Consommation BATIMENT'!AA$280*'Consommation BATIMENT'!$D$19))</f>
        <v>27325513.800000004</v>
      </c>
      <c r="AB371" s="293">
        <f>IF(AB$78="","",IF('Consommation BATIMENT'!AB$280&lt;0,0,'Consommation BATIMENT'!AB$280*'Consommation BATIMENT'!$D$19))</f>
        <v>28086951.600000005</v>
      </c>
      <c r="AC371" s="293">
        <f>IF(AC$78="","",IF('Consommation BATIMENT'!AC$280&lt;0,0,'Consommation BATIMENT'!AC$280*'Consommation BATIMENT'!$D$19))</f>
        <v>28848389.400000006</v>
      </c>
      <c r="AD371" s="293">
        <f>IF(AD$78="","",IF('Consommation BATIMENT'!AD$280&lt;0,0,'Consommation BATIMENT'!AD$280*'Consommation BATIMENT'!$D$19))</f>
        <v>29609827.200000007</v>
      </c>
      <c r="AE371" s="293">
        <f>IF(AE$78="","",IF('Consommation BATIMENT'!AE$280&lt;0,0,'Consommation BATIMENT'!AE$280*'Consommation BATIMENT'!$D$19))</f>
        <v>30371265.000000007</v>
      </c>
      <c r="AF371" s="293">
        <f>IF(AF$78="","",IF('Consommation BATIMENT'!AF$280&lt;0,0,'Consommation BATIMENT'!AF$280*'Consommation BATIMENT'!$D$19))</f>
        <v>31132702.800000004</v>
      </c>
      <c r="AG371" s="293">
        <f>IF(AG$78="","",IF('Consommation BATIMENT'!AG$280&lt;0,0,'Consommation BATIMENT'!AG$280*'Consommation BATIMENT'!$D$19))</f>
        <v>31894140.600000005</v>
      </c>
      <c r="AH371" s="293">
        <f>IF(AH$78="","",IF('Consommation BATIMENT'!AH$280&lt;0,0,'Consommation BATIMENT'!AH$280*'Consommation BATIMENT'!$D$19))</f>
        <v>32655578.400000006</v>
      </c>
      <c r="AI371" s="293">
        <f>IF(AI$78="","",IF('Consommation BATIMENT'!AI$280&lt;0,0,'Consommation BATIMENT'!AI$280*'Consommation BATIMENT'!$D$19))</f>
        <v>33417016.200000007</v>
      </c>
      <c r="AJ371" s="293">
        <f>IF(AJ$78="","",IF('Consommation BATIMENT'!AJ$280&lt;0,0,'Consommation BATIMENT'!AJ$280*'Consommation BATIMENT'!$D$19))</f>
        <v>34178454.000000007</v>
      </c>
      <c r="AK371" s="293" t="str">
        <f>IF(AK$78="","",IF('Consommation BATIMENT'!AK$280&lt;0,0,'Consommation BATIMENT'!AK$280*'Consommation BATIMENT'!$D$19))</f>
        <v/>
      </c>
      <c r="AL371" s="293" t="str">
        <f>IF(AL$78="","",IF('Consommation BATIMENT'!AL$280&lt;0,0,'Consommation BATIMENT'!AL$280*'Consommation BATIMENT'!$D$19))</f>
        <v/>
      </c>
      <c r="AM371" s="293" t="str">
        <f>IF(AM$78="","",IF('Consommation BATIMENT'!AM$280&lt;0,0,'Consommation BATIMENT'!AM$280*'Consommation BATIMENT'!$D$19))</f>
        <v/>
      </c>
      <c r="AN371" s="293" t="str">
        <f>IF(AN$78="","",IF('Consommation BATIMENT'!AN$280&lt;0,0,'Consommation BATIMENT'!AN$280*'Consommation BATIMENT'!$D$19))</f>
        <v/>
      </c>
      <c r="AO371" s="293" t="str">
        <f>IF(AO$78="","",IF('Consommation BATIMENT'!AO$280&lt;0,0,'Consommation BATIMENT'!AO$280*'Consommation BATIMENT'!$D$19))</f>
        <v/>
      </c>
      <c r="AP371" s="293" t="str">
        <f>IF(AP$78="","",IF('Consommation BATIMENT'!AP$280&lt;0,0,'Consommation BATIMENT'!AP$280*'Consommation BATIMENT'!$D$19))</f>
        <v/>
      </c>
      <c r="AQ371" s="293" t="str">
        <f>IF(AQ$78="","",IF('Consommation BATIMENT'!AQ$280&lt;0,0,'Consommation BATIMENT'!AQ$280*'Consommation BATIMENT'!$D$19))</f>
        <v/>
      </c>
      <c r="AR371" s="293" t="str">
        <f>IF(AR$78="","",IF('Consommation BATIMENT'!AR$280&lt;0,0,'Consommation BATIMENT'!AR$280*'Consommation BATIMENT'!$D$19))</f>
        <v/>
      </c>
    </row>
    <row r="372" spans="1:1173" s="290" customFormat="1" ht="22" hidden="1" customHeight="1" x14ac:dyDescent="0.15">
      <c r="A372" s="256"/>
      <c r="B372" s="288" t="s">
        <v>200</v>
      </c>
      <c r="C372" s="93" t="s">
        <v>79</v>
      </c>
      <c r="D372" s="289">
        <f t="shared" ref="D372:AR372" si="127">IF(D$78="","",IF(D371&lt;0,0,IF($E365=0,D371,$F$260*$F$261*D371)))</f>
        <v>250978.77000000115</v>
      </c>
      <c r="E372" s="289">
        <f t="shared" si="127"/>
        <v>501957.54000000108</v>
      </c>
      <c r="F372" s="289">
        <f t="shared" si="127"/>
        <v>752936.3100000011</v>
      </c>
      <c r="G372" s="289">
        <f t="shared" si="127"/>
        <v>1011677.3100000011</v>
      </c>
      <c r="H372" s="289">
        <f t="shared" si="127"/>
        <v>1270418.310000001</v>
      </c>
      <c r="I372" s="289">
        <f t="shared" si="127"/>
        <v>1529159.310000001</v>
      </c>
      <c r="J372" s="289">
        <f t="shared" si="127"/>
        <v>1787900.3100000012</v>
      </c>
      <c r="K372" s="289">
        <f t="shared" si="127"/>
        <v>2046641.310000001</v>
      </c>
      <c r="L372" s="289">
        <f t="shared" si="127"/>
        <v>2305382.310000001</v>
      </c>
      <c r="M372" s="289">
        <f t="shared" si="127"/>
        <v>2564123.310000001</v>
      </c>
      <c r="N372" s="289">
        <f t="shared" si="127"/>
        <v>2822864.310000001</v>
      </c>
      <c r="O372" s="289">
        <f t="shared" si="127"/>
        <v>3081605.3100000005</v>
      </c>
      <c r="P372" s="289">
        <f t="shared" si="127"/>
        <v>3340346.3100000005</v>
      </c>
      <c r="Q372" s="289">
        <f t="shared" si="127"/>
        <v>3564157.2750000013</v>
      </c>
      <c r="R372" s="289">
        <f t="shared" si="127"/>
        <v>3787968.2400000016</v>
      </c>
      <c r="S372" s="289">
        <f t="shared" si="127"/>
        <v>4011779.2050000015</v>
      </c>
      <c r="T372" s="289">
        <f t="shared" si="127"/>
        <v>4235590.1700000018</v>
      </c>
      <c r="U372" s="289">
        <f t="shared" si="127"/>
        <v>4459401.1350000016</v>
      </c>
      <c r="V372" s="289">
        <f t="shared" si="127"/>
        <v>4683212.1000000015</v>
      </c>
      <c r="W372" s="289">
        <f t="shared" si="127"/>
        <v>4907023.0650000013</v>
      </c>
      <c r="X372" s="289">
        <f t="shared" si="127"/>
        <v>5130834.0300000012</v>
      </c>
      <c r="Y372" s="289">
        <f t="shared" si="127"/>
        <v>5354644.995000001</v>
      </c>
      <c r="Z372" s="289">
        <f t="shared" si="127"/>
        <v>5578455.9600000009</v>
      </c>
      <c r="AA372" s="289">
        <f t="shared" si="127"/>
        <v>5738357.898000001</v>
      </c>
      <c r="AB372" s="289">
        <f t="shared" si="127"/>
        <v>5898259.8360000011</v>
      </c>
      <c r="AC372" s="289">
        <f t="shared" si="127"/>
        <v>6058161.7740000011</v>
      </c>
      <c r="AD372" s="289">
        <f t="shared" si="127"/>
        <v>6218063.7120000012</v>
      </c>
      <c r="AE372" s="289">
        <f t="shared" si="127"/>
        <v>6377965.6500000013</v>
      </c>
      <c r="AF372" s="289">
        <f t="shared" si="127"/>
        <v>6537867.5880000005</v>
      </c>
      <c r="AG372" s="289">
        <f t="shared" si="127"/>
        <v>6697769.5260000005</v>
      </c>
      <c r="AH372" s="289">
        <f t="shared" si="127"/>
        <v>6857671.4640000006</v>
      </c>
      <c r="AI372" s="289">
        <f t="shared" si="127"/>
        <v>7017573.4020000007</v>
      </c>
      <c r="AJ372" s="289">
        <f t="shared" si="127"/>
        <v>7177475.3400000017</v>
      </c>
      <c r="AK372" s="289" t="str">
        <f t="shared" si="127"/>
        <v/>
      </c>
      <c r="AL372" s="289" t="str">
        <f t="shared" si="127"/>
        <v/>
      </c>
      <c r="AM372" s="289" t="str">
        <f t="shared" si="127"/>
        <v/>
      </c>
      <c r="AN372" s="289" t="str">
        <f t="shared" si="127"/>
        <v/>
      </c>
      <c r="AO372" s="289" t="str">
        <f t="shared" si="127"/>
        <v/>
      </c>
      <c r="AP372" s="289" t="str">
        <f t="shared" si="127"/>
        <v/>
      </c>
      <c r="AQ372" s="289" t="str">
        <f t="shared" si="127"/>
        <v/>
      </c>
      <c r="AR372" s="289" t="str">
        <f t="shared" si="127"/>
        <v/>
      </c>
    </row>
    <row r="373" spans="1:1173" s="290" customFormat="1" ht="22" hidden="1" customHeight="1" x14ac:dyDescent="0.15">
      <c r="A373" s="256"/>
      <c r="B373" s="288" t="s">
        <v>201</v>
      </c>
      <c r="C373" s="93" t="s">
        <v>49</v>
      </c>
      <c r="D373" s="289">
        <f t="shared" ref="D373:AR373" si="128">IF(D$78="","",IF($E365=0,$G365*D372,$J$24*D372))</f>
        <v>26979647.551234685</v>
      </c>
      <c r="E373" s="289">
        <f t="shared" si="128"/>
        <v>53959295.102469243</v>
      </c>
      <c r="F373" s="289">
        <f t="shared" si="128"/>
        <v>80938942.653703809</v>
      </c>
      <c r="G373" s="289">
        <f t="shared" si="128"/>
        <v>108753012.29415181</v>
      </c>
      <c r="H373" s="289">
        <f t="shared" si="128"/>
        <v>136567081.93459979</v>
      </c>
      <c r="I373" s="289">
        <f t="shared" si="128"/>
        <v>164381151.57504779</v>
      </c>
      <c r="J373" s="289">
        <f t="shared" si="128"/>
        <v>192195221.21549582</v>
      </c>
      <c r="K373" s="289">
        <f t="shared" si="128"/>
        <v>220009290.8559438</v>
      </c>
      <c r="L373" s="289">
        <f t="shared" si="128"/>
        <v>247823360.4963918</v>
      </c>
      <c r="M373" s="289">
        <f t="shared" si="128"/>
        <v>275637430.13683981</v>
      </c>
      <c r="N373" s="289">
        <f t="shared" si="128"/>
        <v>303451499.77728784</v>
      </c>
      <c r="O373" s="289">
        <f t="shared" si="128"/>
        <v>331265569.41773576</v>
      </c>
      <c r="P373" s="289">
        <f t="shared" si="128"/>
        <v>359079639.05818379</v>
      </c>
      <c r="Q373" s="289">
        <f t="shared" si="128"/>
        <v>383138809.29717135</v>
      </c>
      <c r="R373" s="289">
        <f t="shared" si="128"/>
        <v>407197979.53615892</v>
      </c>
      <c r="S373" s="289">
        <f t="shared" si="128"/>
        <v>431257149.77514642</v>
      </c>
      <c r="T373" s="289">
        <f t="shared" si="128"/>
        <v>455316320.01413399</v>
      </c>
      <c r="U373" s="289">
        <f t="shared" si="128"/>
        <v>479375490.2531215</v>
      </c>
      <c r="V373" s="289">
        <f t="shared" si="128"/>
        <v>503434660.492109</v>
      </c>
      <c r="W373" s="289">
        <f t="shared" si="128"/>
        <v>527493830.73109651</v>
      </c>
      <c r="X373" s="289">
        <f t="shared" si="128"/>
        <v>551553000.97008407</v>
      </c>
      <c r="Y373" s="289">
        <f t="shared" si="128"/>
        <v>575612171.20907152</v>
      </c>
      <c r="Z373" s="289">
        <f t="shared" si="128"/>
        <v>599671341.44805908</v>
      </c>
      <c r="AA373" s="289">
        <f t="shared" si="128"/>
        <v>616860436.48585594</v>
      </c>
      <c r="AB373" s="289">
        <f t="shared" si="128"/>
        <v>634049531.52365279</v>
      </c>
      <c r="AC373" s="289">
        <f t="shared" si="128"/>
        <v>651238626.56144965</v>
      </c>
      <c r="AD373" s="289">
        <f t="shared" si="128"/>
        <v>668427721.5992465</v>
      </c>
      <c r="AE373" s="289">
        <f t="shared" si="128"/>
        <v>685616816.63704336</v>
      </c>
      <c r="AF373" s="289">
        <f t="shared" si="128"/>
        <v>702805911.67484021</v>
      </c>
      <c r="AG373" s="289">
        <f t="shared" si="128"/>
        <v>719995006.71263707</v>
      </c>
      <c r="AH373" s="289">
        <f t="shared" si="128"/>
        <v>737184101.75043392</v>
      </c>
      <c r="AI373" s="289">
        <f t="shared" si="128"/>
        <v>754373196.78823078</v>
      </c>
      <c r="AJ373" s="289">
        <f t="shared" si="128"/>
        <v>771562291.82602775</v>
      </c>
      <c r="AK373" s="289" t="str">
        <f t="shared" si="128"/>
        <v/>
      </c>
      <c r="AL373" s="289" t="str">
        <f t="shared" si="128"/>
        <v/>
      </c>
      <c r="AM373" s="289" t="str">
        <f t="shared" si="128"/>
        <v/>
      </c>
      <c r="AN373" s="289" t="str">
        <f t="shared" si="128"/>
        <v/>
      </c>
      <c r="AO373" s="289" t="str">
        <f t="shared" si="128"/>
        <v/>
      </c>
      <c r="AP373" s="289" t="str">
        <f t="shared" si="128"/>
        <v/>
      </c>
      <c r="AQ373" s="289" t="str">
        <f t="shared" si="128"/>
        <v/>
      </c>
      <c r="AR373" s="289" t="str">
        <f t="shared" si="128"/>
        <v/>
      </c>
    </row>
    <row r="374" spans="1:1173" s="256" customFormat="1" ht="10" hidden="1" customHeight="1" x14ac:dyDescent="0.15">
      <c r="C374" s="291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</row>
    <row r="375" spans="1:1173" s="284" customFormat="1" ht="26" hidden="1" customHeight="1" x14ac:dyDescent="0.15">
      <c r="A375" s="256"/>
      <c r="B375" s="284" t="s">
        <v>100</v>
      </c>
      <c r="C375" s="286" t="s">
        <v>79</v>
      </c>
      <c r="D375" s="287">
        <f>IF(D$78="","",IF('Consommation BATIMENT'!D$292&lt;0,0,'Consommation BATIMENT'!D$292))</f>
        <v>1118000</v>
      </c>
      <c r="E375" s="287">
        <f>IF(E$78="","",IF('Consommation BATIMENT'!E$292&lt;0,0,'Consommation BATIMENT'!E$292))</f>
        <v>2212818.27</v>
      </c>
      <c r="F375" s="287">
        <f>IF(F$78="","",IF('Consommation BATIMENT'!F$292&lt;0,0,'Consommation BATIMENT'!F$292))</f>
        <v>3284935.4831715496</v>
      </c>
      <c r="G375" s="287">
        <f>IF(G$78="","",IF('Consommation BATIMENT'!G$292&lt;0,0,'Consommation BATIMENT'!G$292))</f>
        <v>4334822.3459279872</v>
      </c>
      <c r="H375" s="287">
        <f>IF(H$78="","",IF('Consommation BATIMENT'!H$292&lt;0,0,'Consommation BATIMENT'!H$292))</f>
        <v>5362939.80458517</v>
      </c>
      <c r="I375" s="287">
        <f>IF(I$78="","",IF('Consommation BATIMENT'!I$292&lt;0,0,'Consommation BATIMENT'!I$292))</f>
        <v>6369739.2477370966</v>
      </c>
      <c r="J375" s="287">
        <f>IF(J$78="","",IF('Consommation BATIMENT'!J$292&lt;0,0,'Consommation BATIMENT'!J$292))</f>
        <v>7355662.7044352675</v>
      </c>
      <c r="K375" s="287">
        <f>IF(K$78="","",IF('Consommation BATIMENT'!K$292&lt;0,0,'Consommation BATIMENT'!K$292))</f>
        <v>8321143.0382588021</v>
      </c>
      <c r="L375" s="287">
        <f>IF(L$78="","",IF('Consommation BATIMENT'!L$292&lt;0,0,'Consommation BATIMENT'!L$292))</f>
        <v>9266604.1373605058</v>
      </c>
      <c r="M375" s="287">
        <f>IF(M$78="","",IF('Consommation BATIMENT'!M$292&lt;0,0,'Consommation BATIMENT'!M$292))</f>
        <v>10192461.100572336</v>
      </c>
      <c r="N375" s="287">
        <f>IF(N$78="","",IF('Consommation BATIMENT'!N$292&lt;0,0,'Consommation BATIMENT'!N$292))</f>
        <v>11099120.419651968</v>
      </c>
      <c r="O375" s="287">
        <f>IF(O$78="","",IF('Consommation BATIMENT'!O$292&lt;0,0,'Consommation BATIMENT'!O$292))</f>
        <v>11986980.157750485</v>
      </c>
      <c r="P375" s="287">
        <f>IF(P$78="","",IF('Consommation BATIMENT'!P$292&lt;0,0,'Consommation BATIMENT'!P$292))</f>
        <v>12856430.124179529</v>
      </c>
      <c r="Q375" s="287">
        <f>IF(Q$78="","",IF('Consommation BATIMENT'!Q$292&lt;0,0,'Consommation BATIMENT'!Q$292))</f>
        <v>13707852.045554666</v>
      </c>
      <c r="R375" s="287">
        <f>IF(R$78="","",IF('Consommation BATIMENT'!R$292&lt;0,0,'Consommation BATIMENT'!R$292))</f>
        <v>14541619.733390089</v>
      </c>
      <c r="S375" s="287">
        <f>IF(S$78="","",IF('Consommation BATIMENT'!S$292&lt;0,0,'Consommation BATIMENT'!S$292))</f>
        <v>15358099.248218246</v>
      </c>
      <c r="T375" s="287">
        <f>IF(T$78="","",IF('Consommation BATIMENT'!T$292&lt;0,0,'Consommation BATIMENT'!T$292))</f>
        <v>16157649.060306441</v>
      </c>
      <c r="U375" s="287">
        <f>IF(U$78="","",IF('Consommation BATIMENT'!U$292&lt;0,0,'Consommation BATIMENT'!U$292))</f>
        <v>16940620.207040988</v>
      </c>
      <c r="V375" s="287">
        <f>IF(V$78="","",IF('Consommation BATIMENT'!V$292&lt;0,0,'Consommation BATIMENT'!V$292))</f>
        <v>17707356.447047994</v>
      </c>
      <c r="W375" s="287">
        <f>IF(W$78="","",IF('Consommation BATIMENT'!W$292&lt;0,0,'Consommation BATIMENT'!W$292))</f>
        <v>18458194.411118455</v>
      </c>
      <c r="X375" s="287">
        <f>IF(X$78="","",IF('Consommation BATIMENT'!X$292&lt;0,0,'Consommation BATIMENT'!X$292))</f>
        <v>19193463.750003915</v>
      </c>
      <c r="Y375" s="287">
        <f>IF(Y$78="","",IF('Consommation BATIMENT'!Y$292&lt;0,0,'Consommation BATIMENT'!Y$292))</f>
        <v>19913487.279147584</v>
      </c>
      <c r="Z375" s="287">
        <f>IF(Z$78="","",IF('Consommation BATIMENT'!Z$292&lt;0,0,'Consommation BATIMENT'!Z$292))</f>
        <v>20618581.120414458</v>
      </c>
      <c r="AA375" s="287">
        <f>IF(AA$78="","",IF('Consommation BATIMENT'!AA$292&lt;0,0,'Consommation BATIMENT'!AA$292))</f>
        <v>21309054.840882663</v>
      </c>
      <c r="AB375" s="287">
        <f>IF(AB$78="","",IF('Consommation BATIMENT'!AB$292&lt;0,0,'Consommation BATIMENT'!AB$292))</f>
        <v>21985211.58875696</v>
      </c>
      <c r="AC375" s="287">
        <f>IF(AC$78="","",IF('Consommation BATIMENT'!AC$292&lt;0,0,'Consommation BATIMENT'!AC$292))</f>
        <v>22647348.226464085</v>
      </c>
      <c r="AD375" s="287">
        <f>IF(AD$78="","",IF('Consommation BATIMENT'!AD$292&lt;0,0,'Consommation BATIMENT'!AD$292))</f>
        <v>23295755.460988354</v>
      </c>
      <c r="AE375" s="287">
        <f>IF(AE$78="","",IF('Consommation BATIMENT'!AE$292&lt;0,0,'Consommation BATIMENT'!AE$292))</f>
        <v>23930717.971504759</v>
      </c>
      <c r="AF375" s="287">
        <f>IF(AF$78="","",IF('Consommation BATIMENT'!AF$292&lt;0,0,'Consommation BATIMENT'!AF$292))</f>
        <v>24552514.534365609</v>
      </c>
      <c r="AG375" s="287">
        <f>IF(AG$78="","",IF('Consommation BATIMENT'!AG$292&lt;0,0,'Consommation BATIMENT'!AG$292))</f>
        <v>25161418.145495538</v>
      </c>
      <c r="AH375" s="287">
        <f>IF(AH$78="","",IF('Consommation BATIMENT'!AH$292&lt;0,0,'Consommation BATIMENT'!AH$292))</f>
        <v>25757696.140248686</v>
      </c>
      <c r="AI375" s="287">
        <f>IF(AI$78="","",IF('Consommation BATIMENT'!AI$292&lt;0,0,'Consommation BATIMENT'!AI$292))</f>
        <v>26341610.31078063</v>
      </c>
      <c r="AJ375" s="287">
        <f>IF(AJ$78="","",IF('Consommation BATIMENT'!AJ$292&lt;0,0,'Consommation BATIMENT'!AJ$292))</f>
        <v>26913417.020986594</v>
      </c>
      <c r="AK375" s="287" t="str">
        <f>IF(AK$78="","",IF('Consommation BATIMENT'!AK$292&lt;0,0,'Consommation BATIMENT'!AK$292))</f>
        <v/>
      </c>
      <c r="AL375" s="287" t="str">
        <f>IF(AL$78="","",IF('Consommation BATIMENT'!AL$292&lt;0,0,'Consommation BATIMENT'!AL$292))</f>
        <v/>
      </c>
      <c r="AM375" s="287" t="str">
        <f>IF(AM$78="","",IF('Consommation BATIMENT'!AM$292&lt;0,0,'Consommation BATIMENT'!AM$292))</f>
        <v/>
      </c>
      <c r="AN375" s="287" t="str">
        <f>IF(AN$78="","",IF('Consommation BATIMENT'!AN$292&lt;0,0,'Consommation BATIMENT'!AN$292))</f>
        <v/>
      </c>
      <c r="AO375" s="287" t="str">
        <f>IF(AO$78="","",IF('Consommation BATIMENT'!AO$292&lt;0,0,'Consommation BATIMENT'!AO$292))</f>
        <v/>
      </c>
      <c r="AP375" s="287" t="str">
        <f>IF(AP$78="","",IF('Consommation BATIMENT'!AP$292&lt;0,0,'Consommation BATIMENT'!AP$292))</f>
        <v/>
      </c>
      <c r="AQ375" s="287" t="str">
        <f>IF(AQ$78="","",IF('Consommation BATIMENT'!AQ$292&lt;0,0,'Consommation BATIMENT'!AQ$292))</f>
        <v/>
      </c>
      <c r="AR375" s="287" t="str">
        <f>IF(AR$78="","",IF('Consommation BATIMENT'!AR$292&lt;0,0,'Consommation BATIMENT'!AR$292))</f>
        <v/>
      </c>
    </row>
    <row r="376" spans="1:1173" s="290" customFormat="1" ht="22" hidden="1" customHeight="1" x14ac:dyDescent="0.15">
      <c r="A376" s="256"/>
      <c r="B376" s="288" t="s">
        <v>199</v>
      </c>
      <c r="C376" s="93" t="s">
        <v>79</v>
      </c>
      <c r="D376" s="289">
        <f t="shared" ref="D376:AR376" si="129">IF(D$78="","",IF(D375&lt;0,0,IF($D365=0,D375,$F$260*$F$261*D375)))</f>
        <v>234780</v>
      </c>
      <c r="E376" s="289">
        <f t="shared" si="129"/>
        <v>464691.83669999999</v>
      </c>
      <c r="F376" s="289">
        <f t="shared" si="129"/>
        <v>689836.45146602544</v>
      </c>
      <c r="G376" s="289">
        <f t="shared" si="129"/>
        <v>910312.69264487724</v>
      </c>
      <c r="H376" s="289">
        <f t="shared" si="129"/>
        <v>1126217.3589628856</v>
      </c>
      <c r="I376" s="289">
        <f t="shared" si="129"/>
        <v>1337645.2420247903</v>
      </c>
      <c r="J376" s="289">
        <f t="shared" si="129"/>
        <v>1544689.1679314061</v>
      </c>
      <c r="K376" s="289">
        <f t="shared" si="129"/>
        <v>1747440.0380343483</v>
      </c>
      <c r="L376" s="289">
        <f t="shared" si="129"/>
        <v>1945986.8688457061</v>
      </c>
      <c r="M376" s="289">
        <f t="shared" si="129"/>
        <v>2140416.8311201907</v>
      </c>
      <c r="N376" s="289">
        <f t="shared" si="129"/>
        <v>2330815.2881269134</v>
      </c>
      <c r="O376" s="289">
        <f t="shared" si="129"/>
        <v>2517265.833127602</v>
      </c>
      <c r="P376" s="289">
        <f t="shared" si="129"/>
        <v>2699850.3260777011</v>
      </c>
      <c r="Q376" s="289">
        <f t="shared" si="129"/>
        <v>2878648.9295664798</v>
      </c>
      <c r="R376" s="289">
        <f t="shared" si="129"/>
        <v>3053740.1440119185</v>
      </c>
      <c r="S376" s="289">
        <f t="shared" si="129"/>
        <v>3225200.8421258316</v>
      </c>
      <c r="T376" s="289">
        <f t="shared" si="129"/>
        <v>3393106.3026643526</v>
      </c>
      <c r="U376" s="289">
        <f t="shared" si="129"/>
        <v>3557530.2434786074</v>
      </c>
      <c r="V376" s="289">
        <f t="shared" si="129"/>
        <v>3718544.8538800785</v>
      </c>
      <c r="W376" s="289">
        <f t="shared" si="129"/>
        <v>3876220.8263348755</v>
      </c>
      <c r="X376" s="289">
        <f t="shared" si="129"/>
        <v>4030627.3875008221</v>
      </c>
      <c r="Y376" s="289">
        <f t="shared" si="129"/>
        <v>4181832.3286209926</v>
      </c>
      <c r="Z376" s="289">
        <f t="shared" si="129"/>
        <v>4329902.0352870356</v>
      </c>
      <c r="AA376" s="289">
        <f t="shared" si="129"/>
        <v>4474901.5165853593</v>
      </c>
      <c r="AB376" s="289">
        <f t="shared" si="129"/>
        <v>4616894.4336389611</v>
      </c>
      <c r="AC376" s="289">
        <f t="shared" si="129"/>
        <v>4755943.1275574574</v>
      </c>
      <c r="AD376" s="289">
        <f t="shared" si="129"/>
        <v>4892108.6468075542</v>
      </c>
      <c r="AE376" s="289">
        <f t="shared" si="129"/>
        <v>5025450.7740159994</v>
      </c>
      <c r="AF376" s="289">
        <f t="shared" si="129"/>
        <v>5156028.0522167776</v>
      </c>
      <c r="AG376" s="289">
        <f t="shared" si="129"/>
        <v>5283897.8105540629</v>
      </c>
      <c r="AH376" s="289">
        <f t="shared" si="129"/>
        <v>5409116.1894522235</v>
      </c>
      <c r="AI376" s="289">
        <f t="shared" si="129"/>
        <v>5531738.1652639322</v>
      </c>
      <c r="AJ376" s="289">
        <f t="shared" si="129"/>
        <v>5651817.5744071845</v>
      </c>
      <c r="AK376" s="289" t="str">
        <f t="shared" si="129"/>
        <v/>
      </c>
      <c r="AL376" s="289" t="str">
        <f t="shared" si="129"/>
        <v/>
      </c>
      <c r="AM376" s="289" t="str">
        <f t="shared" si="129"/>
        <v/>
      </c>
      <c r="AN376" s="289" t="str">
        <f t="shared" si="129"/>
        <v/>
      </c>
      <c r="AO376" s="289" t="str">
        <f t="shared" si="129"/>
        <v/>
      </c>
      <c r="AP376" s="289" t="str">
        <f t="shared" si="129"/>
        <v/>
      </c>
      <c r="AQ376" s="289" t="str">
        <f t="shared" si="129"/>
        <v/>
      </c>
      <c r="AR376" s="289" t="str">
        <f t="shared" si="129"/>
        <v/>
      </c>
    </row>
    <row r="377" spans="1:1173" s="290" customFormat="1" ht="22" hidden="1" customHeight="1" x14ac:dyDescent="0.15">
      <c r="A377" s="256"/>
      <c r="B377" s="288" t="s">
        <v>197</v>
      </c>
      <c r="C377" s="93" t="s">
        <v>49</v>
      </c>
      <c r="D377" s="289">
        <f t="shared" ref="D377:AR377" si="130">IF(D$78="","",IF($D365=0,$H365*D376,$J$24*D376))</f>
        <v>25238316.579840001</v>
      </c>
      <c r="E377" s="289">
        <f t="shared" si="130"/>
        <v>49953316.665397018</v>
      </c>
      <c r="F377" s="289">
        <f t="shared" si="130"/>
        <v>74155851.224180013</v>
      </c>
      <c r="G377" s="289">
        <f t="shared" si="130"/>
        <v>97856546.228886619</v>
      </c>
      <c r="H377" s="289">
        <f t="shared" si="130"/>
        <v>121065807.32267064</v>
      </c>
      <c r="I377" s="289">
        <f t="shared" si="130"/>
        <v>143793824.38767508</v>
      </c>
      <c r="J377" s="289">
        <f t="shared" si="130"/>
        <v>166050576.01883662</v>
      </c>
      <c r="K377" s="289">
        <f t="shared" si="130"/>
        <v>187845833.90492603</v>
      </c>
      <c r="L377" s="289">
        <f t="shared" si="130"/>
        <v>209189167.11874741</v>
      </c>
      <c r="M377" s="289">
        <f t="shared" si="130"/>
        <v>230089946.31838021</v>
      </c>
      <c r="N377" s="289">
        <f t="shared" si="130"/>
        <v>250557347.86130857</v>
      </c>
      <c r="O377" s="289">
        <f t="shared" si="130"/>
        <v>270600357.83324438</v>
      </c>
      <c r="P377" s="289">
        <f t="shared" si="130"/>
        <v>290227775.99341202</v>
      </c>
      <c r="Q377" s="289">
        <f t="shared" si="130"/>
        <v>309448219.63802862</v>
      </c>
      <c r="R377" s="289">
        <f t="shared" si="130"/>
        <v>328270127.38367409</v>
      </c>
      <c r="S377" s="289">
        <f t="shared" si="130"/>
        <v>346701762.8722136</v>
      </c>
      <c r="T377" s="289">
        <f t="shared" si="130"/>
        <v>364751218.3988983</v>
      </c>
      <c r="U377" s="289">
        <f t="shared" si="130"/>
        <v>382426418.46523714</v>
      </c>
      <c r="V377" s="289">
        <f t="shared" si="130"/>
        <v>399735123.25820047</v>
      </c>
      <c r="W377" s="289">
        <f t="shared" si="130"/>
        <v>416684932.05728173</v>
      </c>
      <c r="X377" s="289">
        <f t="shared" si="130"/>
        <v>433283286.57091403</v>
      </c>
      <c r="Y377" s="289">
        <f t="shared" si="130"/>
        <v>449537474.20370615</v>
      </c>
      <c r="Z377" s="289">
        <f t="shared" si="130"/>
        <v>465454631.25593221</v>
      </c>
      <c r="AA377" s="289">
        <f t="shared" si="130"/>
        <v>481041746.0566805</v>
      </c>
      <c r="AB377" s="289">
        <f t="shared" si="130"/>
        <v>496305662.03203511</v>
      </c>
      <c r="AC377" s="289">
        <f t="shared" si="130"/>
        <v>511253080.70964092</v>
      </c>
      <c r="AD377" s="289">
        <f t="shared" si="130"/>
        <v>525890564.66096658</v>
      </c>
      <c r="AE377" s="289">
        <f t="shared" si="130"/>
        <v>540224540.38256145</v>
      </c>
      <c r="AF377" s="289">
        <f t="shared" si="130"/>
        <v>554261301.11756897</v>
      </c>
      <c r="AG377" s="289">
        <f t="shared" si="130"/>
        <v>568007009.61873627</v>
      </c>
      <c r="AH377" s="289">
        <f t="shared" si="130"/>
        <v>581467700.85413158</v>
      </c>
      <c r="AI377" s="289">
        <f t="shared" si="130"/>
        <v>594649284.65676129</v>
      </c>
      <c r="AJ377" s="289">
        <f t="shared" si="130"/>
        <v>607557548.31924331</v>
      </c>
      <c r="AK377" s="289" t="str">
        <f t="shared" si="130"/>
        <v/>
      </c>
      <c r="AL377" s="289" t="str">
        <f t="shared" si="130"/>
        <v/>
      </c>
      <c r="AM377" s="289" t="str">
        <f t="shared" si="130"/>
        <v/>
      </c>
      <c r="AN377" s="289" t="str">
        <f t="shared" si="130"/>
        <v/>
      </c>
      <c r="AO377" s="289" t="str">
        <f t="shared" si="130"/>
        <v/>
      </c>
      <c r="AP377" s="289" t="str">
        <f t="shared" si="130"/>
        <v/>
      </c>
      <c r="AQ377" s="289" t="str">
        <f t="shared" si="130"/>
        <v/>
      </c>
      <c r="AR377" s="289" t="str">
        <f t="shared" si="130"/>
        <v/>
      </c>
    </row>
    <row r="378" spans="1:1173" s="256" customFormat="1" ht="10" hidden="1" customHeight="1" x14ac:dyDescent="0.15">
      <c r="C378" s="291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</row>
    <row r="379" spans="1:1173" s="284" customFormat="1" ht="26" hidden="1" customHeight="1" x14ac:dyDescent="0.15">
      <c r="A379" s="256"/>
      <c r="B379" s="284" t="s">
        <v>101</v>
      </c>
      <c r="C379" s="286" t="s">
        <v>79</v>
      </c>
      <c r="D379" s="287">
        <f>IF(D$78="","",IF('Consommation BATIMENT'!D$299&lt;0,0,'Consommation BATIMENT'!D$299))</f>
        <v>559000</v>
      </c>
      <c r="E379" s="287">
        <f>IF(E$78="","",IF('Consommation BATIMENT'!E$299&lt;0,0,'Consommation BATIMENT'!E$299))</f>
        <v>1123179.135</v>
      </c>
      <c r="F379" s="287">
        <f>IF(F$78="","",IF('Consommation BATIMENT'!F$299&lt;0,0,'Consommation BATIMENT'!F$299))</f>
        <v>1692597.7156357751</v>
      </c>
      <c r="G379" s="287">
        <f>IF(G$78="","",IF('Consommation BATIMENT'!G$299&lt;0,0,'Consommation BATIMENT'!G$299))</f>
        <v>2267316.4790020674</v>
      </c>
      <c r="H379" s="287">
        <f>IF(H$78="","",IF('Consommation BATIMENT'!H$299&lt;0,0,'Consommation BATIMENT'!H$299))</f>
        <v>2847396.5965799596</v>
      </c>
      <c r="I379" s="287">
        <f>IF(I$78="","",IF('Consommation BATIMENT'!I$299&lt;0,0,'Consommation BATIMENT'!I$299))</f>
        <v>3432899.6821675743</v>
      </c>
      <c r="J379" s="287">
        <f>IF(J$78="","",IF('Consommation BATIMENT'!J$299&lt;0,0,'Consommation BATIMENT'!J$299))</f>
        <v>4023887.7998157069</v>
      </c>
      <c r="K379" s="287">
        <f>IF(K$78="","",IF('Consommation BATIMENT'!K$299&lt;0,0,'Consommation BATIMENT'!K$299))</f>
        <v>4620423.4717699839</v>
      </c>
      <c r="L379" s="287">
        <f>IF(L$78="","",IF('Consommation BATIMENT'!L$299&lt;0,0,'Consommation BATIMENT'!L$299))</f>
        <v>5222569.6864211233</v>
      </c>
      <c r="M379" s="287">
        <f>IF(M$78="","",IF('Consommation BATIMENT'!M$299&lt;0,0,'Consommation BATIMENT'!M$299))</f>
        <v>5830389.9062648546</v>
      </c>
      <c r="N379" s="287">
        <f>IF(N$78="","",IF('Consommation BATIMENT'!N$299&lt;0,0,'Consommation BATIMENT'!N$299))</f>
        <v>6443948.0758730425</v>
      </c>
      <c r="O379" s="287">
        <f>IF(O$78="","",IF('Consommation BATIMENT'!O$299&lt;0,0,'Consommation BATIMENT'!O$299))</f>
        <v>7063308.6298775505</v>
      </c>
      <c r="P379" s="287">
        <f>IF(P$78="","",IF('Consommation BATIMENT'!P$299&lt;0,0,'Consommation BATIMENT'!P$299))</f>
        <v>7688536.5009683529</v>
      </c>
      <c r="Q379" s="287">
        <f>IF(Q$78="","",IF('Consommation BATIMENT'!Q$299&lt;0,0,'Consommation BATIMENT'!Q$299))</f>
        <v>8319697.1279074</v>
      </c>
      <c r="R379" s="287">
        <f>IF(R$78="","",IF('Consommation BATIMENT'!R$299&lt;0,0,'Consommation BATIMENT'!R$299))</f>
        <v>8956856.4635597318</v>
      </c>
      <c r="S379" s="287">
        <f>IF(S$78="","",IF('Consommation BATIMENT'!S$299&lt;0,0,'Consommation BATIMENT'!S$299))</f>
        <v>9600080.9829433076</v>
      </c>
      <c r="T379" s="287">
        <f>IF(T$78="","",IF('Consommation BATIMENT'!T$299&lt;0,0,'Consommation BATIMENT'!T$299))</f>
        <v>10249437.691299021</v>
      </c>
      <c r="U379" s="287">
        <f>IF(U$78="","",IF('Consommation BATIMENT'!U$299&lt;0,0,'Consommation BATIMENT'!U$299))</f>
        <v>10904994.132182349</v>
      </c>
      <c r="V379" s="287">
        <f>IF(V$78="","",IF('Consommation BATIMENT'!V$299&lt;0,0,'Consommation BATIMENT'!V$299))</f>
        <v>11566818.395578085</v>
      </c>
      <c r="W379" s="287">
        <f>IF(W$78="","",IF('Consommation BATIMENT'!W$299&lt;0,0,'Consommation BATIMENT'!W$299))</f>
        <v>12234979.126039576</v>
      </c>
      <c r="X379" s="287">
        <f>IF(X$78="","",IF('Consommation BATIMENT'!X$299&lt;0,0,'Consommation BATIMENT'!X$299))</f>
        <v>12909545.530853886</v>
      </c>
      <c r="Y379" s="287">
        <f>IF(Y$78="","",IF('Consommation BATIMENT'!Y$299&lt;0,0,'Consommation BATIMENT'!Y$299))</f>
        <v>13590587.388234299</v>
      </c>
      <c r="Z379" s="287">
        <f>IF(Z$78="","",IF('Consommation BATIMENT'!Z$299&lt;0,0,'Consommation BATIMENT'!Z$299))</f>
        <v>14278175.055541554</v>
      </c>
      <c r="AA379" s="287">
        <f>IF(AA$78="","",IF('Consommation BATIMENT'!AA$299&lt;0,0,'Consommation BATIMENT'!AA$299))</f>
        <v>14972379.477535218</v>
      </c>
      <c r="AB379" s="287">
        <f>IF(AB$78="","",IF('Consommation BATIMENT'!AB$299&lt;0,0,'Consommation BATIMENT'!AB$299))</f>
        <v>15673272.194656545</v>
      </c>
      <c r="AC379" s="287">
        <f>IF(AC$78="","",IF('Consommation BATIMENT'!AC$299&lt;0,0,'Consommation BATIMENT'!AC$299))</f>
        <v>16380925.351344243</v>
      </c>
      <c r="AD379" s="287">
        <f>IF(AD$78="","",IF('Consommation BATIMENT'!AD$299&lt;0,0,'Consommation BATIMENT'!AD$299))</f>
        <v>17095411.704384461</v>
      </c>
      <c r="AE379" s="287">
        <f>IF(AE$78="","",IF('Consommation BATIMENT'!AE$299&lt;0,0,'Consommation BATIMENT'!AE$299))</f>
        <v>17816804.631296393</v>
      </c>
      <c r="AF379" s="287">
        <f>IF(AF$78="","",IF('Consommation BATIMENT'!AF$299&lt;0,0,'Consommation BATIMENT'!AF$299))</f>
        <v>18545178.13875483</v>
      </c>
      <c r="AG379" s="287">
        <f>IF(AG$78="","",IF('Consommation BATIMENT'!AG$299&lt;0,0,'Consommation BATIMENT'!AG$299))</f>
        <v>19280606.871050999</v>
      </c>
      <c r="AH379" s="287">
        <f>IF(AH$78="","",IF('Consommation BATIMENT'!AH$299&lt;0,0,'Consommation BATIMENT'!AH$299))</f>
        <v>20023166.118593037</v>
      </c>
      <c r="AI379" s="287">
        <f>IF(AI$78="","",IF('Consommation BATIMENT'!AI$299&lt;0,0,'Consommation BATIMENT'!AI$299))</f>
        <v>20772931.826447427</v>
      </c>
      <c r="AJ379" s="287">
        <f>IF(AJ$78="","",IF('Consommation BATIMENT'!AJ$299&lt;0,0,'Consommation BATIMENT'!AJ$299))</f>
        <v>21529980.602922689</v>
      </c>
      <c r="AK379" s="287" t="str">
        <f>IF(AK$78="","",IF('Consommation BATIMENT'!AK$299&lt;0,0,'Consommation BATIMENT'!AK$299))</f>
        <v/>
      </c>
      <c r="AL379" s="287" t="str">
        <f>IF(AL$78="","",IF('Consommation BATIMENT'!AL$299&lt;0,0,'Consommation BATIMENT'!AL$299))</f>
        <v/>
      </c>
      <c r="AM379" s="287" t="str">
        <f>IF(AM$78="","",IF('Consommation BATIMENT'!AM$299&lt;0,0,'Consommation BATIMENT'!AM$299))</f>
        <v/>
      </c>
      <c r="AN379" s="287" t="str">
        <f>IF(AN$78="","",IF('Consommation BATIMENT'!AN$299&lt;0,0,'Consommation BATIMENT'!AN$299))</f>
        <v/>
      </c>
      <c r="AO379" s="287" t="str">
        <f>IF(AO$78="","",IF('Consommation BATIMENT'!AO$299&lt;0,0,'Consommation BATIMENT'!AO$299))</f>
        <v/>
      </c>
      <c r="AP379" s="287" t="str">
        <f>IF(AP$78="","",IF('Consommation BATIMENT'!AP$299&lt;0,0,'Consommation BATIMENT'!AP$299))</f>
        <v/>
      </c>
      <c r="AQ379" s="287" t="str">
        <f>IF(AQ$78="","",IF('Consommation BATIMENT'!AQ$299&lt;0,0,'Consommation BATIMENT'!AQ$299))</f>
        <v/>
      </c>
      <c r="AR379" s="287" t="str">
        <f>IF(AR$78="","",IF('Consommation BATIMENT'!AR$299&lt;0,0,'Consommation BATIMENT'!AR$299))</f>
        <v/>
      </c>
    </row>
    <row r="380" spans="1:1173" s="290" customFormat="1" ht="22" hidden="1" customHeight="1" x14ac:dyDescent="0.15">
      <c r="A380" s="256"/>
      <c r="B380" s="288" t="s">
        <v>200</v>
      </c>
      <c r="C380" s="93" t="s">
        <v>79</v>
      </c>
      <c r="D380" s="289">
        <f t="shared" ref="D380:AR380" si="131">IF(D$78="","",IF(D379&lt;0,0,IF($F365=0,D379,$F$260*$F$261*D379)))</f>
        <v>117390</v>
      </c>
      <c r="E380" s="289">
        <f t="shared" si="131"/>
        <v>235867.61835</v>
      </c>
      <c r="F380" s="289">
        <f t="shared" si="131"/>
        <v>355445.52028351277</v>
      </c>
      <c r="G380" s="289">
        <f t="shared" si="131"/>
        <v>476136.46059043414</v>
      </c>
      <c r="H380" s="289">
        <f t="shared" si="131"/>
        <v>597953.28528179147</v>
      </c>
      <c r="I380" s="289">
        <f t="shared" si="131"/>
        <v>720908.93325519061</v>
      </c>
      <c r="J380" s="289">
        <f t="shared" si="131"/>
        <v>845016.43796129839</v>
      </c>
      <c r="K380" s="289">
        <f t="shared" si="131"/>
        <v>970288.92907169659</v>
      </c>
      <c r="L380" s="289">
        <f t="shared" si="131"/>
        <v>1096739.6341484359</v>
      </c>
      <c r="M380" s="289">
        <f t="shared" si="131"/>
        <v>1224381.8803156195</v>
      </c>
      <c r="N380" s="289">
        <f t="shared" si="131"/>
        <v>1353229.0959333389</v>
      </c>
      <c r="O380" s="289">
        <f t="shared" si="131"/>
        <v>1483294.8122742856</v>
      </c>
      <c r="P380" s="289">
        <f t="shared" si="131"/>
        <v>1614592.6652033541</v>
      </c>
      <c r="Q380" s="289">
        <f t="shared" si="131"/>
        <v>1747136.3968605539</v>
      </c>
      <c r="R380" s="289">
        <f t="shared" si="131"/>
        <v>1880939.8573475436</v>
      </c>
      <c r="S380" s="289">
        <f t="shared" si="131"/>
        <v>2016017.0064180945</v>
      </c>
      <c r="T380" s="289">
        <f t="shared" si="131"/>
        <v>2152381.9151727944</v>
      </c>
      <c r="U380" s="289">
        <f t="shared" si="131"/>
        <v>2290048.7677582931</v>
      </c>
      <c r="V380" s="289">
        <f t="shared" si="131"/>
        <v>2429031.8630713979</v>
      </c>
      <c r="W380" s="289">
        <f t="shared" si="131"/>
        <v>2569345.6164683108</v>
      </c>
      <c r="X380" s="289">
        <f t="shared" si="131"/>
        <v>2711004.5614793161</v>
      </c>
      <c r="Y380" s="289">
        <f t="shared" si="131"/>
        <v>2854023.3515292024</v>
      </c>
      <c r="Z380" s="289">
        <f t="shared" si="131"/>
        <v>2998416.7616637265</v>
      </c>
      <c r="AA380" s="289">
        <f t="shared" si="131"/>
        <v>3144199.6902823956</v>
      </c>
      <c r="AB380" s="289">
        <f t="shared" si="131"/>
        <v>3291387.1608778746</v>
      </c>
      <c r="AC380" s="289">
        <f t="shared" si="131"/>
        <v>3439994.3237822908</v>
      </c>
      <c r="AD380" s="289">
        <f t="shared" si="131"/>
        <v>3590036.4579207366</v>
      </c>
      <c r="AE380" s="289">
        <f t="shared" si="131"/>
        <v>3741528.9725722424</v>
      </c>
      <c r="AF380" s="289">
        <f t="shared" si="131"/>
        <v>3894487.4091385142</v>
      </c>
      <c r="AG380" s="289">
        <f t="shared" si="131"/>
        <v>4048927.4429207095</v>
      </c>
      <c r="AH380" s="289">
        <f t="shared" si="131"/>
        <v>4204864.8849045373</v>
      </c>
      <c r="AI380" s="289">
        <f t="shared" si="131"/>
        <v>4362315.6835539592</v>
      </c>
      <c r="AJ380" s="289">
        <f t="shared" si="131"/>
        <v>4521295.9266137648</v>
      </c>
      <c r="AK380" s="289" t="str">
        <f t="shared" si="131"/>
        <v/>
      </c>
      <c r="AL380" s="289" t="str">
        <f t="shared" si="131"/>
        <v/>
      </c>
      <c r="AM380" s="289" t="str">
        <f t="shared" si="131"/>
        <v/>
      </c>
      <c r="AN380" s="289" t="str">
        <f t="shared" si="131"/>
        <v/>
      </c>
      <c r="AO380" s="289" t="str">
        <f t="shared" si="131"/>
        <v/>
      </c>
      <c r="AP380" s="289" t="str">
        <f t="shared" si="131"/>
        <v/>
      </c>
      <c r="AQ380" s="289" t="str">
        <f t="shared" si="131"/>
        <v/>
      </c>
      <c r="AR380" s="289" t="str">
        <f t="shared" si="131"/>
        <v/>
      </c>
      <c r="AS380" s="294"/>
    </row>
    <row r="381" spans="1:1173" s="290" customFormat="1" ht="22" hidden="1" customHeight="1" x14ac:dyDescent="0.15">
      <c r="A381" s="256"/>
      <c r="B381" s="288" t="s">
        <v>201</v>
      </c>
      <c r="C381" s="93" t="s">
        <v>49</v>
      </c>
      <c r="D381" s="289">
        <f t="shared" ref="D381:AR381" si="132">IF(D$78="","",IF($F365=0,$H365*D380,$J$24*D380))</f>
        <v>12619158.28992</v>
      </c>
      <c r="E381" s="289">
        <f t="shared" si="132"/>
        <v>25355233.08139611</v>
      </c>
      <c r="F381" s="289">
        <f t="shared" si="132"/>
        <v>38209585.858255543</v>
      </c>
      <c r="G381" s="289">
        <f t="shared" si="132"/>
        <v>51183587.731433213</v>
      </c>
      <c r="H381" s="289">
        <f t="shared" si="132"/>
        <v>64278619.61792843</v>
      </c>
      <c r="I381" s="289">
        <f t="shared" si="132"/>
        <v>77496072.41983664</v>
      </c>
      <c r="J381" s="289">
        <f t="shared" si="132"/>
        <v>90837347.203492537</v>
      </c>
      <c r="K381" s="289">
        <f t="shared" si="132"/>
        <v>104303855.37876055</v>
      </c>
      <c r="L381" s="289">
        <f t="shared" si="132"/>
        <v>117897018.87850809</v>
      </c>
      <c r="M381" s="289">
        <f t="shared" si="132"/>
        <v>131618270.33829704</v>
      </c>
      <c r="N381" s="289">
        <f t="shared" si="132"/>
        <v>145469053.27632797</v>
      </c>
      <c r="O381" s="289">
        <f t="shared" si="132"/>
        <v>159450822.27367222</v>
      </c>
      <c r="P381" s="289">
        <f t="shared" si="132"/>
        <v>173565043.15482524</v>
      </c>
      <c r="Q381" s="289">
        <f t="shared" si="132"/>
        <v>187813193.16861588</v>
      </c>
      <c r="R381" s="289">
        <f t="shared" si="132"/>
        <v>202196761.16950506</v>
      </c>
      <c r="S381" s="289">
        <f t="shared" si="132"/>
        <v>216717247.7993066</v>
      </c>
      <c r="T381" s="289">
        <f t="shared" si="132"/>
        <v>231376165.66936415</v>
      </c>
      <c r="U381" s="289">
        <f t="shared" si="132"/>
        <v>246175039.54321617</v>
      </c>
      <c r="V381" s="289">
        <f t="shared" si="132"/>
        <v>261115406.51978239</v>
      </c>
      <c r="W381" s="289">
        <f t="shared" si="132"/>
        <v>276198816.21710283</v>
      </c>
      <c r="X381" s="289">
        <f t="shared" si="132"/>
        <v>291426830.95666283</v>
      </c>
      <c r="Y381" s="289">
        <f t="shared" si="132"/>
        <v>306801025.94833463</v>
      </c>
      <c r="Z381" s="289">
        <f t="shared" si="132"/>
        <v>322322989.47596812</v>
      </c>
      <c r="AA381" s="289">
        <f t="shared" si="132"/>
        <v>337994323.08366126</v>
      </c>
      <c r="AB381" s="289">
        <f t="shared" si="132"/>
        <v>353816641.76274204</v>
      </c>
      <c r="AC381" s="289">
        <f t="shared" si="132"/>
        <v>369791574.13949263</v>
      </c>
      <c r="AD381" s="289">
        <f t="shared" si="132"/>
        <v>385920762.66364682</v>
      </c>
      <c r="AE381" s="289">
        <f t="shared" si="132"/>
        <v>402205863.79769039</v>
      </c>
      <c r="AF381" s="289">
        <f t="shared" si="132"/>
        <v>418648548.20699674</v>
      </c>
      <c r="AG381" s="289">
        <f t="shared" si="132"/>
        <v>435250500.95082599</v>
      </c>
      <c r="AH381" s="289">
        <f t="shared" si="132"/>
        <v>452013421.67421931</v>
      </c>
      <c r="AI381" s="289">
        <f t="shared" si="132"/>
        <v>468939024.80081761</v>
      </c>
      <c r="AJ381" s="289">
        <f t="shared" si="132"/>
        <v>486029039.7266345</v>
      </c>
      <c r="AK381" s="289" t="str">
        <f t="shared" si="132"/>
        <v/>
      </c>
      <c r="AL381" s="289" t="str">
        <f t="shared" si="132"/>
        <v/>
      </c>
      <c r="AM381" s="289" t="str">
        <f t="shared" si="132"/>
        <v/>
      </c>
      <c r="AN381" s="289" t="str">
        <f t="shared" si="132"/>
        <v/>
      </c>
      <c r="AO381" s="289" t="str">
        <f t="shared" si="132"/>
        <v/>
      </c>
      <c r="AP381" s="289" t="str">
        <f t="shared" si="132"/>
        <v/>
      </c>
      <c r="AQ381" s="289" t="str">
        <f t="shared" si="132"/>
        <v/>
      </c>
      <c r="AR381" s="289" t="str">
        <f t="shared" si="132"/>
        <v/>
      </c>
      <c r="AS381" s="294"/>
    </row>
    <row r="382" spans="1:1173" s="256" customFormat="1" ht="10" hidden="1" customHeight="1" thickBot="1" x14ac:dyDescent="0.2">
      <c r="C382" s="291"/>
      <c r="D382" s="292"/>
      <c r="E382" s="295"/>
      <c r="F382" s="292"/>
      <c r="G382" s="292"/>
      <c r="H382" s="292"/>
      <c r="I382" s="292"/>
      <c r="J382" s="295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</row>
    <row r="383" spans="1:1173" s="255" customFormat="1" ht="22" hidden="1" customHeight="1" thickTop="1" thickBot="1" x14ac:dyDescent="0.2">
      <c r="A383" s="256"/>
      <c r="B383" s="296" t="s">
        <v>248</v>
      </c>
      <c r="C383" s="297" t="s">
        <v>79</v>
      </c>
      <c r="D383" s="298">
        <f>IF(D$78="","",D368+D372+D376+D380)</f>
        <v>1422115.7832000011</v>
      </c>
      <c r="E383" s="298">
        <f t="shared" ref="E383:AR383" si="133">IF(E$78="","",E368+E372+E376+E380)</f>
        <v>2824072.7161500007</v>
      </c>
      <c r="F383" s="298">
        <f t="shared" si="133"/>
        <v>4206320.7687495388</v>
      </c>
      <c r="G383" s="298">
        <f t="shared" si="133"/>
        <v>5577044.2633353118</v>
      </c>
      <c r="H383" s="298">
        <f t="shared" si="133"/>
        <v>6928901.1038446771</v>
      </c>
      <c r="I383" s="298">
        <f t="shared" si="133"/>
        <v>8262309.5099799829</v>
      </c>
      <c r="J383" s="298">
        <f t="shared" si="133"/>
        <v>9577685.830492707</v>
      </c>
      <c r="K383" s="298">
        <f t="shared" si="133"/>
        <v>10875418.711506044</v>
      </c>
      <c r="L383" s="298">
        <f t="shared" si="133"/>
        <v>12155920.886294143</v>
      </c>
      <c r="M383" s="298">
        <f t="shared" si="133"/>
        <v>13419551.59373581</v>
      </c>
      <c r="N383" s="298">
        <f t="shared" si="133"/>
        <v>14666694.240560252</v>
      </c>
      <c r="O383" s="298">
        <f t="shared" si="133"/>
        <v>15897730.566401888</v>
      </c>
      <c r="P383" s="298">
        <f t="shared" si="133"/>
        <v>17113014.808081057</v>
      </c>
      <c r="Q383" s="298">
        <f t="shared" si="133"/>
        <v>18277995.450427037</v>
      </c>
      <c r="R383" s="298">
        <f t="shared" si="133"/>
        <v>19427927.745859463</v>
      </c>
      <c r="S383" s="298">
        <f t="shared" si="133"/>
        <v>20563161.267843928</v>
      </c>
      <c r="T383" s="298">
        <f t="shared" si="133"/>
        <v>21684018.233137146</v>
      </c>
      <c r="U383" s="298">
        <f t="shared" si="133"/>
        <v>22790845.284736902</v>
      </c>
      <c r="V383" s="298">
        <f t="shared" si="133"/>
        <v>23883961.777751476</v>
      </c>
      <c r="W383" s="298">
        <f t="shared" si="133"/>
        <v>24963685.686903182</v>
      </c>
      <c r="X383" s="298">
        <f t="shared" si="133"/>
        <v>26030307.765180141</v>
      </c>
      <c r="Y383" s="298">
        <f t="shared" si="133"/>
        <v>27084169.198250197</v>
      </c>
      <c r="Z383" s="298">
        <f t="shared" si="133"/>
        <v>28125558.139550768</v>
      </c>
      <c r="AA383" s="298">
        <f t="shared" si="133"/>
        <v>29090852.462367758</v>
      </c>
      <c r="AB383" s="298">
        <f t="shared" si="133"/>
        <v>30044246.871116836</v>
      </c>
      <c r="AC383" s="298">
        <f t="shared" si="133"/>
        <v>30986025.850039747</v>
      </c>
      <c r="AD383" s="298">
        <f t="shared" si="133"/>
        <v>31916472.719328295</v>
      </c>
      <c r="AE383" s="298">
        <f t="shared" si="133"/>
        <v>32835869.663688242</v>
      </c>
      <c r="AF383" s="298">
        <f t="shared" si="133"/>
        <v>33744471.886255294</v>
      </c>
      <c r="AG383" s="298">
        <f t="shared" si="133"/>
        <v>34642533.510174774</v>
      </c>
      <c r="AH383" s="298">
        <f t="shared" si="133"/>
        <v>35530333.479656763</v>
      </c>
      <c r="AI383" s="298">
        <f t="shared" si="133"/>
        <v>36408123.838217892</v>
      </c>
      <c r="AJ383" s="298">
        <f t="shared" si="133"/>
        <v>37276129.754620947</v>
      </c>
      <c r="AK383" s="298" t="str">
        <f t="shared" si="133"/>
        <v/>
      </c>
      <c r="AL383" s="298" t="str">
        <f t="shared" si="133"/>
        <v/>
      </c>
      <c r="AM383" s="298" t="str">
        <f t="shared" si="133"/>
        <v/>
      </c>
      <c r="AN383" s="298" t="str">
        <f t="shared" si="133"/>
        <v/>
      </c>
      <c r="AO383" s="298" t="str">
        <f t="shared" si="133"/>
        <v/>
      </c>
      <c r="AP383" s="298" t="str">
        <f t="shared" si="133"/>
        <v/>
      </c>
      <c r="AQ383" s="298" t="str">
        <f t="shared" si="133"/>
        <v/>
      </c>
      <c r="AR383" s="298" t="str">
        <f t="shared" si="133"/>
        <v/>
      </c>
      <c r="AS383" s="261"/>
      <c r="AT383" s="261"/>
      <c r="AU383" s="261"/>
      <c r="AV383" s="261"/>
      <c r="AW383" s="261"/>
      <c r="AX383" s="261"/>
      <c r="AY383" s="261"/>
      <c r="AZ383" s="261"/>
      <c r="BA383" s="261"/>
      <c r="BB383" s="261"/>
      <c r="BC383" s="261"/>
      <c r="BD383" s="261"/>
      <c r="BE383" s="261"/>
      <c r="BF383" s="261"/>
      <c r="BG383" s="261"/>
      <c r="BH383" s="261"/>
      <c r="BI383" s="261"/>
      <c r="BJ383" s="261"/>
      <c r="BK383" s="261"/>
      <c r="BL383" s="261"/>
      <c r="BM383" s="261"/>
      <c r="BN383" s="261"/>
      <c r="BO383" s="261"/>
      <c r="BP383" s="261"/>
      <c r="BQ383" s="261"/>
      <c r="BR383" s="261"/>
      <c r="BS383" s="261"/>
      <c r="BT383" s="261"/>
      <c r="BU383" s="261"/>
      <c r="BV383" s="261"/>
      <c r="BW383" s="261"/>
      <c r="BX383" s="261"/>
      <c r="BY383" s="261"/>
      <c r="BZ383" s="261"/>
      <c r="CA383" s="261"/>
      <c r="CB383" s="261"/>
      <c r="CC383" s="261"/>
      <c r="CD383" s="261"/>
      <c r="CE383" s="261"/>
      <c r="CF383" s="261"/>
      <c r="CG383" s="261"/>
      <c r="CH383" s="261"/>
      <c r="CI383" s="261"/>
      <c r="CJ383" s="261"/>
      <c r="CK383" s="261"/>
      <c r="CL383" s="261"/>
      <c r="CM383" s="261"/>
      <c r="CN383" s="261"/>
      <c r="CO383" s="261"/>
      <c r="CP383" s="261"/>
      <c r="CQ383" s="261"/>
      <c r="CR383" s="261"/>
      <c r="CS383" s="261"/>
      <c r="CT383" s="261"/>
      <c r="CU383" s="261"/>
      <c r="CV383" s="261"/>
      <c r="CW383" s="261"/>
      <c r="CX383" s="261"/>
      <c r="CY383" s="261"/>
      <c r="CZ383" s="261"/>
      <c r="DA383" s="261"/>
      <c r="DB383" s="261"/>
      <c r="DC383" s="261"/>
      <c r="DD383" s="261"/>
      <c r="DE383" s="261"/>
      <c r="DF383" s="261"/>
      <c r="DG383" s="261"/>
      <c r="DH383" s="261"/>
      <c r="DI383" s="261"/>
      <c r="DJ383" s="261"/>
      <c r="DK383" s="261"/>
      <c r="DL383" s="261"/>
      <c r="DM383" s="261"/>
      <c r="DN383" s="261"/>
      <c r="DO383" s="261"/>
      <c r="DP383" s="261"/>
      <c r="DQ383" s="261"/>
      <c r="DR383" s="261"/>
      <c r="DS383" s="261"/>
      <c r="DT383" s="261"/>
      <c r="DU383" s="261"/>
      <c r="DV383" s="261"/>
      <c r="DW383" s="261"/>
      <c r="DX383" s="261"/>
      <c r="DY383" s="261"/>
      <c r="DZ383" s="261"/>
      <c r="EA383" s="261"/>
      <c r="EB383" s="261"/>
      <c r="EC383" s="261"/>
      <c r="ED383" s="261"/>
      <c r="EE383" s="261"/>
      <c r="EF383" s="261"/>
      <c r="EG383" s="261"/>
      <c r="EH383" s="261"/>
      <c r="EI383" s="261"/>
      <c r="EJ383" s="261"/>
      <c r="EK383" s="261"/>
      <c r="EL383" s="261"/>
      <c r="EM383" s="261"/>
      <c r="EN383" s="261"/>
      <c r="EO383" s="261"/>
      <c r="EP383" s="261"/>
      <c r="EQ383" s="261"/>
      <c r="ER383" s="261"/>
      <c r="ES383" s="261"/>
      <c r="ET383" s="261"/>
      <c r="EU383" s="261"/>
      <c r="EV383" s="261"/>
      <c r="EW383" s="261"/>
      <c r="EX383" s="261"/>
      <c r="EY383" s="261"/>
      <c r="EZ383" s="261"/>
      <c r="FA383" s="261"/>
      <c r="FB383" s="261"/>
      <c r="FC383" s="261"/>
      <c r="FD383" s="261"/>
      <c r="FE383" s="261"/>
      <c r="FF383" s="261"/>
      <c r="FG383" s="261"/>
      <c r="FH383" s="261"/>
      <c r="FI383" s="261"/>
      <c r="FJ383" s="261"/>
      <c r="FK383" s="261"/>
      <c r="FL383" s="261"/>
      <c r="FM383" s="261"/>
      <c r="FN383" s="261"/>
      <c r="FO383" s="261"/>
      <c r="FP383" s="261"/>
      <c r="FQ383" s="261"/>
      <c r="FR383" s="261"/>
      <c r="FS383" s="261"/>
      <c r="FT383" s="261"/>
      <c r="FU383" s="261"/>
      <c r="FV383" s="261"/>
      <c r="FW383" s="261"/>
      <c r="FX383" s="261"/>
      <c r="FY383" s="261"/>
      <c r="FZ383" s="261"/>
      <c r="GA383" s="261"/>
      <c r="GB383" s="261"/>
      <c r="GC383" s="261"/>
      <c r="GD383" s="261"/>
      <c r="GE383" s="261"/>
      <c r="GF383" s="261"/>
      <c r="GG383" s="261"/>
      <c r="GH383" s="261"/>
      <c r="GI383" s="261"/>
      <c r="GJ383" s="261"/>
      <c r="GK383" s="261"/>
      <c r="GL383" s="261"/>
      <c r="GM383" s="261"/>
      <c r="GN383" s="261"/>
      <c r="GO383" s="261"/>
      <c r="GP383" s="261"/>
      <c r="GQ383" s="261"/>
      <c r="GR383" s="261"/>
      <c r="GS383" s="261"/>
      <c r="GT383" s="261"/>
      <c r="GU383" s="261"/>
      <c r="GV383" s="261"/>
      <c r="GW383" s="261"/>
      <c r="GX383" s="261"/>
      <c r="GY383" s="261"/>
      <c r="GZ383" s="261"/>
      <c r="HA383" s="261"/>
      <c r="HB383" s="261"/>
      <c r="HC383" s="261"/>
      <c r="HD383" s="261"/>
      <c r="HE383" s="261"/>
      <c r="HF383" s="261"/>
      <c r="HG383" s="261"/>
      <c r="HH383" s="261"/>
      <c r="HI383" s="261"/>
      <c r="HJ383" s="261"/>
      <c r="HK383" s="261"/>
      <c r="HL383" s="261"/>
      <c r="HM383" s="261"/>
      <c r="HN383" s="261"/>
      <c r="HO383" s="261"/>
      <c r="HP383" s="261"/>
      <c r="HQ383" s="261"/>
      <c r="HR383" s="261"/>
      <c r="HS383" s="261"/>
      <c r="HT383" s="261"/>
      <c r="HU383" s="261"/>
      <c r="HV383" s="261"/>
      <c r="HW383" s="261"/>
      <c r="HX383" s="261"/>
      <c r="HY383" s="261"/>
      <c r="HZ383" s="261"/>
      <c r="IA383" s="261"/>
      <c r="IB383" s="261"/>
      <c r="IC383" s="261"/>
      <c r="ID383" s="261"/>
      <c r="IE383" s="261"/>
      <c r="IF383" s="261"/>
      <c r="IG383" s="261"/>
      <c r="IH383" s="261"/>
      <c r="II383" s="261"/>
      <c r="IJ383" s="261"/>
      <c r="IK383" s="261"/>
      <c r="IL383" s="261"/>
      <c r="IM383" s="261"/>
      <c r="IN383" s="261"/>
      <c r="IO383" s="261"/>
      <c r="IP383" s="261"/>
      <c r="IQ383" s="261"/>
      <c r="IR383" s="261"/>
      <c r="IS383" s="261"/>
      <c r="IT383" s="261"/>
      <c r="IU383" s="261"/>
      <c r="IV383" s="261"/>
      <c r="IW383" s="261"/>
      <c r="IX383" s="261"/>
      <c r="IY383" s="261"/>
      <c r="IZ383" s="261"/>
      <c r="JA383" s="261"/>
      <c r="JB383" s="261"/>
      <c r="JC383" s="261"/>
      <c r="JD383" s="261"/>
      <c r="JE383" s="261"/>
      <c r="JF383" s="261"/>
      <c r="JG383" s="261"/>
      <c r="JH383" s="261"/>
      <c r="JI383" s="261"/>
      <c r="JJ383" s="261"/>
      <c r="JK383" s="261"/>
      <c r="JL383" s="261"/>
      <c r="JM383" s="261"/>
      <c r="JN383" s="261"/>
      <c r="JO383" s="261"/>
      <c r="JP383" s="261"/>
      <c r="JQ383" s="261"/>
      <c r="JR383" s="261"/>
      <c r="JS383" s="261"/>
      <c r="JT383" s="261"/>
      <c r="JU383" s="261"/>
      <c r="JV383" s="261"/>
      <c r="JW383" s="261"/>
      <c r="JX383" s="261"/>
      <c r="JY383" s="261"/>
      <c r="JZ383" s="261"/>
      <c r="KA383" s="261"/>
      <c r="KB383" s="261"/>
      <c r="KC383" s="261"/>
      <c r="KD383" s="261"/>
      <c r="KE383" s="261"/>
      <c r="KF383" s="261"/>
      <c r="KG383" s="261"/>
      <c r="KH383" s="261"/>
      <c r="KI383" s="261"/>
      <c r="KJ383" s="261"/>
      <c r="KK383" s="261"/>
      <c r="KL383" s="261"/>
      <c r="KM383" s="261"/>
      <c r="KN383" s="261"/>
      <c r="KO383" s="261"/>
      <c r="KP383" s="261"/>
      <c r="KQ383" s="261"/>
      <c r="KR383" s="261"/>
      <c r="KS383" s="261"/>
      <c r="KT383" s="261"/>
      <c r="KU383" s="261"/>
      <c r="KV383" s="261"/>
      <c r="KW383" s="261"/>
      <c r="KX383" s="261"/>
      <c r="KY383" s="261"/>
      <c r="KZ383" s="261"/>
      <c r="LA383" s="261"/>
      <c r="LB383" s="261"/>
      <c r="LC383" s="261"/>
      <c r="LD383" s="261"/>
      <c r="LE383" s="261"/>
      <c r="LF383" s="261"/>
      <c r="LG383" s="261"/>
      <c r="LH383" s="261"/>
      <c r="LI383" s="261"/>
      <c r="LJ383" s="261"/>
      <c r="LK383" s="261"/>
      <c r="LL383" s="261"/>
      <c r="LM383" s="261"/>
      <c r="LN383" s="261"/>
      <c r="LO383" s="261"/>
      <c r="LP383" s="261"/>
      <c r="LQ383" s="261"/>
      <c r="LR383" s="261"/>
      <c r="LS383" s="261"/>
      <c r="LT383" s="261"/>
      <c r="LU383" s="261"/>
      <c r="LV383" s="261"/>
      <c r="LW383" s="261"/>
      <c r="LX383" s="261"/>
      <c r="LY383" s="261"/>
      <c r="LZ383" s="261"/>
      <c r="MA383" s="261"/>
      <c r="MB383" s="261"/>
      <c r="MC383" s="261"/>
      <c r="MD383" s="261"/>
      <c r="ME383" s="261"/>
      <c r="MF383" s="261"/>
      <c r="MG383" s="261"/>
      <c r="MH383" s="261"/>
      <c r="MI383" s="261"/>
      <c r="MJ383" s="261"/>
      <c r="MK383" s="261"/>
      <c r="ML383" s="261"/>
      <c r="MM383" s="261"/>
      <c r="MN383" s="261"/>
      <c r="MO383" s="261"/>
      <c r="MP383" s="261"/>
      <c r="MQ383" s="261"/>
      <c r="MR383" s="261"/>
      <c r="MS383" s="261"/>
      <c r="MT383" s="261"/>
      <c r="MU383" s="261"/>
      <c r="MV383" s="261"/>
      <c r="MW383" s="261"/>
      <c r="MX383" s="261"/>
      <c r="MY383" s="261"/>
      <c r="MZ383" s="261"/>
      <c r="NA383" s="261"/>
      <c r="NB383" s="261"/>
      <c r="NC383" s="261"/>
      <c r="ND383" s="261"/>
      <c r="NE383" s="261"/>
      <c r="NF383" s="261"/>
      <c r="NG383" s="261"/>
      <c r="NH383" s="261"/>
      <c r="NI383" s="261"/>
      <c r="NJ383" s="261"/>
      <c r="NK383" s="261"/>
      <c r="NL383" s="261"/>
      <c r="NM383" s="261"/>
      <c r="NN383" s="261"/>
      <c r="NO383" s="261"/>
      <c r="NP383" s="261"/>
      <c r="NQ383" s="261"/>
      <c r="NR383" s="261"/>
      <c r="NS383" s="261"/>
      <c r="NT383" s="261"/>
      <c r="NU383" s="261"/>
      <c r="NV383" s="261"/>
      <c r="NW383" s="261"/>
      <c r="NX383" s="261"/>
      <c r="NY383" s="261"/>
      <c r="NZ383" s="261"/>
      <c r="OA383" s="261"/>
      <c r="OB383" s="261"/>
      <c r="OC383" s="261"/>
      <c r="OD383" s="261"/>
      <c r="OE383" s="261"/>
      <c r="OF383" s="261"/>
      <c r="OG383" s="261"/>
      <c r="OH383" s="261"/>
      <c r="OI383" s="261"/>
      <c r="OJ383" s="261"/>
      <c r="OK383" s="261"/>
      <c r="OL383" s="261"/>
      <c r="OM383" s="261"/>
      <c r="ON383" s="261"/>
      <c r="OO383" s="261"/>
      <c r="OP383" s="261"/>
      <c r="OQ383" s="261"/>
      <c r="OR383" s="261"/>
      <c r="OS383" s="261"/>
      <c r="OT383" s="261"/>
      <c r="OU383" s="261"/>
      <c r="OV383" s="261"/>
      <c r="OW383" s="261"/>
      <c r="OX383" s="261"/>
      <c r="OY383" s="261"/>
      <c r="OZ383" s="261"/>
      <c r="PA383" s="261"/>
      <c r="PB383" s="261"/>
      <c r="PC383" s="261"/>
      <c r="PD383" s="261"/>
      <c r="PE383" s="261"/>
      <c r="PF383" s="261"/>
      <c r="PG383" s="261"/>
      <c r="PH383" s="261"/>
      <c r="PI383" s="261"/>
      <c r="PJ383" s="261"/>
      <c r="PK383" s="261"/>
      <c r="PL383" s="261"/>
      <c r="PM383" s="261"/>
      <c r="PN383" s="261"/>
      <c r="PO383" s="261"/>
      <c r="PP383" s="261"/>
      <c r="PQ383" s="261"/>
      <c r="PR383" s="261"/>
      <c r="PS383" s="261"/>
      <c r="PT383" s="261"/>
      <c r="PU383" s="261"/>
      <c r="PV383" s="261"/>
      <c r="PW383" s="261"/>
      <c r="PX383" s="261"/>
      <c r="PY383" s="261"/>
      <c r="PZ383" s="261"/>
      <c r="QA383" s="261"/>
      <c r="QB383" s="261"/>
      <c r="QC383" s="261"/>
      <c r="QD383" s="261"/>
      <c r="QE383" s="261"/>
      <c r="QF383" s="261"/>
      <c r="QG383" s="261"/>
      <c r="QH383" s="261"/>
      <c r="QI383" s="261"/>
      <c r="QJ383" s="261"/>
      <c r="QK383" s="261"/>
      <c r="QL383" s="261"/>
      <c r="QM383" s="261"/>
      <c r="QN383" s="261"/>
      <c r="QO383" s="261"/>
      <c r="QP383" s="261"/>
      <c r="QQ383" s="261"/>
      <c r="QR383" s="261"/>
      <c r="QS383" s="261"/>
      <c r="QT383" s="261"/>
      <c r="QU383" s="261"/>
      <c r="QV383" s="261"/>
      <c r="QW383" s="261"/>
      <c r="QX383" s="261"/>
      <c r="QY383" s="261"/>
      <c r="QZ383" s="261"/>
      <c r="RA383" s="261"/>
      <c r="RB383" s="261"/>
      <c r="RC383" s="261"/>
      <c r="RD383" s="261"/>
      <c r="RE383" s="261"/>
      <c r="RF383" s="261"/>
      <c r="RG383" s="261"/>
      <c r="RH383" s="261"/>
      <c r="RI383" s="261"/>
      <c r="RJ383" s="261"/>
      <c r="RK383" s="261"/>
      <c r="RL383" s="261"/>
      <c r="RM383" s="261"/>
      <c r="RN383" s="261"/>
      <c r="RO383" s="261"/>
      <c r="RP383" s="261"/>
      <c r="RQ383" s="261"/>
      <c r="RR383" s="261"/>
      <c r="RS383" s="261"/>
      <c r="RT383" s="261"/>
      <c r="RU383" s="261"/>
      <c r="RV383" s="261"/>
      <c r="RW383" s="261"/>
      <c r="RX383" s="261"/>
      <c r="RY383" s="261"/>
      <c r="RZ383" s="261"/>
      <c r="SA383" s="261"/>
      <c r="SB383" s="261"/>
      <c r="SC383" s="261"/>
      <c r="SD383" s="261"/>
      <c r="SE383" s="261"/>
      <c r="SF383" s="261"/>
      <c r="SG383" s="261"/>
      <c r="SH383" s="261"/>
      <c r="SI383" s="261"/>
      <c r="SJ383" s="261"/>
      <c r="SK383" s="261"/>
      <c r="SL383" s="261"/>
      <c r="SM383" s="261"/>
      <c r="SN383" s="261"/>
      <c r="SO383" s="261"/>
      <c r="SP383" s="261"/>
      <c r="SQ383" s="261"/>
      <c r="SR383" s="261"/>
      <c r="SS383" s="261"/>
      <c r="ST383" s="261"/>
      <c r="SU383" s="261"/>
      <c r="SV383" s="261"/>
      <c r="SW383" s="261"/>
      <c r="SX383" s="261"/>
      <c r="SY383" s="261"/>
      <c r="SZ383" s="261"/>
      <c r="TA383" s="261"/>
      <c r="TB383" s="261"/>
      <c r="TC383" s="261"/>
      <c r="TD383" s="261"/>
      <c r="TE383" s="261"/>
      <c r="TF383" s="261"/>
      <c r="TG383" s="261"/>
      <c r="TH383" s="261"/>
      <c r="TI383" s="261"/>
      <c r="TJ383" s="261"/>
      <c r="TK383" s="261"/>
      <c r="TL383" s="261"/>
      <c r="TM383" s="261"/>
      <c r="TN383" s="261"/>
      <c r="TO383" s="261"/>
      <c r="TP383" s="261"/>
      <c r="TQ383" s="261"/>
      <c r="TR383" s="261"/>
      <c r="TS383" s="261"/>
      <c r="TT383" s="261"/>
      <c r="TU383" s="261"/>
      <c r="TV383" s="261"/>
      <c r="TW383" s="261"/>
      <c r="TX383" s="261"/>
      <c r="TY383" s="261"/>
      <c r="TZ383" s="261"/>
      <c r="UA383" s="261"/>
      <c r="UB383" s="261"/>
      <c r="UC383" s="261"/>
      <c r="UD383" s="261"/>
      <c r="UE383" s="261"/>
      <c r="UF383" s="261"/>
      <c r="UG383" s="261"/>
      <c r="UH383" s="261"/>
      <c r="UI383" s="261"/>
      <c r="UJ383" s="261"/>
      <c r="UK383" s="261"/>
      <c r="UL383" s="261"/>
      <c r="UM383" s="261"/>
      <c r="UN383" s="261"/>
      <c r="UO383" s="261"/>
      <c r="UP383" s="261"/>
      <c r="UQ383" s="261"/>
      <c r="UR383" s="261"/>
      <c r="US383" s="261"/>
      <c r="UT383" s="261"/>
      <c r="UU383" s="261"/>
      <c r="UV383" s="261"/>
      <c r="UW383" s="261"/>
      <c r="UX383" s="261"/>
      <c r="UY383" s="261"/>
      <c r="UZ383" s="261"/>
      <c r="VA383" s="261"/>
      <c r="VB383" s="261"/>
      <c r="VC383" s="261"/>
      <c r="VD383" s="261"/>
      <c r="VE383" s="261"/>
      <c r="VF383" s="261"/>
      <c r="VG383" s="261"/>
      <c r="VH383" s="261"/>
      <c r="VI383" s="261"/>
      <c r="VJ383" s="261"/>
      <c r="VK383" s="261"/>
      <c r="VL383" s="261"/>
      <c r="VM383" s="261"/>
      <c r="VN383" s="261"/>
      <c r="VO383" s="261"/>
      <c r="VP383" s="261"/>
      <c r="VQ383" s="261"/>
      <c r="VR383" s="261"/>
      <c r="VS383" s="261"/>
      <c r="VT383" s="261"/>
      <c r="VU383" s="261"/>
      <c r="VV383" s="261"/>
      <c r="VW383" s="261"/>
      <c r="VX383" s="261"/>
      <c r="VY383" s="261"/>
      <c r="VZ383" s="261"/>
      <c r="WA383" s="261"/>
      <c r="WB383" s="261"/>
      <c r="WC383" s="261"/>
      <c r="WD383" s="261"/>
      <c r="WE383" s="261"/>
      <c r="WF383" s="261"/>
      <c r="WG383" s="261"/>
      <c r="WH383" s="261"/>
      <c r="WI383" s="261"/>
      <c r="WJ383" s="261"/>
      <c r="WK383" s="261"/>
      <c r="WL383" s="261"/>
      <c r="WM383" s="261"/>
      <c r="WN383" s="261"/>
      <c r="WO383" s="261"/>
      <c r="WP383" s="261"/>
      <c r="WQ383" s="261"/>
      <c r="WR383" s="261"/>
      <c r="WS383" s="261"/>
      <c r="WT383" s="261"/>
      <c r="WU383" s="261"/>
      <c r="WV383" s="261"/>
      <c r="WW383" s="261"/>
      <c r="WX383" s="261"/>
      <c r="WY383" s="261"/>
      <c r="WZ383" s="261"/>
      <c r="XA383" s="261"/>
      <c r="XB383" s="261"/>
      <c r="XC383" s="261"/>
      <c r="XD383" s="261"/>
      <c r="XE383" s="261"/>
      <c r="XF383" s="261"/>
      <c r="XG383" s="261"/>
      <c r="XH383" s="261"/>
      <c r="XI383" s="261"/>
      <c r="XJ383" s="261"/>
      <c r="XK383" s="261"/>
      <c r="XL383" s="261"/>
      <c r="XM383" s="261"/>
      <c r="XN383" s="261"/>
      <c r="XO383" s="261"/>
      <c r="XP383" s="261"/>
      <c r="XQ383" s="261"/>
      <c r="XR383" s="261"/>
      <c r="XS383" s="261"/>
      <c r="XT383" s="261"/>
      <c r="XU383" s="261"/>
      <c r="XV383" s="261"/>
      <c r="XW383" s="261"/>
      <c r="XX383" s="261"/>
      <c r="XY383" s="261"/>
      <c r="XZ383" s="261"/>
      <c r="YA383" s="261"/>
      <c r="YB383" s="261"/>
      <c r="YC383" s="261"/>
      <c r="YD383" s="261"/>
      <c r="YE383" s="261"/>
      <c r="YF383" s="261"/>
      <c r="YG383" s="261"/>
      <c r="YH383" s="261"/>
      <c r="YI383" s="261"/>
      <c r="YJ383" s="261"/>
      <c r="YK383" s="261"/>
      <c r="YL383" s="261"/>
      <c r="YM383" s="261"/>
      <c r="YN383" s="261"/>
      <c r="YO383" s="261"/>
      <c r="YP383" s="261"/>
      <c r="YQ383" s="261"/>
      <c r="YR383" s="261"/>
      <c r="YS383" s="261"/>
      <c r="YT383" s="261"/>
      <c r="YU383" s="261"/>
      <c r="YV383" s="261"/>
      <c r="YW383" s="261"/>
      <c r="YX383" s="261"/>
      <c r="YY383" s="261"/>
      <c r="YZ383" s="261"/>
      <c r="ZA383" s="261"/>
      <c r="ZB383" s="261"/>
      <c r="ZC383" s="261"/>
      <c r="ZD383" s="261"/>
      <c r="ZE383" s="261"/>
      <c r="ZF383" s="261"/>
      <c r="ZG383" s="261"/>
      <c r="ZH383" s="261"/>
      <c r="ZI383" s="261"/>
      <c r="ZJ383" s="261"/>
      <c r="ZK383" s="261"/>
      <c r="ZL383" s="261"/>
      <c r="ZM383" s="261"/>
      <c r="ZN383" s="261"/>
      <c r="ZO383" s="261"/>
      <c r="ZP383" s="261"/>
      <c r="ZQ383" s="261"/>
      <c r="ZR383" s="261"/>
      <c r="ZS383" s="261"/>
      <c r="ZT383" s="261"/>
      <c r="ZU383" s="261"/>
      <c r="ZV383" s="261"/>
      <c r="ZW383" s="261"/>
      <c r="ZX383" s="261"/>
      <c r="ZY383" s="261"/>
      <c r="ZZ383" s="261"/>
      <c r="AAA383" s="261"/>
      <c r="AAB383" s="261"/>
      <c r="AAC383" s="261"/>
      <c r="AAD383" s="261"/>
      <c r="AAE383" s="261"/>
      <c r="AAF383" s="261"/>
      <c r="AAG383" s="261"/>
      <c r="AAH383" s="261"/>
      <c r="AAI383" s="261"/>
      <c r="AAJ383" s="261"/>
      <c r="AAK383" s="261"/>
      <c r="AAL383" s="261"/>
      <c r="AAM383" s="261"/>
      <c r="AAN383" s="261"/>
      <c r="AAO383" s="261"/>
      <c r="AAP383" s="261"/>
      <c r="AAQ383" s="261"/>
      <c r="AAR383" s="261"/>
      <c r="AAS383" s="261"/>
      <c r="AAT383" s="261"/>
      <c r="AAU383" s="261"/>
      <c r="AAV383" s="261"/>
      <c r="AAW383" s="261"/>
      <c r="AAX383" s="261"/>
      <c r="AAY383" s="261"/>
      <c r="AAZ383" s="261"/>
      <c r="ABA383" s="261"/>
      <c r="ABB383" s="261"/>
      <c r="ABC383" s="261"/>
      <c r="ABD383" s="261"/>
      <c r="ABE383" s="261"/>
      <c r="ABF383" s="261"/>
      <c r="ABG383" s="261"/>
      <c r="ABH383" s="261"/>
      <c r="ABI383" s="261"/>
      <c r="ABJ383" s="261"/>
      <c r="ABK383" s="261"/>
      <c r="ABL383" s="261"/>
      <c r="ABM383" s="261"/>
      <c r="ABN383" s="261"/>
      <c r="ABO383" s="261"/>
      <c r="ABP383" s="261"/>
      <c r="ABQ383" s="261"/>
      <c r="ABR383" s="261"/>
      <c r="ABS383" s="261"/>
      <c r="ABT383" s="261"/>
      <c r="ABU383" s="261"/>
      <c r="ABV383" s="261"/>
      <c r="ABW383" s="261"/>
      <c r="ABX383" s="261"/>
      <c r="ABY383" s="261"/>
      <c r="ABZ383" s="261"/>
      <c r="ACA383" s="261"/>
      <c r="ACB383" s="261"/>
      <c r="ACC383" s="261"/>
      <c r="ACD383" s="261"/>
      <c r="ACE383" s="261"/>
      <c r="ACF383" s="261"/>
      <c r="ACG383" s="261"/>
      <c r="ACH383" s="261"/>
      <c r="ACI383" s="261"/>
      <c r="ACJ383" s="261"/>
      <c r="ACK383" s="261"/>
      <c r="ACL383" s="261"/>
      <c r="ACM383" s="261"/>
      <c r="ACN383" s="261"/>
      <c r="ACO383" s="261"/>
      <c r="ACP383" s="261"/>
      <c r="ACQ383" s="261"/>
      <c r="ACR383" s="261"/>
      <c r="ACS383" s="261"/>
      <c r="ACT383" s="261"/>
      <c r="ACU383" s="261"/>
      <c r="ACV383" s="261"/>
      <c r="ACW383" s="261"/>
      <c r="ACX383" s="261"/>
      <c r="ACY383" s="261"/>
      <c r="ACZ383" s="261"/>
      <c r="ADA383" s="261"/>
      <c r="ADB383" s="261"/>
      <c r="ADC383" s="261"/>
      <c r="ADD383" s="261"/>
      <c r="ADE383" s="261"/>
      <c r="ADF383" s="261"/>
      <c r="ADG383" s="261"/>
      <c r="ADH383" s="261"/>
      <c r="ADI383" s="261"/>
      <c r="ADJ383" s="261"/>
      <c r="ADK383" s="261"/>
      <c r="ADL383" s="261"/>
      <c r="ADM383" s="261"/>
      <c r="ADN383" s="261"/>
      <c r="ADO383" s="261"/>
      <c r="ADP383" s="261"/>
      <c r="ADQ383" s="261"/>
      <c r="ADR383" s="261"/>
      <c r="ADS383" s="261"/>
      <c r="ADT383" s="261"/>
      <c r="ADU383" s="261"/>
      <c r="ADV383" s="261"/>
      <c r="ADW383" s="261"/>
      <c r="ADX383" s="261"/>
      <c r="ADY383" s="261"/>
      <c r="ADZ383" s="261"/>
      <c r="AEA383" s="261"/>
      <c r="AEB383" s="261"/>
      <c r="AEC383" s="261"/>
      <c r="AED383" s="261"/>
      <c r="AEE383" s="261"/>
      <c r="AEF383" s="261"/>
      <c r="AEG383" s="261"/>
      <c r="AEH383" s="261"/>
      <c r="AEI383" s="261"/>
      <c r="AEJ383" s="261"/>
      <c r="AEK383" s="261"/>
      <c r="AEL383" s="261"/>
      <c r="AEM383" s="261"/>
      <c r="AEN383" s="261"/>
      <c r="AEO383" s="261"/>
      <c r="AEP383" s="261"/>
      <c r="AEQ383" s="261"/>
      <c r="AER383" s="261"/>
      <c r="AES383" s="261"/>
      <c r="AET383" s="261"/>
      <c r="AEU383" s="261"/>
      <c r="AEV383" s="261"/>
      <c r="AEW383" s="261"/>
      <c r="AEX383" s="261"/>
      <c r="AEY383" s="261"/>
      <c r="AEZ383" s="261"/>
      <c r="AFA383" s="261"/>
      <c r="AFB383" s="261"/>
      <c r="AFC383" s="261"/>
      <c r="AFD383" s="261"/>
      <c r="AFE383" s="261"/>
      <c r="AFF383" s="261"/>
      <c r="AFG383" s="261"/>
      <c r="AFH383" s="261"/>
      <c r="AFI383" s="261"/>
      <c r="AFJ383" s="261"/>
      <c r="AFK383" s="261"/>
      <c r="AFL383" s="261"/>
      <c r="AFM383" s="261"/>
      <c r="AFN383" s="261"/>
      <c r="AFO383" s="261"/>
      <c r="AFP383" s="261"/>
      <c r="AFQ383" s="261"/>
      <c r="AFR383" s="261"/>
      <c r="AFS383" s="261"/>
      <c r="AFT383" s="261"/>
      <c r="AFU383" s="261"/>
      <c r="AFV383" s="261"/>
      <c r="AFW383" s="261"/>
      <c r="AFX383" s="261"/>
      <c r="AFY383" s="261"/>
      <c r="AFZ383" s="261"/>
      <c r="AGA383" s="261"/>
      <c r="AGB383" s="261"/>
      <c r="AGC383" s="261"/>
      <c r="AGD383" s="261"/>
      <c r="AGE383" s="261"/>
      <c r="AGF383" s="261"/>
      <c r="AGG383" s="261"/>
      <c r="AGH383" s="261"/>
      <c r="AGI383" s="261"/>
      <c r="AGJ383" s="261"/>
      <c r="AGK383" s="261"/>
      <c r="AGL383" s="261"/>
      <c r="AGM383" s="261"/>
      <c r="AGN383" s="261"/>
      <c r="AGO383" s="261"/>
      <c r="AGP383" s="261"/>
      <c r="AGQ383" s="261"/>
      <c r="AGR383" s="261"/>
      <c r="AGS383" s="261"/>
      <c r="AGT383" s="261"/>
      <c r="AGU383" s="261"/>
      <c r="AGV383" s="261"/>
      <c r="AGW383" s="261"/>
      <c r="AGX383" s="261"/>
      <c r="AGY383" s="261"/>
      <c r="AGZ383" s="261"/>
      <c r="AHA383" s="261"/>
      <c r="AHB383" s="261"/>
      <c r="AHC383" s="261"/>
      <c r="AHD383" s="261"/>
      <c r="AHE383" s="261"/>
      <c r="AHF383" s="261"/>
      <c r="AHG383" s="261"/>
      <c r="AHH383" s="261"/>
      <c r="AHI383" s="261"/>
      <c r="AHJ383" s="261"/>
      <c r="AHK383" s="261"/>
      <c r="AHL383" s="261"/>
      <c r="AHM383" s="261"/>
      <c r="AHN383" s="261"/>
      <c r="AHO383" s="261"/>
      <c r="AHP383" s="261"/>
      <c r="AHQ383" s="261"/>
      <c r="AHR383" s="261"/>
      <c r="AHS383" s="261"/>
      <c r="AHT383" s="261"/>
      <c r="AHU383" s="261"/>
      <c r="AHV383" s="261"/>
      <c r="AHW383" s="261"/>
      <c r="AHX383" s="261"/>
      <c r="AHY383" s="261"/>
      <c r="AHZ383" s="261"/>
      <c r="AIA383" s="261"/>
      <c r="AIB383" s="261"/>
      <c r="AIC383" s="261"/>
      <c r="AID383" s="261"/>
      <c r="AIE383" s="261"/>
      <c r="AIF383" s="261"/>
      <c r="AIG383" s="261"/>
      <c r="AIH383" s="261"/>
      <c r="AII383" s="261"/>
      <c r="AIJ383" s="261"/>
      <c r="AIK383" s="261"/>
      <c r="AIL383" s="261"/>
      <c r="AIM383" s="261"/>
      <c r="AIN383" s="261"/>
      <c r="AIO383" s="261"/>
      <c r="AIP383" s="261"/>
      <c r="AIQ383" s="261"/>
      <c r="AIR383" s="261"/>
      <c r="AIS383" s="261"/>
      <c r="AIT383" s="261"/>
      <c r="AIU383" s="261"/>
      <c r="AIV383" s="261"/>
      <c r="AIW383" s="261"/>
      <c r="AIX383" s="261"/>
      <c r="AIY383" s="261"/>
      <c r="AIZ383" s="261"/>
      <c r="AJA383" s="261"/>
      <c r="AJB383" s="261"/>
      <c r="AJC383" s="261"/>
      <c r="AJD383" s="261"/>
      <c r="AJE383" s="261"/>
      <c r="AJF383" s="261"/>
      <c r="AJG383" s="261"/>
      <c r="AJH383" s="261"/>
      <c r="AJI383" s="261"/>
      <c r="AJJ383" s="261"/>
      <c r="AJK383" s="261"/>
      <c r="AJL383" s="261"/>
      <c r="AJM383" s="261"/>
      <c r="AJN383" s="261"/>
      <c r="AJO383" s="261"/>
      <c r="AJP383" s="261"/>
      <c r="AJQ383" s="261"/>
      <c r="AJR383" s="261"/>
      <c r="AJS383" s="261"/>
      <c r="AJT383" s="261"/>
      <c r="AJU383" s="261"/>
      <c r="AJV383" s="261"/>
      <c r="AJW383" s="261"/>
      <c r="AJX383" s="261"/>
      <c r="AJY383" s="261"/>
      <c r="AJZ383" s="261"/>
      <c r="AKA383" s="261"/>
      <c r="AKB383" s="261"/>
      <c r="AKC383" s="261"/>
      <c r="AKD383" s="261"/>
      <c r="AKE383" s="261"/>
      <c r="AKF383" s="261"/>
      <c r="AKG383" s="261"/>
      <c r="AKH383" s="261"/>
      <c r="AKI383" s="261"/>
      <c r="AKJ383" s="261"/>
      <c r="AKK383" s="261"/>
      <c r="AKL383" s="261"/>
      <c r="AKM383" s="261"/>
      <c r="AKN383" s="261"/>
      <c r="AKO383" s="261"/>
      <c r="AKP383" s="261"/>
      <c r="AKQ383" s="261"/>
      <c r="AKR383" s="261"/>
      <c r="AKS383" s="261"/>
      <c r="AKT383" s="261"/>
      <c r="AKU383" s="261"/>
      <c r="AKV383" s="261"/>
      <c r="AKW383" s="261"/>
      <c r="AKX383" s="261"/>
      <c r="AKY383" s="261"/>
      <c r="AKZ383" s="261"/>
      <c r="ALA383" s="261"/>
      <c r="ALB383" s="261"/>
      <c r="ALC383" s="261"/>
      <c r="ALD383" s="261"/>
      <c r="ALE383" s="261"/>
      <c r="ALF383" s="261"/>
      <c r="ALG383" s="261"/>
      <c r="ALH383" s="261"/>
      <c r="ALI383" s="261"/>
      <c r="ALJ383" s="261"/>
      <c r="ALK383" s="261"/>
      <c r="ALL383" s="261"/>
      <c r="ALM383" s="261"/>
      <c r="ALN383" s="261"/>
      <c r="ALO383" s="261"/>
      <c r="ALP383" s="261"/>
      <c r="ALQ383" s="261"/>
      <c r="ALR383" s="261"/>
      <c r="ALS383" s="261"/>
      <c r="ALT383" s="261"/>
      <c r="ALU383" s="261"/>
      <c r="ALV383" s="261"/>
      <c r="ALW383" s="261"/>
      <c r="ALX383" s="261"/>
      <c r="ALY383" s="261"/>
      <c r="ALZ383" s="261"/>
      <c r="AMA383" s="261"/>
      <c r="AMB383" s="261"/>
      <c r="AMC383" s="261"/>
      <c r="AMD383" s="261"/>
      <c r="AME383" s="261"/>
      <c r="AMF383" s="261"/>
      <c r="AMG383" s="261"/>
      <c r="AMH383" s="261"/>
      <c r="AMI383" s="261"/>
      <c r="AMJ383" s="261"/>
      <c r="AMK383" s="261"/>
      <c r="AML383" s="261"/>
      <c r="AMM383" s="261"/>
      <c r="AMN383" s="261"/>
      <c r="AMO383" s="261"/>
      <c r="AMP383" s="261"/>
      <c r="AMQ383" s="261"/>
      <c r="AMR383" s="261"/>
      <c r="AMS383" s="261"/>
      <c r="AMT383" s="261"/>
      <c r="AMU383" s="261"/>
      <c r="AMV383" s="261"/>
      <c r="AMW383" s="261"/>
      <c r="AMX383" s="261"/>
      <c r="AMY383" s="261"/>
      <c r="AMZ383" s="261"/>
      <c r="ANA383" s="261"/>
      <c r="ANB383" s="261"/>
      <c r="ANC383" s="261"/>
      <c r="AND383" s="261"/>
      <c r="ANE383" s="261"/>
      <c r="ANF383" s="261"/>
      <c r="ANG383" s="261"/>
      <c r="ANH383" s="261"/>
      <c r="ANI383" s="261"/>
      <c r="ANJ383" s="261"/>
      <c r="ANK383" s="261"/>
      <c r="ANL383" s="261"/>
      <c r="ANM383" s="261"/>
      <c r="ANN383" s="261"/>
      <c r="ANO383" s="261"/>
      <c r="ANP383" s="261"/>
      <c r="ANQ383" s="261"/>
      <c r="ANR383" s="261"/>
      <c r="ANS383" s="261"/>
      <c r="ANT383" s="261"/>
      <c r="ANU383" s="261"/>
      <c r="ANV383" s="261"/>
      <c r="ANW383" s="261"/>
      <c r="ANX383" s="261"/>
      <c r="ANY383" s="261"/>
      <c r="ANZ383" s="261"/>
      <c r="AOA383" s="261"/>
      <c r="AOB383" s="261"/>
      <c r="AOC383" s="261"/>
      <c r="AOD383" s="261"/>
      <c r="AOE383" s="261"/>
      <c r="AOF383" s="261"/>
      <c r="AOG383" s="261"/>
      <c r="AOH383" s="261"/>
      <c r="AOI383" s="261"/>
      <c r="AOJ383" s="261"/>
      <c r="AOK383" s="261"/>
      <c r="AOL383" s="261"/>
      <c r="AOM383" s="261"/>
      <c r="AON383" s="261"/>
      <c r="AOO383" s="261"/>
      <c r="AOP383" s="261"/>
      <c r="AOQ383" s="261"/>
      <c r="AOR383" s="261"/>
      <c r="AOS383" s="261"/>
      <c r="AOT383" s="261"/>
      <c r="AOU383" s="261"/>
      <c r="AOV383" s="261"/>
      <c r="AOW383" s="261"/>
      <c r="AOX383" s="261"/>
      <c r="AOY383" s="261"/>
      <c r="AOZ383" s="261"/>
      <c r="APA383" s="261"/>
      <c r="APB383" s="261"/>
      <c r="APC383" s="261"/>
      <c r="APD383" s="261"/>
      <c r="APE383" s="261"/>
      <c r="APF383" s="261"/>
      <c r="APG383" s="261"/>
      <c r="APH383" s="261"/>
      <c r="API383" s="261"/>
      <c r="APJ383" s="261"/>
      <c r="APK383" s="261"/>
      <c r="APL383" s="261"/>
      <c r="APM383" s="261"/>
      <c r="APN383" s="261"/>
      <c r="APO383" s="261"/>
      <c r="APP383" s="261"/>
      <c r="APQ383" s="261"/>
      <c r="APR383" s="261"/>
      <c r="APS383" s="261"/>
      <c r="APT383" s="261"/>
      <c r="APU383" s="261"/>
      <c r="APV383" s="261"/>
      <c r="APW383" s="261"/>
      <c r="APX383" s="261"/>
      <c r="APY383" s="261"/>
      <c r="APZ383" s="261"/>
      <c r="AQA383" s="261"/>
      <c r="AQB383" s="261"/>
      <c r="AQC383" s="261"/>
      <c r="AQD383" s="261"/>
      <c r="AQE383" s="261"/>
      <c r="AQF383" s="261"/>
      <c r="AQG383" s="261"/>
      <c r="AQH383" s="261"/>
      <c r="AQI383" s="261"/>
      <c r="AQJ383" s="261"/>
      <c r="AQK383" s="261"/>
      <c r="AQL383" s="261"/>
      <c r="AQM383" s="261"/>
      <c r="AQN383" s="261"/>
      <c r="AQO383" s="261"/>
      <c r="AQP383" s="261"/>
      <c r="AQQ383" s="261"/>
      <c r="AQR383" s="261"/>
      <c r="AQS383" s="261"/>
      <c r="AQT383" s="261"/>
      <c r="AQU383" s="261"/>
      <c r="AQV383" s="261"/>
      <c r="AQW383" s="261"/>
      <c r="AQX383" s="261"/>
      <c r="AQY383" s="261"/>
      <c r="AQZ383" s="261"/>
      <c r="ARA383" s="261"/>
      <c r="ARB383" s="261"/>
      <c r="ARC383" s="261"/>
      <c r="ARD383" s="261"/>
      <c r="ARE383" s="261"/>
      <c r="ARF383" s="261"/>
      <c r="ARG383" s="261"/>
      <c r="ARH383" s="261"/>
      <c r="ARI383" s="261"/>
      <c r="ARJ383" s="261"/>
      <c r="ARK383" s="261"/>
      <c r="ARL383" s="261"/>
      <c r="ARM383" s="261"/>
      <c r="ARN383" s="261"/>
      <c r="ARO383" s="261"/>
      <c r="ARP383" s="261"/>
      <c r="ARQ383" s="261"/>
      <c r="ARR383" s="261"/>
      <c r="ARS383" s="261"/>
      <c r="ART383" s="261"/>
      <c r="ARU383" s="261"/>
      <c r="ARV383" s="261"/>
      <c r="ARW383" s="261"/>
      <c r="ARX383" s="261"/>
      <c r="ARY383" s="261"/>
      <c r="ARZ383" s="261"/>
      <c r="ASA383" s="261"/>
      <c r="ASB383" s="261"/>
      <c r="ASC383" s="261"/>
    </row>
    <row r="384" spans="1:1173" s="255" customFormat="1" ht="22" hidden="1" customHeight="1" thickTop="1" thickBot="1" x14ac:dyDescent="0.2">
      <c r="A384" s="256"/>
      <c r="B384" s="296" t="s">
        <v>250</v>
      </c>
      <c r="C384" s="297" t="s">
        <v>49</v>
      </c>
      <c r="D384" s="298">
        <f>IF(D$78="","",D369+D373+D377+D381)</f>
        <v>152874215.64694071</v>
      </c>
      <c r="E384" s="298">
        <f t="shared" ref="E384:AR384" si="134">IF(E$78="","",E369+E373+E377+E381)</f>
        <v>303581400.69291401</v>
      </c>
      <c r="F384" s="298">
        <f t="shared" si="134"/>
        <v>452169925.87978894</v>
      </c>
      <c r="G384" s="298">
        <f t="shared" si="134"/>
        <v>599519587.26397991</v>
      </c>
      <c r="H384" s="298">
        <f t="shared" si="134"/>
        <v>744841126.19999492</v>
      </c>
      <c r="I384" s="298">
        <f t="shared" si="134"/>
        <v>888179500.35564148</v>
      </c>
      <c r="J384" s="298">
        <f t="shared" si="134"/>
        <v>1029579466.275759</v>
      </c>
      <c r="K384" s="298">
        <f t="shared" si="134"/>
        <v>1169082802.5355873</v>
      </c>
      <c r="L384" s="298">
        <f t="shared" si="134"/>
        <v>1306733877.0243666</v>
      </c>
      <c r="M384" s="298">
        <f t="shared" si="134"/>
        <v>1442571307.1053789</v>
      </c>
      <c r="N384" s="298">
        <f t="shared" si="134"/>
        <v>1576636308.1309128</v>
      </c>
      <c r="O384" s="298">
        <f t="shared" si="134"/>
        <v>1708969916.2443562</v>
      </c>
      <c r="P384" s="298">
        <f t="shared" si="134"/>
        <v>1839610211.0990696</v>
      </c>
      <c r="Q384" s="298">
        <f t="shared" si="134"/>
        <v>1964842983.315243</v>
      </c>
      <c r="R384" s="298">
        <f t="shared" si="134"/>
        <v>2088458092.4280539</v>
      </c>
      <c r="S384" s="298">
        <f t="shared" si="134"/>
        <v>2210493116.7908216</v>
      </c>
      <c r="T384" s="298">
        <f t="shared" si="134"/>
        <v>2330982693.9728179</v>
      </c>
      <c r="U384" s="298">
        <f t="shared" si="134"/>
        <v>2449964087.3087301</v>
      </c>
      <c r="V384" s="298">
        <f t="shared" si="134"/>
        <v>2567471626.7471251</v>
      </c>
      <c r="W384" s="298">
        <f t="shared" si="134"/>
        <v>2683539493.8482122</v>
      </c>
      <c r="X384" s="298">
        <f t="shared" si="134"/>
        <v>2798198943.8976226</v>
      </c>
      <c r="Y384" s="298">
        <f t="shared" si="134"/>
        <v>2911486653.5794783</v>
      </c>
      <c r="Z384" s="298">
        <f t="shared" si="134"/>
        <v>3023433598.733614</v>
      </c>
      <c r="AA384" s="298">
        <f t="shared" si="134"/>
        <v>3127200545.2877398</v>
      </c>
      <c r="AB384" s="298">
        <f t="shared" si="134"/>
        <v>3229688278.116169</v>
      </c>
      <c r="AC384" s="298">
        <f t="shared" si="134"/>
        <v>3330927378.6285419</v>
      </c>
      <c r="AD384" s="298">
        <f t="shared" si="134"/>
        <v>3430948303.1017733</v>
      </c>
      <c r="AE384" s="298">
        <f t="shared" si="134"/>
        <v>3529781385.7506104</v>
      </c>
      <c r="AF384" s="298">
        <f t="shared" si="134"/>
        <v>3627454060.3323188</v>
      </c>
      <c r="AG384" s="298">
        <f t="shared" si="134"/>
        <v>3723993644.5076537</v>
      </c>
      <c r="AH384" s="298">
        <f t="shared" si="134"/>
        <v>3819430124.1454363</v>
      </c>
      <c r="AI384" s="298">
        <f t="shared" si="134"/>
        <v>3913790593.3510633</v>
      </c>
      <c r="AJ384" s="298">
        <f t="shared" si="134"/>
        <v>4007099257.25495</v>
      </c>
      <c r="AK384" s="298" t="str">
        <f t="shared" si="134"/>
        <v/>
      </c>
      <c r="AL384" s="298" t="str">
        <f t="shared" si="134"/>
        <v/>
      </c>
      <c r="AM384" s="298" t="str">
        <f t="shared" si="134"/>
        <v/>
      </c>
      <c r="AN384" s="298" t="str">
        <f t="shared" si="134"/>
        <v/>
      </c>
      <c r="AO384" s="298" t="str">
        <f t="shared" si="134"/>
        <v/>
      </c>
      <c r="AP384" s="298" t="str">
        <f t="shared" si="134"/>
        <v/>
      </c>
      <c r="AQ384" s="298" t="str">
        <f t="shared" si="134"/>
        <v/>
      </c>
      <c r="AR384" s="298" t="str">
        <f t="shared" si="134"/>
        <v/>
      </c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1"/>
      <c r="BN384" s="261"/>
      <c r="BO384" s="261"/>
      <c r="BP384" s="261"/>
      <c r="BQ384" s="261"/>
      <c r="BR384" s="261"/>
      <c r="BS384" s="261"/>
      <c r="BT384" s="261"/>
      <c r="BU384" s="261"/>
      <c r="BV384" s="261"/>
      <c r="BW384" s="261"/>
      <c r="BX384" s="261"/>
      <c r="BY384" s="261"/>
      <c r="BZ384" s="261"/>
      <c r="CA384" s="261"/>
      <c r="CB384" s="261"/>
      <c r="CC384" s="261"/>
      <c r="CD384" s="261"/>
      <c r="CE384" s="261"/>
      <c r="CF384" s="261"/>
      <c r="CG384" s="261"/>
      <c r="CH384" s="261"/>
      <c r="CI384" s="261"/>
      <c r="CJ384" s="261"/>
      <c r="CK384" s="261"/>
      <c r="CL384" s="261"/>
      <c r="CM384" s="261"/>
      <c r="CN384" s="261"/>
      <c r="CO384" s="261"/>
      <c r="CP384" s="261"/>
      <c r="CQ384" s="261"/>
      <c r="CR384" s="261"/>
      <c r="CS384" s="261"/>
      <c r="CT384" s="261"/>
      <c r="CU384" s="261"/>
      <c r="CV384" s="261"/>
      <c r="CW384" s="261"/>
      <c r="CX384" s="261"/>
      <c r="CY384" s="261"/>
      <c r="CZ384" s="261"/>
      <c r="DA384" s="261"/>
      <c r="DB384" s="261"/>
      <c r="DC384" s="261"/>
      <c r="DD384" s="261"/>
      <c r="DE384" s="261"/>
      <c r="DF384" s="261"/>
      <c r="DG384" s="261"/>
      <c r="DH384" s="261"/>
      <c r="DI384" s="261"/>
      <c r="DJ384" s="261"/>
      <c r="DK384" s="261"/>
      <c r="DL384" s="261"/>
      <c r="DM384" s="261"/>
      <c r="DN384" s="261"/>
      <c r="DO384" s="261"/>
      <c r="DP384" s="261"/>
      <c r="DQ384" s="261"/>
      <c r="DR384" s="261"/>
      <c r="DS384" s="261"/>
      <c r="DT384" s="261"/>
      <c r="DU384" s="261"/>
      <c r="DV384" s="261"/>
      <c r="DW384" s="261"/>
      <c r="DX384" s="261"/>
      <c r="DY384" s="261"/>
      <c r="DZ384" s="261"/>
      <c r="EA384" s="261"/>
      <c r="EB384" s="261"/>
      <c r="EC384" s="261"/>
      <c r="ED384" s="261"/>
      <c r="EE384" s="261"/>
      <c r="EF384" s="261"/>
      <c r="EG384" s="261"/>
      <c r="EH384" s="261"/>
      <c r="EI384" s="261"/>
      <c r="EJ384" s="261"/>
      <c r="EK384" s="261"/>
      <c r="EL384" s="261"/>
      <c r="EM384" s="261"/>
      <c r="EN384" s="261"/>
      <c r="EO384" s="261"/>
      <c r="EP384" s="261"/>
      <c r="EQ384" s="261"/>
      <c r="ER384" s="261"/>
      <c r="ES384" s="261"/>
      <c r="ET384" s="261"/>
      <c r="EU384" s="261"/>
      <c r="EV384" s="261"/>
      <c r="EW384" s="261"/>
      <c r="EX384" s="261"/>
      <c r="EY384" s="261"/>
      <c r="EZ384" s="261"/>
      <c r="FA384" s="261"/>
      <c r="FB384" s="261"/>
      <c r="FC384" s="261"/>
      <c r="FD384" s="261"/>
      <c r="FE384" s="261"/>
      <c r="FF384" s="261"/>
      <c r="FG384" s="261"/>
      <c r="FH384" s="261"/>
      <c r="FI384" s="261"/>
      <c r="FJ384" s="261"/>
      <c r="FK384" s="261"/>
      <c r="FL384" s="261"/>
      <c r="FM384" s="261"/>
      <c r="FN384" s="261"/>
      <c r="FO384" s="261"/>
      <c r="FP384" s="261"/>
      <c r="FQ384" s="261"/>
      <c r="FR384" s="261"/>
      <c r="FS384" s="261"/>
      <c r="FT384" s="261"/>
      <c r="FU384" s="261"/>
      <c r="FV384" s="261"/>
      <c r="FW384" s="261"/>
      <c r="FX384" s="261"/>
      <c r="FY384" s="261"/>
      <c r="FZ384" s="261"/>
      <c r="GA384" s="261"/>
      <c r="GB384" s="261"/>
      <c r="GC384" s="261"/>
      <c r="GD384" s="261"/>
      <c r="GE384" s="261"/>
      <c r="GF384" s="261"/>
      <c r="GG384" s="261"/>
      <c r="GH384" s="261"/>
      <c r="GI384" s="261"/>
      <c r="GJ384" s="261"/>
      <c r="GK384" s="261"/>
      <c r="GL384" s="261"/>
      <c r="GM384" s="261"/>
      <c r="GN384" s="261"/>
      <c r="GO384" s="261"/>
      <c r="GP384" s="261"/>
      <c r="GQ384" s="261"/>
      <c r="GR384" s="261"/>
      <c r="GS384" s="261"/>
      <c r="GT384" s="261"/>
      <c r="GU384" s="261"/>
      <c r="GV384" s="261"/>
      <c r="GW384" s="261"/>
      <c r="GX384" s="261"/>
      <c r="GY384" s="261"/>
      <c r="GZ384" s="261"/>
      <c r="HA384" s="261"/>
      <c r="HB384" s="261"/>
      <c r="HC384" s="261"/>
      <c r="HD384" s="261"/>
      <c r="HE384" s="261"/>
      <c r="HF384" s="261"/>
      <c r="HG384" s="261"/>
      <c r="HH384" s="261"/>
      <c r="HI384" s="261"/>
      <c r="HJ384" s="261"/>
      <c r="HK384" s="261"/>
      <c r="HL384" s="261"/>
      <c r="HM384" s="261"/>
      <c r="HN384" s="261"/>
      <c r="HO384" s="261"/>
      <c r="HP384" s="261"/>
      <c r="HQ384" s="261"/>
      <c r="HR384" s="261"/>
      <c r="HS384" s="261"/>
      <c r="HT384" s="261"/>
      <c r="HU384" s="261"/>
      <c r="HV384" s="261"/>
      <c r="HW384" s="261"/>
      <c r="HX384" s="261"/>
      <c r="HY384" s="261"/>
      <c r="HZ384" s="261"/>
      <c r="IA384" s="261"/>
      <c r="IB384" s="261"/>
      <c r="IC384" s="261"/>
      <c r="ID384" s="261"/>
      <c r="IE384" s="261"/>
      <c r="IF384" s="261"/>
      <c r="IG384" s="261"/>
      <c r="IH384" s="261"/>
      <c r="II384" s="261"/>
      <c r="IJ384" s="261"/>
      <c r="IK384" s="261"/>
      <c r="IL384" s="261"/>
      <c r="IM384" s="261"/>
      <c r="IN384" s="261"/>
      <c r="IO384" s="261"/>
      <c r="IP384" s="261"/>
      <c r="IQ384" s="261"/>
      <c r="IR384" s="261"/>
      <c r="IS384" s="261"/>
      <c r="IT384" s="261"/>
      <c r="IU384" s="261"/>
      <c r="IV384" s="261"/>
      <c r="IW384" s="261"/>
      <c r="IX384" s="261"/>
      <c r="IY384" s="261"/>
      <c r="IZ384" s="261"/>
      <c r="JA384" s="261"/>
      <c r="JB384" s="261"/>
      <c r="JC384" s="261"/>
      <c r="JD384" s="261"/>
      <c r="JE384" s="261"/>
      <c r="JF384" s="261"/>
      <c r="JG384" s="261"/>
      <c r="JH384" s="261"/>
      <c r="JI384" s="261"/>
      <c r="JJ384" s="261"/>
      <c r="JK384" s="261"/>
      <c r="JL384" s="261"/>
      <c r="JM384" s="261"/>
      <c r="JN384" s="261"/>
      <c r="JO384" s="261"/>
      <c r="JP384" s="261"/>
      <c r="JQ384" s="261"/>
      <c r="JR384" s="261"/>
      <c r="JS384" s="261"/>
      <c r="JT384" s="261"/>
      <c r="JU384" s="261"/>
      <c r="JV384" s="261"/>
      <c r="JW384" s="261"/>
      <c r="JX384" s="261"/>
      <c r="JY384" s="261"/>
      <c r="JZ384" s="261"/>
      <c r="KA384" s="261"/>
      <c r="KB384" s="261"/>
      <c r="KC384" s="261"/>
      <c r="KD384" s="261"/>
      <c r="KE384" s="261"/>
      <c r="KF384" s="261"/>
      <c r="KG384" s="261"/>
      <c r="KH384" s="261"/>
      <c r="KI384" s="261"/>
      <c r="KJ384" s="261"/>
      <c r="KK384" s="261"/>
      <c r="KL384" s="261"/>
      <c r="KM384" s="261"/>
      <c r="KN384" s="261"/>
      <c r="KO384" s="261"/>
      <c r="KP384" s="261"/>
      <c r="KQ384" s="261"/>
      <c r="KR384" s="261"/>
      <c r="KS384" s="261"/>
      <c r="KT384" s="261"/>
      <c r="KU384" s="261"/>
      <c r="KV384" s="261"/>
      <c r="KW384" s="261"/>
      <c r="KX384" s="261"/>
      <c r="KY384" s="261"/>
      <c r="KZ384" s="261"/>
      <c r="LA384" s="261"/>
      <c r="LB384" s="261"/>
      <c r="LC384" s="261"/>
      <c r="LD384" s="261"/>
      <c r="LE384" s="261"/>
      <c r="LF384" s="261"/>
      <c r="LG384" s="261"/>
      <c r="LH384" s="261"/>
      <c r="LI384" s="261"/>
      <c r="LJ384" s="261"/>
      <c r="LK384" s="261"/>
      <c r="LL384" s="261"/>
      <c r="LM384" s="261"/>
      <c r="LN384" s="261"/>
      <c r="LO384" s="261"/>
      <c r="LP384" s="261"/>
      <c r="LQ384" s="261"/>
      <c r="LR384" s="261"/>
      <c r="LS384" s="261"/>
      <c r="LT384" s="261"/>
      <c r="LU384" s="261"/>
      <c r="LV384" s="261"/>
      <c r="LW384" s="261"/>
      <c r="LX384" s="261"/>
      <c r="LY384" s="261"/>
      <c r="LZ384" s="261"/>
      <c r="MA384" s="261"/>
      <c r="MB384" s="261"/>
      <c r="MC384" s="261"/>
      <c r="MD384" s="261"/>
      <c r="ME384" s="261"/>
      <c r="MF384" s="261"/>
      <c r="MG384" s="261"/>
      <c r="MH384" s="261"/>
      <c r="MI384" s="261"/>
      <c r="MJ384" s="261"/>
      <c r="MK384" s="261"/>
      <c r="ML384" s="261"/>
      <c r="MM384" s="261"/>
      <c r="MN384" s="261"/>
      <c r="MO384" s="261"/>
      <c r="MP384" s="261"/>
      <c r="MQ384" s="261"/>
      <c r="MR384" s="261"/>
      <c r="MS384" s="261"/>
      <c r="MT384" s="261"/>
      <c r="MU384" s="261"/>
      <c r="MV384" s="261"/>
      <c r="MW384" s="261"/>
      <c r="MX384" s="261"/>
      <c r="MY384" s="261"/>
      <c r="MZ384" s="261"/>
      <c r="NA384" s="261"/>
      <c r="NB384" s="261"/>
      <c r="NC384" s="261"/>
      <c r="ND384" s="261"/>
      <c r="NE384" s="261"/>
      <c r="NF384" s="261"/>
      <c r="NG384" s="261"/>
      <c r="NH384" s="261"/>
      <c r="NI384" s="261"/>
      <c r="NJ384" s="261"/>
      <c r="NK384" s="261"/>
      <c r="NL384" s="261"/>
      <c r="NM384" s="261"/>
      <c r="NN384" s="261"/>
      <c r="NO384" s="261"/>
      <c r="NP384" s="261"/>
      <c r="NQ384" s="261"/>
      <c r="NR384" s="261"/>
      <c r="NS384" s="261"/>
      <c r="NT384" s="261"/>
      <c r="NU384" s="261"/>
      <c r="NV384" s="261"/>
      <c r="NW384" s="261"/>
      <c r="NX384" s="261"/>
      <c r="NY384" s="261"/>
      <c r="NZ384" s="261"/>
      <c r="OA384" s="261"/>
      <c r="OB384" s="261"/>
      <c r="OC384" s="261"/>
      <c r="OD384" s="261"/>
      <c r="OE384" s="261"/>
      <c r="OF384" s="261"/>
      <c r="OG384" s="261"/>
      <c r="OH384" s="261"/>
      <c r="OI384" s="261"/>
      <c r="OJ384" s="261"/>
      <c r="OK384" s="261"/>
      <c r="OL384" s="261"/>
      <c r="OM384" s="261"/>
      <c r="ON384" s="261"/>
      <c r="OO384" s="261"/>
      <c r="OP384" s="261"/>
      <c r="OQ384" s="261"/>
      <c r="OR384" s="261"/>
      <c r="OS384" s="261"/>
      <c r="OT384" s="261"/>
      <c r="OU384" s="261"/>
      <c r="OV384" s="261"/>
      <c r="OW384" s="261"/>
      <c r="OX384" s="261"/>
      <c r="OY384" s="261"/>
      <c r="OZ384" s="261"/>
      <c r="PA384" s="261"/>
      <c r="PB384" s="261"/>
      <c r="PC384" s="261"/>
      <c r="PD384" s="261"/>
      <c r="PE384" s="261"/>
      <c r="PF384" s="261"/>
      <c r="PG384" s="261"/>
      <c r="PH384" s="261"/>
      <c r="PI384" s="261"/>
      <c r="PJ384" s="261"/>
      <c r="PK384" s="261"/>
      <c r="PL384" s="261"/>
      <c r="PM384" s="261"/>
      <c r="PN384" s="261"/>
      <c r="PO384" s="261"/>
      <c r="PP384" s="261"/>
      <c r="PQ384" s="261"/>
      <c r="PR384" s="261"/>
      <c r="PS384" s="261"/>
      <c r="PT384" s="261"/>
      <c r="PU384" s="261"/>
      <c r="PV384" s="261"/>
      <c r="PW384" s="261"/>
      <c r="PX384" s="261"/>
      <c r="PY384" s="261"/>
      <c r="PZ384" s="261"/>
      <c r="QA384" s="261"/>
      <c r="QB384" s="261"/>
      <c r="QC384" s="261"/>
      <c r="QD384" s="261"/>
      <c r="QE384" s="261"/>
      <c r="QF384" s="261"/>
      <c r="QG384" s="261"/>
      <c r="QH384" s="261"/>
      <c r="QI384" s="261"/>
      <c r="QJ384" s="261"/>
      <c r="QK384" s="261"/>
      <c r="QL384" s="261"/>
      <c r="QM384" s="261"/>
      <c r="QN384" s="261"/>
      <c r="QO384" s="261"/>
      <c r="QP384" s="261"/>
      <c r="QQ384" s="261"/>
      <c r="QR384" s="261"/>
      <c r="QS384" s="261"/>
      <c r="QT384" s="261"/>
      <c r="QU384" s="261"/>
      <c r="QV384" s="261"/>
      <c r="QW384" s="261"/>
      <c r="QX384" s="261"/>
      <c r="QY384" s="261"/>
      <c r="QZ384" s="261"/>
      <c r="RA384" s="261"/>
      <c r="RB384" s="261"/>
      <c r="RC384" s="261"/>
      <c r="RD384" s="261"/>
      <c r="RE384" s="261"/>
      <c r="RF384" s="261"/>
      <c r="RG384" s="261"/>
      <c r="RH384" s="261"/>
      <c r="RI384" s="261"/>
      <c r="RJ384" s="261"/>
      <c r="RK384" s="261"/>
      <c r="RL384" s="261"/>
      <c r="RM384" s="261"/>
      <c r="RN384" s="261"/>
      <c r="RO384" s="261"/>
      <c r="RP384" s="261"/>
      <c r="RQ384" s="261"/>
      <c r="RR384" s="261"/>
      <c r="RS384" s="261"/>
      <c r="RT384" s="261"/>
      <c r="RU384" s="261"/>
      <c r="RV384" s="261"/>
      <c r="RW384" s="261"/>
      <c r="RX384" s="261"/>
      <c r="RY384" s="261"/>
      <c r="RZ384" s="261"/>
      <c r="SA384" s="261"/>
      <c r="SB384" s="261"/>
      <c r="SC384" s="261"/>
      <c r="SD384" s="261"/>
      <c r="SE384" s="261"/>
      <c r="SF384" s="261"/>
      <c r="SG384" s="261"/>
      <c r="SH384" s="261"/>
      <c r="SI384" s="261"/>
      <c r="SJ384" s="261"/>
      <c r="SK384" s="261"/>
      <c r="SL384" s="261"/>
      <c r="SM384" s="261"/>
      <c r="SN384" s="261"/>
      <c r="SO384" s="261"/>
      <c r="SP384" s="261"/>
      <c r="SQ384" s="261"/>
      <c r="SR384" s="261"/>
      <c r="SS384" s="261"/>
      <c r="ST384" s="261"/>
      <c r="SU384" s="261"/>
      <c r="SV384" s="261"/>
      <c r="SW384" s="261"/>
      <c r="SX384" s="261"/>
      <c r="SY384" s="261"/>
      <c r="SZ384" s="261"/>
      <c r="TA384" s="261"/>
      <c r="TB384" s="261"/>
      <c r="TC384" s="261"/>
      <c r="TD384" s="261"/>
      <c r="TE384" s="261"/>
      <c r="TF384" s="261"/>
      <c r="TG384" s="261"/>
      <c r="TH384" s="261"/>
      <c r="TI384" s="261"/>
      <c r="TJ384" s="261"/>
      <c r="TK384" s="261"/>
      <c r="TL384" s="261"/>
      <c r="TM384" s="261"/>
      <c r="TN384" s="261"/>
      <c r="TO384" s="261"/>
      <c r="TP384" s="261"/>
      <c r="TQ384" s="261"/>
      <c r="TR384" s="261"/>
      <c r="TS384" s="261"/>
      <c r="TT384" s="261"/>
      <c r="TU384" s="261"/>
      <c r="TV384" s="261"/>
      <c r="TW384" s="261"/>
      <c r="TX384" s="261"/>
      <c r="TY384" s="261"/>
      <c r="TZ384" s="261"/>
      <c r="UA384" s="261"/>
      <c r="UB384" s="261"/>
      <c r="UC384" s="261"/>
      <c r="UD384" s="261"/>
      <c r="UE384" s="261"/>
      <c r="UF384" s="261"/>
      <c r="UG384" s="261"/>
      <c r="UH384" s="261"/>
      <c r="UI384" s="261"/>
      <c r="UJ384" s="261"/>
      <c r="UK384" s="261"/>
      <c r="UL384" s="261"/>
      <c r="UM384" s="261"/>
      <c r="UN384" s="261"/>
      <c r="UO384" s="261"/>
      <c r="UP384" s="261"/>
      <c r="UQ384" s="261"/>
      <c r="UR384" s="261"/>
      <c r="US384" s="261"/>
      <c r="UT384" s="261"/>
      <c r="UU384" s="261"/>
      <c r="UV384" s="261"/>
      <c r="UW384" s="261"/>
      <c r="UX384" s="261"/>
      <c r="UY384" s="261"/>
      <c r="UZ384" s="261"/>
      <c r="VA384" s="261"/>
      <c r="VB384" s="261"/>
      <c r="VC384" s="261"/>
      <c r="VD384" s="261"/>
      <c r="VE384" s="261"/>
      <c r="VF384" s="261"/>
      <c r="VG384" s="261"/>
      <c r="VH384" s="261"/>
      <c r="VI384" s="261"/>
      <c r="VJ384" s="261"/>
      <c r="VK384" s="261"/>
      <c r="VL384" s="261"/>
      <c r="VM384" s="261"/>
      <c r="VN384" s="261"/>
      <c r="VO384" s="261"/>
      <c r="VP384" s="261"/>
      <c r="VQ384" s="261"/>
      <c r="VR384" s="261"/>
      <c r="VS384" s="261"/>
      <c r="VT384" s="261"/>
      <c r="VU384" s="261"/>
      <c r="VV384" s="261"/>
      <c r="VW384" s="261"/>
      <c r="VX384" s="261"/>
      <c r="VY384" s="261"/>
      <c r="VZ384" s="261"/>
      <c r="WA384" s="261"/>
      <c r="WB384" s="261"/>
      <c r="WC384" s="261"/>
      <c r="WD384" s="261"/>
      <c r="WE384" s="261"/>
      <c r="WF384" s="261"/>
      <c r="WG384" s="261"/>
      <c r="WH384" s="261"/>
      <c r="WI384" s="261"/>
      <c r="WJ384" s="261"/>
      <c r="WK384" s="261"/>
      <c r="WL384" s="261"/>
      <c r="WM384" s="261"/>
      <c r="WN384" s="261"/>
      <c r="WO384" s="261"/>
      <c r="WP384" s="261"/>
      <c r="WQ384" s="261"/>
      <c r="WR384" s="261"/>
      <c r="WS384" s="261"/>
      <c r="WT384" s="261"/>
      <c r="WU384" s="261"/>
      <c r="WV384" s="261"/>
      <c r="WW384" s="261"/>
      <c r="WX384" s="261"/>
      <c r="WY384" s="261"/>
      <c r="WZ384" s="261"/>
      <c r="XA384" s="261"/>
      <c r="XB384" s="261"/>
      <c r="XC384" s="261"/>
      <c r="XD384" s="261"/>
      <c r="XE384" s="261"/>
      <c r="XF384" s="261"/>
      <c r="XG384" s="261"/>
      <c r="XH384" s="261"/>
      <c r="XI384" s="261"/>
      <c r="XJ384" s="261"/>
      <c r="XK384" s="261"/>
      <c r="XL384" s="261"/>
      <c r="XM384" s="261"/>
      <c r="XN384" s="261"/>
      <c r="XO384" s="261"/>
      <c r="XP384" s="261"/>
      <c r="XQ384" s="261"/>
      <c r="XR384" s="261"/>
      <c r="XS384" s="261"/>
      <c r="XT384" s="261"/>
      <c r="XU384" s="261"/>
      <c r="XV384" s="261"/>
      <c r="XW384" s="261"/>
      <c r="XX384" s="261"/>
      <c r="XY384" s="261"/>
      <c r="XZ384" s="261"/>
      <c r="YA384" s="261"/>
      <c r="YB384" s="261"/>
      <c r="YC384" s="261"/>
      <c r="YD384" s="261"/>
      <c r="YE384" s="261"/>
      <c r="YF384" s="261"/>
      <c r="YG384" s="261"/>
      <c r="YH384" s="261"/>
      <c r="YI384" s="261"/>
      <c r="YJ384" s="261"/>
      <c r="YK384" s="261"/>
      <c r="YL384" s="261"/>
      <c r="YM384" s="261"/>
      <c r="YN384" s="261"/>
      <c r="YO384" s="261"/>
      <c r="YP384" s="261"/>
      <c r="YQ384" s="261"/>
      <c r="YR384" s="261"/>
      <c r="YS384" s="261"/>
      <c r="YT384" s="261"/>
      <c r="YU384" s="261"/>
      <c r="YV384" s="261"/>
      <c r="YW384" s="261"/>
      <c r="YX384" s="261"/>
      <c r="YY384" s="261"/>
      <c r="YZ384" s="261"/>
      <c r="ZA384" s="261"/>
      <c r="ZB384" s="261"/>
      <c r="ZC384" s="261"/>
      <c r="ZD384" s="261"/>
      <c r="ZE384" s="261"/>
      <c r="ZF384" s="261"/>
      <c r="ZG384" s="261"/>
      <c r="ZH384" s="261"/>
      <c r="ZI384" s="261"/>
      <c r="ZJ384" s="261"/>
      <c r="ZK384" s="261"/>
      <c r="ZL384" s="261"/>
      <c r="ZM384" s="261"/>
      <c r="ZN384" s="261"/>
      <c r="ZO384" s="261"/>
      <c r="ZP384" s="261"/>
      <c r="ZQ384" s="261"/>
      <c r="ZR384" s="261"/>
      <c r="ZS384" s="261"/>
      <c r="ZT384" s="261"/>
      <c r="ZU384" s="261"/>
      <c r="ZV384" s="261"/>
      <c r="ZW384" s="261"/>
      <c r="ZX384" s="261"/>
      <c r="ZY384" s="261"/>
      <c r="ZZ384" s="261"/>
      <c r="AAA384" s="261"/>
      <c r="AAB384" s="261"/>
      <c r="AAC384" s="261"/>
      <c r="AAD384" s="261"/>
      <c r="AAE384" s="261"/>
      <c r="AAF384" s="261"/>
      <c r="AAG384" s="261"/>
      <c r="AAH384" s="261"/>
      <c r="AAI384" s="261"/>
      <c r="AAJ384" s="261"/>
      <c r="AAK384" s="261"/>
      <c r="AAL384" s="261"/>
      <c r="AAM384" s="261"/>
      <c r="AAN384" s="261"/>
      <c r="AAO384" s="261"/>
      <c r="AAP384" s="261"/>
      <c r="AAQ384" s="261"/>
      <c r="AAR384" s="261"/>
      <c r="AAS384" s="261"/>
      <c r="AAT384" s="261"/>
      <c r="AAU384" s="261"/>
      <c r="AAV384" s="261"/>
      <c r="AAW384" s="261"/>
      <c r="AAX384" s="261"/>
      <c r="AAY384" s="261"/>
      <c r="AAZ384" s="261"/>
      <c r="ABA384" s="261"/>
      <c r="ABB384" s="261"/>
      <c r="ABC384" s="261"/>
      <c r="ABD384" s="261"/>
      <c r="ABE384" s="261"/>
      <c r="ABF384" s="261"/>
      <c r="ABG384" s="261"/>
      <c r="ABH384" s="261"/>
      <c r="ABI384" s="261"/>
      <c r="ABJ384" s="261"/>
      <c r="ABK384" s="261"/>
      <c r="ABL384" s="261"/>
      <c r="ABM384" s="261"/>
      <c r="ABN384" s="261"/>
      <c r="ABO384" s="261"/>
      <c r="ABP384" s="261"/>
      <c r="ABQ384" s="261"/>
      <c r="ABR384" s="261"/>
      <c r="ABS384" s="261"/>
      <c r="ABT384" s="261"/>
      <c r="ABU384" s="261"/>
      <c r="ABV384" s="261"/>
      <c r="ABW384" s="261"/>
      <c r="ABX384" s="261"/>
      <c r="ABY384" s="261"/>
      <c r="ABZ384" s="261"/>
      <c r="ACA384" s="261"/>
      <c r="ACB384" s="261"/>
      <c r="ACC384" s="261"/>
      <c r="ACD384" s="261"/>
      <c r="ACE384" s="261"/>
      <c r="ACF384" s="261"/>
      <c r="ACG384" s="261"/>
      <c r="ACH384" s="261"/>
      <c r="ACI384" s="261"/>
      <c r="ACJ384" s="261"/>
      <c r="ACK384" s="261"/>
      <c r="ACL384" s="261"/>
      <c r="ACM384" s="261"/>
      <c r="ACN384" s="261"/>
      <c r="ACO384" s="261"/>
      <c r="ACP384" s="261"/>
      <c r="ACQ384" s="261"/>
      <c r="ACR384" s="261"/>
      <c r="ACS384" s="261"/>
      <c r="ACT384" s="261"/>
      <c r="ACU384" s="261"/>
      <c r="ACV384" s="261"/>
      <c r="ACW384" s="261"/>
      <c r="ACX384" s="261"/>
      <c r="ACY384" s="261"/>
      <c r="ACZ384" s="261"/>
      <c r="ADA384" s="261"/>
      <c r="ADB384" s="261"/>
      <c r="ADC384" s="261"/>
      <c r="ADD384" s="261"/>
      <c r="ADE384" s="261"/>
      <c r="ADF384" s="261"/>
      <c r="ADG384" s="261"/>
      <c r="ADH384" s="261"/>
      <c r="ADI384" s="261"/>
      <c r="ADJ384" s="261"/>
      <c r="ADK384" s="261"/>
      <c r="ADL384" s="261"/>
      <c r="ADM384" s="261"/>
      <c r="ADN384" s="261"/>
      <c r="ADO384" s="261"/>
      <c r="ADP384" s="261"/>
      <c r="ADQ384" s="261"/>
      <c r="ADR384" s="261"/>
      <c r="ADS384" s="261"/>
      <c r="ADT384" s="261"/>
      <c r="ADU384" s="261"/>
      <c r="ADV384" s="261"/>
      <c r="ADW384" s="261"/>
      <c r="ADX384" s="261"/>
      <c r="ADY384" s="261"/>
      <c r="ADZ384" s="261"/>
      <c r="AEA384" s="261"/>
      <c r="AEB384" s="261"/>
      <c r="AEC384" s="261"/>
      <c r="AED384" s="261"/>
      <c r="AEE384" s="261"/>
      <c r="AEF384" s="261"/>
      <c r="AEG384" s="261"/>
      <c r="AEH384" s="261"/>
      <c r="AEI384" s="261"/>
      <c r="AEJ384" s="261"/>
      <c r="AEK384" s="261"/>
      <c r="AEL384" s="261"/>
      <c r="AEM384" s="261"/>
      <c r="AEN384" s="261"/>
      <c r="AEO384" s="261"/>
      <c r="AEP384" s="261"/>
      <c r="AEQ384" s="261"/>
      <c r="AER384" s="261"/>
      <c r="AES384" s="261"/>
      <c r="AET384" s="261"/>
      <c r="AEU384" s="261"/>
      <c r="AEV384" s="261"/>
      <c r="AEW384" s="261"/>
      <c r="AEX384" s="261"/>
      <c r="AEY384" s="261"/>
      <c r="AEZ384" s="261"/>
      <c r="AFA384" s="261"/>
      <c r="AFB384" s="261"/>
      <c r="AFC384" s="261"/>
      <c r="AFD384" s="261"/>
      <c r="AFE384" s="261"/>
      <c r="AFF384" s="261"/>
      <c r="AFG384" s="261"/>
      <c r="AFH384" s="261"/>
      <c r="AFI384" s="261"/>
      <c r="AFJ384" s="261"/>
      <c r="AFK384" s="261"/>
      <c r="AFL384" s="261"/>
      <c r="AFM384" s="261"/>
      <c r="AFN384" s="261"/>
      <c r="AFO384" s="261"/>
      <c r="AFP384" s="261"/>
      <c r="AFQ384" s="261"/>
      <c r="AFR384" s="261"/>
      <c r="AFS384" s="261"/>
      <c r="AFT384" s="261"/>
      <c r="AFU384" s="261"/>
      <c r="AFV384" s="261"/>
      <c r="AFW384" s="261"/>
      <c r="AFX384" s="261"/>
      <c r="AFY384" s="261"/>
      <c r="AFZ384" s="261"/>
      <c r="AGA384" s="261"/>
      <c r="AGB384" s="261"/>
      <c r="AGC384" s="261"/>
      <c r="AGD384" s="261"/>
      <c r="AGE384" s="261"/>
      <c r="AGF384" s="261"/>
      <c r="AGG384" s="261"/>
      <c r="AGH384" s="261"/>
      <c r="AGI384" s="261"/>
      <c r="AGJ384" s="261"/>
      <c r="AGK384" s="261"/>
      <c r="AGL384" s="261"/>
      <c r="AGM384" s="261"/>
      <c r="AGN384" s="261"/>
      <c r="AGO384" s="261"/>
      <c r="AGP384" s="261"/>
      <c r="AGQ384" s="261"/>
      <c r="AGR384" s="261"/>
      <c r="AGS384" s="261"/>
      <c r="AGT384" s="261"/>
      <c r="AGU384" s="261"/>
      <c r="AGV384" s="261"/>
      <c r="AGW384" s="261"/>
      <c r="AGX384" s="261"/>
      <c r="AGY384" s="261"/>
      <c r="AGZ384" s="261"/>
      <c r="AHA384" s="261"/>
      <c r="AHB384" s="261"/>
      <c r="AHC384" s="261"/>
      <c r="AHD384" s="261"/>
      <c r="AHE384" s="261"/>
      <c r="AHF384" s="261"/>
      <c r="AHG384" s="261"/>
      <c r="AHH384" s="261"/>
      <c r="AHI384" s="261"/>
      <c r="AHJ384" s="261"/>
      <c r="AHK384" s="261"/>
      <c r="AHL384" s="261"/>
      <c r="AHM384" s="261"/>
      <c r="AHN384" s="261"/>
      <c r="AHO384" s="261"/>
      <c r="AHP384" s="261"/>
      <c r="AHQ384" s="261"/>
      <c r="AHR384" s="261"/>
      <c r="AHS384" s="261"/>
      <c r="AHT384" s="261"/>
      <c r="AHU384" s="261"/>
      <c r="AHV384" s="261"/>
      <c r="AHW384" s="261"/>
      <c r="AHX384" s="261"/>
      <c r="AHY384" s="261"/>
      <c r="AHZ384" s="261"/>
      <c r="AIA384" s="261"/>
      <c r="AIB384" s="261"/>
      <c r="AIC384" s="261"/>
      <c r="AID384" s="261"/>
      <c r="AIE384" s="261"/>
      <c r="AIF384" s="261"/>
      <c r="AIG384" s="261"/>
      <c r="AIH384" s="261"/>
      <c r="AII384" s="261"/>
      <c r="AIJ384" s="261"/>
      <c r="AIK384" s="261"/>
      <c r="AIL384" s="261"/>
      <c r="AIM384" s="261"/>
      <c r="AIN384" s="261"/>
      <c r="AIO384" s="261"/>
      <c r="AIP384" s="261"/>
      <c r="AIQ384" s="261"/>
      <c r="AIR384" s="261"/>
      <c r="AIS384" s="261"/>
      <c r="AIT384" s="261"/>
      <c r="AIU384" s="261"/>
      <c r="AIV384" s="261"/>
      <c r="AIW384" s="261"/>
      <c r="AIX384" s="261"/>
      <c r="AIY384" s="261"/>
      <c r="AIZ384" s="261"/>
      <c r="AJA384" s="261"/>
      <c r="AJB384" s="261"/>
      <c r="AJC384" s="261"/>
      <c r="AJD384" s="261"/>
      <c r="AJE384" s="261"/>
      <c r="AJF384" s="261"/>
      <c r="AJG384" s="261"/>
      <c r="AJH384" s="261"/>
      <c r="AJI384" s="261"/>
      <c r="AJJ384" s="261"/>
      <c r="AJK384" s="261"/>
      <c r="AJL384" s="261"/>
      <c r="AJM384" s="261"/>
      <c r="AJN384" s="261"/>
      <c r="AJO384" s="261"/>
      <c r="AJP384" s="261"/>
      <c r="AJQ384" s="261"/>
      <c r="AJR384" s="261"/>
      <c r="AJS384" s="261"/>
      <c r="AJT384" s="261"/>
      <c r="AJU384" s="261"/>
      <c r="AJV384" s="261"/>
      <c r="AJW384" s="261"/>
      <c r="AJX384" s="261"/>
      <c r="AJY384" s="261"/>
      <c r="AJZ384" s="261"/>
      <c r="AKA384" s="261"/>
      <c r="AKB384" s="261"/>
      <c r="AKC384" s="261"/>
      <c r="AKD384" s="261"/>
      <c r="AKE384" s="261"/>
      <c r="AKF384" s="261"/>
      <c r="AKG384" s="261"/>
      <c r="AKH384" s="261"/>
      <c r="AKI384" s="261"/>
      <c r="AKJ384" s="261"/>
      <c r="AKK384" s="261"/>
      <c r="AKL384" s="261"/>
      <c r="AKM384" s="261"/>
      <c r="AKN384" s="261"/>
      <c r="AKO384" s="261"/>
      <c r="AKP384" s="261"/>
      <c r="AKQ384" s="261"/>
      <c r="AKR384" s="261"/>
      <c r="AKS384" s="261"/>
      <c r="AKT384" s="261"/>
      <c r="AKU384" s="261"/>
      <c r="AKV384" s="261"/>
      <c r="AKW384" s="261"/>
      <c r="AKX384" s="261"/>
      <c r="AKY384" s="261"/>
      <c r="AKZ384" s="261"/>
      <c r="ALA384" s="261"/>
      <c r="ALB384" s="261"/>
      <c r="ALC384" s="261"/>
      <c r="ALD384" s="261"/>
      <c r="ALE384" s="261"/>
      <c r="ALF384" s="261"/>
      <c r="ALG384" s="261"/>
      <c r="ALH384" s="261"/>
      <c r="ALI384" s="261"/>
      <c r="ALJ384" s="261"/>
      <c r="ALK384" s="261"/>
      <c r="ALL384" s="261"/>
      <c r="ALM384" s="261"/>
      <c r="ALN384" s="261"/>
      <c r="ALO384" s="261"/>
      <c r="ALP384" s="261"/>
      <c r="ALQ384" s="261"/>
      <c r="ALR384" s="261"/>
      <c r="ALS384" s="261"/>
      <c r="ALT384" s="261"/>
      <c r="ALU384" s="261"/>
      <c r="ALV384" s="261"/>
      <c r="ALW384" s="261"/>
      <c r="ALX384" s="261"/>
      <c r="ALY384" s="261"/>
      <c r="ALZ384" s="261"/>
      <c r="AMA384" s="261"/>
      <c r="AMB384" s="261"/>
      <c r="AMC384" s="261"/>
      <c r="AMD384" s="261"/>
      <c r="AME384" s="261"/>
      <c r="AMF384" s="261"/>
      <c r="AMG384" s="261"/>
      <c r="AMH384" s="261"/>
      <c r="AMI384" s="261"/>
      <c r="AMJ384" s="261"/>
      <c r="AMK384" s="261"/>
      <c r="AML384" s="261"/>
      <c r="AMM384" s="261"/>
      <c r="AMN384" s="261"/>
      <c r="AMO384" s="261"/>
      <c r="AMP384" s="261"/>
      <c r="AMQ384" s="261"/>
      <c r="AMR384" s="261"/>
      <c r="AMS384" s="261"/>
      <c r="AMT384" s="261"/>
      <c r="AMU384" s="261"/>
      <c r="AMV384" s="261"/>
      <c r="AMW384" s="261"/>
      <c r="AMX384" s="261"/>
      <c r="AMY384" s="261"/>
      <c r="AMZ384" s="261"/>
      <c r="ANA384" s="261"/>
      <c r="ANB384" s="261"/>
      <c r="ANC384" s="261"/>
      <c r="AND384" s="261"/>
      <c r="ANE384" s="261"/>
      <c r="ANF384" s="261"/>
      <c r="ANG384" s="261"/>
      <c r="ANH384" s="261"/>
      <c r="ANI384" s="261"/>
      <c r="ANJ384" s="261"/>
      <c r="ANK384" s="261"/>
      <c r="ANL384" s="261"/>
      <c r="ANM384" s="261"/>
      <c r="ANN384" s="261"/>
      <c r="ANO384" s="261"/>
      <c r="ANP384" s="261"/>
      <c r="ANQ384" s="261"/>
      <c r="ANR384" s="261"/>
      <c r="ANS384" s="261"/>
      <c r="ANT384" s="261"/>
      <c r="ANU384" s="261"/>
      <c r="ANV384" s="261"/>
      <c r="ANW384" s="261"/>
      <c r="ANX384" s="261"/>
      <c r="ANY384" s="261"/>
      <c r="ANZ384" s="261"/>
      <c r="AOA384" s="261"/>
      <c r="AOB384" s="261"/>
      <c r="AOC384" s="261"/>
      <c r="AOD384" s="261"/>
      <c r="AOE384" s="261"/>
      <c r="AOF384" s="261"/>
      <c r="AOG384" s="261"/>
      <c r="AOH384" s="261"/>
      <c r="AOI384" s="261"/>
      <c r="AOJ384" s="261"/>
      <c r="AOK384" s="261"/>
      <c r="AOL384" s="261"/>
      <c r="AOM384" s="261"/>
      <c r="AON384" s="261"/>
      <c r="AOO384" s="261"/>
      <c r="AOP384" s="261"/>
      <c r="AOQ384" s="261"/>
      <c r="AOR384" s="261"/>
      <c r="AOS384" s="261"/>
      <c r="AOT384" s="261"/>
      <c r="AOU384" s="261"/>
      <c r="AOV384" s="261"/>
      <c r="AOW384" s="261"/>
      <c r="AOX384" s="261"/>
      <c r="AOY384" s="261"/>
      <c r="AOZ384" s="261"/>
      <c r="APA384" s="261"/>
      <c r="APB384" s="261"/>
      <c r="APC384" s="261"/>
      <c r="APD384" s="261"/>
      <c r="APE384" s="261"/>
      <c r="APF384" s="261"/>
      <c r="APG384" s="261"/>
      <c r="APH384" s="261"/>
      <c r="API384" s="261"/>
      <c r="APJ384" s="261"/>
      <c r="APK384" s="261"/>
      <c r="APL384" s="261"/>
      <c r="APM384" s="261"/>
      <c r="APN384" s="261"/>
      <c r="APO384" s="261"/>
      <c r="APP384" s="261"/>
      <c r="APQ384" s="261"/>
      <c r="APR384" s="261"/>
      <c r="APS384" s="261"/>
      <c r="APT384" s="261"/>
      <c r="APU384" s="261"/>
      <c r="APV384" s="261"/>
      <c r="APW384" s="261"/>
      <c r="APX384" s="261"/>
      <c r="APY384" s="261"/>
      <c r="APZ384" s="261"/>
      <c r="AQA384" s="261"/>
      <c r="AQB384" s="261"/>
      <c r="AQC384" s="261"/>
      <c r="AQD384" s="261"/>
      <c r="AQE384" s="261"/>
      <c r="AQF384" s="261"/>
      <c r="AQG384" s="261"/>
      <c r="AQH384" s="261"/>
      <c r="AQI384" s="261"/>
      <c r="AQJ384" s="261"/>
      <c r="AQK384" s="261"/>
      <c r="AQL384" s="261"/>
      <c r="AQM384" s="261"/>
      <c r="AQN384" s="261"/>
      <c r="AQO384" s="261"/>
      <c r="AQP384" s="261"/>
      <c r="AQQ384" s="261"/>
      <c r="AQR384" s="261"/>
      <c r="AQS384" s="261"/>
      <c r="AQT384" s="261"/>
      <c r="AQU384" s="261"/>
      <c r="AQV384" s="261"/>
      <c r="AQW384" s="261"/>
      <c r="AQX384" s="261"/>
      <c r="AQY384" s="261"/>
      <c r="AQZ384" s="261"/>
      <c r="ARA384" s="261"/>
      <c r="ARB384" s="261"/>
      <c r="ARC384" s="261"/>
      <c r="ARD384" s="261"/>
      <c r="ARE384" s="261"/>
      <c r="ARF384" s="261"/>
      <c r="ARG384" s="261"/>
      <c r="ARH384" s="261"/>
      <c r="ARI384" s="261"/>
      <c r="ARJ384" s="261"/>
      <c r="ARK384" s="261"/>
      <c r="ARL384" s="261"/>
      <c r="ARM384" s="261"/>
      <c r="ARN384" s="261"/>
      <c r="ARO384" s="261"/>
      <c r="ARP384" s="261"/>
      <c r="ARQ384" s="261"/>
      <c r="ARR384" s="261"/>
      <c r="ARS384" s="261"/>
      <c r="ART384" s="261"/>
      <c r="ARU384" s="261"/>
      <c r="ARV384" s="261"/>
      <c r="ARW384" s="261"/>
      <c r="ARX384" s="261"/>
      <c r="ARY384" s="261"/>
      <c r="ARZ384" s="261"/>
      <c r="ASA384" s="261"/>
      <c r="ASB384" s="261"/>
      <c r="ASC384" s="261"/>
    </row>
    <row r="385" spans="1:44" s="256" customFormat="1" ht="26" hidden="1" customHeight="1" thickTop="1" x14ac:dyDescent="0.15"/>
    <row r="386" spans="1:44" s="274" customFormat="1" ht="22" hidden="1" customHeight="1" x14ac:dyDescent="0.15">
      <c r="A386" s="256"/>
      <c r="B386" s="271"/>
      <c r="C386" s="884" t="s">
        <v>53</v>
      </c>
      <c r="D386" s="884"/>
      <c r="E386" s="884" t="s">
        <v>54</v>
      </c>
      <c r="F386" s="884"/>
      <c r="G386" s="272" t="s">
        <v>198</v>
      </c>
      <c r="H386" s="273"/>
    </row>
    <row r="387" spans="1:44" s="274" customFormat="1" ht="22" hidden="1" customHeight="1" x14ac:dyDescent="0.15">
      <c r="A387" s="256"/>
      <c r="B387" s="275" t="s">
        <v>202</v>
      </c>
      <c r="C387" s="276" t="s">
        <v>46</v>
      </c>
      <c r="D387" s="276" t="s">
        <v>47</v>
      </c>
      <c r="E387" s="276" t="s">
        <v>46</v>
      </c>
      <c r="F387" s="276" t="s">
        <v>47</v>
      </c>
      <c r="G387" s="277" t="s">
        <v>192</v>
      </c>
      <c r="H387" s="278" t="s">
        <v>99</v>
      </c>
    </row>
    <row r="388" spans="1:44" s="274" customFormat="1" ht="22" hidden="1" customHeight="1" x14ac:dyDescent="0.15">
      <c r="A388" s="256"/>
      <c r="B388" s="279" t="str">
        <f>'Consommation BATIMENT'!C$319</f>
        <v>*qZE*</v>
      </c>
      <c r="C388" s="280">
        <f>VLOOKUP($B388,'Consommation BATIMENT'!$C$27:$K$31,4,)</f>
        <v>45</v>
      </c>
      <c r="D388" s="280">
        <f>VLOOKUP($B388,'Consommation BATIMENT'!$C$27:$K$31,6,)</f>
        <v>90</v>
      </c>
      <c r="E388" s="280">
        <f>VLOOKUP($B388,'Consommation BATIMENT'!$C$27:$K$31,7,)</f>
        <v>0</v>
      </c>
      <c r="F388" s="280">
        <f>VLOOKUP($B388,'Consommation BATIMENT'!$C$27:$K$31,9,)</f>
        <v>0</v>
      </c>
      <c r="G388" s="281">
        <f>$I$14</f>
        <v>45</v>
      </c>
      <c r="H388" s="282">
        <f>$I$15</f>
        <v>90</v>
      </c>
    </row>
    <row r="389" spans="1:44" s="284" customFormat="1" ht="26" hidden="1" customHeight="1" x14ac:dyDescent="0.15">
      <c r="A389" s="256"/>
      <c r="B389" s="283"/>
      <c r="E389" s="285"/>
      <c r="J389" s="285"/>
    </row>
    <row r="390" spans="1:44" s="284" customFormat="1" ht="26" hidden="1" customHeight="1" x14ac:dyDescent="0.15">
      <c r="A390" s="256"/>
      <c r="B390" s="284" t="s">
        <v>88</v>
      </c>
      <c r="C390" s="286" t="s">
        <v>79</v>
      </c>
      <c r="D390" s="287">
        <f>IF(D$78="","",IF('Consommation BATIMENT'!D$327&lt;0,0,'Consommation BATIMENT'!D$327*'Consommation BATIMENT'!$D$19))</f>
        <v>2729963.9699999997</v>
      </c>
      <c r="E390" s="287">
        <f>IF(E$78="","",IF('Consommation BATIMENT'!E$327&lt;0,0,'Consommation BATIMENT'!E$327*'Consommation BATIMENT'!$D$19))</f>
        <v>5421732.8399999999</v>
      </c>
      <c r="F390" s="287">
        <f>IF(F$78="","",IF('Consommation BATIMENT'!F$327&lt;0,0,'Consommation BATIMENT'!F$327*'Consommation BATIMENT'!$D$19))</f>
        <v>8075799.4499999993</v>
      </c>
      <c r="G390" s="287">
        <f>IF(G$78="","",IF('Consommation BATIMENT'!G$327&lt;0,0,'Consommation BATIMENT'!G$327*'Consommation BATIMENT'!$D$19))</f>
        <v>10692656.639999999</v>
      </c>
      <c r="H390" s="287">
        <f>IF(H$78="","",IF('Consommation BATIMENT'!H$327&lt;0,0,'Consommation BATIMENT'!H$327*'Consommation BATIMENT'!$D$19))</f>
        <v>13272920.459999999</v>
      </c>
      <c r="I390" s="287">
        <f>IF(I$78="","",IF('Consommation BATIMENT'!I$327&lt;0,0,'Consommation BATIMENT'!I$327*'Consommation BATIMENT'!$D$19))</f>
        <v>15817083.75</v>
      </c>
      <c r="J390" s="287">
        <f>IF(J$78="","",IF('Consommation BATIMENT'!J$327&lt;0,0,'Consommation BATIMENT'!J$327*'Consommation BATIMENT'!$D$19))</f>
        <v>18325639.349999998</v>
      </c>
      <c r="K390" s="287">
        <f>IF(K$78="","",IF('Consommation BATIMENT'!K$327&lt;0,0,'Consommation BATIMENT'!K$327*'Consommation BATIMENT'!$D$19))</f>
        <v>20799080.099999998</v>
      </c>
      <c r="L390" s="287">
        <f>IF(L$78="","",IF('Consommation BATIMENT'!L$327&lt;0,0,'Consommation BATIMENT'!L$327*'Consommation BATIMENT'!$D$19))</f>
        <v>23237898.84</v>
      </c>
      <c r="M390" s="287">
        <f>IF(M$78="","",IF('Consommation BATIMENT'!M$327&lt;0,0,'Consommation BATIMENT'!M$327*'Consommation BATIMENT'!$D$19))</f>
        <v>25642465.199999999</v>
      </c>
      <c r="N390" s="287">
        <f>IF(N$78="","",IF('Consommation BATIMENT'!N$327&lt;0,0,'Consommation BATIMENT'!N$327*'Consommation BATIMENT'!$D$19))</f>
        <v>28013395.229999997</v>
      </c>
      <c r="O390" s="287">
        <f>IF(O$78="","",IF('Consommation BATIMENT'!O$327&lt;0,0,'Consommation BATIMENT'!O$327*'Consommation BATIMENT'!$D$19))</f>
        <v>30351181.77</v>
      </c>
      <c r="P390" s="287">
        <f>IF(P$78="","",IF('Consommation BATIMENT'!P$327&lt;0,0,'Consommation BATIMENT'!P$327*'Consommation BATIMENT'!$D$19))</f>
        <v>32656194.449999999</v>
      </c>
      <c r="Q390" s="287">
        <f>IF(Q$78="","",IF('Consommation BATIMENT'!Q$327&lt;0,0,'Consommation BATIMENT'!Q$327*'Consommation BATIMENT'!$D$19))</f>
        <v>34928926.109999999</v>
      </c>
      <c r="R390" s="287">
        <f>IF(R$78="","",IF('Consommation BATIMENT'!R$327&lt;0,0,'Consommation BATIMENT'!R$327*'Consommation BATIMENT'!$D$19))</f>
        <v>37169869.589999996</v>
      </c>
      <c r="S390" s="287">
        <f>IF(S$78="","",IF('Consommation BATIMENT'!S$327&lt;0,0,'Consommation BATIMENT'!S$327*'Consommation BATIMENT'!$D$19))</f>
        <v>39379394.519999996</v>
      </c>
      <c r="T390" s="287">
        <f>IF(T$78="","",IF('Consommation BATIMENT'!T$327&lt;0,0,'Consommation BATIMENT'!T$327*'Consommation BATIMENT'!$D$19))</f>
        <v>41557993.739999995</v>
      </c>
      <c r="U390" s="287">
        <f>IF(U$78="","",IF('Consommation BATIMENT'!U$327&lt;0,0,'Consommation BATIMENT'!U$327*'Consommation BATIMENT'!$D$19))</f>
        <v>43706160.089999996</v>
      </c>
      <c r="V390" s="287">
        <f>IF(V$78="","",IF('Consommation BATIMENT'!V$327&lt;0,0,'Consommation BATIMENT'!V$327*'Consommation BATIMENT'!$D$19))</f>
        <v>45824263.199999996</v>
      </c>
      <c r="W390" s="287">
        <f>IF(W$78="","",IF('Consommation BATIMENT'!W$327&lt;0,0,'Consommation BATIMENT'!W$327*'Consommation BATIMENT'!$D$19))</f>
        <v>47912672.699999996</v>
      </c>
      <c r="X390" s="287">
        <f>IF(X$78="","",IF('Consommation BATIMENT'!X$327&lt;0,0,'Consommation BATIMENT'!X$327*'Consommation BATIMENT'!$D$19))</f>
        <v>49971881.43</v>
      </c>
      <c r="Y390" s="287">
        <f>IF(Y$78="","",IF('Consommation BATIMENT'!Y$327&lt;0,0,'Consommation BATIMENT'!Y$327*'Consommation BATIMENT'!$D$19))</f>
        <v>52002259.019999996</v>
      </c>
      <c r="Z390" s="287">
        <f>IF(Z$78="","",IF('Consommation BATIMENT'!Z$327&lt;0,0,'Consommation BATIMENT'!Z$327*'Consommation BATIMENT'!$D$19))</f>
        <v>54004175.099999994</v>
      </c>
      <c r="AA390" s="287">
        <f>IF(AA$78="","",IF('Consommation BATIMENT'!AA$327&lt;0,0,'Consommation BATIMENT'!AA$327*'Consommation BATIMENT'!$D$19))</f>
        <v>55978122.509999998</v>
      </c>
      <c r="AB390" s="287">
        <f>IF(AB$78="","",IF('Consommation BATIMENT'!AB$327&lt;0,0,'Consommation BATIMENT'!AB$327*'Consommation BATIMENT'!$D$19))</f>
        <v>57924347.669999994</v>
      </c>
      <c r="AC390" s="287">
        <f>IF(AC$78="","",IF('Consommation BATIMENT'!AC$327&lt;0,0,'Consommation BATIMENT'!AC$327*'Consommation BATIMENT'!$D$19))</f>
        <v>59843343.419999994</v>
      </c>
      <c r="AD390" s="287">
        <f>IF(AD$78="","",IF('Consommation BATIMENT'!AD$327&lt;0,0,'Consommation BATIMENT'!AD$327*'Consommation BATIMENT'!$D$19))</f>
        <v>61735479.389999993</v>
      </c>
      <c r="AE390" s="287">
        <f>IF(AE$78="","",IF('Consommation BATIMENT'!AE$327&lt;0,0,'Consommation BATIMENT'!AE$327*'Consommation BATIMENT'!$D$19))</f>
        <v>63601125.209999993</v>
      </c>
      <c r="AF390" s="287">
        <f>IF(AF$78="","",IF('Consommation BATIMENT'!AF$327&lt;0,0,'Consommation BATIMENT'!AF$327*'Consommation BATIMENT'!$D$19))</f>
        <v>65440650.509999998</v>
      </c>
      <c r="AG390" s="287">
        <f>IF(AG$78="","",IF('Consommation BATIMENT'!AG$327&lt;0,0,'Consommation BATIMENT'!AG$327*'Consommation BATIMENT'!$D$19))</f>
        <v>67254424.920000002</v>
      </c>
      <c r="AH390" s="287">
        <f>IF(AH$78="","",IF('Consommation BATIMENT'!AH$327&lt;0,0,'Consommation BATIMENT'!AH$327*'Consommation BATIMENT'!$D$19))</f>
        <v>69042818.069999993</v>
      </c>
      <c r="AI390" s="287">
        <f>IF(AI$78="","",IF('Consommation BATIMENT'!AI$327&lt;0,0,'Consommation BATIMENT'!AI$327*'Consommation BATIMENT'!$D$19))</f>
        <v>70806199.590000004</v>
      </c>
      <c r="AJ390" s="287">
        <f>IF(AJ$78="","",IF('Consommation BATIMENT'!AJ$327&lt;0,0,'Consommation BATIMENT'!AJ$327*'Consommation BATIMENT'!$D$19))</f>
        <v>72544815.899999991</v>
      </c>
      <c r="AK390" s="287" t="str">
        <f>IF(AK$78="","",IF('Consommation BATIMENT'!AK$327&lt;0,0,'Consommation BATIMENT'!AK$327*'Consommation BATIMENT'!$D$19))</f>
        <v/>
      </c>
      <c r="AL390" s="287" t="str">
        <f>IF(AL$78="","",IF('Consommation BATIMENT'!AL$327&lt;0,0,'Consommation BATIMENT'!AL$327*'Consommation BATIMENT'!$D$19))</f>
        <v/>
      </c>
      <c r="AM390" s="287" t="str">
        <f>IF(AM$78="","",IF('Consommation BATIMENT'!AM$327&lt;0,0,'Consommation BATIMENT'!AM$327*'Consommation BATIMENT'!$D$19))</f>
        <v/>
      </c>
      <c r="AN390" s="287" t="str">
        <f>IF(AN$78="","",IF('Consommation BATIMENT'!AN$327&lt;0,0,'Consommation BATIMENT'!AN$327*'Consommation BATIMENT'!$D$19))</f>
        <v/>
      </c>
      <c r="AO390" s="287" t="str">
        <f>IF(AO$78="","",IF('Consommation BATIMENT'!AO$327&lt;0,0,'Consommation BATIMENT'!AO$327*'Consommation BATIMENT'!$D$19))</f>
        <v/>
      </c>
      <c r="AP390" s="287" t="str">
        <f>IF(AP$78="","",IF('Consommation BATIMENT'!AP$327&lt;0,0,'Consommation BATIMENT'!AP$327*'Consommation BATIMENT'!$D$19))</f>
        <v/>
      </c>
      <c r="AQ390" s="287" t="str">
        <f>IF(AQ$78="","",IF('Consommation BATIMENT'!AQ$327&lt;0,0,'Consommation BATIMENT'!AQ$327*'Consommation BATIMENT'!$D$19))</f>
        <v/>
      </c>
      <c r="AR390" s="287" t="str">
        <f>IF(AR$78="","",IF('Consommation BATIMENT'!AR$327&lt;0,0,'Consommation BATIMENT'!AR$327*'Consommation BATIMENT'!$D$19))</f>
        <v/>
      </c>
    </row>
    <row r="391" spans="1:44" s="290" customFormat="1" ht="22" hidden="1" customHeight="1" x14ac:dyDescent="0.15">
      <c r="A391" s="256"/>
      <c r="B391" s="288" t="s">
        <v>199</v>
      </c>
      <c r="C391" s="93" t="s">
        <v>79</v>
      </c>
      <c r="D391" s="289">
        <f t="shared" ref="D391:AR391" si="135">IF(D$78="","",IF(D390&lt;0,0,IF($C388=0,D390,$F$260*$F$261*D390)))</f>
        <v>573292.43369999994</v>
      </c>
      <c r="E391" s="289">
        <f t="shared" si="135"/>
        <v>1138563.8964</v>
      </c>
      <c r="F391" s="289">
        <f t="shared" si="135"/>
        <v>1695917.8844999997</v>
      </c>
      <c r="G391" s="289">
        <f t="shared" si="135"/>
        <v>2245457.8943999996</v>
      </c>
      <c r="H391" s="289">
        <f t="shared" si="135"/>
        <v>2787313.2965999995</v>
      </c>
      <c r="I391" s="289">
        <f t="shared" si="135"/>
        <v>3321587.5874999999</v>
      </c>
      <c r="J391" s="289">
        <f t="shared" si="135"/>
        <v>3848384.2634999994</v>
      </c>
      <c r="K391" s="289">
        <f t="shared" si="135"/>
        <v>4367806.8209999995</v>
      </c>
      <c r="L391" s="289">
        <f t="shared" si="135"/>
        <v>4879958.7563999994</v>
      </c>
      <c r="M391" s="289">
        <f t="shared" si="135"/>
        <v>5384917.6919999998</v>
      </c>
      <c r="N391" s="289">
        <f t="shared" si="135"/>
        <v>5882812.9982999992</v>
      </c>
      <c r="O391" s="289">
        <f t="shared" si="135"/>
        <v>6373748.1716999998</v>
      </c>
      <c r="P391" s="289">
        <f t="shared" si="135"/>
        <v>6857800.8344999999</v>
      </c>
      <c r="Q391" s="289">
        <f t="shared" si="135"/>
        <v>7335074.4830999998</v>
      </c>
      <c r="R391" s="289">
        <f t="shared" si="135"/>
        <v>7805672.6138999993</v>
      </c>
      <c r="S391" s="289">
        <f t="shared" si="135"/>
        <v>8269672.8491999991</v>
      </c>
      <c r="T391" s="289">
        <f t="shared" si="135"/>
        <v>8727178.685399998</v>
      </c>
      <c r="U391" s="289">
        <f t="shared" si="135"/>
        <v>9178293.6188999992</v>
      </c>
      <c r="V391" s="289">
        <f t="shared" si="135"/>
        <v>9623095.271999998</v>
      </c>
      <c r="W391" s="289">
        <f t="shared" si="135"/>
        <v>10061661.266999999</v>
      </c>
      <c r="X391" s="289">
        <f t="shared" si="135"/>
        <v>10494095.100299999</v>
      </c>
      <c r="Y391" s="289">
        <f t="shared" si="135"/>
        <v>10920474.394199999</v>
      </c>
      <c r="Z391" s="289">
        <f t="shared" si="135"/>
        <v>11340876.770999998</v>
      </c>
      <c r="AA391" s="289">
        <f t="shared" si="135"/>
        <v>11755405.7271</v>
      </c>
      <c r="AB391" s="289">
        <f t="shared" si="135"/>
        <v>12164113.010699999</v>
      </c>
      <c r="AC391" s="289">
        <f t="shared" si="135"/>
        <v>12567102.118199999</v>
      </c>
      <c r="AD391" s="289">
        <f t="shared" si="135"/>
        <v>12964450.671899999</v>
      </c>
      <c r="AE391" s="289">
        <f t="shared" si="135"/>
        <v>13356236.294099998</v>
      </c>
      <c r="AF391" s="289">
        <f t="shared" si="135"/>
        <v>13742536.607099999</v>
      </c>
      <c r="AG391" s="289">
        <f t="shared" si="135"/>
        <v>14123429.233200001</v>
      </c>
      <c r="AH391" s="289">
        <f t="shared" si="135"/>
        <v>14498991.794699999</v>
      </c>
      <c r="AI391" s="289">
        <f t="shared" si="135"/>
        <v>14869301.913900001</v>
      </c>
      <c r="AJ391" s="289">
        <f t="shared" si="135"/>
        <v>15234411.338999998</v>
      </c>
      <c r="AK391" s="289" t="str">
        <f t="shared" si="135"/>
        <v/>
      </c>
      <c r="AL391" s="289" t="str">
        <f t="shared" si="135"/>
        <v/>
      </c>
      <c r="AM391" s="289" t="str">
        <f t="shared" si="135"/>
        <v/>
      </c>
      <c r="AN391" s="289" t="str">
        <f t="shared" si="135"/>
        <v/>
      </c>
      <c r="AO391" s="289" t="str">
        <f t="shared" si="135"/>
        <v/>
      </c>
      <c r="AP391" s="289" t="str">
        <f t="shared" si="135"/>
        <v/>
      </c>
      <c r="AQ391" s="289" t="str">
        <f t="shared" si="135"/>
        <v/>
      </c>
      <c r="AR391" s="289" t="str">
        <f t="shared" si="135"/>
        <v/>
      </c>
    </row>
    <row r="392" spans="1:44" s="290" customFormat="1" ht="22" hidden="1" customHeight="1" x14ac:dyDescent="0.15">
      <c r="A392" s="256"/>
      <c r="B392" s="288" t="s">
        <v>197</v>
      </c>
      <c r="C392" s="93" t="s">
        <v>49</v>
      </c>
      <c r="D392" s="289">
        <f t="shared" ref="D392:AR392" si="136">IF(D$78="","",IF($C388=0,$G388*D391,$J$24*D391))</f>
        <v>61627634.102340631</v>
      </c>
      <c r="E392" s="289">
        <f t="shared" si="136"/>
        <v>122393032.04582739</v>
      </c>
      <c r="F392" s="289">
        <f t="shared" si="136"/>
        <v>182307319.45831639</v>
      </c>
      <c r="G392" s="289">
        <f t="shared" si="136"/>
        <v>241381621.96766391</v>
      </c>
      <c r="H392" s="289">
        <f t="shared" si="136"/>
        <v>299629846.60869008</v>
      </c>
      <c r="I392" s="289">
        <f t="shared" si="136"/>
        <v>357063119.00925124</v>
      </c>
      <c r="J392" s="289">
        <f t="shared" si="136"/>
        <v>413692564.7972033</v>
      </c>
      <c r="K392" s="289">
        <f t="shared" si="136"/>
        <v>469529309.60040265</v>
      </c>
      <c r="L392" s="289">
        <f t="shared" si="136"/>
        <v>524584479.04670542</v>
      </c>
      <c r="M392" s="289">
        <f t="shared" si="136"/>
        <v>578866417.35700381</v>
      </c>
      <c r="N392" s="289">
        <f t="shared" si="136"/>
        <v>632389031.56611788</v>
      </c>
      <c r="O392" s="289">
        <f t="shared" si="136"/>
        <v>685163447.30190396</v>
      </c>
      <c r="P392" s="289">
        <f t="shared" si="136"/>
        <v>737198008.78525412</v>
      </c>
      <c r="Q392" s="289">
        <f t="shared" si="136"/>
        <v>788503841.64402449</v>
      </c>
      <c r="R392" s="289">
        <f t="shared" si="136"/>
        <v>839092071.50607121</v>
      </c>
      <c r="S392" s="289">
        <f t="shared" si="136"/>
        <v>888971042.59228659</v>
      </c>
      <c r="T392" s="289">
        <f t="shared" si="136"/>
        <v>938151880.53052664</v>
      </c>
      <c r="U392" s="289">
        <f t="shared" si="136"/>
        <v>986645710.94864786</v>
      </c>
      <c r="V392" s="289">
        <f t="shared" si="136"/>
        <v>1034460878.0675418</v>
      </c>
      <c r="W392" s="289">
        <f t="shared" si="136"/>
        <v>1081605726.1081014</v>
      </c>
      <c r="X392" s="289">
        <f t="shared" si="136"/>
        <v>1128091380.6981821</v>
      </c>
      <c r="Y392" s="289">
        <f t="shared" si="136"/>
        <v>1173926186.0586765</v>
      </c>
      <c r="Z392" s="289">
        <f t="shared" si="136"/>
        <v>1219118486.4104762</v>
      </c>
      <c r="AA392" s="289">
        <f t="shared" si="136"/>
        <v>1263679407.381438</v>
      </c>
      <c r="AB392" s="289">
        <f t="shared" si="136"/>
        <v>1307614511.7854896</v>
      </c>
      <c r="AC392" s="289">
        <f t="shared" si="136"/>
        <v>1350934925.2504873</v>
      </c>
      <c r="AD392" s="289">
        <f t="shared" si="136"/>
        <v>1393648991.9973235</v>
      </c>
      <c r="AE392" s="289">
        <f t="shared" si="136"/>
        <v>1435765056.2468896</v>
      </c>
      <c r="AF392" s="289">
        <f t="shared" si="136"/>
        <v>1477291462.2200787</v>
      </c>
      <c r="AG392" s="289">
        <f t="shared" si="136"/>
        <v>1518236554.1377823</v>
      </c>
      <c r="AH392" s="289">
        <f t="shared" si="136"/>
        <v>1558608676.2208924</v>
      </c>
      <c r="AI392" s="289">
        <f t="shared" si="136"/>
        <v>1598416172.6903019</v>
      </c>
      <c r="AJ392" s="289">
        <f t="shared" si="136"/>
        <v>1637664606.3599377</v>
      </c>
      <c r="AK392" s="289" t="str">
        <f t="shared" si="136"/>
        <v/>
      </c>
      <c r="AL392" s="289" t="str">
        <f t="shared" si="136"/>
        <v/>
      </c>
      <c r="AM392" s="289" t="str">
        <f t="shared" si="136"/>
        <v/>
      </c>
      <c r="AN392" s="289" t="str">
        <f t="shared" si="136"/>
        <v/>
      </c>
      <c r="AO392" s="289" t="str">
        <f t="shared" si="136"/>
        <v/>
      </c>
      <c r="AP392" s="289" t="str">
        <f t="shared" si="136"/>
        <v/>
      </c>
      <c r="AQ392" s="289" t="str">
        <f t="shared" si="136"/>
        <v/>
      </c>
      <c r="AR392" s="289" t="str">
        <f t="shared" si="136"/>
        <v/>
      </c>
    </row>
    <row r="393" spans="1:44" s="256" customFormat="1" ht="10" hidden="1" customHeight="1" x14ac:dyDescent="0.15">
      <c r="C393" s="291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</row>
    <row r="394" spans="1:44" s="284" customFormat="1" ht="26" hidden="1" customHeight="1" x14ac:dyDescent="0.15">
      <c r="A394" s="256"/>
      <c r="B394" s="284" t="s">
        <v>89</v>
      </c>
      <c r="C394" s="286" t="s">
        <v>79</v>
      </c>
      <c r="D394" s="293">
        <f>IF(D$78="","",IF('Consommation BATIMENT'!D$331&lt;0,0,'Consommation BATIMENT'!D$331*'Consommation BATIMENT'!$D$19))</f>
        <v>1195137.0000000056</v>
      </c>
      <c r="E394" s="293">
        <f>IF(E$78="","",IF('Consommation BATIMENT'!E$331&lt;0,0,'Consommation BATIMENT'!E$331*'Consommation BATIMENT'!$D$19))</f>
        <v>2390274.0000000051</v>
      </c>
      <c r="F394" s="293">
        <f>IF(F$78="","",IF('Consommation BATIMENT'!F$331&lt;0,0,'Consommation BATIMENT'!F$331*'Consommation BATIMENT'!$D$19))</f>
        <v>3585411.0000000051</v>
      </c>
      <c r="G394" s="293">
        <f>IF(G$78="","",IF('Consommation BATIMENT'!G$331&lt;0,0,'Consommation BATIMENT'!G$331*'Consommation BATIMENT'!$D$19))</f>
        <v>4817511.0000000056</v>
      </c>
      <c r="H394" s="293">
        <f>IF(H$78="","",IF('Consommation BATIMENT'!H$331&lt;0,0,'Consommation BATIMENT'!H$331*'Consommation BATIMENT'!$D$19))</f>
        <v>6049611.0000000047</v>
      </c>
      <c r="I394" s="293">
        <f>IF(I$78="","",IF('Consommation BATIMENT'!I$331&lt;0,0,'Consommation BATIMENT'!I$331*'Consommation BATIMENT'!$D$19))</f>
        <v>7281711.0000000047</v>
      </c>
      <c r="J394" s="293">
        <f>IF(J$78="","",IF('Consommation BATIMENT'!J$331&lt;0,0,'Consommation BATIMENT'!J$331*'Consommation BATIMENT'!$D$19))</f>
        <v>8513811.0000000056</v>
      </c>
      <c r="K394" s="293">
        <f>IF(K$78="","",IF('Consommation BATIMENT'!K$331&lt;0,0,'Consommation BATIMENT'!K$331*'Consommation BATIMENT'!$D$19))</f>
        <v>9745911.0000000056</v>
      </c>
      <c r="L394" s="293">
        <f>IF(L$78="","",IF('Consommation BATIMENT'!L$331&lt;0,0,'Consommation BATIMENT'!L$331*'Consommation BATIMENT'!$D$19))</f>
        <v>10978011.000000006</v>
      </c>
      <c r="M394" s="293">
        <f>IF(M$78="","",IF('Consommation BATIMENT'!M$331&lt;0,0,'Consommation BATIMENT'!M$331*'Consommation BATIMENT'!$D$19))</f>
        <v>12210111.000000006</v>
      </c>
      <c r="N394" s="293">
        <f>IF(N$78="","",IF('Consommation BATIMENT'!N$331&lt;0,0,'Consommation BATIMENT'!N$331*'Consommation BATIMENT'!$D$19))</f>
        <v>13442211.000000006</v>
      </c>
      <c r="O394" s="293">
        <f>IF(O$78="","",IF('Consommation BATIMENT'!O$331&lt;0,0,'Consommation BATIMENT'!O$331*'Consommation BATIMENT'!$D$19))</f>
        <v>14674311.000000004</v>
      </c>
      <c r="P394" s="293">
        <f>IF(P$78="","",IF('Consommation BATIMENT'!P$331&lt;0,0,'Consommation BATIMENT'!P$331*'Consommation BATIMENT'!$D$19))</f>
        <v>15906411.000000004</v>
      </c>
      <c r="Q394" s="293">
        <f>IF(Q$78="","",IF('Consommation BATIMENT'!Q$331&lt;0,0,'Consommation BATIMENT'!Q$331*'Consommation BATIMENT'!$D$19))</f>
        <v>16972177.500000007</v>
      </c>
      <c r="R394" s="293">
        <f>IF(R$78="","",IF('Consommation BATIMENT'!R$331&lt;0,0,'Consommation BATIMENT'!R$331*'Consommation BATIMENT'!$D$19))</f>
        <v>18037944.000000007</v>
      </c>
      <c r="S394" s="293">
        <f>IF(S$78="","",IF('Consommation BATIMENT'!S$331&lt;0,0,'Consommation BATIMENT'!S$331*'Consommation BATIMENT'!$D$19))</f>
        <v>19103710.500000007</v>
      </c>
      <c r="T394" s="293">
        <f>IF(T$78="","",IF('Consommation BATIMENT'!T$331&lt;0,0,'Consommation BATIMENT'!T$331*'Consommation BATIMENT'!$D$19))</f>
        <v>20169477.000000007</v>
      </c>
      <c r="U394" s="293">
        <f>IF(U$78="","",IF('Consommation BATIMENT'!U$331&lt;0,0,'Consommation BATIMENT'!U$331*'Consommation BATIMENT'!$D$19))</f>
        <v>21235243.500000007</v>
      </c>
      <c r="V394" s="293">
        <f>IF(V$78="","",IF('Consommation BATIMENT'!V$331&lt;0,0,'Consommation BATIMENT'!V$331*'Consommation BATIMENT'!$D$19))</f>
        <v>22301010.000000007</v>
      </c>
      <c r="W394" s="293">
        <f>IF(W$78="","",IF('Consommation BATIMENT'!W$331&lt;0,0,'Consommation BATIMENT'!W$331*'Consommation BATIMENT'!$D$19))</f>
        <v>23366776.500000007</v>
      </c>
      <c r="X394" s="293">
        <f>IF(X$78="","",IF('Consommation BATIMENT'!X$331&lt;0,0,'Consommation BATIMENT'!X$331*'Consommation BATIMENT'!$D$19))</f>
        <v>24432543.000000007</v>
      </c>
      <c r="Y394" s="293">
        <f>IF(Y$78="","",IF('Consommation BATIMENT'!Y$331&lt;0,0,'Consommation BATIMENT'!Y$331*'Consommation BATIMENT'!$D$19))</f>
        <v>25498309.500000007</v>
      </c>
      <c r="Z394" s="293">
        <f>IF(Z$78="","",IF('Consommation BATIMENT'!Z$331&lt;0,0,'Consommation BATIMENT'!Z$331*'Consommation BATIMENT'!$D$19))</f>
        <v>26564076.000000007</v>
      </c>
      <c r="AA394" s="293">
        <f>IF(AA$78="","",IF('Consommation BATIMENT'!AA$331&lt;0,0,'Consommation BATIMENT'!AA$331*'Consommation BATIMENT'!$D$19))</f>
        <v>27325513.800000004</v>
      </c>
      <c r="AB394" s="293">
        <f>IF(AB$78="","",IF('Consommation BATIMENT'!AB$331&lt;0,0,'Consommation BATIMENT'!AB$331*'Consommation BATIMENT'!$D$19))</f>
        <v>28086951.600000005</v>
      </c>
      <c r="AC394" s="293">
        <f>IF(AC$78="","",IF('Consommation BATIMENT'!AC$331&lt;0,0,'Consommation BATIMENT'!AC$331*'Consommation BATIMENT'!$D$19))</f>
        <v>28848389.400000006</v>
      </c>
      <c r="AD394" s="293">
        <f>IF(AD$78="","",IF('Consommation BATIMENT'!AD$331&lt;0,0,'Consommation BATIMENT'!AD$331*'Consommation BATIMENT'!$D$19))</f>
        <v>29609827.200000007</v>
      </c>
      <c r="AE394" s="293">
        <f>IF(AE$78="","",IF('Consommation BATIMENT'!AE$331&lt;0,0,'Consommation BATIMENT'!AE$331*'Consommation BATIMENT'!$D$19))</f>
        <v>30371265.000000007</v>
      </c>
      <c r="AF394" s="293">
        <f>IF(AF$78="","",IF('Consommation BATIMENT'!AF$331&lt;0,0,'Consommation BATIMENT'!AF$331*'Consommation BATIMENT'!$D$19))</f>
        <v>31132702.800000004</v>
      </c>
      <c r="AG394" s="293">
        <f>IF(AG$78="","",IF('Consommation BATIMENT'!AG$331&lt;0,0,'Consommation BATIMENT'!AG$331*'Consommation BATIMENT'!$D$19))</f>
        <v>31894140.600000005</v>
      </c>
      <c r="AH394" s="293">
        <f>IF(AH$78="","",IF('Consommation BATIMENT'!AH$331&lt;0,0,'Consommation BATIMENT'!AH$331*'Consommation BATIMENT'!$D$19))</f>
        <v>32655578.400000006</v>
      </c>
      <c r="AI394" s="293">
        <f>IF(AI$78="","",IF('Consommation BATIMENT'!AI$331&lt;0,0,'Consommation BATIMENT'!AI$331*'Consommation BATIMENT'!$D$19))</f>
        <v>33417016.200000007</v>
      </c>
      <c r="AJ394" s="293">
        <f>IF(AJ$78="","",IF('Consommation BATIMENT'!AJ$331&lt;0,0,'Consommation BATIMENT'!AJ$331*'Consommation BATIMENT'!$D$19))</f>
        <v>34178454.000000007</v>
      </c>
      <c r="AK394" s="293" t="str">
        <f>IF(AK$78="","",IF('Consommation BATIMENT'!AK$331&lt;0,0,'Consommation BATIMENT'!AK$331*'Consommation BATIMENT'!$D$19))</f>
        <v/>
      </c>
      <c r="AL394" s="293" t="str">
        <f>IF(AL$78="","",IF('Consommation BATIMENT'!AL$331&lt;0,0,'Consommation BATIMENT'!AL$331*'Consommation BATIMENT'!$D$19))</f>
        <v/>
      </c>
      <c r="AM394" s="293" t="str">
        <f>IF(AM$78="","",IF('Consommation BATIMENT'!AM$331&lt;0,0,'Consommation BATIMENT'!AM$331*'Consommation BATIMENT'!$D$19))</f>
        <v/>
      </c>
      <c r="AN394" s="293" t="str">
        <f>IF(AN$78="","",IF('Consommation BATIMENT'!AN$331&lt;0,0,'Consommation BATIMENT'!AN$331*'Consommation BATIMENT'!$D$19))</f>
        <v/>
      </c>
      <c r="AO394" s="293" t="str">
        <f>IF(AO$78="","",IF('Consommation BATIMENT'!AO$331&lt;0,0,'Consommation BATIMENT'!AO$331*'Consommation BATIMENT'!$D$19))</f>
        <v/>
      </c>
      <c r="AP394" s="293" t="str">
        <f>IF(AP$78="","",IF('Consommation BATIMENT'!AP$331&lt;0,0,'Consommation BATIMENT'!AP$331*'Consommation BATIMENT'!$D$19))</f>
        <v/>
      </c>
      <c r="AQ394" s="293" t="str">
        <f>IF(AQ$78="","",IF('Consommation BATIMENT'!AQ$331&lt;0,0,'Consommation BATIMENT'!AQ$331*'Consommation BATIMENT'!$D$19))</f>
        <v/>
      </c>
      <c r="AR394" s="293" t="str">
        <f>IF(AR$78="","",IF('Consommation BATIMENT'!AR$331&lt;0,0,'Consommation BATIMENT'!AR$331*'Consommation BATIMENT'!$D$19))</f>
        <v/>
      </c>
    </row>
    <row r="395" spans="1:44" s="290" customFormat="1" ht="22" hidden="1" customHeight="1" x14ac:dyDescent="0.15">
      <c r="A395" s="256"/>
      <c r="B395" s="288" t="s">
        <v>200</v>
      </c>
      <c r="C395" s="93" t="s">
        <v>79</v>
      </c>
      <c r="D395" s="289">
        <f t="shared" ref="D395:AR395" si="137">IF(D$78="","",IF(D394&lt;0,0,IF($E388=0,D394,$F$260*$F$261*D394)))</f>
        <v>1195137.0000000056</v>
      </c>
      <c r="E395" s="289">
        <f t="shared" si="137"/>
        <v>2390274.0000000051</v>
      </c>
      <c r="F395" s="289">
        <f t="shared" si="137"/>
        <v>3585411.0000000051</v>
      </c>
      <c r="G395" s="289">
        <f t="shared" si="137"/>
        <v>4817511.0000000056</v>
      </c>
      <c r="H395" s="289">
        <f t="shared" si="137"/>
        <v>6049611.0000000047</v>
      </c>
      <c r="I395" s="289">
        <f t="shared" si="137"/>
        <v>7281711.0000000047</v>
      </c>
      <c r="J395" s="289">
        <f t="shared" si="137"/>
        <v>8513811.0000000056</v>
      </c>
      <c r="K395" s="289">
        <f t="shared" si="137"/>
        <v>9745911.0000000056</v>
      </c>
      <c r="L395" s="289">
        <f t="shared" si="137"/>
        <v>10978011.000000006</v>
      </c>
      <c r="M395" s="289">
        <f t="shared" si="137"/>
        <v>12210111.000000006</v>
      </c>
      <c r="N395" s="289">
        <f t="shared" si="137"/>
        <v>13442211.000000006</v>
      </c>
      <c r="O395" s="289">
        <f t="shared" si="137"/>
        <v>14674311.000000004</v>
      </c>
      <c r="P395" s="289">
        <f t="shared" si="137"/>
        <v>15906411.000000004</v>
      </c>
      <c r="Q395" s="289">
        <f t="shared" si="137"/>
        <v>16972177.500000007</v>
      </c>
      <c r="R395" s="289">
        <f t="shared" si="137"/>
        <v>18037944.000000007</v>
      </c>
      <c r="S395" s="289">
        <f t="shared" si="137"/>
        <v>19103710.500000007</v>
      </c>
      <c r="T395" s="289">
        <f t="shared" si="137"/>
        <v>20169477.000000007</v>
      </c>
      <c r="U395" s="289">
        <f t="shared" si="137"/>
        <v>21235243.500000007</v>
      </c>
      <c r="V395" s="289">
        <f t="shared" si="137"/>
        <v>22301010.000000007</v>
      </c>
      <c r="W395" s="289">
        <f t="shared" si="137"/>
        <v>23366776.500000007</v>
      </c>
      <c r="X395" s="289">
        <f t="shared" si="137"/>
        <v>24432543.000000007</v>
      </c>
      <c r="Y395" s="289">
        <f t="shared" si="137"/>
        <v>25498309.500000007</v>
      </c>
      <c r="Z395" s="289">
        <f t="shared" si="137"/>
        <v>26564076.000000007</v>
      </c>
      <c r="AA395" s="289">
        <f t="shared" si="137"/>
        <v>27325513.800000004</v>
      </c>
      <c r="AB395" s="289">
        <f t="shared" si="137"/>
        <v>28086951.600000005</v>
      </c>
      <c r="AC395" s="289">
        <f t="shared" si="137"/>
        <v>28848389.400000006</v>
      </c>
      <c r="AD395" s="289">
        <f t="shared" si="137"/>
        <v>29609827.200000007</v>
      </c>
      <c r="AE395" s="289">
        <f t="shared" si="137"/>
        <v>30371265.000000007</v>
      </c>
      <c r="AF395" s="289">
        <f t="shared" si="137"/>
        <v>31132702.800000004</v>
      </c>
      <c r="AG395" s="289">
        <f t="shared" si="137"/>
        <v>31894140.600000005</v>
      </c>
      <c r="AH395" s="289">
        <f t="shared" si="137"/>
        <v>32655578.400000006</v>
      </c>
      <c r="AI395" s="289">
        <f t="shared" si="137"/>
        <v>33417016.200000007</v>
      </c>
      <c r="AJ395" s="289">
        <f t="shared" si="137"/>
        <v>34178454.000000007</v>
      </c>
      <c r="AK395" s="289" t="str">
        <f t="shared" si="137"/>
        <v/>
      </c>
      <c r="AL395" s="289" t="str">
        <f t="shared" si="137"/>
        <v/>
      </c>
      <c r="AM395" s="289" t="str">
        <f t="shared" si="137"/>
        <v/>
      </c>
      <c r="AN395" s="289" t="str">
        <f t="shared" si="137"/>
        <v/>
      </c>
      <c r="AO395" s="289" t="str">
        <f t="shared" si="137"/>
        <v/>
      </c>
      <c r="AP395" s="289" t="str">
        <f t="shared" si="137"/>
        <v/>
      </c>
      <c r="AQ395" s="289" t="str">
        <f t="shared" si="137"/>
        <v/>
      </c>
      <c r="AR395" s="289" t="str">
        <f t="shared" si="137"/>
        <v/>
      </c>
    </row>
    <row r="396" spans="1:44" s="290" customFormat="1" ht="22" hidden="1" customHeight="1" x14ac:dyDescent="0.15">
      <c r="A396" s="256"/>
      <c r="B396" s="288" t="s">
        <v>201</v>
      </c>
      <c r="C396" s="93" t="s">
        <v>49</v>
      </c>
      <c r="D396" s="289">
        <f t="shared" ref="D396:AR396" si="138">IF(D$78="","",IF($E388=0,$G388*D395,$J$24*D395))</f>
        <v>53781165.000000253</v>
      </c>
      <c r="E396" s="289">
        <f t="shared" si="138"/>
        <v>107562330.00000022</v>
      </c>
      <c r="F396" s="289">
        <f t="shared" si="138"/>
        <v>161343495.00000024</v>
      </c>
      <c r="G396" s="289">
        <f t="shared" si="138"/>
        <v>216787995.00000024</v>
      </c>
      <c r="H396" s="289">
        <f t="shared" si="138"/>
        <v>272232495.00000024</v>
      </c>
      <c r="I396" s="289">
        <f t="shared" si="138"/>
        <v>327676995.00000024</v>
      </c>
      <c r="J396" s="289">
        <f t="shared" si="138"/>
        <v>383121495.00000024</v>
      </c>
      <c r="K396" s="289">
        <f t="shared" si="138"/>
        <v>438565995.00000024</v>
      </c>
      <c r="L396" s="289">
        <f t="shared" si="138"/>
        <v>494010495.00000024</v>
      </c>
      <c r="M396" s="289">
        <f t="shared" si="138"/>
        <v>549454995.00000024</v>
      </c>
      <c r="N396" s="289">
        <f t="shared" si="138"/>
        <v>604899495.00000024</v>
      </c>
      <c r="O396" s="289">
        <f t="shared" si="138"/>
        <v>660343995.00000012</v>
      </c>
      <c r="P396" s="289">
        <f t="shared" si="138"/>
        <v>715788495.00000012</v>
      </c>
      <c r="Q396" s="289">
        <f t="shared" si="138"/>
        <v>763747987.50000036</v>
      </c>
      <c r="R396" s="289">
        <f t="shared" si="138"/>
        <v>811707480.00000036</v>
      </c>
      <c r="S396" s="289">
        <f t="shared" si="138"/>
        <v>859666972.50000036</v>
      </c>
      <c r="T396" s="289">
        <f t="shared" si="138"/>
        <v>907626465.00000036</v>
      </c>
      <c r="U396" s="289">
        <f t="shared" si="138"/>
        <v>955585957.50000036</v>
      </c>
      <c r="V396" s="289">
        <f t="shared" si="138"/>
        <v>1003545450.0000004</v>
      </c>
      <c r="W396" s="289">
        <f t="shared" si="138"/>
        <v>1051504942.5000004</v>
      </c>
      <c r="X396" s="289">
        <f t="shared" si="138"/>
        <v>1099464435.0000002</v>
      </c>
      <c r="Y396" s="289">
        <f t="shared" si="138"/>
        <v>1147423927.5000002</v>
      </c>
      <c r="Z396" s="289">
        <f t="shared" si="138"/>
        <v>1195383420.0000002</v>
      </c>
      <c r="AA396" s="289">
        <f t="shared" si="138"/>
        <v>1229648121.0000002</v>
      </c>
      <c r="AB396" s="289">
        <f t="shared" si="138"/>
        <v>1263912822.0000002</v>
      </c>
      <c r="AC396" s="289">
        <f t="shared" si="138"/>
        <v>1298177523.0000002</v>
      </c>
      <c r="AD396" s="289">
        <f t="shared" si="138"/>
        <v>1332442224.0000002</v>
      </c>
      <c r="AE396" s="289">
        <f t="shared" si="138"/>
        <v>1366706925.0000002</v>
      </c>
      <c r="AF396" s="289">
        <f t="shared" si="138"/>
        <v>1400971626.0000002</v>
      </c>
      <c r="AG396" s="289">
        <f t="shared" si="138"/>
        <v>1435236327.0000002</v>
      </c>
      <c r="AH396" s="289">
        <f t="shared" si="138"/>
        <v>1469501028.0000002</v>
      </c>
      <c r="AI396" s="289">
        <f t="shared" si="138"/>
        <v>1503765729.0000002</v>
      </c>
      <c r="AJ396" s="289">
        <f t="shared" si="138"/>
        <v>1538030430.0000002</v>
      </c>
      <c r="AK396" s="289" t="str">
        <f t="shared" si="138"/>
        <v/>
      </c>
      <c r="AL396" s="289" t="str">
        <f t="shared" si="138"/>
        <v/>
      </c>
      <c r="AM396" s="289" t="str">
        <f t="shared" si="138"/>
        <v/>
      </c>
      <c r="AN396" s="289" t="str">
        <f t="shared" si="138"/>
        <v/>
      </c>
      <c r="AO396" s="289" t="str">
        <f t="shared" si="138"/>
        <v/>
      </c>
      <c r="AP396" s="289" t="str">
        <f t="shared" si="138"/>
        <v/>
      </c>
      <c r="AQ396" s="289" t="str">
        <f t="shared" si="138"/>
        <v/>
      </c>
      <c r="AR396" s="289" t="str">
        <f t="shared" si="138"/>
        <v/>
      </c>
    </row>
    <row r="397" spans="1:44" s="256" customFormat="1" ht="10" hidden="1" customHeight="1" x14ac:dyDescent="0.15">
      <c r="C397" s="291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</row>
    <row r="398" spans="1:44" s="284" customFormat="1" ht="26" hidden="1" customHeight="1" x14ac:dyDescent="0.15">
      <c r="A398" s="256"/>
      <c r="B398" s="284" t="s">
        <v>100</v>
      </c>
      <c r="C398" s="286" t="s">
        <v>79</v>
      </c>
      <c r="D398" s="287">
        <f>IF(D$78="","",IF('Consommation BATIMENT'!D$343&lt;0,0,'Consommation BATIMENT'!D$343))</f>
        <v>782599.99999999988</v>
      </c>
      <c r="E398" s="287">
        <f>IF(E$78="","",IF('Consommation BATIMENT'!E$343&lt;0,0,'Consommation BATIMENT'!E$343))</f>
        <v>1553664.8672999998</v>
      </c>
      <c r="F398" s="287">
        <f>IF(F$78="","",IF('Consommation BATIMENT'!F$343&lt;0,0,'Consommation BATIMENT'!F$343))</f>
        <v>2313364.6239884314</v>
      </c>
      <c r="G398" s="287">
        <f>IF(G$78="","",IF('Consommation BATIMENT'!G$343&lt;0,0,'Consommation BATIMENT'!G$343))</f>
        <v>3061866.7861131541</v>
      </c>
      <c r="H398" s="287">
        <f>IF(H$78="","",IF('Consommation BATIMENT'!H$343&lt;0,0,'Consommation BATIMENT'!H$343))</f>
        <v>3799336.4006192395</v>
      </c>
      <c r="I398" s="287">
        <f>IF(I$78="","",IF('Consommation BATIMENT'!I$343&lt;0,0,'Consommation BATIMENT'!I$343))</f>
        <v>4525936.0817423118</v>
      </c>
      <c r="J398" s="287">
        <f>IF(J$78="","",IF('Consommation BATIMENT'!J$343&lt;0,0,'Consommation BATIMENT'!J$343))</f>
        <v>5241826.0468654707</v>
      </c>
      <c r="K398" s="287">
        <f>IF(K$78="","",IF('Consommation BATIMENT'!K$343&lt;0,0,'Consommation BATIMENT'!K$343))</f>
        <v>5947164.1518476969</v>
      </c>
      <c r="L398" s="287">
        <f>IF(L$78="","",IF('Consommation BATIMENT'!L$343&lt;0,0,'Consommation BATIMENT'!L$343))</f>
        <v>6642105.9258315377</v>
      </c>
      <c r="M398" s="287">
        <f>IF(M$78="","",IF('Consommation BATIMENT'!M$343&lt;0,0,'Consommation BATIMENT'!M$343))</f>
        <v>7326804.6055377433</v>
      </c>
      <c r="N398" s="287">
        <f>IF(N$78="","",IF('Consommation BATIMENT'!N$343&lt;0,0,'Consommation BATIMENT'!N$343))</f>
        <v>8001411.1690544197</v>
      </c>
      <c r="O398" s="287">
        <f>IF(O$78="","",IF('Consommation BATIMENT'!O$343&lt;0,0,'Consommation BATIMENT'!O$343))</f>
        <v>8666074.3691281416</v>
      </c>
      <c r="P398" s="287">
        <f>IF(P$78="","",IF('Consommation BATIMENT'!P$343&lt;0,0,'Consommation BATIMENT'!P$343))</f>
        <v>9320940.7659643777</v>
      </c>
      <c r="Q398" s="287">
        <f>IF(Q$78="","",IF('Consommation BATIMENT'!Q$343&lt;0,0,'Consommation BATIMENT'!Q$343))</f>
        <v>9966154.7595444452</v>
      </c>
      <c r="R398" s="287">
        <f>IF(R$78="","",IF('Consommation BATIMENT'!R$343&lt;0,0,'Consommation BATIMENT'!R$343))</f>
        <v>10601858.621466139</v>
      </c>
      <c r="S398" s="287">
        <f>IF(S$78="","",IF('Consommation BATIMENT'!S$343&lt;0,0,'Consommation BATIMENT'!S$343))</f>
        <v>11228192.526315039</v>
      </c>
      <c r="T398" s="287">
        <f>IF(T$78="","",IF('Consommation BATIMENT'!T$343&lt;0,0,'Consommation BATIMENT'!T$343))</f>
        <v>11845294.582573418</v>
      </c>
      <c r="U398" s="287">
        <f>IF(U$78="","",IF('Consommation BATIMENT'!U$343&lt;0,0,'Consommation BATIMENT'!U$343))</f>
        <v>12453300.863073576</v>
      </c>
      <c r="V398" s="287">
        <f>IF(V$78="","",IF('Consommation BATIMENT'!V$343&lt;0,0,'Consommation BATIMENT'!V$343))</f>
        <v>13052345.435002303</v>
      </c>
      <c r="W398" s="287">
        <f>IF(W$78="","",IF('Consommation BATIMENT'!W$343&lt;0,0,'Consommation BATIMENT'!W$343))</f>
        <v>13642560.389463086</v>
      </c>
      <c r="X398" s="287">
        <f>IF(X$78="","",IF('Consommation BATIMENT'!X$343&lt;0,0,'Consommation BATIMENT'!X$343))</f>
        <v>14224075.870602595</v>
      </c>
      <c r="Y398" s="287">
        <f>IF(Y$78="","",IF('Consommation BATIMENT'!Y$343&lt;0,0,'Consommation BATIMENT'!Y$343))</f>
        <v>14797020.104307847</v>
      </c>
      <c r="Z398" s="287">
        <f>IF(Z$78="","",IF('Consommation BATIMENT'!Z$343&lt;0,0,'Consommation BATIMENT'!Z$343))</f>
        <v>15361519.426480401</v>
      </c>
      <c r="AA398" s="287">
        <f>IF(AA$78="","",IF('Consommation BATIMENT'!AA$343&lt;0,0,'Consommation BATIMENT'!AA$343))</f>
        <v>15917698.310893793</v>
      </c>
      <c r="AB398" s="287">
        <f>IF(AB$78="","",IF('Consommation BATIMENT'!AB$343&lt;0,0,'Consommation BATIMENT'!AB$343))</f>
        <v>16465679.396640373</v>
      </c>
      <c r="AC398" s="287">
        <f>IF(AC$78="","",IF('Consommation BATIMENT'!AC$343&lt;0,0,'Consommation BATIMENT'!AC$343))</f>
        <v>17005583.515173592</v>
      </c>
      <c r="AD398" s="287">
        <f>IF(AD$78="","",IF('Consommation BATIMENT'!AD$343&lt;0,0,'Consommation BATIMENT'!AD$343))</f>
        <v>17537529.716951691</v>
      </c>
      <c r="AE398" s="287">
        <f>IF(AE$78="","",IF('Consommation BATIMENT'!AE$343&lt;0,0,'Consommation BATIMENT'!AE$343))</f>
        <v>18061635.297688682</v>
      </c>
      <c r="AF398" s="287">
        <f>IF(AF$78="","",IF('Consommation BATIMENT'!AF$343&lt;0,0,'Consommation BATIMENT'!AF$343))</f>
        <v>18578015.8242184</v>
      </c>
      <c r="AG398" s="287">
        <f>IF(AG$78="","",IF('Consommation BATIMENT'!AG$343&lt;0,0,'Consommation BATIMENT'!AG$343))</f>
        <v>19086785.159977332</v>
      </c>
      <c r="AH398" s="287">
        <f>IF(AH$78="","",IF('Consommation BATIMENT'!AH$343&lt;0,0,'Consommation BATIMENT'!AH$343))</f>
        <v>19588055.490111846</v>
      </c>
      <c r="AI398" s="287">
        <f>IF(AI$78="","",IF('Consommation BATIMENT'!AI$343&lt;0,0,'Consommation BATIMENT'!AI$343))</f>
        <v>20081937.346215341</v>
      </c>
      <c r="AJ398" s="287">
        <f>IF(AJ$78="","",IF('Consommation BATIMENT'!AJ$343&lt;0,0,'Consommation BATIMENT'!AJ$343))</f>
        <v>20568539.630700801</v>
      </c>
      <c r="AK398" s="287" t="str">
        <f>IF(AK$78="","",IF('Consommation BATIMENT'!AK$343&lt;0,0,'Consommation BATIMENT'!AK$343))</f>
        <v/>
      </c>
      <c r="AL398" s="287" t="str">
        <f>IF(AL$78="","",IF('Consommation BATIMENT'!AL$343&lt;0,0,'Consommation BATIMENT'!AL$343))</f>
        <v/>
      </c>
      <c r="AM398" s="287" t="str">
        <f>IF(AM$78="","",IF('Consommation BATIMENT'!AM$343&lt;0,0,'Consommation BATIMENT'!AM$343))</f>
        <v/>
      </c>
      <c r="AN398" s="287" t="str">
        <f>IF(AN$78="","",IF('Consommation BATIMENT'!AN$343&lt;0,0,'Consommation BATIMENT'!AN$343))</f>
        <v/>
      </c>
      <c r="AO398" s="287" t="str">
        <f>IF(AO$78="","",IF('Consommation BATIMENT'!AO$343&lt;0,0,'Consommation BATIMENT'!AO$343))</f>
        <v/>
      </c>
      <c r="AP398" s="287" t="str">
        <f>IF(AP$78="","",IF('Consommation BATIMENT'!AP$343&lt;0,0,'Consommation BATIMENT'!AP$343))</f>
        <v/>
      </c>
      <c r="AQ398" s="287" t="str">
        <f>IF(AQ$78="","",IF('Consommation BATIMENT'!AQ$343&lt;0,0,'Consommation BATIMENT'!AQ$343))</f>
        <v/>
      </c>
      <c r="AR398" s="287" t="str">
        <f>IF(AR$78="","",IF('Consommation BATIMENT'!AR$343&lt;0,0,'Consommation BATIMENT'!AR$343))</f>
        <v/>
      </c>
    </row>
    <row r="399" spans="1:44" s="290" customFormat="1" ht="22" hidden="1" customHeight="1" x14ac:dyDescent="0.15">
      <c r="A399" s="256"/>
      <c r="B399" s="288" t="s">
        <v>199</v>
      </c>
      <c r="C399" s="93" t="s">
        <v>79</v>
      </c>
      <c r="D399" s="289">
        <f t="shared" ref="D399:AR399" si="139">IF(D$78="","",IF(D398&lt;0,0,IF($D388=0,D398,$F$260*$F$261*D398)))</f>
        <v>164345.99999999997</v>
      </c>
      <c r="E399" s="289">
        <f t="shared" si="139"/>
        <v>326269.62213299994</v>
      </c>
      <c r="F399" s="289">
        <f t="shared" si="139"/>
        <v>485806.5710375706</v>
      </c>
      <c r="G399" s="289">
        <f t="shared" si="139"/>
        <v>642992.02508376236</v>
      </c>
      <c r="H399" s="289">
        <f t="shared" si="139"/>
        <v>797860.64413004031</v>
      </c>
      <c r="I399" s="289">
        <f t="shared" si="139"/>
        <v>950446.57716588548</v>
      </c>
      <c r="J399" s="289">
        <f t="shared" si="139"/>
        <v>1100783.4698417487</v>
      </c>
      <c r="K399" s="289">
        <f t="shared" si="139"/>
        <v>1248904.4718880162</v>
      </c>
      <c r="L399" s="289">
        <f t="shared" si="139"/>
        <v>1394842.244424623</v>
      </c>
      <c r="M399" s="289">
        <f t="shared" si="139"/>
        <v>1538628.967162926</v>
      </c>
      <c r="N399" s="289">
        <f t="shared" si="139"/>
        <v>1680296.345501428</v>
      </c>
      <c r="O399" s="289">
        <f t="shared" si="139"/>
        <v>1819875.6175169097</v>
      </c>
      <c r="P399" s="289">
        <f t="shared" si="139"/>
        <v>1957397.5608525192</v>
      </c>
      <c r="Q399" s="289">
        <f t="shared" si="139"/>
        <v>2092892.4995043334</v>
      </c>
      <c r="R399" s="289">
        <f t="shared" si="139"/>
        <v>2226390.3105078894</v>
      </c>
      <c r="S399" s="289">
        <f t="shared" si="139"/>
        <v>2357920.4305261583</v>
      </c>
      <c r="T399" s="289">
        <f t="shared" si="139"/>
        <v>2487511.8623404177</v>
      </c>
      <c r="U399" s="289">
        <f t="shared" si="139"/>
        <v>2615193.1812454509</v>
      </c>
      <c r="V399" s="289">
        <f t="shared" si="139"/>
        <v>2740992.5413504834</v>
      </c>
      <c r="W399" s="289">
        <f t="shared" si="139"/>
        <v>2864937.6817872478</v>
      </c>
      <c r="X399" s="289">
        <f t="shared" si="139"/>
        <v>2987055.9328265446</v>
      </c>
      <c r="Y399" s="289">
        <f t="shared" si="139"/>
        <v>3107374.221904648</v>
      </c>
      <c r="Z399" s="289">
        <f t="shared" si="139"/>
        <v>3225919.0795608843</v>
      </c>
      <c r="AA399" s="289">
        <f t="shared" si="139"/>
        <v>3342716.6452876963</v>
      </c>
      <c r="AB399" s="289">
        <f t="shared" si="139"/>
        <v>3457792.6732944781</v>
      </c>
      <c r="AC399" s="289">
        <f t="shared" si="139"/>
        <v>3571172.5381864542</v>
      </c>
      <c r="AD399" s="289">
        <f t="shared" si="139"/>
        <v>3682881.240559855</v>
      </c>
      <c r="AE399" s="289">
        <f t="shared" si="139"/>
        <v>3792943.4125146228</v>
      </c>
      <c r="AF399" s="289">
        <f t="shared" si="139"/>
        <v>3901383.3230858636</v>
      </c>
      <c r="AG399" s="289">
        <f t="shared" si="139"/>
        <v>4008224.8835952394</v>
      </c>
      <c r="AH399" s="289">
        <f t="shared" si="139"/>
        <v>4113491.6529234876</v>
      </c>
      <c r="AI399" s="289">
        <f t="shared" si="139"/>
        <v>4217206.8427052218</v>
      </c>
      <c r="AJ399" s="289">
        <f t="shared" si="139"/>
        <v>4319393.3224471677</v>
      </c>
      <c r="AK399" s="289" t="str">
        <f t="shared" si="139"/>
        <v/>
      </c>
      <c r="AL399" s="289" t="str">
        <f t="shared" si="139"/>
        <v/>
      </c>
      <c r="AM399" s="289" t="str">
        <f t="shared" si="139"/>
        <v/>
      </c>
      <c r="AN399" s="289" t="str">
        <f t="shared" si="139"/>
        <v/>
      </c>
      <c r="AO399" s="289" t="str">
        <f t="shared" si="139"/>
        <v/>
      </c>
      <c r="AP399" s="289" t="str">
        <f t="shared" si="139"/>
        <v/>
      </c>
      <c r="AQ399" s="289" t="str">
        <f t="shared" si="139"/>
        <v/>
      </c>
      <c r="AR399" s="289" t="str">
        <f t="shared" si="139"/>
        <v/>
      </c>
    </row>
    <row r="400" spans="1:44" s="290" customFormat="1" ht="22" hidden="1" customHeight="1" x14ac:dyDescent="0.15">
      <c r="A400" s="256"/>
      <c r="B400" s="288" t="s">
        <v>197</v>
      </c>
      <c r="C400" s="93" t="s">
        <v>49</v>
      </c>
      <c r="D400" s="289">
        <f t="shared" ref="D400:AR400" si="140">IF(D$78="","",IF($D388=0,$H388*D399,$J$24*D399))</f>
        <v>17666821.605887998</v>
      </c>
      <c r="E400" s="289">
        <f t="shared" si="140"/>
        <v>35073243.094716012</v>
      </c>
      <c r="F400" s="289">
        <f t="shared" si="140"/>
        <v>52223102.634009443</v>
      </c>
      <c r="G400" s="289">
        <f t="shared" si="140"/>
        <v>69120181.818623468</v>
      </c>
      <c r="H400" s="289">
        <f t="shared" si="140"/>
        <v>85768206.504595876</v>
      </c>
      <c r="I400" s="289">
        <f t="shared" si="140"/>
        <v>102170847.63070938</v>
      </c>
      <c r="J400" s="289">
        <f t="shared" si="140"/>
        <v>118331722.02794452</v>
      </c>
      <c r="K400" s="289">
        <f t="shared" si="140"/>
        <v>134254393.21700162</v>
      </c>
      <c r="L400" s="289">
        <f t="shared" si="140"/>
        <v>149942372.19406766</v>
      </c>
      <c r="M400" s="289">
        <f t="shared" si="140"/>
        <v>165399118.20500118</v>
      </c>
      <c r="N400" s="289">
        <f t="shared" si="140"/>
        <v>180628039.50810656</v>
      </c>
      <c r="O400" s="289">
        <f t="shared" si="140"/>
        <v>195632494.1256648</v>
      </c>
      <c r="P400" s="289">
        <f t="shared" si="140"/>
        <v>210415790.58438757</v>
      </c>
      <c r="Q400" s="289">
        <f t="shared" si="140"/>
        <v>224981188.64495698</v>
      </c>
      <c r="R400" s="289">
        <f t="shared" si="140"/>
        <v>239331900.02081266</v>
      </c>
      <c r="S400" s="289">
        <f t="shared" si="140"/>
        <v>253471089.08634388</v>
      </c>
      <c r="T400" s="289">
        <f t="shared" si="140"/>
        <v>267401873.5746437</v>
      </c>
      <c r="U400" s="289">
        <f t="shared" si="140"/>
        <v>281127325.26497823</v>
      </c>
      <c r="V400" s="289">
        <f t="shared" si="140"/>
        <v>294650470.66012305</v>
      </c>
      <c r="W400" s="289">
        <f t="shared" si="140"/>
        <v>307974291.65371615</v>
      </c>
      <c r="X400" s="289">
        <f t="shared" si="140"/>
        <v>321101726.18777418</v>
      </c>
      <c r="Y400" s="289">
        <f t="shared" si="140"/>
        <v>334035668.90051752</v>
      </c>
      <c r="Z400" s="289">
        <f t="shared" si="140"/>
        <v>346778971.76464635</v>
      </c>
      <c r="AA400" s="289">
        <f t="shared" si="140"/>
        <v>359334444.71620929</v>
      </c>
      <c r="AB400" s="289">
        <f t="shared" si="140"/>
        <v>371704856.2742027</v>
      </c>
      <c r="AC400" s="289">
        <f t="shared" si="140"/>
        <v>383892934.1510371</v>
      </c>
      <c r="AD400" s="289">
        <f t="shared" si="140"/>
        <v>395901365.85400587</v>
      </c>
      <c r="AE400" s="289">
        <f t="shared" si="140"/>
        <v>407732799.27788877</v>
      </c>
      <c r="AF400" s="289">
        <f t="shared" si="140"/>
        <v>419389843.28882033</v>
      </c>
      <c r="AG400" s="289">
        <f t="shared" si="140"/>
        <v>430875068.29955274</v>
      </c>
      <c r="AH400" s="289">
        <f t="shared" si="140"/>
        <v>442191006.83623952</v>
      </c>
      <c r="AI400" s="289">
        <f t="shared" si="140"/>
        <v>453340154.09686476</v>
      </c>
      <c r="AJ400" s="289">
        <f t="shared" si="140"/>
        <v>464324968.50144196</v>
      </c>
      <c r="AK400" s="289" t="str">
        <f t="shared" si="140"/>
        <v/>
      </c>
      <c r="AL400" s="289" t="str">
        <f t="shared" si="140"/>
        <v/>
      </c>
      <c r="AM400" s="289" t="str">
        <f t="shared" si="140"/>
        <v/>
      </c>
      <c r="AN400" s="289" t="str">
        <f t="shared" si="140"/>
        <v/>
      </c>
      <c r="AO400" s="289" t="str">
        <f t="shared" si="140"/>
        <v/>
      </c>
      <c r="AP400" s="289" t="str">
        <f t="shared" si="140"/>
        <v/>
      </c>
      <c r="AQ400" s="289" t="str">
        <f t="shared" si="140"/>
        <v/>
      </c>
      <c r="AR400" s="289" t="str">
        <f t="shared" si="140"/>
        <v/>
      </c>
    </row>
    <row r="401" spans="1:1173" s="256" customFormat="1" ht="10" hidden="1" customHeight="1" x14ac:dyDescent="0.15">
      <c r="C401" s="291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</row>
    <row r="402" spans="1:1173" s="284" customFormat="1" ht="26" hidden="1" customHeight="1" x14ac:dyDescent="0.15">
      <c r="A402" s="256"/>
      <c r="B402" s="284" t="s">
        <v>101</v>
      </c>
      <c r="C402" s="286" t="s">
        <v>79</v>
      </c>
      <c r="D402" s="287">
        <f>IF(D$78="","",IF('Consommation BATIMENT'!D$350&lt;0,0,'Consommation BATIMENT'!D$350))</f>
        <v>559000</v>
      </c>
      <c r="E402" s="287">
        <f>IF(E$78="","",IF('Consommation BATIMENT'!E$350&lt;0,0,'Consommation BATIMENT'!E$350))</f>
        <v>1123176.6195</v>
      </c>
      <c r="F402" s="287">
        <f>IF(F$78="","",IF('Consommation BATIMENT'!F$350&lt;0,0,'Consommation BATIMENT'!F$350))</f>
        <v>1692587.7177168799</v>
      </c>
      <c r="G402" s="287">
        <f>IF(G$78="","",IF('Consommation BATIMENT'!G$350&lt;0,0,'Consommation BATIMENT'!G$350))</f>
        <v>2267291.6426515919</v>
      </c>
      <c r="H402" s="287">
        <f>IF(H$78="","",IF('Consommation BATIMENT'!H$350&lt;0,0,'Consommation BATIMENT'!H$350))</f>
        <v>2847347.2373007289</v>
      </c>
      <c r="I402" s="287">
        <f>IF(I$78="","",IF('Consommation BATIMENT'!I$350&lt;0,0,'Consommation BATIMENT'!I$350))</f>
        <v>3432813.8459106949</v>
      </c>
      <c r="J402" s="287">
        <f>IF(J$78="","",IF('Consommation BATIMENT'!J$350&lt;0,0,'Consommation BATIMENT'!J$350))</f>
        <v>4023751.3202751959</v>
      </c>
      <c r="K402" s="287">
        <f>IF(K$78="","",IF('Consommation BATIMENT'!K$350&lt;0,0,'Consommation BATIMENT'!K$350))</f>
        <v>4620220.0260767639</v>
      </c>
      <c r="L402" s="287">
        <f>IF(L$78="","",IF('Consommation BATIMENT'!L$350&lt;0,0,'Consommation BATIMENT'!L$350))</f>
        <v>5222280.8492730381</v>
      </c>
      <c r="M402" s="287">
        <f>IF(M$78="","",IF('Consommation BATIMENT'!M$350&lt;0,0,'Consommation BATIMENT'!M$350))</f>
        <v>5829995.2025285168</v>
      </c>
      <c r="N402" s="287">
        <f>IF(N$78="","",IF('Consommation BATIMENT'!N$350&lt;0,0,'Consommation BATIMENT'!N$350))</f>
        <v>6443425.0316925198</v>
      </c>
      <c r="O402" s="287">
        <f>IF(O$78="","",IF('Consommation BATIMENT'!O$350&lt;0,0,'Consommation BATIMENT'!O$350))</f>
        <v>7062632.8223240767</v>
      </c>
      <c r="P402" s="287">
        <f>IF(P$78="","",IF('Consommation BATIMENT'!P$350&lt;0,0,'Consommation BATIMENT'!P$350))</f>
        <v>7687681.6062644813</v>
      </c>
      <c r="Q402" s="287">
        <f>IF(Q$78="","",IF('Consommation BATIMENT'!Q$350&lt;0,0,'Consommation BATIMENT'!Q$350))</f>
        <v>8318634.9682582468</v>
      </c>
      <c r="R402" s="287">
        <f>IF(R$78="","",IF('Consommation BATIMENT'!R$350&lt;0,0,'Consommation BATIMENT'!R$350))</f>
        <v>8955557.0526231993</v>
      </c>
      <c r="S402" s="287">
        <f>IF(S$78="","",IF('Consommation BATIMENT'!S$350&lt;0,0,'Consommation BATIMENT'!S$350))</f>
        <v>9598512.5699704494</v>
      </c>
      <c r="T402" s="287">
        <f>IF(T$78="","",IF('Consommation BATIMENT'!T$350&lt;0,0,'Consommation BATIMENT'!T$350))</f>
        <v>10247566.803975005</v>
      </c>
      <c r="U402" s="287">
        <f>IF(U$78="","",IF('Consommation BATIMENT'!U$350&lt;0,0,'Consommation BATIMENT'!U$350))</f>
        <v>10902785.618197745</v>
      </c>
      <c r="V402" s="287">
        <f>IF(V$78="","",IF('Consommation BATIMENT'!V$350&lt;0,0,'Consommation BATIMENT'!V$350))</f>
        <v>11564235.462959548</v>
      </c>
      <c r="W402" s="287">
        <f>IF(W$78="","",IF('Consommation BATIMENT'!W$350&lt;0,0,'Consommation BATIMENT'!W$350))</f>
        <v>12231983.382268298</v>
      </c>
      <c r="X402" s="287">
        <f>IF(X$78="","",IF('Consommation BATIMENT'!X$350&lt;0,0,'Consommation BATIMENT'!X$350))</f>
        <v>12906097.020799547</v>
      </c>
      <c r="Y402" s="287">
        <f>IF(Y$78="","",IF('Consommation BATIMENT'!Y$350&lt;0,0,'Consommation BATIMENT'!Y$350))</f>
        <v>13586644.630931607</v>
      </c>
      <c r="Z402" s="287">
        <f>IF(Z$78="","",IF('Consommation BATIMENT'!Z$350&lt;0,0,'Consommation BATIMENT'!Z$350))</f>
        <v>14273695.079835827</v>
      </c>
      <c r="AA402" s="287">
        <f>IF(AA$78="","",IF('Consommation BATIMENT'!AA$350&lt;0,0,'Consommation BATIMENT'!AA$350))</f>
        <v>14967317.856622841</v>
      </c>
      <c r="AB402" s="287">
        <f>IF(AB$78="","",IF('Consommation BATIMENT'!AB$350&lt;0,0,'Consommation BATIMENT'!AB$350))</f>
        <v>15667583.079545565</v>
      </c>
      <c r="AC402" s="287">
        <f>IF(AC$78="","",IF('Consommation BATIMENT'!AC$350&lt;0,0,'Consommation BATIMENT'!AC$350))</f>
        <v>16374561.503259724</v>
      </c>
      <c r="AD402" s="287">
        <f>IF(AD$78="","",IF('Consommation BATIMENT'!AD$350&lt;0,0,'Consommation BATIMENT'!AD$350))</f>
        <v>17088324.526142698</v>
      </c>
      <c r="AE402" s="287">
        <f>IF(AE$78="","",IF('Consommation BATIMENT'!AE$350&lt;0,0,'Consommation BATIMENT'!AE$350))</f>
        <v>17808944.197671492</v>
      </c>
      <c r="AF402" s="287">
        <f>IF(AF$78="","",IF('Consommation BATIMENT'!AF$350&lt;0,0,'Consommation BATIMENT'!AF$350))</f>
        <v>18536493.225860607</v>
      </c>
      <c r="AG402" s="287">
        <f>IF(AG$78="","",IF('Consommation BATIMENT'!AG$350&lt;0,0,'Consommation BATIMENT'!AG$350))</f>
        <v>19271044.984760635</v>
      </c>
      <c r="AH402" s="287">
        <f>IF(AH$78="","",IF('Consommation BATIMENT'!AH$350&lt;0,0,'Consommation BATIMENT'!AH$350))</f>
        <v>20012673.52201838</v>
      </c>
      <c r="AI402" s="287">
        <f>IF(AI$78="","",IF('Consommation BATIMENT'!AI$350&lt;0,0,'Consommation BATIMENT'!AI$350))</f>
        <v>20761453.566499323</v>
      </c>
      <c r="AJ402" s="287">
        <f>IF(AJ$78="","",IF('Consommation BATIMENT'!AJ$350&lt;0,0,'Consommation BATIMENT'!AJ$350))</f>
        <v>21517460.535973225</v>
      </c>
      <c r="AK402" s="287" t="str">
        <f>IF(AK$78="","",IF('Consommation BATIMENT'!AK$350&lt;0,0,'Consommation BATIMENT'!AK$350))</f>
        <v/>
      </c>
      <c r="AL402" s="287" t="str">
        <f>IF(AL$78="","",IF('Consommation BATIMENT'!AL$350&lt;0,0,'Consommation BATIMENT'!AL$350))</f>
        <v/>
      </c>
      <c r="AM402" s="287" t="str">
        <f>IF(AM$78="","",IF('Consommation BATIMENT'!AM$350&lt;0,0,'Consommation BATIMENT'!AM$350))</f>
        <v/>
      </c>
      <c r="AN402" s="287" t="str">
        <f>IF(AN$78="","",IF('Consommation BATIMENT'!AN$350&lt;0,0,'Consommation BATIMENT'!AN$350))</f>
        <v/>
      </c>
      <c r="AO402" s="287" t="str">
        <f>IF(AO$78="","",IF('Consommation BATIMENT'!AO$350&lt;0,0,'Consommation BATIMENT'!AO$350))</f>
        <v/>
      </c>
      <c r="AP402" s="287" t="str">
        <f>IF(AP$78="","",IF('Consommation BATIMENT'!AP$350&lt;0,0,'Consommation BATIMENT'!AP$350))</f>
        <v/>
      </c>
      <c r="AQ402" s="287" t="str">
        <f>IF(AQ$78="","",IF('Consommation BATIMENT'!AQ$350&lt;0,0,'Consommation BATIMENT'!AQ$350))</f>
        <v/>
      </c>
      <c r="AR402" s="287" t="str">
        <f>IF(AR$78="","",IF('Consommation BATIMENT'!AR$350&lt;0,0,'Consommation BATIMENT'!AR$350))</f>
        <v/>
      </c>
    </row>
    <row r="403" spans="1:1173" s="290" customFormat="1" ht="22" hidden="1" customHeight="1" x14ac:dyDescent="0.15">
      <c r="A403" s="256"/>
      <c r="B403" s="288" t="s">
        <v>200</v>
      </c>
      <c r="C403" s="93" t="s">
        <v>79</v>
      </c>
      <c r="D403" s="289">
        <f t="shared" ref="D403:AR403" si="141">IF(D$78="","",IF(D402&lt;0,0,IF($F388=0,D402,$F$260*$F$261*D402)))</f>
        <v>559000</v>
      </c>
      <c r="E403" s="289">
        <f t="shared" si="141"/>
        <v>1123176.6195</v>
      </c>
      <c r="F403" s="289">
        <f t="shared" si="141"/>
        <v>1692587.7177168799</v>
      </c>
      <c r="G403" s="289">
        <f t="shared" si="141"/>
        <v>2267291.6426515919</v>
      </c>
      <c r="H403" s="289">
        <f t="shared" si="141"/>
        <v>2847347.2373007289</v>
      </c>
      <c r="I403" s="289">
        <f t="shared" si="141"/>
        <v>3432813.8459106949</v>
      </c>
      <c r="J403" s="289">
        <f t="shared" si="141"/>
        <v>4023751.3202751959</v>
      </c>
      <c r="K403" s="289">
        <f t="shared" si="141"/>
        <v>4620220.0260767639</v>
      </c>
      <c r="L403" s="289">
        <f t="shared" si="141"/>
        <v>5222280.8492730381</v>
      </c>
      <c r="M403" s="289">
        <f t="shared" si="141"/>
        <v>5829995.2025285168</v>
      </c>
      <c r="N403" s="289">
        <f t="shared" si="141"/>
        <v>6443425.0316925198</v>
      </c>
      <c r="O403" s="289">
        <f t="shared" si="141"/>
        <v>7062632.8223240767</v>
      </c>
      <c r="P403" s="289">
        <f t="shared" si="141"/>
        <v>7687681.6062644813</v>
      </c>
      <c r="Q403" s="289">
        <f t="shared" si="141"/>
        <v>8318634.9682582468</v>
      </c>
      <c r="R403" s="289">
        <f t="shared" si="141"/>
        <v>8955557.0526231993</v>
      </c>
      <c r="S403" s="289">
        <f t="shared" si="141"/>
        <v>9598512.5699704494</v>
      </c>
      <c r="T403" s="289">
        <f t="shared" si="141"/>
        <v>10247566.803975005</v>
      </c>
      <c r="U403" s="289">
        <f t="shared" si="141"/>
        <v>10902785.618197745</v>
      </c>
      <c r="V403" s="289">
        <f t="shared" si="141"/>
        <v>11564235.462959548</v>
      </c>
      <c r="W403" s="289">
        <f t="shared" si="141"/>
        <v>12231983.382268298</v>
      </c>
      <c r="X403" s="289">
        <f t="shared" si="141"/>
        <v>12906097.020799547</v>
      </c>
      <c r="Y403" s="289">
        <f t="shared" si="141"/>
        <v>13586644.630931607</v>
      </c>
      <c r="Z403" s="289">
        <f t="shared" si="141"/>
        <v>14273695.079835827</v>
      </c>
      <c r="AA403" s="289">
        <f t="shared" si="141"/>
        <v>14967317.856622841</v>
      </c>
      <c r="AB403" s="289">
        <f t="shared" si="141"/>
        <v>15667583.079545565</v>
      </c>
      <c r="AC403" s="289">
        <f t="shared" si="141"/>
        <v>16374561.503259724</v>
      </c>
      <c r="AD403" s="289">
        <f t="shared" si="141"/>
        <v>17088324.526142698</v>
      </c>
      <c r="AE403" s="289">
        <f t="shared" si="141"/>
        <v>17808944.197671492</v>
      </c>
      <c r="AF403" s="289">
        <f t="shared" si="141"/>
        <v>18536493.225860607</v>
      </c>
      <c r="AG403" s="289">
        <f t="shared" si="141"/>
        <v>19271044.984760635</v>
      </c>
      <c r="AH403" s="289">
        <f t="shared" si="141"/>
        <v>20012673.52201838</v>
      </c>
      <c r="AI403" s="289">
        <f t="shared" si="141"/>
        <v>20761453.566499323</v>
      </c>
      <c r="AJ403" s="289">
        <f t="shared" si="141"/>
        <v>21517460.535973225</v>
      </c>
      <c r="AK403" s="289" t="str">
        <f t="shared" si="141"/>
        <v/>
      </c>
      <c r="AL403" s="289" t="str">
        <f t="shared" si="141"/>
        <v/>
      </c>
      <c r="AM403" s="289" t="str">
        <f t="shared" si="141"/>
        <v/>
      </c>
      <c r="AN403" s="289" t="str">
        <f t="shared" si="141"/>
        <v/>
      </c>
      <c r="AO403" s="289" t="str">
        <f t="shared" si="141"/>
        <v/>
      </c>
      <c r="AP403" s="289" t="str">
        <f t="shared" si="141"/>
        <v/>
      </c>
      <c r="AQ403" s="289" t="str">
        <f t="shared" si="141"/>
        <v/>
      </c>
      <c r="AR403" s="289" t="str">
        <f t="shared" si="141"/>
        <v/>
      </c>
      <c r="AS403" s="294"/>
    </row>
    <row r="404" spans="1:1173" s="290" customFormat="1" ht="22" hidden="1" customHeight="1" x14ac:dyDescent="0.15">
      <c r="A404" s="256"/>
      <c r="B404" s="288" t="s">
        <v>201</v>
      </c>
      <c r="C404" s="93" t="s">
        <v>49</v>
      </c>
      <c r="D404" s="289">
        <f t="shared" ref="D404:AR404" si="142">IF(D$78="","",IF($F388=0,$H388*D403,$J$24*D403))</f>
        <v>50310000</v>
      </c>
      <c r="E404" s="289">
        <f t="shared" si="142"/>
        <v>101085895.755</v>
      </c>
      <c r="F404" s="289">
        <f t="shared" si="142"/>
        <v>152332894.5945192</v>
      </c>
      <c r="G404" s="289">
        <f t="shared" si="142"/>
        <v>204056247.83864328</v>
      </c>
      <c r="H404" s="289">
        <f t="shared" si="142"/>
        <v>256261251.35706559</v>
      </c>
      <c r="I404" s="289">
        <f t="shared" si="142"/>
        <v>308953246.13196254</v>
      </c>
      <c r="J404" s="289">
        <f t="shared" si="142"/>
        <v>362137618.82476765</v>
      </c>
      <c r="K404" s="289">
        <f t="shared" si="142"/>
        <v>415819802.34690875</v>
      </c>
      <c r="L404" s="289">
        <f t="shared" si="142"/>
        <v>470005276.43457341</v>
      </c>
      <c r="M404" s="289">
        <f t="shared" si="142"/>
        <v>524699568.22756648</v>
      </c>
      <c r="N404" s="289">
        <f t="shared" si="142"/>
        <v>579908252.85232675</v>
      </c>
      <c r="O404" s="289">
        <f t="shared" si="142"/>
        <v>635636954.00916696</v>
      </c>
      <c r="P404" s="289">
        <f t="shared" si="142"/>
        <v>691891344.56380332</v>
      </c>
      <c r="Q404" s="289">
        <f t="shared" si="142"/>
        <v>748677147.14324224</v>
      </c>
      <c r="R404" s="289">
        <f t="shared" si="142"/>
        <v>806000134.73608792</v>
      </c>
      <c r="S404" s="289">
        <f t="shared" si="142"/>
        <v>863866131.29734039</v>
      </c>
      <c r="T404" s="289">
        <f t="shared" si="142"/>
        <v>922281012.35775042</v>
      </c>
      <c r="U404" s="289">
        <f t="shared" si="142"/>
        <v>981250705.637797</v>
      </c>
      <c r="V404" s="289">
        <f t="shared" si="142"/>
        <v>1040781191.6663593</v>
      </c>
      <c r="W404" s="289">
        <f t="shared" si="142"/>
        <v>1100878504.4041469</v>
      </c>
      <c r="X404" s="289">
        <f t="shared" si="142"/>
        <v>1161548731.8719592</v>
      </c>
      <c r="Y404" s="289">
        <f t="shared" si="142"/>
        <v>1222798016.7838445</v>
      </c>
      <c r="Z404" s="289">
        <f t="shared" si="142"/>
        <v>1284632557.1852243</v>
      </c>
      <c r="AA404" s="289">
        <f t="shared" si="142"/>
        <v>1347058607.0960557</v>
      </c>
      <c r="AB404" s="289">
        <f t="shared" si="142"/>
        <v>1410082477.1591008</v>
      </c>
      <c r="AC404" s="289">
        <f t="shared" si="142"/>
        <v>1473710535.2933753</v>
      </c>
      <c r="AD404" s="289">
        <f t="shared" si="142"/>
        <v>1537949207.3528428</v>
      </c>
      <c r="AE404" s="289">
        <f t="shared" si="142"/>
        <v>1602804977.7904344</v>
      </c>
      <c r="AF404" s="289">
        <f t="shared" si="142"/>
        <v>1668284390.3274546</v>
      </c>
      <c r="AG404" s="289">
        <f t="shared" si="142"/>
        <v>1734394048.6284571</v>
      </c>
      <c r="AH404" s="289">
        <f t="shared" si="142"/>
        <v>1801140616.9816542</v>
      </c>
      <c r="AI404" s="289">
        <f t="shared" si="142"/>
        <v>1868530820.9849391</v>
      </c>
      <c r="AJ404" s="289">
        <f t="shared" si="142"/>
        <v>1936571448.2375903</v>
      </c>
      <c r="AK404" s="289" t="str">
        <f t="shared" si="142"/>
        <v/>
      </c>
      <c r="AL404" s="289" t="str">
        <f t="shared" si="142"/>
        <v/>
      </c>
      <c r="AM404" s="289" t="str">
        <f t="shared" si="142"/>
        <v/>
      </c>
      <c r="AN404" s="289" t="str">
        <f t="shared" si="142"/>
        <v/>
      </c>
      <c r="AO404" s="289" t="str">
        <f t="shared" si="142"/>
        <v/>
      </c>
      <c r="AP404" s="289" t="str">
        <f t="shared" si="142"/>
        <v/>
      </c>
      <c r="AQ404" s="289" t="str">
        <f t="shared" si="142"/>
        <v/>
      </c>
      <c r="AR404" s="289" t="str">
        <f t="shared" si="142"/>
        <v/>
      </c>
      <c r="AS404" s="294"/>
    </row>
    <row r="405" spans="1:1173" s="256" customFormat="1" ht="10" hidden="1" customHeight="1" thickBot="1" x14ac:dyDescent="0.2">
      <c r="C405" s="291"/>
      <c r="D405" s="292"/>
      <c r="E405" s="295"/>
      <c r="F405" s="292"/>
      <c r="G405" s="292"/>
      <c r="H405" s="292"/>
      <c r="I405" s="292"/>
      <c r="J405" s="295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</row>
    <row r="406" spans="1:1173" s="255" customFormat="1" ht="22" hidden="1" customHeight="1" thickTop="1" thickBot="1" x14ac:dyDescent="0.2">
      <c r="A406" s="256"/>
      <c r="B406" s="296" t="s">
        <v>248</v>
      </c>
      <c r="C406" s="297" t="s">
        <v>79</v>
      </c>
      <c r="D406" s="298">
        <f>IF(D$78="","",D391+D395+D399+D403)</f>
        <v>2491775.4337000055</v>
      </c>
      <c r="E406" s="298">
        <f t="shared" ref="E406:AR406" si="143">IF(E$78="","",E391+E395+E399+E403)</f>
        <v>4978284.1380330045</v>
      </c>
      <c r="F406" s="298">
        <f t="shared" si="143"/>
        <v>7459723.1732544554</v>
      </c>
      <c r="G406" s="298">
        <f t="shared" si="143"/>
        <v>9973252.5621353593</v>
      </c>
      <c r="H406" s="298">
        <f t="shared" si="143"/>
        <v>12482132.178030774</v>
      </c>
      <c r="I406" s="298">
        <f t="shared" si="143"/>
        <v>14986559.010576583</v>
      </c>
      <c r="J406" s="298">
        <f t="shared" si="143"/>
        <v>17486730.053616948</v>
      </c>
      <c r="K406" s="298">
        <f t="shared" si="143"/>
        <v>19982842.318964787</v>
      </c>
      <c r="L406" s="298">
        <f t="shared" si="143"/>
        <v>22475092.850097664</v>
      </c>
      <c r="M406" s="298">
        <f t="shared" si="143"/>
        <v>24963652.861691449</v>
      </c>
      <c r="N406" s="298">
        <f t="shared" si="143"/>
        <v>27448745.375493951</v>
      </c>
      <c r="O406" s="298">
        <f t="shared" si="143"/>
        <v>29930567.611540988</v>
      </c>
      <c r="P406" s="298">
        <f t="shared" si="143"/>
        <v>32409291.001617007</v>
      </c>
      <c r="Q406" s="298">
        <f t="shared" si="143"/>
        <v>34718779.450862586</v>
      </c>
      <c r="R406" s="298">
        <f t="shared" si="143"/>
        <v>37025563.977031097</v>
      </c>
      <c r="S406" s="298">
        <f t="shared" si="143"/>
        <v>39329816.349696614</v>
      </c>
      <c r="T406" s="298">
        <f t="shared" si="143"/>
        <v>41631734.351715431</v>
      </c>
      <c r="U406" s="298">
        <f t="shared" si="143"/>
        <v>43931515.918343201</v>
      </c>
      <c r="V406" s="298">
        <f t="shared" si="143"/>
        <v>46229333.276310042</v>
      </c>
      <c r="W406" s="298">
        <f t="shared" si="143"/>
        <v>48525358.831055552</v>
      </c>
      <c r="X406" s="298">
        <f t="shared" si="143"/>
        <v>50819791.053926095</v>
      </c>
      <c r="Y406" s="298">
        <f t="shared" si="143"/>
        <v>53112802.747036263</v>
      </c>
      <c r="Z406" s="298">
        <f t="shared" si="143"/>
        <v>55404566.930396713</v>
      </c>
      <c r="AA406" s="298">
        <f t="shared" si="143"/>
        <v>57390954.029010549</v>
      </c>
      <c r="AB406" s="298">
        <f t="shared" si="143"/>
        <v>59376440.363540046</v>
      </c>
      <c r="AC406" s="298">
        <f t="shared" si="143"/>
        <v>61361225.559646182</v>
      </c>
      <c r="AD406" s="298">
        <f t="shared" si="143"/>
        <v>63345483.638602555</v>
      </c>
      <c r="AE406" s="298">
        <f t="shared" si="143"/>
        <v>65329388.904286116</v>
      </c>
      <c r="AF406" s="298">
        <f t="shared" si="143"/>
        <v>67313115.956046477</v>
      </c>
      <c r="AG406" s="298">
        <f t="shared" si="143"/>
        <v>69296839.701555878</v>
      </c>
      <c r="AH406" s="298">
        <f t="shared" si="143"/>
        <v>71280735.36964187</v>
      </c>
      <c r="AI406" s="298">
        <f t="shared" si="143"/>
        <v>73264978.523104548</v>
      </c>
      <c r="AJ406" s="298">
        <f t="shared" si="143"/>
        <v>75249719.197420388</v>
      </c>
      <c r="AK406" s="298" t="str">
        <f t="shared" si="143"/>
        <v/>
      </c>
      <c r="AL406" s="298" t="str">
        <f t="shared" si="143"/>
        <v/>
      </c>
      <c r="AM406" s="298" t="str">
        <f t="shared" si="143"/>
        <v/>
      </c>
      <c r="AN406" s="298" t="str">
        <f t="shared" si="143"/>
        <v/>
      </c>
      <c r="AO406" s="298" t="str">
        <f t="shared" si="143"/>
        <v/>
      </c>
      <c r="AP406" s="298" t="str">
        <f t="shared" si="143"/>
        <v/>
      </c>
      <c r="AQ406" s="298" t="str">
        <f t="shared" si="143"/>
        <v/>
      </c>
      <c r="AR406" s="298" t="str">
        <f t="shared" si="143"/>
        <v/>
      </c>
      <c r="AS406" s="261"/>
      <c r="AT406" s="261"/>
      <c r="AU406" s="261"/>
      <c r="AV406" s="261"/>
      <c r="AW406" s="261"/>
      <c r="AX406" s="261"/>
      <c r="AY406" s="261"/>
      <c r="AZ406" s="261"/>
      <c r="BA406" s="261"/>
      <c r="BB406" s="261"/>
      <c r="BC406" s="261"/>
      <c r="BD406" s="261"/>
      <c r="BE406" s="261"/>
      <c r="BF406" s="261"/>
      <c r="BG406" s="261"/>
      <c r="BH406" s="261"/>
      <c r="BI406" s="261"/>
      <c r="BJ406" s="261"/>
      <c r="BK406" s="261"/>
      <c r="BL406" s="261"/>
      <c r="BM406" s="261"/>
      <c r="BN406" s="261"/>
      <c r="BO406" s="261"/>
      <c r="BP406" s="261"/>
      <c r="BQ406" s="261"/>
      <c r="BR406" s="261"/>
      <c r="BS406" s="261"/>
      <c r="BT406" s="261"/>
      <c r="BU406" s="261"/>
      <c r="BV406" s="261"/>
      <c r="BW406" s="261"/>
      <c r="BX406" s="261"/>
      <c r="BY406" s="261"/>
      <c r="BZ406" s="261"/>
      <c r="CA406" s="261"/>
      <c r="CB406" s="261"/>
      <c r="CC406" s="261"/>
      <c r="CD406" s="261"/>
      <c r="CE406" s="261"/>
      <c r="CF406" s="261"/>
      <c r="CG406" s="261"/>
      <c r="CH406" s="261"/>
      <c r="CI406" s="261"/>
      <c r="CJ406" s="261"/>
      <c r="CK406" s="261"/>
      <c r="CL406" s="261"/>
      <c r="CM406" s="261"/>
      <c r="CN406" s="261"/>
      <c r="CO406" s="261"/>
      <c r="CP406" s="261"/>
      <c r="CQ406" s="261"/>
      <c r="CR406" s="261"/>
      <c r="CS406" s="261"/>
      <c r="CT406" s="261"/>
      <c r="CU406" s="261"/>
      <c r="CV406" s="261"/>
      <c r="CW406" s="261"/>
      <c r="CX406" s="261"/>
      <c r="CY406" s="261"/>
      <c r="CZ406" s="261"/>
      <c r="DA406" s="261"/>
      <c r="DB406" s="261"/>
      <c r="DC406" s="261"/>
      <c r="DD406" s="261"/>
      <c r="DE406" s="261"/>
      <c r="DF406" s="261"/>
      <c r="DG406" s="261"/>
      <c r="DH406" s="261"/>
      <c r="DI406" s="261"/>
      <c r="DJ406" s="261"/>
      <c r="DK406" s="261"/>
      <c r="DL406" s="261"/>
      <c r="DM406" s="261"/>
      <c r="DN406" s="261"/>
      <c r="DO406" s="261"/>
      <c r="DP406" s="261"/>
      <c r="DQ406" s="261"/>
      <c r="DR406" s="261"/>
      <c r="DS406" s="261"/>
      <c r="DT406" s="261"/>
      <c r="DU406" s="261"/>
      <c r="DV406" s="261"/>
      <c r="DW406" s="261"/>
      <c r="DX406" s="261"/>
      <c r="DY406" s="261"/>
      <c r="DZ406" s="261"/>
      <c r="EA406" s="261"/>
      <c r="EB406" s="261"/>
      <c r="EC406" s="261"/>
      <c r="ED406" s="261"/>
      <c r="EE406" s="261"/>
      <c r="EF406" s="261"/>
      <c r="EG406" s="261"/>
      <c r="EH406" s="261"/>
      <c r="EI406" s="261"/>
      <c r="EJ406" s="261"/>
      <c r="EK406" s="261"/>
      <c r="EL406" s="261"/>
      <c r="EM406" s="261"/>
      <c r="EN406" s="261"/>
      <c r="EO406" s="261"/>
      <c r="EP406" s="261"/>
      <c r="EQ406" s="261"/>
      <c r="ER406" s="261"/>
      <c r="ES406" s="261"/>
      <c r="ET406" s="261"/>
      <c r="EU406" s="261"/>
      <c r="EV406" s="261"/>
      <c r="EW406" s="261"/>
      <c r="EX406" s="261"/>
      <c r="EY406" s="261"/>
      <c r="EZ406" s="261"/>
      <c r="FA406" s="261"/>
      <c r="FB406" s="261"/>
      <c r="FC406" s="261"/>
      <c r="FD406" s="261"/>
      <c r="FE406" s="261"/>
      <c r="FF406" s="261"/>
      <c r="FG406" s="261"/>
      <c r="FH406" s="261"/>
      <c r="FI406" s="261"/>
      <c r="FJ406" s="261"/>
      <c r="FK406" s="261"/>
      <c r="FL406" s="261"/>
      <c r="FM406" s="261"/>
      <c r="FN406" s="261"/>
      <c r="FO406" s="261"/>
      <c r="FP406" s="261"/>
      <c r="FQ406" s="261"/>
      <c r="FR406" s="261"/>
      <c r="FS406" s="261"/>
      <c r="FT406" s="261"/>
      <c r="FU406" s="261"/>
      <c r="FV406" s="261"/>
      <c r="FW406" s="261"/>
      <c r="FX406" s="261"/>
      <c r="FY406" s="261"/>
      <c r="FZ406" s="261"/>
      <c r="GA406" s="261"/>
      <c r="GB406" s="261"/>
      <c r="GC406" s="261"/>
      <c r="GD406" s="261"/>
      <c r="GE406" s="261"/>
      <c r="GF406" s="261"/>
      <c r="GG406" s="261"/>
      <c r="GH406" s="261"/>
      <c r="GI406" s="261"/>
      <c r="GJ406" s="261"/>
      <c r="GK406" s="261"/>
      <c r="GL406" s="261"/>
      <c r="GM406" s="261"/>
      <c r="GN406" s="261"/>
      <c r="GO406" s="261"/>
      <c r="GP406" s="261"/>
      <c r="GQ406" s="261"/>
      <c r="GR406" s="261"/>
      <c r="GS406" s="261"/>
      <c r="GT406" s="261"/>
      <c r="GU406" s="261"/>
      <c r="GV406" s="261"/>
      <c r="GW406" s="261"/>
      <c r="GX406" s="261"/>
      <c r="GY406" s="261"/>
      <c r="GZ406" s="261"/>
      <c r="HA406" s="261"/>
      <c r="HB406" s="261"/>
      <c r="HC406" s="261"/>
      <c r="HD406" s="261"/>
      <c r="HE406" s="261"/>
      <c r="HF406" s="261"/>
      <c r="HG406" s="261"/>
      <c r="HH406" s="261"/>
      <c r="HI406" s="261"/>
      <c r="HJ406" s="261"/>
      <c r="HK406" s="261"/>
      <c r="HL406" s="261"/>
      <c r="HM406" s="261"/>
      <c r="HN406" s="261"/>
      <c r="HO406" s="261"/>
      <c r="HP406" s="261"/>
      <c r="HQ406" s="261"/>
      <c r="HR406" s="261"/>
      <c r="HS406" s="261"/>
      <c r="HT406" s="261"/>
      <c r="HU406" s="261"/>
      <c r="HV406" s="261"/>
      <c r="HW406" s="261"/>
      <c r="HX406" s="261"/>
      <c r="HY406" s="261"/>
      <c r="HZ406" s="261"/>
      <c r="IA406" s="261"/>
      <c r="IB406" s="261"/>
      <c r="IC406" s="261"/>
      <c r="ID406" s="261"/>
      <c r="IE406" s="261"/>
      <c r="IF406" s="261"/>
      <c r="IG406" s="261"/>
      <c r="IH406" s="261"/>
      <c r="II406" s="261"/>
      <c r="IJ406" s="261"/>
      <c r="IK406" s="261"/>
      <c r="IL406" s="261"/>
      <c r="IM406" s="261"/>
      <c r="IN406" s="261"/>
      <c r="IO406" s="261"/>
      <c r="IP406" s="261"/>
      <c r="IQ406" s="261"/>
      <c r="IR406" s="261"/>
      <c r="IS406" s="261"/>
      <c r="IT406" s="261"/>
      <c r="IU406" s="261"/>
      <c r="IV406" s="261"/>
      <c r="IW406" s="261"/>
      <c r="IX406" s="261"/>
      <c r="IY406" s="261"/>
      <c r="IZ406" s="261"/>
      <c r="JA406" s="261"/>
      <c r="JB406" s="261"/>
      <c r="JC406" s="261"/>
      <c r="JD406" s="261"/>
      <c r="JE406" s="261"/>
      <c r="JF406" s="261"/>
      <c r="JG406" s="261"/>
      <c r="JH406" s="261"/>
      <c r="JI406" s="261"/>
      <c r="JJ406" s="261"/>
      <c r="JK406" s="261"/>
      <c r="JL406" s="261"/>
      <c r="JM406" s="261"/>
      <c r="JN406" s="261"/>
      <c r="JO406" s="261"/>
      <c r="JP406" s="261"/>
      <c r="JQ406" s="261"/>
      <c r="JR406" s="261"/>
      <c r="JS406" s="261"/>
      <c r="JT406" s="261"/>
      <c r="JU406" s="261"/>
      <c r="JV406" s="261"/>
      <c r="JW406" s="261"/>
      <c r="JX406" s="261"/>
      <c r="JY406" s="261"/>
      <c r="JZ406" s="261"/>
      <c r="KA406" s="261"/>
      <c r="KB406" s="261"/>
      <c r="KC406" s="261"/>
      <c r="KD406" s="261"/>
      <c r="KE406" s="261"/>
      <c r="KF406" s="261"/>
      <c r="KG406" s="261"/>
      <c r="KH406" s="261"/>
      <c r="KI406" s="261"/>
      <c r="KJ406" s="261"/>
      <c r="KK406" s="261"/>
      <c r="KL406" s="261"/>
      <c r="KM406" s="261"/>
      <c r="KN406" s="261"/>
      <c r="KO406" s="261"/>
      <c r="KP406" s="261"/>
      <c r="KQ406" s="261"/>
      <c r="KR406" s="261"/>
      <c r="KS406" s="261"/>
      <c r="KT406" s="261"/>
      <c r="KU406" s="261"/>
      <c r="KV406" s="261"/>
      <c r="KW406" s="261"/>
      <c r="KX406" s="261"/>
      <c r="KY406" s="261"/>
      <c r="KZ406" s="261"/>
      <c r="LA406" s="261"/>
      <c r="LB406" s="261"/>
      <c r="LC406" s="261"/>
      <c r="LD406" s="261"/>
      <c r="LE406" s="261"/>
      <c r="LF406" s="261"/>
      <c r="LG406" s="261"/>
      <c r="LH406" s="261"/>
      <c r="LI406" s="261"/>
      <c r="LJ406" s="261"/>
      <c r="LK406" s="261"/>
      <c r="LL406" s="261"/>
      <c r="LM406" s="261"/>
      <c r="LN406" s="261"/>
      <c r="LO406" s="261"/>
      <c r="LP406" s="261"/>
      <c r="LQ406" s="261"/>
      <c r="LR406" s="261"/>
      <c r="LS406" s="261"/>
      <c r="LT406" s="261"/>
      <c r="LU406" s="261"/>
      <c r="LV406" s="261"/>
      <c r="LW406" s="261"/>
      <c r="LX406" s="261"/>
      <c r="LY406" s="261"/>
      <c r="LZ406" s="261"/>
      <c r="MA406" s="261"/>
      <c r="MB406" s="261"/>
      <c r="MC406" s="261"/>
      <c r="MD406" s="261"/>
      <c r="ME406" s="261"/>
      <c r="MF406" s="261"/>
      <c r="MG406" s="261"/>
      <c r="MH406" s="261"/>
      <c r="MI406" s="261"/>
      <c r="MJ406" s="261"/>
      <c r="MK406" s="261"/>
      <c r="ML406" s="261"/>
      <c r="MM406" s="261"/>
      <c r="MN406" s="261"/>
      <c r="MO406" s="261"/>
      <c r="MP406" s="261"/>
      <c r="MQ406" s="261"/>
      <c r="MR406" s="261"/>
      <c r="MS406" s="261"/>
      <c r="MT406" s="261"/>
      <c r="MU406" s="261"/>
      <c r="MV406" s="261"/>
      <c r="MW406" s="261"/>
      <c r="MX406" s="261"/>
      <c r="MY406" s="261"/>
      <c r="MZ406" s="261"/>
      <c r="NA406" s="261"/>
      <c r="NB406" s="261"/>
      <c r="NC406" s="261"/>
      <c r="ND406" s="261"/>
      <c r="NE406" s="261"/>
      <c r="NF406" s="261"/>
      <c r="NG406" s="261"/>
      <c r="NH406" s="261"/>
      <c r="NI406" s="261"/>
      <c r="NJ406" s="261"/>
      <c r="NK406" s="261"/>
      <c r="NL406" s="261"/>
      <c r="NM406" s="261"/>
      <c r="NN406" s="261"/>
      <c r="NO406" s="261"/>
      <c r="NP406" s="261"/>
      <c r="NQ406" s="261"/>
      <c r="NR406" s="261"/>
      <c r="NS406" s="261"/>
      <c r="NT406" s="261"/>
      <c r="NU406" s="261"/>
      <c r="NV406" s="261"/>
      <c r="NW406" s="261"/>
      <c r="NX406" s="261"/>
      <c r="NY406" s="261"/>
      <c r="NZ406" s="261"/>
      <c r="OA406" s="261"/>
      <c r="OB406" s="261"/>
      <c r="OC406" s="261"/>
      <c r="OD406" s="261"/>
      <c r="OE406" s="261"/>
      <c r="OF406" s="261"/>
      <c r="OG406" s="261"/>
      <c r="OH406" s="261"/>
      <c r="OI406" s="261"/>
      <c r="OJ406" s="261"/>
      <c r="OK406" s="261"/>
      <c r="OL406" s="261"/>
      <c r="OM406" s="261"/>
      <c r="ON406" s="261"/>
      <c r="OO406" s="261"/>
      <c r="OP406" s="261"/>
      <c r="OQ406" s="261"/>
      <c r="OR406" s="261"/>
      <c r="OS406" s="261"/>
      <c r="OT406" s="261"/>
      <c r="OU406" s="261"/>
      <c r="OV406" s="261"/>
      <c r="OW406" s="261"/>
      <c r="OX406" s="261"/>
      <c r="OY406" s="261"/>
      <c r="OZ406" s="261"/>
      <c r="PA406" s="261"/>
      <c r="PB406" s="261"/>
      <c r="PC406" s="261"/>
      <c r="PD406" s="261"/>
      <c r="PE406" s="261"/>
      <c r="PF406" s="261"/>
      <c r="PG406" s="261"/>
      <c r="PH406" s="261"/>
      <c r="PI406" s="261"/>
      <c r="PJ406" s="261"/>
      <c r="PK406" s="261"/>
      <c r="PL406" s="261"/>
      <c r="PM406" s="261"/>
      <c r="PN406" s="261"/>
      <c r="PO406" s="261"/>
      <c r="PP406" s="261"/>
      <c r="PQ406" s="261"/>
      <c r="PR406" s="261"/>
      <c r="PS406" s="261"/>
      <c r="PT406" s="261"/>
      <c r="PU406" s="261"/>
      <c r="PV406" s="261"/>
      <c r="PW406" s="261"/>
      <c r="PX406" s="261"/>
      <c r="PY406" s="261"/>
      <c r="PZ406" s="261"/>
      <c r="QA406" s="261"/>
      <c r="QB406" s="261"/>
      <c r="QC406" s="261"/>
      <c r="QD406" s="261"/>
      <c r="QE406" s="261"/>
      <c r="QF406" s="261"/>
      <c r="QG406" s="261"/>
      <c r="QH406" s="261"/>
      <c r="QI406" s="261"/>
      <c r="QJ406" s="261"/>
      <c r="QK406" s="261"/>
      <c r="QL406" s="261"/>
      <c r="QM406" s="261"/>
      <c r="QN406" s="261"/>
      <c r="QO406" s="261"/>
      <c r="QP406" s="261"/>
      <c r="QQ406" s="261"/>
      <c r="QR406" s="261"/>
      <c r="QS406" s="261"/>
      <c r="QT406" s="261"/>
      <c r="QU406" s="261"/>
      <c r="QV406" s="261"/>
      <c r="QW406" s="261"/>
      <c r="QX406" s="261"/>
      <c r="QY406" s="261"/>
      <c r="QZ406" s="261"/>
      <c r="RA406" s="261"/>
      <c r="RB406" s="261"/>
      <c r="RC406" s="261"/>
      <c r="RD406" s="261"/>
      <c r="RE406" s="261"/>
      <c r="RF406" s="261"/>
      <c r="RG406" s="261"/>
      <c r="RH406" s="261"/>
      <c r="RI406" s="261"/>
      <c r="RJ406" s="261"/>
      <c r="RK406" s="261"/>
      <c r="RL406" s="261"/>
      <c r="RM406" s="261"/>
      <c r="RN406" s="261"/>
      <c r="RO406" s="261"/>
      <c r="RP406" s="261"/>
      <c r="RQ406" s="261"/>
      <c r="RR406" s="261"/>
      <c r="RS406" s="261"/>
      <c r="RT406" s="261"/>
      <c r="RU406" s="261"/>
      <c r="RV406" s="261"/>
      <c r="RW406" s="261"/>
      <c r="RX406" s="261"/>
      <c r="RY406" s="261"/>
      <c r="RZ406" s="261"/>
      <c r="SA406" s="261"/>
      <c r="SB406" s="261"/>
      <c r="SC406" s="261"/>
      <c r="SD406" s="261"/>
      <c r="SE406" s="261"/>
      <c r="SF406" s="261"/>
      <c r="SG406" s="261"/>
      <c r="SH406" s="261"/>
      <c r="SI406" s="261"/>
      <c r="SJ406" s="261"/>
      <c r="SK406" s="261"/>
      <c r="SL406" s="261"/>
      <c r="SM406" s="261"/>
      <c r="SN406" s="261"/>
      <c r="SO406" s="261"/>
      <c r="SP406" s="261"/>
      <c r="SQ406" s="261"/>
      <c r="SR406" s="261"/>
      <c r="SS406" s="261"/>
      <c r="ST406" s="261"/>
      <c r="SU406" s="261"/>
      <c r="SV406" s="261"/>
      <c r="SW406" s="261"/>
      <c r="SX406" s="261"/>
      <c r="SY406" s="261"/>
      <c r="SZ406" s="261"/>
      <c r="TA406" s="261"/>
      <c r="TB406" s="261"/>
      <c r="TC406" s="261"/>
      <c r="TD406" s="261"/>
      <c r="TE406" s="261"/>
      <c r="TF406" s="261"/>
      <c r="TG406" s="261"/>
      <c r="TH406" s="261"/>
      <c r="TI406" s="261"/>
      <c r="TJ406" s="261"/>
      <c r="TK406" s="261"/>
      <c r="TL406" s="261"/>
      <c r="TM406" s="261"/>
      <c r="TN406" s="261"/>
      <c r="TO406" s="261"/>
      <c r="TP406" s="261"/>
      <c r="TQ406" s="261"/>
      <c r="TR406" s="261"/>
      <c r="TS406" s="261"/>
      <c r="TT406" s="261"/>
      <c r="TU406" s="261"/>
      <c r="TV406" s="261"/>
      <c r="TW406" s="261"/>
      <c r="TX406" s="261"/>
      <c r="TY406" s="261"/>
      <c r="TZ406" s="261"/>
      <c r="UA406" s="261"/>
      <c r="UB406" s="261"/>
      <c r="UC406" s="261"/>
      <c r="UD406" s="261"/>
      <c r="UE406" s="261"/>
      <c r="UF406" s="261"/>
      <c r="UG406" s="261"/>
      <c r="UH406" s="261"/>
      <c r="UI406" s="261"/>
      <c r="UJ406" s="261"/>
      <c r="UK406" s="261"/>
      <c r="UL406" s="261"/>
      <c r="UM406" s="261"/>
      <c r="UN406" s="261"/>
      <c r="UO406" s="261"/>
      <c r="UP406" s="261"/>
      <c r="UQ406" s="261"/>
      <c r="UR406" s="261"/>
      <c r="US406" s="261"/>
      <c r="UT406" s="261"/>
      <c r="UU406" s="261"/>
      <c r="UV406" s="261"/>
      <c r="UW406" s="261"/>
      <c r="UX406" s="261"/>
      <c r="UY406" s="261"/>
      <c r="UZ406" s="261"/>
      <c r="VA406" s="261"/>
      <c r="VB406" s="261"/>
      <c r="VC406" s="261"/>
      <c r="VD406" s="261"/>
      <c r="VE406" s="261"/>
      <c r="VF406" s="261"/>
      <c r="VG406" s="261"/>
      <c r="VH406" s="261"/>
      <c r="VI406" s="261"/>
      <c r="VJ406" s="261"/>
      <c r="VK406" s="261"/>
      <c r="VL406" s="261"/>
      <c r="VM406" s="261"/>
      <c r="VN406" s="261"/>
      <c r="VO406" s="261"/>
      <c r="VP406" s="261"/>
      <c r="VQ406" s="261"/>
      <c r="VR406" s="261"/>
      <c r="VS406" s="261"/>
      <c r="VT406" s="261"/>
      <c r="VU406" s="261"/>
      <c r="VV406" s="261"/>
      <c r="VW406" s="261"/>
      <c r="VX406" s="261"/>
      <c r="VY406" s="261"/>
      <c r="VZ406" s="261"/>
      <c r="WA406" s="261"/>
      <c r="WB406" s="261"/>
      <c r="WC406" s="261"/>
      <c r="WD406" s="261"/>
      <c r="WE406" s="261"/>
      <c r="WF406" s="261"/>
      <c r="WG406" s="261"/>
      <c r="WH406" s="261"/>
      <c r="WI406" s="261"/>
      <c r="WJ406" s="261"/>
      <c r="WK406" s="261"/>
      <c r="WL406" s="261"/>
      <c r="WM406" s="261"/>
      <c r="WN406" s="261"/>
      <c r="WO406" s="261"/>
      <c r="WP406" s="261"/>
      <c r="WQ406" s="261"/>
      <c r="WR406" s="261"/>
      <c r="WS406" s="261"/>
      <c r="WT406" s="261"/>
      <c r="WU406" s="261"/>
      <c r="WV406" s="261"/>
      <c r="WW406" s="261"/>
      <c r="WX406" s="261"/>
      <c r="WY406" s="261"/>
      <c r="WZ406" s="261"/>
      <c r="XA406" s="261"/>
      <c r="XB406" s="261"/>
      <c r="XC406" s="261"/>
      <c r="XD406" s="261"/>
      <c r="XE406" s="261"/>
      <c r="XF406" s="261"/>
      <c r="XG406" s="261"/>
      <c r="XH406" s="261"/>
      <c r="XI406" s="261"/>
      <c r="XJ406" s="261"/>
      <c r="XK406" s="261"/>
      <c r="XL406" s="261"/>
      <c r="XM406" s="261"/>
      <c r="XN406" s="261"/>
      <c r="XO406" s="261"/>
      <c r="XP406" s="261"/>
      <c r="XQ406" s="261"/>
      <c r="XR406" s="261"/>
      <c r="XS406" s="261"/>
      <c r="XT406" s="261"/>
      <c r="XU406" s="261"/>
      <c r="XV406" s="261"/>
      <c r="XW406" s="261"/>
      <c r="XX406" s="261"/>
      <c r="XY406" s="261"/>
      <c r="XZ406" s="261"/>
      <c r="YA406" s="261"/>
      <c r="YB406" s="261"/>
      <c r="YC406" s="261"/>
      <c r="YD406" s="261"/>
      <c r="YE406" s="261"/>
      <c r="YF406" s="261"/>
      <c r="YG406" s="261"/>
      <c r="YH406" s="261"/>
      <c r="YI406" s="261"/>
      <c r="YJ406" s="261"/>
      <c r="YK406" s="261"/>
      <c r="YL406" s="261"/>
      <c r="YM406" s="261"/>
      <c r="YN406" s="261"/>
      <c r="YO406" s="261"/>
      <c r="YP406" s="261"/>
      <c r="YQ406" s="261"/>
      <c r="YR406" s="261"/>
      <c r="YS406" s="261"/>
      <c r="YT406" s="261"/>
      <c r="YU406" s="261"/>
      <c r="YV406" s="261"/>
      <c r="YW406" s="261"/>
      <c r="YX406" s="261"/>
      <c r="YY406" s="261"/>
      <c r="YZ406" s="261"/>
      <c r="ZA406" s="261"/>
      <c r="ZB406" s="261"/>
      <c r="ZC406" s="261"/>
      <c r="ZD406" s="261"/>
      <c r="ZE406" s="261"/>
      <c r="ZF406" s="261"/>
      <c r="ZG406" s="261"/>
      <c r="ZH406" s="261"/>
      <c r="ZI406" s="261"/>
      <c r="ZJ406" s="261"/>
      <c r="ZK406" s="261"/>
      <c r="ZL406" s="261"/>
      <c r="ZM406" s="261"/>
      <c r="ZN406" s="261"/>
      <c r="ZO406" s="261"/>
      <c r="ZP406" s="261"/>
      <c r="ZQ406" s="261"/>
      <c r="ZR406" s="261"/>
      <c r="ZS406" s="261"/>
      <c r="ZT406" s="261"/>
      <c r="ZU406" s="261"/>
      <c r="ZV406" s="261"/>
      <c r="ZW406" s="261"/>
      <c r="ZX406" s="261"/>
      <c r="ZY406" s="261"/>
      <c r="ZZ406" s="261"/>
      <c r="AAA406" s="261"/>
      <c r="AAB406" s="261"/>
      <c r="AAC406" s="261"/>
      <c r="AAD406" s="261"/>
      <c r="AAE406" s="261"/>
      <c r="AAF406" s="261"/>
      <c r="AAG406" s="261"/>
      <c r="AAH406" s="261"/>
      <c r="AAI406" s="261"/>
      <c r="AAJ406" s="261"/>
      <c r="AAK406" s="261"/>
      <c r="AAL406" s="261"/>
      <c r="AAM406" s="261"/>
      <c r="AAN406" s="261"/>
      <c r="AAO406" s="261"/>
      <c r="AAP406" s="261"/>
      <c r="AAQ406" s="261"/>
      <c r="AAR406" s="261"/>
      <c r="AAS406" s="261"/>
      <c r="AAT406" s="261"/>
      <c r="AAU406" s="261"/>
      <c r="AAV406" s="261"/>
      <c r="AAW406" s="261"/>
      <c r="AAX406" s="261"/>
      <c r="AAY406" s="261"/>
      <c r="AAZ406" s="261"/>
      <c r="ABA406" s="261"/>
      <c r="ABB406" s="261"/>
      <c r="ABC406" s="261"/>
      <c r="ABD406" s="261"/>
      <c r="ABE406" s="261"/>
      <c r="ABF406" s="261"/>
      <c r="ABG406" s="261"/>
      <c r="ABH406" s="261"/>
      <c r="ABI406" s="261"/>
      <c r="ABJ406" s="261"/>
      <c r="ABK406" s="261"/>
      <c r="ABL406" s="261"/>
      <c r="ABM406" s="261"/>
      <c r="ABN406" s="261"/>
      <c r="ABO406" s="261"/>
      <c r="ABP406" s="261"/>
      <c r="ABQ406" s="261"/>
      <c r="ABR406" s="261"/>
      <c r="ABS406" s="261"/>
      <c r="ABT406" s="261"/>
      <c r="ABU406" s="261"/>
      <c r="ABV406" s="261"/>
      <c r="ABW406" s="261"/>
      <c r="ABX406" s="261"/>
      <c r="ABY406" s="261"/>
      <c r="ABZ406" s="261"/>
      <c r="ACA406" s="261"/>
      <c r="ACB406" s="261"/>
      <c r="ACC406" s="261"/>
      <c r="ACD406" s="261"/>
      <c r="ACE406" s="261"/>
      <c r="ACF406" s="261"/>
      <c r="ACG406" s="261"/>
      <c r="ACH406" s="261"/>
      <c r="ACI406" s="261"/>
      <c r="ACJ406" s="261"/>
      <c r="ACK406" s="261"/>
      <c r="ACL406" s="261"/>
      <c r="ACM406" s="261"/>
      <c r="ACN406" s="261"/>
      <c r="ACO406" s="261"/>
      <c r="ACP406" s="261"/>
      <c r="ACQ406" s="261"/>
      <c r="ACR406" s="261"/>
      <c r="ACS406" s="261"/>
      <c r="ACT406" s="261"/>
      <c r="ACU406" s="261"/>
      <c r="ACV406" s="261"/>
      <c r="ACW406" s="261"/>
      <c r="ACX406" s="261"/>
      <c r="ACY406" s="261"/>
      <c r="ACZ406" s="261"/>
      <c r="ADA406" s="261"/>
      <c r="ADB406" s="261"/>
      <c r="ADC406" s="261"/>
      <c r="ADD406" s="261"/>
      <c r="ADE406" s="261"/>
      <c r="ADF406" s="261"/>
      <c r="ADG406" s="261"/>
      <c r="ADH406" s="261"/>
      <c r="ADI406" s="261"/>
      <c r="ADJ406" s="261"/>
      <c r="ADK406" s="261"/>
      <c r="ADL406" s="261"/>
      <c r="ADM406" s="261"/>
      <c r="ADN406" s="261"/>
      <c r="ADO406" s="261"/>
      <c r="ADP406" s="261"/>
      <c r="ADQ406" s="261"/>
      <c r="ADR406" s="261"/>
      <c r="ADS406" s="261"/>
      <c r="ADT406" s="261"/>
      <c r="ADU406" s="261"/>
      <c r="ADV406" s="261"/>
      <c r="ADW406" s="261"/>
      <c r="ADX406" s="261"/>
      <c r="ADY406" s="261"/>
      <c r="ADZ406" s="261"/>
      <c r="AEA406" s="261"/>
      <c r="AEB406" s="261"/>
      <c r="AEC406" s="261"/>
      <c r="AED406" s="261"/>
      <c r="AEE406" s="261"/>
      <c r="AEF406" s="261"/>
      <c r="AEG406" s="261"/>
      <c r="AEH406" s="261"/>
      <c r="AEI406" s="261"/>
      <c r="AEJ406" s="261"/>
      <c r="AEK406" s="261"/>
      <c r="AEL406" s="261"/>
      <c r="AEM406" s="261"/>
      <c r="AEN406" s="261"/>
      <c r="AEO406" s="261"/>
      <c r="AEP406" s="261"/>
      <c r="AEQ406" s="261"/>
      <c r="AER406" s="261"/>
      <c r="AES406" s="261"/>
      <c r="AET406" s="261"/>
      <c r="AEU406" s="261"/>
      <c r="AEV406" s="261"/>
      <c r="AEW406" s="261"/>
      <c r="AEX406" s="261"/>
      <c r="AEY406" s="261"/>
      <c r="AEZ406" s="261"/>
      <c r="AFA406" s="261"/>
      <c r="AFB406" s="261"/>
      <c r="AFC406" s="261"/>
      <c r="AFD406" s="261"/>
      <c r="AFE406" s="261"/>
      <c r="AFF406" s="261"/>
      <c r="AFG406" s="261"/>
      <c r="AFH406" s="261"/>
      <c r="AFI406" s="261"/>
      <c r="AFJ406" s="261"/>
      <c r="AFK406" s="261"/>
      <c r="AFL406" s="261"/>
      <c r="AFM406" s="261"/>
      <c r="AFN406" s="261"/>
      <c r="AFO406" s="261"/>
      <c r="AFP406" s="261"/>
      <c r="AFQ406" s="261"/>
      <c r="AFR406" s="261"/>
      <c r="AFS406" s="261"/>
      <c r="AFT406" s="261"/>
      <c r="AFU406" s="261"/>
      <c r="AFV406" s="261"/>
      <c r="AFW406" s="261"/>
      <c r="AFX406" s="261"/>
      <c r="AFY406" s="261"/>
      <c r="AFZ406" s="261"/>
      <c r="AGA406" s="261"/>
      <c r="AGB406" s="261"/>
      <c r="AGC406" s="261"/>
      <c r="AGD406" s="261"/>
      <c r="AGE406" s="261"/>
      <c r="AGF406" s="261"/>
      <c r="AGG406" s="261"/>
      <c r="AGH406" s="261"/>
      <c r="AGI406" s="261"/>
      <c r="AGJ406" s="261"/>
      <c r="AGK406" s="261"/>
      <c r="AGL406" s="261"/>
      <c r="AGM406" s="261"/>
      <c r="AGN406" s="261"/>
      <c r="AGO406" s="261"/>
      <c r="AGP406" s="261"/>
      <c r="AGQ406" s="261"/>
      <c r="AGR406" s="261"/>
      <c r="AGS406" s="261"/>
      <c r="AGT406" s="261"/>
      <c r="AGU406" s="261"/>
      <c r="AGV406" s="261"/>
      <c r="AGW406" s="261"/>
      <c r="AGX406" s="261"/>
      <c r="AGY406" s="261"/>
      <c r="AGZ406" s="261"/>
      <c r="AHA406" s="261"/>
      <c r="AHB406" s="261"/>
      <c r="AHC406" s="261"/>
      <c r="AHD406" s="261"/>
      <c r="AHE406" s="261"/>
      <c r="AHF406" s="261"/>
      <c r="AHG406" s="261"/>
      <c r="AHH406" s="261"/>
      <c r="AHI406" s="261"/>
      <c r="AHJ406" s="261"/>
      <c r="AHK406" s="261"/>
      <c r="AHL406" s="261"/>
      <c r="AHM406" s="261"/>
      <c r="AHN406" s="261"/>
      <c r="AHO406" s="261"/>
      <c r="AHP406" s="261"/>
      <c r="AHQ406" s="261"/>
      <c r="AHR406" s="261"/>
      <c r="AHS406" s="261"/>
      <c r="AHT406" s="261"/>
      <c r="AHU406" s="261"/>
      <c r="AHV406" s="261"/>
      <c r="AHW406" s="261"/>
      <c r="AHX406" s="261"/>
      <c r="AHY406" s="261"/>
      <c r="AHZ406" s="261"/>
      <c r="AIA406" s="261"/>
      <c r="AIB406" s="261"/>
      <c r="AIC406" s="261"/>
      <c r="AID406" s="261"/>
      <c r="AIE406" s="261"/>
      <c r="AIF406" s="261"/>
      <c r="AIG406" s="261"/>
      <c r="AIH406" s="261"/>
      <c r="AII406" s="261"/>
      <c r="AIJ406" s="261"/>
      <c r="AIK406" s="261"/>
      <c r="AIL406" s="261"/>
      <c r="AIM406" s="261"/>
      <c r="AIN406" s="261"/>
      <c r="AIO406" s="261"/>
      <c r="AIP406" s="261"/>
      <c r="AIQ406" s="261"/>
      <c r="AIR406" s="261"/>
      <c r="AIS406" s="261"/>
      <c r="AIT406" s="261"/>
      <c r="AIU406" s="261"/>
      <c r="AIV406" s="261"/>
      <c r="AIW406" s="261"/>
      <c r="AIX406" s="261"/>
      <c r="AIY406" s="261"/>
      <c r="AIZ406" s="261"/>
      <c r="AJA406" s="261"/>
      <c r="AJB406" s="261"/>
      <c r="AJC406" s="261"/>
      <c r="AJD406" s="261"/>
      <c r="AJE406" s="261"/>
      <c r="AJF406" s="261"/>
      <c r="AJG406" s="261"/>
      <c r="AJH406" s="261"/>
      <c r="AJI406" s="261"/>
      <c r="AJJ406" s="261"/>
      <c r="AJK406" s="261"/>
      <c r="AJL406" s="261"/>
      <c r="AJM406" s="261"/>
      <c r="AJN406" s="261"/>
      <c r="AJO406" s="261"/>
      <c r="AJP406" s="261"/>
      <c r="AJQ406" s="261"/>
      <c r="AJR406" s="261"/>
      <c r="AJS406" s="261"/>
      <c r="AJT406" s="261"/>
      <c r="AJU406" s="261"/>
      <c r="AJV406" s="261"/>
      <c r="AJW406" s="261"/>
      <c r="AJX406" s="261"/>
      <c r="AJY406" s="261"/>
      <c r="AJZ406" s="261"/>
      <c r="AKA406" s="261"/>
      <c r="AKB406" s="261"/>
      <c r="AKC406" s="261"/>
      <c r="AKD406" s="261"/>
      <c r="AKE406" s="261"/>
      <c r="AKF406" s="261"/>
      <c r="AKG406" s="261"/>
      <c r="AKH406" s="261"/>
      <c r="AKI406" s="261"/>
      <c r="AKJ406" s="261"/>
      <c r="AKK406" s="261"/>
      <c r="AKL406" s="261"/>
      <c r="AKM406" s="261"/>
      <c r="AKN406" s="261"/>
      <c r="AKO406" s="261"/>
      <c r="AKP406" s="261"/>
      <c r="AKQ406" s="261"/>
      <c r="AKR406" s="261"/>
      <c r="AKS406" s="261"/>
      <c r="AKT406" s="261"/>
      <c r="AKU406" s="261"/>
      <c r="AKV406" s="261"/>
      <c r="AKW406" s="261"/>
      <c r="AKX406" s="261"/>
      <c r="AKY406" s="261"/>
      <c r="AKZ406" s="261"/>
      <c r="ALA406" s="261"/>
      <c r="ALB406" s="261"/>
      <c r="ALC406" s="261"/>
      <c r="ALD406" s="261"/>
      <c r="ALE406" s="261"/>
      <c r="ALF406" s="261"/>
      <c r="ALG406" s="261"/>
      <c r="ALH406" s="261"/>
      <c r="ALI406" s="261"/>
      <c r="ALJ406" s="261"/>
      <c r="ALK406" s="261"/>
      <c r="ALL406" s="261"/>
      <c r="ALM406" s="261"/>
      <c r="ALN406" s="261"/>
      <c r="ALO406" s="261"/>
      <c r="ALP406" s="261"/>
      <c r="ALQ406" s="261"/>
      <c r="ALR406" s="261"/>
      <c r="ALS406" s="261"/>
      <c r="ALT406" s="261"/>
      <c r="ALU406" s="261"/>
      <c r="ALV406" s="261"/>
      <c r="ALW406" s="261"/>
      <c r="ALX406" s="261"/>
      <c r="ALY406" s="261"/>
      <c r="ALZ406" s="261"/>
      <c r="AMA406" s="261"/>
      <c r="AMB406" s="261"/>
      <c r="AMC406" s="261"/>
      <c r="AMD406" s="261"/>
      <c r="AME406" s="261"/>
      <c r="AMF406" s="261"/>
      <c r="AMG406" s="261"/>
      <c r="AMH406" s="261"/>
      <c r="AMI406" s="261"/>
      <c r="AMJ406" s="261"/>
      <c r="AMK406" s="261"/>
      <c r="AML406" s="261"/>
      <c r="AMM406" s="261"/>
      <c r="AMN406" s="261"/>
      <c r="AMO406" s="261"/>
      <c r="AMP406" s="261"/>
      <c r="AMQ406" s="261"/>
      <c r="AMR406" s="261"/>
      <c r="AMS406" s="261"/>
      <c r="AMT406" s="261"/>
      <c r="AMU406" s="261"/>
      <c r="AMV406" s="261"/>
      <c r="AMW406" s="261"/>
      <c r="AMX406" s="261"/>
      <c r="AMY406" s="261"/>
      <c r="AMZ406" s="261"/>
      <c r="ANA406" s="261"/>
      <c r="ANB406" s="261"/>
      <c r="ANC406" s="261"/>
      <c r="AND406" s="261"/>
      <c r="ANE406" s="261"/>
      <c r="ANF406" s="261"/>
      <c r="ANG406" s="261"/>
      <c r="ANH406" s="261"/>
      <c r="ANI406" s="261"/>
      <c r="ANJ406" s="261"/>
      <c r="ANK406" s="261"/>
      <c r="ANL406" s="261"/>
      <c r="ANM406" s="261"/>
      <c r="ANN406" s="261"/>
      <c r="ANO406" s="261"/>
      <c r="ANP406" s="261"/>
      <c r="ANQ406" s="261"/>
      <c r="ANR406" s="261"/>
      <c r="ANS406" s="261"/>
      <c r="ANT406" s="261"/>
      <c r="ANU406" s="261"/>
      <c r="ANV406" s="261"/>
      <c r="ANW406" s="261"/>
      <c r="ANX406" s="261"/>
      <c r="ANY406" s="261"/>
      <c r="ANZ406" s="261"/>
      <c r="AOA406" s="261"/>
      <c r="AOB406" s="261"/>
      <c r="AOC406" s="261"/>
      <c r="AOD406" s="261"/>
      <c r="AOE406" s="261"/>
      <c r="AOF406" s="261"/>
      <c r="AOG406" s="261"/>
      <c r="AOH406" s="261"/>
      <c r="AOI406" s="261"/>
      <c r="AOJ406" s="261"/>
      <c r="AOK406" s="261"/>
      <c r="AOL406" s="261"/>
      <c r="AOM406" s="261"/>
      <c r="AON406" s="261"/>
      <c r="AOO406" s="261"/>
      <c r="AOP406" s="261"/>
      <c r="AOQ406" s="261"/>
      <c r="AOR406" s="261"/>
      <c r="AOS406" s="261"/>
      <c r="AOT406" s="261"/>
      <c r="AOU406" s="261"/>
      <c r="AOV406" s="261"/>
      <c r="AOW406" s="261"/>
      <c r="AOX406" s="261"/>
      <c r="AOY406" s="261"/>
      <c r="AOZ406" s="261"/>
      <c r="APA406" s="261"/>
      <c r="APB406" s="261"/>
      <c r="APC406" s="261"/>
      <c r="APD406" s="261"/>
      <c r="APE406" s="261"/>
      <c r="APF406" s="261"/>
      <c r="APG406" s="261"/>
      <c r="APH406" s="261"/>
      <c r="API406" s="261"/>
      <c r="APJ406" s="261"/>
      <c r="APK406" s="261"/>
      <c r="APL406" s="261"/>
      <c r="APM406" s="261"/>
      <c r="APN406" s="261"/>
      <c r="APO406" s="261"/>
      <c r="APP406" s="261"/>
      <c r="APQ406" s="261"/>
      <c r="APR406" s="261"/>
      <c r="APS406" s="261"/>
      <c r="APT406" s="261"/>
      <c r="APU406" s="261"/>
      <c r="APV406" s="261"/>
      <c r="APW406" s="261"/>
      <c r="APX406" s="261"/>
      <c r="APY406" s="261"/>
      <c r="APZ406" s="261"/>
      <c r="AQA406" s="261"/>
      <c r="AQB406" s="261"/>
      <c r="AQC406" s="261"/>
      <c r="AQD406" s="261"/>
      <c r="AQE406" s="261"/>
      <c r="AQF406" s="261"/>
      <c r="AQG406" s="261"/>
      <c r="AQH406" s="261"/>
      <c r="AQI406" s="261"/>
      <c r="AQJ406" s="261"/>
      <c r="AQK406" s="261"/>
      <c r="AQL406" s="261"/>
      <c r="AQM406" s="261"/>
      <c r="AQN406" s="261"/>
      <c r="AQO406" s="261"/>
      <c r="AQP406" s="261"/>
      <c r="AQQ406" s="261"/>
      <c r="AQR406" s="261"/>
      <c r="AQS406" s="261"/>
      <c r="AQT406" s="261"/>
      <c r="AQU406" s="261"/>
      <c r="AQV406" s="261"/>
      <c r="AQW406" s="261"/>
      <c r="AQX406" s="261"/>
      <c r="AQY406" s="261"/>
      <c r="AQZ406" s="261"/>
      <c r="ARA406" s="261"/>
      <c r="ARB406" s="261"/>
      <c r="ARC406" s="261"/>
      <c r="ARD406" s="261"/>
      <c r="ARE406" s="261"/>
      <c r="ARF406" s="261"/>
      <c r="ARG406" s="261"/>
      <c r="ARH406" s="261"/>
      <c r="ARI406" s="261"/>
      <c r="ARJ406" s="261"/>
      <c r="ARK406" s="261"/>
      <c r="ARL406" s="261"/>
      <c r="ARM406" s="261"/>
      <c r="ARN406" s="261"/>
      <c r="ARO406" s="261"/>
      <c r="ARP406" s="261"/>
      <c r="ARQ406" s="261"/>
      <c r="ARR406" s="261"/>
      <c r="ARS406" s="261"/>
      <c r="ART406" s="261"/>
      <c r="ARU406" s="261"/>
      <c r="ARV406" s="261"/>
      <c r="ARW406" s="261"/>
      <c r="ARX406" s="261"/>
      <c r="ARY406" s="261"/>
      <c r="ARZ406" s="261"/>
      <c r="ASA406" s="261"/>
      <c r="ASB406" s="261"/>
      <c r="ASC406" s="261"/>
    </row>
    <row r="407" spans="1:1173" s="255" customFormat="1" ht="22" hidden="1" customHeight="1" thickTop="1" thickBot="1" x14ac:dyDescent="0.2">
      <c r="A407" s="256"/>
      <c r="B407" s="296" t="s">
        <v>250</v>
      </c>
      <c r="C407" s="297" t="s">
        <v>49</v>
      </c>
      <c r="D407" s="298">
        <f>IF(D$78="","",D392+D396+D400+D404)</f>
        <v>183385620.70822889</v>
      </c>
      <c r="E407" s="298">
        <f t="shared" ref="E407:AR407" si="144">IF(E$78="","",E392+E396+E400+E404)</f>
        <v>366114500.89554363</v>
      </c>
      <c r="F407" s="298">
        <f t="shared" si="144"/>
        <v>548206811.6868453</v>
      </c>
      <c r="G407" s="298">
        <f t="shared" si="144"/>
        <v>731346046.62493086</v>
      </c>
      <c r="H407" s="298">
        <f t="shared" si="144"/>
        <v>913891799.4703517</v>
      </c>
      <c r="I407" s="298">
        <f t="shared" si="144"/>
        <v>1095864207.7719235</v>
      </c>
      <c r="J407" s="298">
        <f t="shared" si="144"/>
        <v>1277283400.6499157</v>
      </c>
      <c r="K407" s="298">
        <f t="shared" si="144"/>
        <v>1458169500.1643133</v>
      </c>
      <c r="L407" s="298">
        <f t="shared" si="144"/>
        <v>1638542622.6753469</v>
      </c>
      <c r="M407" s="298">
        <f t="shared" si="144"/>
        <v>1818420098.7895718</v>
      </c>
      <c r="N407" s="298">
        <f t="shared" si="144"/>
        <v>1997824818.9265513</v>
      </c>
      <c r="O407" s="298">
        <f t="shared" si="144"/>
        <v>2176776890.4367361</v>
      </c>
      <c r="P407" s="298">
        <f t="shared" si="144"/>
        <v>2355293638.933445</v>
      </c>
      <c r="Q407" s="298">
        <f t="shared" si="144"/>
        <v>2525910164.9322243</v>
      </c>
      <c r="R407" s="298">
        <f t="shared" si="144"/>
        <v>2696131586.2629724</v>
      </c>
      <c r="S407" s="298">
        <f t="shared" si="144"/>
        <v>2865975235.4759712</v>
      </c>
      <c r="T407" s="298">
        <f t="shared" si="144"/>
        <v>3035461231.4629211</v>
      </c>
      <c r="U407" s="298">
        <f t="shared" si="144"/>
        <v>3204609699.3514233</v>
      </c>
      <c r="V407" s="298">
        <f t="shared" si="144"/>
        <v>3373437990.3940244</v>
      </c>
      <c r="W407" s="298">
        <f t="shared" si="144"/>
        <v>3541963464.6659651</v>
      </c>
      <c r="X407" s="298">
        <f t="shared" si="144"/>
        <v>3710206273.7579155</v>
      </c>
      <c r="Y407" s="298">
        <f t="shared" si="144"/>
        <v>3878183799.2430387</v>
      </c>
      <c r="Z407" s="298">
        <f t="shared" si="144"/>
        <v>4045913435.3603477</v>
      </c>
      <c r="AA407" s="298">
        <f t="shared" si="144"/>
        <v>4199720580.1937037</v>
      </c>
      <c r="AB407" s="298">
        <f t="shared" si="144"/>
        <v>4353314667.2187939</v>
      </c>
      <c r="AC407" s="298">
        <f t="shared" si="144"/>
        <v>4506715917.6948996</v>
      </c>
      <c r="AD407" s="298">
        <f t="shared" si="144"/>
        <v>4659941789.2041721</v>
      </c>
      <c r="AE407" s="298">
        <f t="shared" si="144"/>
        <v>4813009758.3152132</v>
      </c>
      <c r="AF407" s="298">
        <f t="shared" si="144"/>
        <v>4965937321.8363533</v>
      </c>
      <c r="AG407" s="298">
        <f t="shared" si="144"/>
        <v>5118741998.0657921</v>
      </c>
      <c r="AH407" s="298">
        <f t="shared" si="144"/>
        <v>5271441328.0387859</v>
      </c>
      <c r="AI407" s="298">
        <f t="shared" si="144"/>
        <v>5424052876.7721062</v>
      </c>
      <c r="AJ407" s="298">
        <f t="shared" si="144"/>
        <v>5576591453.0989704</v>
      </c>
      <c r="AK407" s="298" t="str">
        <f t="shared" si="144"/>
        <v/>
      </c>
      <c r="AL407" s="298" t="str">
        <f t="shared" si="144"/>
        <v/>
      </c>
      <c r="AM407" s="298" t="str">
        <f t="shared" si="144"/>
        <v/>
      </c>
      <c r="AN407" s="298" t="str">
        <f t="shared" si="144"/>
        <v/>
      </c>
      <c r="AO407" s="298" t="str">
        <f t="shared" si="144"/>
        <v/>
      </c>
      <c r="AP407" s="298" t="str">
        <f t="shared" si="144"/>
        <v/>
      </c>
      <c r="AQ407" s="298" t="str">
        <f t="shared" si="144"/>
        <v/>
      </c>
      <c r="AR407" s="298" t="str">
        <f t="shared" si="144"/>
        <v/>
      </c>
      <c r="AS407" s="261"/>
      <c r="AT407" s="261"/>
      <c r="AU407" s="261"/>
      <c r="AV407" s="261"/>
      <c r="AW407" s="261"/>
      <c r="AX407" s="261"/>
      <c r="AY407" s="261"/>
      <c r="AZ407" s="261"/>
      <c r="BA407" s="261"/>
      <c r="BB407" s="261"/>
      <c r="BC407" s="261"/>
      <c r="BD407" s="261"/>
      <c r="BE407" s="261"/>
      <c r="BF407" s="261"/>
      <c r="BG407" s="261"/>
      <c r="BH407" s="261"/>
      <c r="BI407" s="261"/>
      <c r="BJ407" s="261"/>
      <c r="BK407" s="261"/>
      <c r="BL407" s="261"/>
      <c r="BM407" s="261"/>
      <c r="BN407" s="261"/>
      <c r="BO407" s="261"/>
      <c r="BP407" s="261"/>
      <c r="BQ407" s="261"/>
      <c r="BR407" s="261"/>
      <c r="BS407" s="261"/>
      <c r="BT407" s="261"/>
      <c r="BU407" s="261"/>
      <c r="BV407" s="261"/>
      <c r="BW407" s="261"/>
      <c r="BX407" s="261"/>
      <c r="BY407" s="261"/>
      <c r="BZ407" s="261"/>
      <c r="CA407" s="261"/>
      <c r="CB407" s="261"/>
      <c r="CC407" s="261"/>
      <c r="CD407" s="261"/>
      <c r="CE407" s="261"/>
      <c r="CF407" s="261"/>
      <c r="CG407" s="261"/>
      <c r="CH407" s="261"/>
      <c r="CI407" s="261"/>
      <c r="CJ407" s="261"/>
      <c r="CK407" s="261"/>
      <c r="CL407" s="261"/>
      <c r="CM407" s="261"/>
      <c r="CN407" s="261"/>
      <c r="CO407" s="261"/>
      <c r="CP407" s="261"/>
      <c r="CQ407" s="261"/>
      <c r="CR407" s="261"/>
      <c r="CS407" s="261"/>
      <c r="CT407" s="261"/>
      <c r="CU407" s="261"/>
      <c r="CV407" s="261"/>
      <c r="CW407" s="261"/>
      <c r="CX407" s="261"/>
      <c r="CY407" s="261"/>
      <c r="CZ407" s="261"/>
      <c r="DA407" s="261"/>
      <c r="DB407" s="261"/>
      <c r="DC407" s="261"/>
      <c r="DD407" s="261"/>
      <c r="DE407" s="261"/>
      <c r="DF407" s="261"/>
      <c r="DG407" s="261"/>
      <c r="DH407" s="261"/>
      <c r="DI407" s="261"/>
      <c r="DJ407" s="261"/>
      <c r="DK407" s="261"/>
      <c r="DL407" s="261"/>
      <c r="DM407" s="261"/>
      <c r="DN407" s="261"/>
      <c r="DO407" s="261"/>
      <c r="DP407" s="261"/>
      <c r="DQ407" s="261"/>
      <c r="DR407" s="261"/>
      <c r="DS407" s="261"/>
      <c r="DT407" s="261"/>
      <c r="DU407" s="261"/>
      <c r="DV407" s="261"/>
      <c r="DW407" s="261"/>
      <c r="DX407" s="261"/>
      <c r="DY407" s="261"/>
      <c r="DZ407" s="261"/>
      <c r="EA407" s="261"/>
      <c r="EB407" s="261"/>
      <c r="EC407" s="261"/>
      <c r="ED407" s="261"/>
      <c r="EE407" s="261"/>
      <c r="EF407" s="261"/>
      <c r="EG407" s="261"/>
      <c r="EH407" s="261"/>
      <c r="EI407" s="261"/>
      <c r="EJ407" s="261"/>
      <c r="EK407" s="261"/>
      <c r="EL407" s="261"/>
      <c r="EM407" s="261"/>
      <c r="EN407" s="261"/>
      <c r="EO407" s="261"/>
      <c r="EP407" s="261"/>
      <c r="EQ407" s="261"/>
      <c r="ER407" s="261"/>
      <c r="ES407" s="261"/>
      <c r="ET407" s="261"/>
      <c r="EU407" s="261"/>
      <c r="EV407" s="261"/>
      <c r="EW407" s="261"/>
      <c r="EX407" s="261"/>
      <c r="EY407" s="261"/>
      <c r="EZ407" s="261"/>
      <c r="FA407" s="261"/>
      <c r="FB407" s="261"/>
      <c r="FC407" s="261"/>
      <c r="FD407" s="261"/>
      <c r="FE407" s="261"/>
      <c r="FF407" s="261"/>
      <c r="FG407" s="261"/>
      <c r="FH407" s="261"/>
      <c r="FI407" s="261"/>
      <c r="FJ407" s="261"/>
      <c r="FK407" s="261"/>
      <c r="FL407" s="261"/>
      <c r="FM407" s="261"/>
      <c r="FN407" s="261"/>
      <c r="FO407" s="261"/>
      <c r="FP407" s="261"/>
      <c r="FQ407" s="261"/>
      <c r="FR407" s="261"/>
      <c r="FS407" s="261"/>
      <c r="FT407" s="261"/>
      <c r="FU407" s="261"/>
      <c r="FV407" s="261"/>
      <c r="FW407" s="261"/>
      <c r="FX407" s="261"/>
      <c r="FY407" s="261"/>
      <c r="FZ407" s="261"/>
      <c r="GA407" s="261"/>
      <c r="GB407" s="261"/>
      <c r="GC407" s="261"/>
      <c r="GD407" s="261"/>
      <c r="GE407" s="261"/>
      <c r="GF407" s="261"/>
      <c r="GG407" s="261"/>
      <c r="GH407" s="261"/>
      <c r="GI407" s="261"/>
      <c r="GJ407" s="261"/>
      <c r="GK407" s="261"/>
      <c r="GL407" s="261"/>
      <c r="GM407" s="261"/>
      <c r="GN407" s="261"/>
      <c r="GO407" s="261"/>
      <c r="GP407" s="261"/>
      <c r="GQ407" s="261"/>
      <c r="GR407" s="261"/>
      <c r="GS407" s="261"/>
      <c r="GT407" s="261"/>
      <c r="GU407" s="261"/>
      <c r="GV407" s="261"/>
      <c r="GW407" s="261"/>
      <c r="GX407" s="261"/>
      <c r="GY407" s="261"/>
      <c r="GZ407" s="261"/>
      <c r="HA407" s="261"/>
      <c r="HB407" s="261"/>
      <c r="HC407" s="261"/>
      <c r="HD407" s="261"/>
      <c r="HE407" s="261"/>
      <c r="HF407" s="261"/>
      <c r="HG407" s="261"/>
      <c r="HH407" s="261"/>
      <c r="HI407" s="261"/>
      <c r="HJ407" s="261"/>
      <c r="HK407" s="261"/>
      <c r="HL407" s="261"/>
      <c r="HM407" s="261"/>
      <c r="HN407" s="261"/>
      <c r="HO407" s="261"/>
      <c r="HP407" s="261"/>
      <c r="HQ407" s="261"/>
      <c r="HR407" s="261"/>
      <c r="HS407" s="261"/>
      <c r="HT407" s="261"/>
      <c r="HU407" s="261"/>
      <c r="HV407" s="261"/>
      <c r="HW407" s="261"/>
      <c r="HX407" s="261"/>
      <c r="HY407" s="261"/>
      <c r="HZ407" s="261"/>
      <c r="IA407" s="261"/>
      <c r="IB407" s="261"/>
      <c r="IC407" s="261"/>
      <c r="ID407" s="261"/>
      <c r="IE407" s="261"/>
      <c r="IF407" s="261"/>
      <c r="IG407" s="261"/>
      <c r="IH407" s="261"/>
      <c r="II407" s="261"/>
      <c r="IJ407" s="261"/>
      <c r="IK407" s="261"/>
      <c r="IL407" s="261"/>
      <c r="IM407" s="261"/>
      <c r="IN407" s="261"/>
      <c r="IO407" s="261"/>
      <c r="IP407" s="261"/>
      <c r="IQ407" s="261"/>
      <c r="IR407" s="261"/>
      <c r="IS407" s="261"/>
      <c r="IT407" s="261"/>
      <c r="IU407" s="261"/>
      <c r="IV407" s="261"/>
      <c r="IW407" s="261"/>
      <c r="IX407" s="261"/>
      <c r="IY407" s="261"/>
      <c r="IZ407" s="261"/>
      <c r="JA407" s="261"/>
      <c r="JB407" s="261"/>
      <c r="JC407" s="261"/>
      <c r="JD407" s="261"/>
      <c r="JE407" s="261"/>
      <c r="JF407" s="261"/>
      <c r="JG407" s="261"/>
      <c r="JH407" s="261"/>
      <c r="JI407" s="261"/>
      <c r="JJ407" s="261"/>
      <c r="JK407" s="261"/>
      <c r="JL407" s="261"/>
      <c r="JM407" s="261"/>
      <c r="JN407" s="261"/>
      <c r="JO407" s="261"/>
      <c r="JP407" s="261"/>
      <c r="JQ407" s="261"/>
      <c r="JR407" s="261"/>
      <c r="JS407" s="261"/>
      <c r="JT407" s="261"/>
      <c r="JU407" s="261"/>
      <c r="JV407" s="261"/>
      <c r="JW407" s="261"/>
      <c r="JX407" s="261"/>
      <c r="JY407" s="261"/>
      <c r="JZ407" s="261"/>
      <c r="KA407" s="261"/>
      <c r="KB407" s="261"/>
      <c r="KC407" s="261"/>
      <c r="KD407" s="261"/>
      <c r="KE407" s="261"/>
      <c r="KF407" s="261"/>
      <c r="KG407" s="261"/>
      <c r="KH407" s="261"/>
      <c r="KI407" s="261"/>
      <c r="KJ407" s="261"/>
      <c r="KK407" s="261"/>
      <c r="KL407" s="261"/>
      <c r="KM407" s="261"/>
      <c r="KN407" s="261"/>
      <c r="KO407" s="261"/>
      <c r="KP407" s="261"/>
      <c r="KQ407" s="261"/>
      <c r="KR407" s="261"/>
      <c r="KS407" s="261"/>
      <c r="KT407" s="261"/>
      <c r="KU407" s="261"/>
      <c r="KV407" s="261"/>
      <c r="KW407" s="261"/>
      <c r="KX407" s="261"/>
      <c r="KY407" s="261"/>
      <c r="KZ407" s="261"/>
      <c r="LA407" s="261"/>
      <c r="LB407" s="261"/>
      <c r="LC407" s="261"/>
      <c r="LD407" s="261"/>
      <c r="LE407" s="261"/>
      <c r="LF407" s="261"/>
      <c r="LG407" s="261"/>
      <c r="LH407" s="261"/>
      <c r="LI407" s="261"/>
      <c r="LJ407" s="261"/>
      <c r="LK407" s="261"/>
      <c r="LL407" s="261"/>
      <c r="LM407" s="261"/>
      <c r="LN407" s="261"/>
      <c r="LO407" s="261"/>
      <c r="LP407" s="261"/>
      <c r="LQ407" s="261"/>
      <c r="LR407" s="261"/>
      <c r="LS407" s="261"/>
      <c r="LT407" s="261"/>
      <c r="LU407" s="261"/>
      <c r="LV407" s="261"/>
      <c r="LW407" s="261"/>
      <c r="LX407" s="261"/>
      <c r="LY407" s="261"/>
      <c r="LZ407" s="261"/>
      <c r="MA407" s="261"/>
      <c r="MB407" s="261"/>
      <c r="MC407" s="261"/>
      <c r="MD407" s="261"/>
      <c r="ME407" s="261"/>
      <c r="MF407" s="261"/>
      <c r="MG407" s="261"/>
      <c r="MH407" s="261"/>
      <c r="MI407" s="261"/>
      <c r="MJ407" s="261"/>
      <c r="MK407" s="261"/>
      <c r="ML407" s="261"/>
      <c r="MM407" s="261"/>
      <c r="MN407" s="261"/>
      <c r="MO407" s="261"/>
      <c r="MP407" s="261"/>
      <c r="MQ407" s="261"/>
      <c r="MR407" s="261"/>
      <c r="MS407" s="261"/>
      <c r="MT407" s="261"/>
      <c r="MU407" s="261"/>
      <c r="MV407" s="261"/>
      <c r="MW407" s="261"/>
      <c r="MX407" s="261"/>
      <c r="MY407" s="261"/>
      <c r="MZ407" s="261"/>
      <c r="NA407" s="261"/>
      <c r="NB407" s="261"/>
      <c r="NC407" s="261"/>
      <c r="ND407" s="261"/>
      <c r="NE407" s="261"/>
      <c r="NF407" s="261"/>
      <c r="NG407" s="261"/>
      <c r="NH407" s="261"/>
      <c r="NI407" s="261"/>
      <c r="NJ407" s="261"/>
      <c r="NK407" s="261"/>
      <c r="NL407" s="261"/>
      <c r="NM407" s="261"/>
      <c r="NN407" s="261"/>
      <c r="NO407" s="261"/>
      <c r="NP407" s="261"/>
      <c r="NQ407" s="261"/>
      <c r="NR407" s="261"/>
      <c r="NS407" s="261"/>
      <c r="NT407" s="261"/>
      <c r="NU407" s="261"/>
      <c r="NV407" s="261"/>
      <c r="NW407" s="261"/>
      <c r="NX407" s="261"/>
      <c r="NY407" s="261"/>
      <c r="NZ407" s="261"/>
      <c r="OA407" s="261"/>
      <c r="OB407" s="261"/>
      <c r="OC407" s="261"/>
      <c r="OD407" s="261"/>
      <c r="OE407" s="261"/>
      <c r="OF407" s="261"/>
      <c r="OG407" s="261"/>
      <c r="OH407" s="261"/>
      <c r="OI407" s="261"/>
      <c r="OJ407" s="261"/>
      <c r="OK407" s="261"/>
      <c r="OL407" s="261"/>
      <c r="OM407" s="261"/>
      <c r="ON407" s="261"/>
      <c r="OO407" s="261"/>
      <c r="OP407" s="261"/>
      <c r="OQ407" s="261"/>
      <c r="OR407" s="261"/>
      <c r="OS407" s="261"/>
      <c r="OT407" s="261"/>
      <c r="OU407" s="261"/>
      <c r="OV407" s="261"/>
      <c r="OW407" s="261"/>
      <c r="OX407" s="261"/>
      <c r="OY407" s="261"/>
      <c r="OZ407" s="261"/>
      <c r="PA407" s="261"/>
      <c r="PB407" s="261"/>
      <c r="PC407" s="261"/>
      <c r="PD407" s="261"/>
      <c r="PE407" s="261"/>
      <c r="PF407" s="261"/>
      <c r="PG407" s="261"/>
      <c r="PH407" s="261"/>
      <c r="PI407" s="261"/>
      <c r="PJ407" s="261"/>
      <c r="PK407" s="261"/>
      <c r="PL407" s="261"/>
      <c r="PM407" s="261"/>
      <c r="PN407" s="261"/>
      <c r="PO407" s="261"/>
      <c r="PP407" s="261"/>
      <c r="PQ407" s="261"/>
      <c r="PR407" s="261"/>
      <c r="PS407" s="261"/>
      <c r="PT407" s="261"/>
      <c r="PU407" s="261"/>
      <c r="PV407" s="261"/>
      <c r="PW407" s="261"/>
      <c r="PX407" s="261"/>
      <c r="PY407" s="261"/>
      <c r="PZ407" s="261"/>
      <c r="QA407" s="261"/>
      <c r="QB407" s="261"/>
      <c r="QC407" s="261"/>
      <c r="QD407" s="261"/>
      <c r="QE407" s="261"/>
      <c r="QF407" s="261"/>
      <c r="QG407" s="261"/>
      <c r="QH407" s="261"/>
      <c r="QI407" s="261"/>
      <c r="QJ407" s="261"/>
      <c r="QK407" s="261"/>
      <c r="QL407" s="261"/>
      <c r="QM407" s="261"/>
      <c r="QN407" s="261"/>
      <c r="QO407" s="261"/>
      <c r="QP407" s="261"/>
      <c r="QQ407" s="261"/>
      <c r="QR407" s="261"/>
      <c r="QS407" s="261"/>
      <c r="QT407" s="261"/>
      <c r="QU407" s="261"/>
      <c r="QV407" s="261"/>
      <c r="QW407" s="261"/>
      <c r="QX407" s="261"/>
      <c r="QY407" s="261"/>
      <c r="QZ407" s="261"/>
      <c r="RA407" s="261"/>
      <c r="RB407" s="261"/>
      <c r="RC407" s="261"/>
      <c r="RD407" s="261"/>
      <c r="RE407" s="261"/>
      <c r="RF407" s="261"/>
      <c r="RG407" s="261"/>
      <c r="RH407" s="261"/>
      <c r="RI407" s="261"/>
      <c r="RJ407" s="261"/>
      <c r="RK407" s="261"/>
      <c r="RL407" s="261"/>
      <c r="RM407" s="261"/>
      <c r="RN407" s="261"/>
      <c r="RO407" s="261"/>
      <c r="RP407" s="261"/>
      <c r="RQ407" s="261"/>
      <c r="RR407" s="261"/>
      <c r="RS407" s="261"/>
      <c r="RT407" s="261"/>
      <c r="RU407" s="261"/>
      <c r="RV407" s="261"/>
      <c r="RW407" s="261"/>
      <c r="RX407" s="261"/>
      <c r="RY407" s="261"/>
      <c r="RZ407" s="261"/>
      <c r="SA407" s="261"/>
      <c r="SB407" s="261"/>
      <c r="SC407" s="261"/>
      <c r="SD407" s="261"/>
      <c r="SE407" s="261"/>
      <c r="SF407" s="261"/>
      <c r="SG407" s="261"/>
      <c r="SH407" s="261"/>
      <c r="SI407" s="261"/>
      <c r="SJ407" s="261"/>
      <c r="SK407" s="261"/>
      <c r="SL407" s="261"/>
      <c r="SM407" s="261"/>
      <c r="SN407" s="261"/>
      <c r="SO407" s="261"/>
      <c r="SP407" s="261"/>
      <c r="SQ407" s="261"/>
      <c r="SR407" s="261"/>
      <c r="SS407" s="261"/>
      <c r="ST407" s="261"/>
      <c r="SU407" s="261"/>
      <c r="SV407" s="261"/>
      <c r="SW407" s="261"/>
      <c r="SX407" s="261"/>
      <c r="SY407" s="261"/>
      <c r="SZ407" s="261"/>
      <c r="TA407" s="261"/>
      <c r="TB407" s="261"/>
      <c r="TC407" s="261"/>
      <c r="TD407" s="261"/>
      <c r="TE407" s="261"/>
      <c r="TF407" s="261"/>
      <c r="TG407" s="261"/>
      <c r="TH407" s="261"/>
      <c r="TI407" s="261"/>
      <c r="TJ407" s="261"/>
      <c r="TK407" s="261"/>
      <c r="TL407" s="261"/>
      <c r="TM407" s="261"/>
      <c r="TN407" s="261"/>
      <c r="TO407" s="261"/>
      <c r="TP407" s="261"/>
      <c r="TQ407" s="261"/>
      <c r="TR407" s="261"/>
      <c r="TS407" s="261"/>
      <c r="TT407" s="261"/>
      <c r="TU407" s="261"/>
      <c r="TV407" s="261"/>
      <c r="TW407" s="261"/>
      <c r="TX407" s="261"/>
      <c r="TY407" s="261"/>
      <c r="TZ407" s="261"/>
      <c r="UA407" s="261"/>
      <c r="UB407" s="261"/>
      <c r="UC407" s="261"/>
      <c r="UD407" s="261"/>
      <c r="UE407" s="261"/>
      <c r="UF407" s="261"/>
      <c r="UG407" s="261"/>
      <c r="UH407" s="261"/>
      <c r="UI407" s="261"/>
      <c r="UJ407" s="261"/>
      <c r="UK407" s="261"/>
      <c r="UL407" s="261"/>
      <c r="UM407" s="261"/>
      <c r="UN407" s="261"/>
      <c r="UO407" s="261"/>
      <c r="UP407" s="261"/>
      <c r="UQ407" s="261"/>
      <c r="UR407" s="261"/>
      <c r="US407" s="261"/>
      <c r="UT407" s="261"/>
      <c r="UU407" s="261"/>
      <c r="UV407" s="261"/>
      <c r="UW407" s="261"/>
      <c r="UX407" s="261"/>
      <c r="UY407" s="261"/>
      <c r="UZ407" s="261"/>
      <c r="VA407" s="261"/>
      <c r="VB407" s="261"/>
      <c r="VC407" s="261"/>
      <c r="VD407" s="261"/>
      <c r="VE407" s="261"/>
      <c r="VF407" s="261"/>
      <c r="VG407" s="261"/>
      <c r="VH407" s="261"/>
      <c r="VI407" s="261"/>
      <c r="VJ407" s="261"/>
      <c r="VK407" s="261"/>
      <c r="VL407" s="261"/>
      <c r="VM407" s="261"/>
      <c r="VN407" s="261"/>
      <c r="VO407" s="261"/>
      <c r="VP407" s="261"/>
      <c r="VQ407" s="261"/>
      <c r="VR407" s="261"/>
      <c r="VS407" s="261"/>
      <c r="VT407" s="261"/>
      <c r="VU407" s="261"/>
      <c r="VV407" s="261"/>
      <c r="VW407" s="261"/>
      <c r="VX407" s="261"/>
      <c r="VY407" s="261"/>
      <c r="VZ407" s="261"/>
      <c r="WA407" s="261"/>
      <c r="WB407" s="261"/>
      <c r="WC407" s="261"/>
      <c r="WD407" s="261"/>
      <c r="WE407" s="261"/>
      <c r="WF407" s="261"/>
      <c r="WG407" s="261"/>
      <c r="WH407" s="261"/>
      <c r="WI407" s="261"/>
      <c r="WJ407" s="261"/>
      <c r="WK407" s="261"/>
      <c r="WL407" s="261"/>
      <c r="WM407" s="261"/>
      <c r="WN407" s="261"/>
      <c r="WO407" s="261"/>
      <c r="WP407" s="261"/>
      <c r="WQ407" s="261"/>
      <c r="WR407" s="261"/>
      <c r="WS407" s="261"/>
      <c r="WT407" s="261"/>
      <c r="WU407" s="261"/>
      <c r="WV407" s="261"/>
      <c r="WW407" s="261"/>
      <c r="WX407" s="261"/>
      <c r="WY407" s="261"/>
      <c r="WZ407" s="261"/>
      <c r="XA407" s="261"/>
      <c r="XB407" s="261"/>
      <c r="XC407" s="261"/>
      <c r="XD407" s="261"/>
      <c r="XE407" s="261"/>
      <c r="XF407" s="261"/>
      <c r="XG407" s="261"/>
      <c r="XH407" s="261"/>
      <c r="XI407" s="261"/>
      <c r="XJ407" s="261"/>
      <c r="XK407" s="261"/>
      <c r="XL407" s="261"/>
      <c r="XM407" s="261"/>
      <c r="XN407" s="261"/>
      <c r="XO407" s="261"/>
      <c r="XP407" s="261"/>
      <c r="XQ407" s="261"/>
      <c r="XR407" s="261"/>
      <c r="XS407" s="261"/>
      <c r="XT407" s="261"/>
      <c r="XU407" s="261"/>
      <c r="XV407" s="261"/>
      <c r="XW407" s="261"/>
      <c r="XX407" s="261"/>
      <c r="XY407" s="261"/>
      <c r="XZ407" s="261"/>
      <c r="YA407" s="261"/>
      <c r="YB407" s="261"/>
      <c r="YC407" s="261"/>
      <c r="YD407" s="261"/>
      <c r="YE407" s="261"/>
      <c r="YF407" s="261"/>
      <c r="YG407" s="261"/>
      <c r="YH407" s="261"/>
      <c r="YI407" s="261"/>
      <c r="YJ407" s="261"/>
      <c r="YK407" s="261"/>
      <c r="YL407" s="261"/>
      <c r="YM407" s="261"/>
      <c r="YN407" s="261"/>
      <c r="YO407" s="261"/>
      <c r="YP407" s="261"/>
      <c r="YQ407" s="261"/>
      <c r="YR407" s="261"/>
      <c r="YS407" s="261"/>
      <c r="YT407" s="261"/>
      <c r="YU407" s="261"/>
      <c r="YV407" s="261"/>
      <c r="YW407" s="261"/>
      <c r="YX407" s="261"/>
      <c r="YY407" s="261"/>
      <c r="YZ407" s="261"/>
      <c r="ZA407" s="261"/>
      <c r="ZB407" s="261"/>
      <c r="ZC407" s="261"/>
      <c r="ZD407" s="261"/>
      <c r="ZE407" s="261"/>
      <c r="ZF407" s="261"/>
      <c r="ZG407" s="261"/>
      <c r="ZH407" s="261"/>
      <c r="ZI407" s="261"/>
      <c r="ZJ407" s="261"/>
      <c r="ZK407" s="261"/>
      <c r="ZL407" s="261"/>
      <c r="ZM407" s="261"/>
      <c r="ZN407" s="261"/>
      <c r="ZO407" s="261"/>
      <c r="ZP407" s="261"/>
      <c r="ZQ407" s="261"/>
      <c r="ZR407" s="261"/>
      <c r="ZS407" s="261"/>
      <c r="ZT407" s="261"/>
      <c r="ZU407" s="261"/>
      <c r="ZV407" s="261"/>
      <c r="ZW407" s="261"/>
      <c r="ZX407" s="261"/>
      <c r="ZY407" s="261"/>
      <c r="ZZ407" s="261"/>
      <c r="AAA407" s="261"/>
      <c r="AAB407" s="261"/>
      <c r="AAC407" s="261"/>
      <c r="AAD407" s="261"/>
      <c r="AAE407" s="261"/>
      <c r="AAF407" s="261"/>
      <c r="AAG407" s="261"/>
      <c r="AAH407" s="261"/>
      <c r="AAI407" s="261"/>
      <c r="AAJ407" s="261"/>
      <c r="AAK407" s="261"/>
      <c r="AAL407" s="261"/>
      <c r="AAM407" s="261"/>
      <c r="AAN407" s="261"/>
      <c r="AAO407" s="261"/>
      <c r="AAP407" s="261"/>
      <c r="AAQ407" s="261"/>
      <c r="AAR407" s="261"/>
      <c r="AAS407" s="261"/>
      <c r="AAT407" s="261"/>
      <c r="AAU407" s="261"/>
      <c r="AAV407" s="261"/>
      <c r="AAW407" s="261"/>
      <c r="AAX407" s="261"/>
      <c r="AAY407" s="261"/>
      <c r="AAZ407" s="261"/>
      <c r="ABA407" s="261"/>
      <c r="ABB407" s="261"/>
      <c r="ABC407" s="261"/>
      <c r="ABD407" s="261"/>
      <c r="ABE407" s="261"/>
      <c r="ABF407" s="261"/>
      <c r="ABG407" s="261"/>
      <c r="ABH407" s="261"/>
      <c r="ABI407" s="261"/>
      <c r="ABJ407" s="261"/>
      <c r="ABK407" s="261"/>
      <c r="ABL407" s="261"/>
      <c r="ABM407" s="261"/>
      <c r="ABN407" s="261"/>
      <c r="ABO407" s="261"/>
      <c r="ABP407" s="261"/>
      <c r="ABQ407" s="261"/>
      <c r="ABR407" s="261"/>
      <c r="ABS407" s="261"/>
      <c r="ABT407" s="261"/>
      <c r="ABU407" s="261"/>
      <c r="ABV407" s="261"/>
      <c r="ABW407" s="261"/>
      <c r="ABX407" s="261"/>
      <c r="ABY407" s="261"/>
      <c r="ABZ407" s="261"/>
      <c r="ACA407" s="261"/>
      <c r="ACB407" s="261"/>
      <c r="ACC407" s="261"/>
      <c r="ACD407" s="261"/>
      <c r="ACE407" s="261"/>
      <c r="ACF407" s="261"/>
      <c r="ACG407" s="261"/>
      <c r="ACH407" s="261"/>
      <c r="ACI407" s="261"/>
      <c r="ACJ407" s="261"/>
      <c r="ACK407" s="261"/>
      <c r="ACL407" s="261"/>
      <c r="ACM407" s="261"/>
      <c r="ACN407" s="261"/>
      <c r="ACO407" s="261"/>
      <c r="ACP407" s="261"/>
      <c r="ACQ407" s="261"/>
      <c r="ACR407" s="261"/>
      <c r="ACS407" s="261"/>
      <c r="ACT407" s="261"/>
      <c r="ACU407" s="261"/>
      <c r="ACV407" s="261"/>
      <c r="ACW407" s="261"/>
      <c r="ACX407" s="261"/>
      <c r="ACY407" s="261"/>
      <c r="ACZ407" s="261"/>
      <c r="ADA407" s="261"/>
      <c r="ADB407" s="261"/>
      <c r="ADC407" s="261"/>
      <c r="ADD407" s="261"/>
      <c r="ADE407" s="261"/>
      <c r="ADF407" s="261"/>
      <c r="ADG407" s="261"/>
      <c r="ADH407" s="261"/>
      <c r="ADI407" s="261"/>
      <c r="ADJ407" s="261"/>
      <c r="ADK407" s="261"/>
      <c r="ADL407" s="261"/>
      <c r="ADM407" s="261"/>
      <c r="ADN407" s="261"/>
      <c r="ADO407" s="261"/>
      <c r="ADP407" s="261"/>
      <c r="ADQ407" s="261"/>
      <c r="ADR407" s="261"/>
      <c r="ADS407" s="261"/>
      <c r="ADT407" s="261"/>
      <c r="ADU407" s="261"/>
      <c r="ADV407" s="261"/>
      <c r="ADW407" s="261"/>
      <c r="ADX407" s="261"/>
      <c r="ADY407" s="261"/>
      <c r="ADZ407" s="261"/>
      <c r="AEA407" s="261"/>
      <c r="AEB407" s="261"/>
      <c r="AEC407" s="261"/>
      <c r="AED407" s="261"/>
      <c r="AEE407" s="261"/>
      <c r="AEF407" s="261"/>
      <c r="AEG407" s="261"/>
      <c r="AEH407" s="261"/>
      <c r="AEI407" s="261"/>
      <c r="AEJ407" s="261"/>
      <c r="AEK407" s="261"/>
      <c r="AEL407" s="261"/>
      <c r="AEM407" s="261"/>
      <c r="AEN407" s="261"/>
      <c r="AEO407" s="261"/>
      <c r="AEP407" s="261"/>
      <c r="AEQ407" s="261"/>
      <c r="AER407" s="261"/>
      <c r="AES407" s="261"/>
      <c r="AET407" s="261"/>
      <c r="AEU407" s="261"/>
      <c r="AEV407" s="261"/>
      <c r="AEW407" s="261"/>
      <c r="AEX407" s="261"/>
      <c r="AEY407" s="261"/>
      <c r="AEZ407" s="261"/>
      <c r="AFA407" s="261"/>
      <c r="AFB407" s="261"/>
      <c r="AFC407" s="261"/>
      <c r="AFD407" s="261"/>
      <c r="AFE407" s="261"/>
      <c r="AFF407" s="261"/>
      <c r="AFG407" s="261"/>
      <c r="AFH407" s="261"/>
      <c r="AFI407" s="261"/>
      <c r="AFJ407" s="261"/>
      <c r="AFK407" s="261"/>
      <c r="AFL407" s="261"/>
      <c r="AFM407" s="261"/>
      <c r="AFN407" s="261"/>
      <c r="AFO407" s="261"/>
      <c r="AFP407" s="261"/>
      <c r="AFQ407" s="261"/>
      <c r="AFR407" s="261"/>
      <c r="AFS407" s="261"/>
      <c r="AFT407" s="261"/>
      <c r="AFU407" s="261"/>
      <c r="AFV407" s="261"/>
      <c r="AFW407" s="261"/>
      <c r="AFX407" s="261"/>
      <c r="AFY407" s="261"/>
      <c r="AFZ407" s="261"/>
      <c r="AGA407" s="261"/>
      <c r="AGB407" s="261"/>
      <c r="AGC407" s="261"/>
      <c r="AGD407" s="261"/>
      <c r="AGE407" s="261"/>
      <c r="AGF407" s="261"/>
      <c r="AGG407" s="261"/>
      <c r="AGH407" s="261"/>
      <c r="AGI407" s="261"/>
      <c r="AGJ407" s="261"/>
      <c r="AGK407" s="261"/>
      <c r="AGL407" s="261"/>
      <c r="AGM407" s="261"/>
      <c r="AGN407" s="261"/>
      <c r="AGO407" s="261"/>
      <c r="AGP407" s="261"/>
      <c r="AGQ407" s="261"/>
      <c r="AGR407" s="261"/>
      <c r="AGS407" s="261"/>
      <c r="AGT407" s="261"/>
      <c r="AGU407" s="261"/>
      <c r="AGV407" s="261"/>
      <c r="AGW407" s="261"/>
      <c r="AGX407" s="261"/>
      <c r="AGY407" s="261"/>
      <c r="AGZ407" s="261"/>
      <c r="AHA407" s="261"/>
      <c r="AHB407" s="261"/>
      <c r="AHC407" s="261"/>
      <c r="AHD407" s="261"/>
      <c r="AHE407" s="261"/>
      <c r="AHF407" s="261"/>
      <c r="AHG407" s="261"/>
      <c r="AHH407" s="261"/>
      <c r="AHI407" s="261"/>
      <c r="AHJ407" s="261"/>
      <c r="AHK407" s="261"/>
      <c r="AHL407" s="261"/>
      <c r="AHM407" s="261"/>
      <c r="AHN407" s="261"/>
      <c r="AHO407" s="261"/>
      <c r="AHP407" s="261"/>
      <c r="AHQ407" s="261"/>
      <c r="AHR407" s="261"/>
      <c r="AHS407" s="261"/>
      <c r="AHT407" s="261"/>
      <c r="AHU407" s="261"/>
      <c r="AHV407" s="261"/>
      <c r="AHW407" s="261"/>
      <c r="AHX407" s="261"/>
      <c r="AHY407" s="261"/>
      <c r="AHZ407" s="261"/>
      <c r="AIA407" s="261"/>
      <c r="AIB407" s="261"/>
      <c r="AIC407" s="261"/>
      <c r="AID407" s="261"/>
      <c r="AIE407" s="261"/>
      <c r="AIF407" s="261"/>
      <c r="AIG407" s="261"/>
      <c r="AIH407" s="261"/>
      <c r="AII407" s="261"/>
      <c r="AIJ407" s="261"/>
      <c r="AIK407" s="261"/>
      <c r="AIL407" s="261"/>
      <c r="AIM407" s="261"/>
      <c r="AIN407" s="261"/>
      <c r="AIO407" s="261"/>
      <c r="AIP407" s="261"/>
      <c r="AIQ407" s="261"/>
      <c r="AIR407" s="261"/>
      <c r="AIS407" s="261"/>
      <c r="AIT407" s="261"/>
      <c r="AIU407" s="261"/>
      <c r="AIV407" s="261"/>
      <c r="AIW407" s="261"/>
      <c r="AIX407" s="261"/>
      <c r="AIY407" s="261"/>
      <c r="AIZ407" s="261"/>
      <c r="AJA407" s="261"/>
      <c r="AJB407" s="261"/>
      <c r="AJC407" s="261"/>
      <c r="AJD407" s="261"/>
      <c r="AJE407" s="261"/>
      <c r="AJF407" s="261"/>
      <c r="AJG407" s="261"/>
      <c r="AJH407" s="261"/>
      <c r="AJI407" s="261"/>
      <c r="AJJ407" s="261"/>
      <c r="AJK407" s="261"/>
      <c r="AJL407" s="261"/>
      <c r="AJM407" s="261"/>
      <c r="AJN407" s="261"/>
      <c r="AJO407" s="261"/>
      <c r="AJP407" s="261"/>
      <c r="AJQ407" s="261"/>
      <c r="AJR407" s="261"/>
      <c r="AJS407" s="261"/>
      <c r="AJT407" s="261"/>
      <c r="AJU407" s="261"/>
      <c r="AJV407" s="261"/>
      <c r="AJW407" s="261"/>
      <c r="AJX407" s="261"/>
      <c r="AJY407" s="261"/>
      <c r="AJZ407" s="261"/>
      <c r="AKA407" s="261"/>
      <c r="AKB407" s="261"/>
      <c r="AKC407" s="261"/>
      <c r="AKD407" s="261"/>
      <c r="AKE407" s="261"/>
      <c r="AKF407" s="261"/>
      <c r="AKG407" s="261"/>
      <c r="AKH407" s="261"/>
      <c r="AKI407" s="261"/>
      <c r="AKJ407" s="261"/>
      <c r="AKK407" s="261"/>
      <c r="AKL407" s="261"/>
      <c r="AKM407" s="261"/>
      <c r="AKN407" s="261"/>
      <c r="AKO407" s="261"/>
      <c r="AKP407" s="261"/>
      <c r="AKQ407" s="261"/>
      <c r="AKR407" s="261"/>
      <c r="AKS407" s="261"/>
      <c r="AKT407" s="261"/>
      <c r="AKU407" s="261"/>
      <c r="AKV407" s="261"/>
      <c r="AKW407" s="261"/>
      <c r="AKX407" s="261"/>
      <c r="AKY407" s="261"/>
      <c r="AKZ407" s="261"/>
      <c r="ALA407" s="261"/>
      <c r="ALB407" s="261"/>
      <c r="ALC407" s="261"/>
      <c r="ALD407" s="261"/>
      <c r="ALE407" s="261"/>
      <c r="ALF407" s="261"/>
      <c r="ALG407" s="261"/>
      <c r="ALH407" s="261"/>
      <c r="ALI407" s="261"/>
      <c r="ALJ407" s="261"/>
      <c r="ALK407" s="261"/>
      <c r="ALL407" s="261"/>
      <c r="ALM407" s="261"/>
      <c r="ALN407" s="261"/>
      <c r="ALO407" s="261"/>
      <c r="ALP407" s="261"/>
      <c r="ALQ407" s="261"/>
      <c r="ALR407" s="261"/>
      <c r="ALS407" s="261"/>
      <c r="ALT407" s="261"/>
      <c r="ALU407" s="261"/>
      <c r="ALV407" s="261"/>
      <c r="ALW407" s="261"/>
      <c r="ALX407" s="261"/>
      <c r="ALY407" s="261"/>
      <c r="ALZ407" s="261"/>
      <c r="AMA407" s="261"/>
      <c r="AMB407" s="261"/>
      <c r="AMC407" s="261"/>
      <c r="AMD407" s="261"/>
      <c r="AME407" s="261"/>
      <c r="AMF407" s="261"/>
      <c r="AMG407" s="261"/>
      <c r="AMH407" s="261"/>
      <c r="AMI407" s="261"/>
      <c r="AMJ407" s="261"/>
      <c r="AMK407" s="261"/>
      <c r="AML407" s="261"/>
      <c r="AMM407" s="261"/>
      <c r="AMN407" s="261"/>
      <c r="AMO407" s="261"/>
      <c r="AMP407" s="261"/>
      <c r="AMQ407" s="261"/>
      <c r="AMR407" s="261"/>
      <c r="AMS407" s="261"/>
      <c r="AMT407" s="261"/>
      <c r="AMU407" s="261"/>
      <c r="AMV407" s="261"/>
      <c r="AMW407" s="261"/>
      <c r="AMX407" s="261"/>
      <c r="AMY407" s="261"/>
      <c r="AMZ407" s="261"/>
      <c r="ANA407" s="261"/>
      <c r="ANB407" s="261"/>
      <c r="ANC407" s="261"/>
      <c r="AND407" s="261"/>
      <c r="ANE407" s="261"/>
      <c r="ANF407" s="261"/>
      <c r="ANG407" s="261"/>
      <c r="ANH407" s="261"/>
      <c r="ANI407" s="261"/>
      <c r="ANJ407" s="261"/>
      <c r="ANK407" s="261"/>
      <c r="ANL407" s="261"/>
      <c r="ANM407" s="261"/>
      <c r="ANN407" s="261"/>
      <c r="ANO407" s="261"/>
      <c r="ANP407" s="261"/>
      <c r="ANQ407" s="261"/>
      <c r="ANR407" s="261"/>
      <c r="ANS407" s="261"/>
      <c r="ANT407" s="261"/>
      <c r="ANU407" s="261"/>
      <c r="ANV407" s="261"/>
      <c r="ANW407" s="261"/>
      <c r="ANX407" s="261"/>
      <c r="ANY407" s="261"/>
      <c r="ANZ407" s="261"/>
      <c r="AOA407" s="261"/>
      <c r="AOB407" s="261"/>
      <c r="AOC407" s="261"/>
      <c r="AOD407" s="261"/>
      <c r="AOE407" s="261"/>
      <c r="AOF407" s="261"/>
      <c r="AOG407" s="261"/>
      <c r="AOH407" s="261"/>
      <c r="AOI407" s="261"/>
      <c r="AOJ407" s="261"/>
      <c r="AOK407" s="261"/>
      <c r="AOL407" s="261"/>
      <c r="AOM407" s="261"/>
      <c r="AON407" s="261"/>
      <c r="AOO407" s="261"/>
      <c r="AOP407" s="261"/>
      <c r="AOQ407" s="261"/>
      <c r="AOR407" s="261"/>
      <c r="AOS407" s="261"/>
      <c r="AOT407" s="261"/>
      <c r="AOU407" s="261"/>
      <c r="AOV407" s="261"/>
      <c r="AOW407" s="261"/>
      <c r="AOX407" s="261"/>
      <c r="AOY407" s="261"/>
      <c r="AOZ407" s="261"/>
      <c r="APA407" s="261"/>
      <c r="APB407" s="261"/>
      <c r="APC407" s="261"/>
      <c r="APD407" s="261"/>
      <c r="APE407" s="261"/>
      <c r="APF407" s="261"/>
      <c r="APG407" s="261"/>
      <c r="APH407" s="261"/>
      <c r="API407" s="261"/>
      <c r="APJ407" s="261"/>
      <c r="APK407" s="261"/>
      <c r="APL407" s="261"/>
      <c r="APM407" s="261"/>
      <c r="APN407" s="261"/>
      <c r="APO407" s="261"/>
      <c r="APP407" s="261"/>
      <c r="APQ407" s="261"/>
      <c r="APR407" s="261"/>
      <c r="APS407" s="261"/>
      <c r="APT407" s="261"/>
      <c r="APU407" s="261"/>
      <c r="APV407" s="261"/>
      <c r="APW407" s="261"/>
      <c r="APX407" s="261"/>
      <c r="APY407" s="261"/>
      <c r="APZ407" s="261"/>
      <c r="AQA407" s="261"/>
      <c r="AQB407" s="261"/>
      <c r="AQC407" s="261"/>
      <c r="AQD407" s="261"/>
      <c r="AQE407" s="261"/>
      <c r="AQF407" s="261"/>
      <c r="AQG407" s="261"/>
      <c r="AQH407" s="261"/>
      <c r="AQI407" s="261"/>
      <c r="AQJ407" s="261"/>
      <c r="AQK407" s="261"/>
      <c r="AQL407" s="261"/>
      <c r="AQM407" s="261"/>
      <c r="AQN407" s="261"/>
      <c r="AQO407" s="261"/>
      <c r="AQP407" s="261"/>
      <c r="AQQ407" s="261"/>
      <c r="AQR407" s="261"/>
      <c r="AQS407" s="261"/>
      <c r="AQT407" s="261"/>
      <c r="AQU407" s="261"/>
      <c r="AQV407" s="261"/>
      <c r="AQW407" s="261"/>
      <c r="AQX407" s="261"/>
      <c r="AQY407" s="261"/>
      <c r="AQZ407" s="261"/>
      <c r="ARA407" s="261"/>
      <c r="ARB407" s="261"/>
      <c r="ARC407" s="261"/>
      <c r="ARD407" s="261"/>
      <c r="ARE407" s="261"/>
      <c r="ARF407" s="261"/>
      <c r="ARG407" s="261"/>
      <c r="ARH407" s="261"/>
      <c r="ARI407" s="261"/>
      <c r="ARJ407" s="261"/>
      <c r="ARK407" s="261"/>
      <c r="ARL407" s="261"/>
      <c r="ARM407" s="261"/>
      <c r="ARN407" s="261"/>
      <c r="ARO407" s="261"/>
      <c r="ARP407" s="261"/>
      <c r="ARQ407" s="261"/>
      <c r="ARR407" s="261"/>
      <c r="ARS407" s="261"/>
      <c r="ART407" s="261"/>
      <c r="ARU407" s="261"/>
      <c r="ARV407" s="261"/>
      <c r="ARW407" s="261"/>
      <c r="ARX407" s="261"/>
      <c r="ARY407" s="261"/>
      <c r="ARZ407" s="261"/>
      <c r="ASA407" s="261"/>
      <c r="ASB407" s="261"/>
      <c r="ASC407" s="261"/>
    </row>
    <row r="408" spans="1:1173" s="250" customFormat="1" ht="22" customHeight="1" thickTop="1" x14ac:dyDescent="0.15">
      <c r="A408" s="230"/>
      <c r="B408" s="300"/>
      <c r="C408" s="301"/>
      <c r="D408" s="302"/>
      <c r="E408" s="302"/>
      <c r="F408" s="302"/>
      <c r="G408" s="302"/>
      <c r="H408" s="302"/>
      <c r="I408" s="302"/>
      <c r="J408" s="302"/>
      <c r="K408" s="302"/>
      <c r="L408" s="302"/>
      <c r="M408" s="302"/>
      <c r="N408" s="302"/>
      <c r="O408" s="302"/>
      <c r="P408" s="302"/>
      <c r="Q408" s="302"/>
      <c r="R408" s="302"/>
      <c r="S408" s="302"/>
      <c r="T408" s="302"/>
      <c r="U408" s="302"/>
      <c r="V408" s="302"/>
      <c r="W408" s="302"/>
      <c r="X408" s="302"/>
      <c r="Y408" s="302"/>
      <c r="Z408" s="302"/>
      <c r="AA408" s="302"/>
      <c r="AB408" s="302"/>
      <c r="AC408" s="302"/>
      <c r="AD408" s="302"/>
      <c r="AE408" s="302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2"/>
      <c r="AP408" s="302"/>
      <c r="AQ408" s="302"/>
      <c r="AR408" s="302"/>
    </row>
    <row r="409" spans="1:1173" s="230" customFormat="1" ht="22" customHeight="1" x14ac:dyDescent="0.15">
      <c r="B409" s="342"/>
      <c r="C409" s="343" t="s">
        <v>77</v>
      </c>
      <c r="D409" s="226"/>
      <c r="E409" s="303"/>
      <c r="F409" s="335"/>
      <c r="J409" s="236"/>
    </row>
    <row r="410" spans="1:1173" s="247" customFormat="1" ht="22" customHeight="1" thickBot="1" x14ac:dyDescent="0.2">
      <c r="A410" s="230"/>
      <c r="B410" s="242" t="s">
        <v>69</v>
      </c>
      <c r="C410" s="243" t="s">
        <v>11</v>
      </c>
      <c r="D410" s="244">
        <f>D$78</f>
        <v>2018</v>
      </c>
      <c r="E410" s="245">
        <f t="shared" ref="E410:AR410" si="145">E$78</f>
        <v>2019</v>
      </c>
      <c r="F410" s="244">
        <f t="shared" si="145"/>
        <v>2020</v>
      </c>
      <c r="G410" s="244">
        <f t="shared" si="145"/>
        <v>2021</v>
      </c>
      <c r="H410" s="244">
        <f t="shared" si="145"/>
        <v>2022</v>
      </c>
      <c r="I410" s="244">
        <f t="shared" si="145"/>
        <v>2023</v>
      </c>
      <c r="J410" s="245">
        <f t="shared" si="145"/>
        <v>2024</v>
      </c>
      <c r="K410" s="244">
        <f t="shared" si="145"/>
        <v>2025</v>
      </c>
      <c r="L410" s="244">
        <f t="shared" si="145"/>
        <v>2026</v>
      </c>
      <c r="M410" s="244">
        <f t="shared" si="145"/>
        <v>2027</v>
      </c>
      <c r="N410" s="244">
        <f t="shared" si="145"/>
        <v>2028</v>
      </c>
      <c r="O410" s="244">
        <f t="shared" si="145"/>
        <v>2029</v>
      </c>
      <c r="P410" s="244">
        <f t="shared" si="145"/>
        <v>2030</v>
      </c>
      <c r="Q410" s="244">
        <f t="shared" si="145"/>
        <v>2031</v>
      </c>
      <c r="R410" s="244">
        <f t="shared" si="145"/>
        <v>2032</v>
      </c>
      <c r="S410" s="244">
        <f t="shared" si="145"/>
        <v>2033</v>
      </c>
      <c r="T410" s="244">
        <f t="shared" si="145"/>
        <v>2034</v>
      </c>
      <c r="U410" s="244">
        <f t="shared" si="145"/>
        <v>2035</v>
      </c>
      <c r="V410" s="244">
        <f t="shared" si="145"/>
        <v>2036</v>
      </c>
      <c r="W410" s="244">
        <f t="shared" si="145"/>
        <v>2037</v>
      </c>
      <c r="X410" s="244">
        <f t="shared" si="145"/>
        <v>2038</v>
      </c>
      <c r="Y410" s="244">
        <f t="shared" si="145"/>
        <v>2039</v>
      </c>
      <c r="Z410" s="244">
        <f t="shared" si="145"/>
        <v>2040</v>
      </c>
      <c r="AA410" s="244">
        <f t="shared" si="145"/>
        <v>2041</v>
      </c>
      <c r="AB410" s="244">
        <f t="shared" si="145"/>
        <v>2042</v>
      </c>
      <c r="AC410" s="244">
        <f t="shared" si="145"/>
        <v>2043</v>
      </c>
      <c r="AD410" s="244">
        <f t="shared" si="145"/>
        <v>2044</v>
      </c>
      <c r="AE410" s="244">
        <f t="shared" si="145"/>
        <v>2045</v>
      </c>
      <c r="AF410" s="244">
        <f t="shared" si="145"/>
        <v>2046</v>
      </c>
      <c r="AG410" s="244">
        <f t="shared" si="145"/>
        <v>2047</v>
      </c>
      <c r="AH410" s="244">
        <f t="shared" si="145"/>
        <v>2048</v>
      </c>
      <c r="AI410" s="244">
        <f t="shared" si="145"/>
        <v>2049</v>
      </c>
      <c r="AJ410" s="244">
        <f t="shared" si="145"/>
        <v>2050</v>
      </c>
      <c r="AK410" s="244" t="str">
        <f t="shared" si="145"/>
        <v/>
      </c>
      <c r="AL410" s="244" t="str">
        <f t="shared" si="145"/>
        <v/>
      </c>
      <c r="AM410" s="244" t="str">
        <f t="shared" si="145"/>
        <v/>
      </c>
      <c r="AN410" s="244" t="str">
        <f t="shared" si="145"/>
        <v/>
      </c>
      <c r="AO410" s="244" t="str">
        <f t="shared" si="145"/>
        <v/>
      </c>
      <c r="AP410" s="244" t="str">
        <f t="shared" si="145"/>
        <v/>
      </c>
      <c r="AQ410" s="244" t="str">
        <f t="shared" si="145"/>
        <v/>
      </c>
      <c r="AR410" s="244" t="str">
        <f t="shared" si="145"/>
        <v/>
      </c>
      <c r="AS410" s="246"/>
      <c r="AT410" s="246"/>
      <c r="AU410" s="246"/>
      <c r="AV410" s="246"/>
      <c r="AW410" s="246"/>
      <c r="AX410" s="246"/>
      <c r="AY410" s="246"/>
      <c r="AZ410" s="246"/>
      <c r="BA410" s="246"/>
      <c r="BB410" s="246"/>
      <c r="BC410" s="246"/>
      <c r="BD410" s="246"/>
      <c r="BE410" s="246"/>
      <c r="BF410" s="246"/>
      <c r="BG410" s="246"/>
      <c r="BH410" s="246"/>
      <c r="BI410" s="246"/>
      <c r="BJ410" s="246"/>
      <c r="BK410" s="246"/>
      <c r="BL410" s="246"/>
      <c r="BM410" s="246"/>
      <c r="BN410" s="246"/>
      <c r="BO410" s="246"/>
      <c r="BP410" s="246"/>
      <c r="BQ410" s="246"/>
      <c r="BR410" s="246"/>
      <c r="BS410" s="246"/>
      <c r="BT410" s="246"/>
      <c r="BU410" s="246"/>
      <c r="BV410" s="246"/>
      <c r="BW410" s="246"/>
      <c r="BX410" s="246"/>
      <c r="BY410" s="246"/>
      <c r="BZ410" s="246"/>
      <c r="CA410" s="246"/>
      <c r="CB410" s="246"/>
      <c r="CC410" s="246"/>
      <c r="CD410" s="246"/>
      <c r="CE410" s="246"/>
      <c r="CF410" s="246"/>
      <c r="CG410" s="246"/>
      <c r="CH410" s="246"/>
      <c r="CI410" s="246"/>
      <c r="CJ410" s="246"/>
      <c r="CK410" s="246"/>
      <c r="CL410" s="246"/>
      <c r="CM410" s="246"/>
      <c r="CN410" s="246"/>
      <c r="CO410" s="246"/>
      <c r="CP410" s="246"/>
      <c r="CQ410" s="246"/>
      <c r="CR410" s="246"/>
      <c r="CS410" s="246"/>
      <c r="CT410" s="246"/>
      <c r="CU410" s="246"/>
      <c r="CV410" s="246"/>
      <c r="CW410" s="246"/>
      <c r="CX410" s="246"/>
      <c r="CY410" s="246"/>
      <c r="CZ410" s="246"/>
      <c r="DA410" s="246"/>
      <c r="DB410" s="246"/>
      <c r="DC410" s="246"/>
      <c r="DD410" s="246"/>
      <c r="DE410" s="246"/>
      <c r="DF410" s="246"/>
      <c r="DG410" s="246"/>
      <c r="DH410" s="246"/>
      <c r="DI410" s="246"/>
      <c r="DJ410" s="246"/>
      <c r="DK410" s="246"/>
      <c r="DL410" s="246"/>
      <c r="DM410" s="246"/>
      <c r="DN410" s="246"/>
      <c r="DO410" s="246"/>
      <c r="DP410" s="246"/>
      <c r="DQ410" s="246"/>
      <c r="DR410" s="246"/>
      <c r="DS410" s="246"/>
      <c r="DT410" s="246"/>
      <c r="DU410" s="246"/>
      <c r="DV410" s="246"/>
      <c r="DW410" s="246"/>
      <c r="DX410" s="246"/>
      <c r="DY410" s="246"/>
      <c r="DZ410" s="246"/>
      <c r="EA410" s="246"/>
      <c r="EB410" s="246"/>
      <c r="EC410" s="246"/>
      <c r="ED410" s="246"/>
      <c r="EE410" s="246"/>
      <c r="EF410" s="246"/>
      <c r="EG410" s="246"/>
      <c r="EH410" s="246"/>
      <c r="EI410" s="246"/>
      <c r="EJ410" s="246"/>
      <c r="EK410" s="246"/>
      <c r="EL410" s="246"/>
      <c r="EM410" s="246"/>
      <c r="EN410" s="246"/>
      <c r="EO410" s="246"/>
      <c r="EP410" s="246"/>
      <c r="EQ410" s="246"/>
      <c r="ER410" s="246"/>
      <c r="ES410" s="246"/>
      <c r="ET410" s="246"/>
      <c r="EU410" s="246"/>
      <c r="EV410" s="246"/>
      <c r="EW410" s="246"/>
      <c r="EX410" s="246"/>
      <c r="EY410" s="246"/>
      <c r="EZ410" s="246"/>
      <c r="FA410" s="246"/>
      <c r="FB410" s="246"/>
      <c r="FC410" s="246"/>
      <c r="FD410" s="246"/>
      <c r="FE410" s="246"/>
      <c r="FF410" s="246"/>
      <c r="FG410" s="246"/>
      <c r="FH410" s="246"/>
      <c r="FI410" s="246"/>
      <c r="FJ410" s="246"/>
      <c r="FK410" s="246"/>
      <c r="FL410" s="246"/>
      <c r="FM410" s="246"/>
      <c r="FN410" s="246"/>
      <c r="FO410" s="246"/>
      <c r="FP410" s="246"/>
      <c r="FQ410" s="246"/>
      <c r="FR410" s="246"/>
      <c r="FS410" s="246"/>
      <c r="FT410" s="246"/>
      <c r="FU410" s="246"/>
      <c r="FV410" s="246"/>
      <c r="FW410" s="246"/>
      <c r="FX410" s="246"/>
      <c r="FY410" s="246"/>
      <c r="FZ410" s="246"/>
      <c r="GA410" s="246"/>
      <c r="GB410" s="246"/>
      <c r="GC410" s="246"/>
      <c r="GD410" s="246"/>
      <c r="GE410" s="246"/>
      <c r="GF410" s="246"/>
      <c r="GG410" s="246"/>
      <c r="GH410" s="246"/>
      <c r="GI410" s="246"/>
      <c r="GJ410" s="246"/>
      <c r="GK410" s="246"/>
      <c r="GL410" s="246"/>
      <c r="GM410" s="246"/>
      <c r="GN410" s="246"/>
      <c r="GO410" s="246"/>
      <c r="GP410" s="246"/>
      <c r="GQ410" s="246"/>
      <c r="GR410" s="246"/>
      <c r="GS410" s="246"/>
      <c r="GT410" s="246"/>
      <c r="GU410" s="246"/>
      <c r="GV410" s="246"/>
      <c r="GW410" s="246"/>
      <c r="GX410" s="246"/>
      <c r="GY410" s="246"/>
      <c r="GZ410" s="246"/>
      <c r="HA410" s="246"/>
      <c r="HB410" s="246"/>
      <c r="HC410" s="246"/>
      <c r="HD410" s="246"/>
      <c r="HE410" s="246"/>
      <c r="HF410" s="246"/>
      <c r="HG410" s="246"/>
      <c r="HH410" s="246"/>
      <c r="HI410" s="246"/>
      <c r="HJ410" s="246"/>
      <c r="HK410" s="246"/>
      <c r="HL410" s="246"/>
      <c r="HM410" s="246"/>
      <c r="HN410" s="246"/>
      <c r="HO410" s="246"/>
      <c r="HP410" s="246"/>
      <c r="HQ410" s="246"/>
      <c r="HR410" s="246"/>
      <c r="HS410" s="246"/>
      <c r="HT410" s="246"/>
      <c r="HU410" s="246"/>
      <c r="HV410" s="246"/>
      <c r="HW410" s="246"/>
      <c r="HX410" s="246"/>
      <c r="HY410" s="246"/>
      <c r="HZ410" s="246"/>
      <c r="IA410" s="246"/>
      <c r="IB410" s="246"/>
      <c r="IC410" s="246"/>
      <c r="ID410" s="246"/>
      <c r="IE410" s="246"/>
      <c r="IF410" s="246"/>
      <c r="IG410" s="246"/>
      <c r="IH410" s="246"/>
      <c r="II410" s="246"/>
      <c r="IJ410" s="246"/>
      <c r="IK410" s="246"/>
      <c r="IL410" s="246"/>
      <c r="IM410" s="246"/>
      <c r="IN410" s="246"/>
      <c r="IO410" s="246"/>
      <c r="IP410" s="246"/>
      <c r="IQ410" s="246"/>
      <c r="IR410" s="246"/>
      <c r="IS410" s="246"/>
      <c r="IT410" s="246"/>
      <c r="IU410" s="246"/>
      <c r="IV410" s="246"/>
      <c r="IW410" s="246"/>
      <c r="IX410" s="246"/>
      <c r="IY410" s="246"/>
      <c r="IZ410" s="246"/>
      <c r="JA410" s="246"/>
      <c r="JB410" s="246"/>
      <c r="JC410" s="246"/>
      <c r="JD410" s="246"/>
      <c r="JE410" s="246"/>
      <c r="JF410" s="246"/>
      <c r="JG410" s="246"/>
      <c r="JH410" s="246"/>
      <c r="JI410" s="246"/>
      <c r="JJ410" s="246"/>
      <c r="JK410" s="246"/>
      <c r="JL410" s="246"/>
      <c r="JM410" s="246"/>
      <c r="JN410" s="246"/>
      <c r="JO410" s="246"/>
      <c r="JP410" s="246"/>
      <c r="JQ410" s="246"/>
      <c r="JR410" s="246"/>
      <c r="JS410" s="246"/>
      <c r="JT410" s="246"/>
      <c r="JU410" s="246"/>
      <c r="JV410" s="246"/>
      <c r="JW410" s="246"/>
      <c r="JX410" s="246"/>
      <c r="JY410" s="246"/>
      <c r="JZ410" s="246"/>
      <c r="KA410" s="246"/>
      <c r="KB410" s="246"/>
      <c r="KC410" s="246"/>
      <c r="KD410" s="246"/>
      <c r="KE410" s="246"/>
      <c r="KF410" s="246"/>
      <c r="KG410" s="246"/>
      <c r="KH410" s="246"/>
      <c r="KI410" s="246"/>
      <c r="KJ410" s="246"/>
      <c r="KK410" s="246"/>
      <c r="KL410" s="246"/>
      <c r="KM410" s="246"/>
      <c r="KN410" s="246"/>
      <c r="KO410" s="246"/>
      <c r="KP410" s="246"/>
      <c r="KQ410" s="246"/>
      <c r="KR410" s="246"/>
      <c r="KS410" s="246"/>
      <c r="KT410" s="246"/>
      <c r="KU410" s="246"/>
      <c r="KV410" s="246"/>
      <c r="KW410" s="246"/>
      <c r="KX410" s="246"/>
      <c r="KY410" s="246"/>
      <c r="KZ410" s="246"/>
      <c r="LA410" s="246"/>
      <c r="LB410" s="246"/>
      <c r="LC410" s="246"/>
      <c r="LD410" s="246"/>
      <c r="LE410" s="246"/>
      <c r="LF410" s="246"/>
      <c r="LG410" s="246"/>
      <c r="LH410" s="246"/>
      <c r="LI410" s="246"/>
      <c r="LJ410" s="246"/>
      <c r="LK410" s="246"/>
      <c r="LL410" s="246"/>
      <c r="LM410" s="246"/>
      <c r="LN410" s="246"/>
      <c r="LO410" s="246"/>
      <c r="LP410" s="246"/>
      <c r="LQ410" s="246"/>
      <c r="LR410" s="246"/>
      <c r="LS410" s="246"/>
      <c r="LT410" s="246"/>
      <c r="LU410" s="246"/>
      <c r="LV410" s="246"/>
      <c r="LW410" s="246"/>
      <c r="LX410" s="246"/>
      <c r="LY410" s="246"/>
      <c r="LZ410" s="246"/>
      <c r="MA410" s="246"/>
      <c r="MB410" s="246"/>
      <c r="MC410" s="246"/>
      <c r="MD410" s="246"/>
      <c r="ME410" s="246"/>
      <c r="MF410" s="246"/>
      <c r="MG410" s="246"/>
      <c r="MH410" s="246"/>
      <c r="MI410" s="246"/>
      <c r="MJ410" s="246"/>
      <c r="MK410" s="246"/>
      <c r="ML410" s="246"/>
      <c r="MM410" s="246"/>
      <c r="MN410" s="246"/>
      <c r="MO410" s="246"/>
      <c r="MP410" s="246"/>
      <c r="MQ410" s="246"/>
      <c r="MR410" s="246"/>
      <c r="MS410" s="246"/>
      <c r="MT410" s="246"/>
      <c r="MU410" s="246"/>
      <c r="MV410" s="246"/>
      <c r="MW410" s="246"/>
      <c r="MX410" s="246"/>
      <c r="MY410" s="246"/>
      <c r="MZ410" s="246"/>
      <c r="NA410" s="246"/>
      <c r="NB410" s="246"/>
      <c r="NC410" s="246"/>
      <c r="ND410" s="246"/>
      <c r="NE410" s="246"/>
      <c r="NF410" s="246"/>
      <c r="NG410" s="246"/>
      <c r="NH410" s="246"/>
      <c r="NI410" s="246"/>
      <c r="NJ410" s="246"/>
      <c r="NK410" s="246"/>
      <c r="NL410" s="246"/>
      <c r="NM410" s="246"/>
      <c r="NN410" s="246"/>
      <c r="NO410" s="246"/>
      <c r="NP410" s="246"/>
      <c r="NQ410" s="246"/>
      <c r="NR410" s="246"/>
      <c r="NS410" s="246"/>
      <c r="NT410" s="246"/>
      <c r="NU410" s="246"/>
      <c r="NV410" s="246"/>
      <c r="NW410" s="246"/>
      <c r="NX410" s="246"/>
      <c r="NY410" s="246"/>
      <c r="NZ410" s="246"/>
      <c r="OA410" s="246"/>
      <c r="OB410" s="246"/>
      <c r="OC410" s="246"/>
      <c r="OD410" s="246"/>
      <c r="OE410" s="246"/>
      <c r="OF410" s="246"/>
      <c r="OG410" s="246"/>
      <c r="OH410" s="246"/>
      <c r="OI410" s="246"/>
      <c r="OJ410" s="246"/>
      <c r="OK410" s="246"/>
      <c r="OL410" s="246"/>
      <c r="OM410" s="246"/>
      <c r="ON410" s="246"/>
      <c r="OO410" s="246"/>
      <c r="OP410" s="246"/>
      <c r="OQ410" s="246"/>
      <c r="OR410" s="246"/>
      <c r="OS410" s="246"/>
      <c r="OT410" s="246"/>
      <c r="OU410" s="246"/>
      <c r="OV410" s="246"/>
      <c r="OW410" s="246"/>
      <c r="OX410" s="246"/>
      <c r="OY410" s="246"/>
      <c r="OZ410" s="246"/>
      <c r="PA410" s="246"/>
      <c r="PB410" s="246"/>
      <c r="PC410" s="246"/>
      <c r="PD410" s="246"/>
      <c r="PE410" s="246"/>
      <c r="PF410" s="246"/>
      <c r="PG410" s="246"/>
      <c r="PH410" s="246"/>
      <c r="PI410" s="246"/>
      <c r="PJ410" s="246"/>
      <c r="PK410" s="246"/>
      <c r="PL410" s="246"/>
      <c r="PM410" s="246"/>
      <c r="PN410" s="246"/>
      <c r="PO410" s="246"/>
      <c r="PP410" s="246"/>
      <c r="PQ410" s="246"/>
      <c r="PR410" s="246"/>
      <c r="PS410" s="246"/>
      <c r="PT410" s="246"/>
      <c r="PU410" s="246"/>
      <c r="PV410" s="246"/>
      <c r="PW410" s="246"/>
      <c r="PX410" s="246"/>
      <c r="PY410" s="246"/>
      <c r="PZ410" s="246"/>
      <c r="QA410" s="246"/>
      <c r="QB410" s="246"/>
      <c r="QC410" s="246"/>
      <c r="QD410" s="246"/>
      <c r="QE410" s="246"/>
      <c r="QF410" s="246"/>
      <c r="QG410" s="246"/>
      <c r="QH410" s="246"/>
      <c r="QI410" s="246"/>
      <c r="QJ410" s="246"/>
      <c r="QK410" s="246"/>
      <c r="QL410" s="246"/>
      <c r="QM410" s="246"/>
      <c r="QN410" s="246"/>
      <c r="QO410" s="246"/>
      <c r="QP410" s="246"/>
      <c r="QQ410" s="246"/>
      <c r="QR410" s="246"/>
      <c r="QS410" s="246"/>
      <c r="QT410" s="246"/>
      <c r="QU410" s="246"/>
      <c r="QV410" s="246"/>
      <c r="QW410" s="246"/>
      <c r="QX410" s="246"/>
      <c r="QY410" s="246"/>
      <c r="QZ410" s="246"/>
      <c r="RA410" s="246"/>
      <c r="RB410" s="246"/>
      <c r="RC410" s="246"/>
      <c r="RD410" s="246"/>
      <c r="RE410" s="246"/>
      <c r="RF410" s="246"/>
      <c r="RG410" s="246"/>
      <c r="RH410" s="246"/>
      <c r="RI410" s="246"/>
      <c r="RJ410" s="246"/>
      <c r="RK410" s="246"/>
      <c r="RL410" s="246"/>
      <c r="RM410" s="246"/>
      <c r="RN410" s="246"/>
      <c r="RO410" s="246"/>
      <c r="RP410" s="246"/>
      <c r="RQ410" s="246"/>
      <c r="RR410" s="246"/>
      <c r="RS410" s="246"/>
      <c r="RT410" s="246"/>
      <c r="RU410" s="246"/>
      <c r="RV410" s="246"/>
      <c r="RW410" s="246"/>
      <c r="RX410" s="246"/>
      <c r="RY410" s="246"/>
      <c r="RZ410" s="246"/>
      <c r="SA410" s="246"/>
      <c r="SB410" s="246"/>
      <c r="SC410" s="246"/>
      <c r="SD410" s="246"/>
      <c r="SE410" s="246"/>
      <c r="SF410" s="246"/>
      <c r="SG410" s="246"/>
      <c r="SH410" s="246"/>
      <c r="SI410" s="246"/>
      <c r="SJ410" s="246"/>
      <c r="SK410" s="246"/>
      <c r="SL410" s="246"/>
      <c r="SM410" s="246"/>
      <c r="SN410" s="246"/>
      <c r="SO410" s="246"/>
      <c r="SP410" s="246"/>
      <c r="SQ410" s="246"/>
      <c r="SR410" s="246"/>
      <c r="SS410" s="246"/>
      <c r="ST410" s="246"/>
      <c r="SU410" s="246"/>
      <c r="SV410" s="246"/>
      <c r="SW410" s="246"/>
      <c r="SX410" s="246"/>
      <c r="SY410" s="246"/>
      <c r="SZ410" s="246"/>
      <c r="TA410" s="246"/>
      <c r="TB410" s="246"/>
      <c r="TC410" s="246"/>
      <c r="TD410" s="246"/>
      <c r="TE410" s="246"/>
      <c r="TF410" s="246"/>
      <c r="TG410" s="246"/>
      <c r="TH410" s="246"/>
      <c r="TI410" s="246"/>
      <c r="TJ410" s="246"/>
      <c r="TK410" s="246"/>
      <c r="TL410" s="246"/>
      <c r="TM410" s="246"/>
      <c r="TN410" s="246"/>
      <c r="TO410" s="246"/>
      <c r="TP410" s="246"/>
      <c r="TQ410" s="246"/>
      <c r="TR410" s="246"/>
      <c r="TS410" s="246"/>
      <c r="TT410" s="246"/>
      <c r="TU410" s="246"/>
      <c r="TV410" s="246"/>
      <c r="TW410" s="246"/>
      <c r="TX410" s="246"/>
      <c r="TY410" s="246"/>
      <c r="TZ410" s="246"/>
      <c r="UA410" s="246"/>
      <c r="UB410" s="246"/>
      <c r="UC410" s="246"/>
      <c r="UD410" s="246"/>
      <c r="UE410" s="246"/>
      <c r="UF410" s="246"/>
      <c r="UG410" s="246"/>
      <c r="UH410" s="246"/>
      <c r="UI410" s="246"/>
      <c r="UJ410" s="246"/>
      <c r="UK410" s="246"/>
      <c r="UL410" s="246"/>
      <c r="UM410" s="246"/>
      <c r="UN410" s="246"/>
      <c r="UO410" s="246"/>
      <c r="UP410" s="246"/>
      <c r="UQ410" s="246"/>
      <c r="UR410" s="246"/>
      <c r="US410" s="246"/>
      <c r="UT410" s="246"/>
      <c r="UU410" s="246"/>
      <c r="UV410" s="246"/>
      <c r="UW410" s="246"/>
      <c r="UX410" s="246"/>
      <c r="UY410" s="246"/>
      <c r="UZ410" s="246"/>
      <c r="VA410" s="246"/>
      <c r="VB410" s="246"/>
      <c r="VC410" s="246"/>
      <c r="VD410" s="246"/>
      <c r="VE410" s="246"/>
      <c r="VF410" s="246"/>
      <c r="VG410" s="246"/>
      <c r="VH410" s="246"/>
      <c r="VI410" s="246"/>
      <c r="VJ410" s="246"/>
      <c r="VK410" s="246"/>
      <c r="VL410" s="246"/>
      <c r="VM410" s="246"/>
      <c r="VN410" s="246"/>
      <c r="VO410" s="246"/>
      <c r="VP410" s="246"/>
      <c r="VQ410" s="246"/>
      <c r="VR410" s="246"/>
      <c r="VS410" s="246"/>
      <c r="VT410" s="246"/>
      <c r="VU410" s="246"/>
      <c r="VV410" s="246"/>
      <c r="VW410" s="246"/>
      <c r="VX410" s="246"/>
      <c r="VY410" s="246"/>
      <c r="VZ410" s="246"/>
      <c r="WA410" s="246"/>
      <c r="WB410" s="246"/>
      <c r="WC410" s="246"/>
      <c r="WD410" s="246"/>
      <c r="WE410" s="246"/>
      <c r="WF410" s="246"/>
      <c r="WG410" s="246"/>
      <c r="WH410" s="246"/>
      <c r="WI410" s="246"/>
      <c r="WJ410" s="246"/>
      <c r="WK410" s="246"/>
      <c r="WL410" s="246"/>
      <c r="WM410" s="246"/>
      <c r="WN410" s="246"/>
      <c r="WO410" s="246"/>
      <c r="WP410" s="246"/>
      <c r="WQ410" s="246"/>
      <c r="WR410" s="246"/>
      <c r="WS410" s="246"/>
      <c r="WT410" s="246"/>
      <c r="WU410" s="246"/>
      <c r="WV410" s="246"/>
      <c r="WW410" s="246"/>
      <c r="WX410" s="246"/>
      <c r="WY410" s="246"/>
      <c r="WZ410" s="246"/>
      <c r="XA410" s="246"/>
      <c r="XB410" s="246"/>
      <c r="XC410" s="246"/>
      <c r="XD410" s="246"/>
      <c r="XE410" s="246"/>
      <c r="XF410" s="246"/>
      <c r="XG410" s="246"/>
      <c r="XH410" s="246"/>
      <c r="XI410" s="246"/>
      <c r="XJ410" s="246"/>
      <c r="XK410" s="246"/>
      <c r="XL410" s="246"/>
      <c r="XM410" s="246"/>
      <c r="XN410" s="246"/>
      <c r="XO410" s="246"/>
      <c r="XP410" s="246"/>
      <c r="XQ410" s="246"/>
      <c r="XR410" s="246"/>
      <c r="XS410" s="246"/>
      <c r="XT410" s="246"/>
      <c r="XU410" s="246"/>
      <c r="XV410" s="246"/>
      <c r="XW410" s="246"/>
      <c r="XX410" s="246"/>
      <c r="XY410" s="246"/>
      <c r="XZ410" s="246"/>
      <c r="YA410" s="246"/>
      <c r="YB410" s="246"/>
      <c r="YC410" s="246"/>
      <c r="YD410" s="246"/>
      <c r="YE410" s="246"/>
      <c r="YF410" s="246"/>
      <c r="YG410" s="246"/>
      <c r="YH410" s="246"/>
      <c r="YI410" s="246"/>
      <c r="YJ410" s="246"/>
      <c r="YK410" s="246"/>
      <c r="YL410" s="246"/>
      <c r="YM410" s="246"/>
      <c r="YN410" s="246"/>
      <c r="YO410" s="246"/>
      <c r="YP410" s="246"/>
      <c r="YQ410" s="246"/>
      <c r="YR410" s="246"/>
      <c r="YS410" s="246"/>
      <c r="YT410" s="246"/>
      <c r="YU410" s="246"/>
      <c r="YV410" s="246"/>
      <c r="YW410" s="246"/>
      <c r="YX410" s="246"/>
      <c r="YY410" s="246"/>
      <c r="YZ410" s="246"/>
      <c r="ZA410" s="246"/>
      <c r="ZB410" s="246"/>
      <c r="ZC410" s="246"/>
      <c r="ZD410" s="246"/>
      <c r="ZE410" s="246"/>
      <c r="ZF410" s="246"/>
      <c r="ZG410" s="246"/>
      <c r="ZH410" s="246"/>
      <c r="ZI410" s="246"/>
      <c r="ZJ410" s="246"/>
      <c r="ZK410" s="246"/>
      <c r="ZL410" s="246"/>
      <c r="ZM410" s="246"/>
      <c r="ZN410" s="246"/>
      <c r="ZO410" s="246"/>
      <c r="ZP410" s="246"/>
      <c r="ZQ410" s="246"/>
      <c r="ZR410" s="246"/>
      <c r="ZS410" s="246"/>
      <c r="ZT410" s="246"/>
      <c r="ZU410" s="246"/>
      <c r="ZV410" s="246"/>
      <c r="ZW410" s="246"/>
      <c r="ZX410" s="246"/>
      <c r="ZY410" s="246"/>
      <c r="ZZ410" s="246"/>
      <c r="AAA410" s="246"/>
      <c r="AAB410" s="246"/>
      <c r="AAC410" s="246"/>
      <c r="AAD410" s="246"/>
      <c r="AAE410" s="246"/>
      <c r="AAF410" s="246"/>
      <c r="AAG410" s="246"/>
      <c r="AAH410" s="246"/>
      <c r="AAI410" s="246"/>
      <c r="AAJ410" s="246"/>
      <c r="AAK410" s="246"/>
      <c r="AAL410" s="246"/>
      <c r="AAM410" s="246"/>
      <c r="AAN410" s="246"/>
      <c r="AAO410" s="246"/>
      <c r="AAP410" s="246"/>
      <c r="AAQ410" s="246"/>
      <c r="AAR410" s="246"/>
      <c r="AAS410" s="246"/>
      <c r="AAT410" s="246"/>
      <c r="AAU410" s="246"/>
      <c r="AAV410" s="246"/>
      <c r="AAW410" s="246"/>
      <c r="AAX410" s="246"/>
      <c r="AAY410" s="246"/>
      <c r="AAZ410" s="246"/>
      <c r="ABA410" s="246"/>
      <c r="ABB410" s="246"/>
      <c r="ABC410" s="246"/>
      <c r="ABD410" s="246"/>
      <c r="ABE410" s="246"/>
      <c r="ABF410" s="246"/>
      <c r="ABG410" s="246"/>
      <c r="ABH410" s="246"/>
      <c r="ABI410" s="246"/>
      <c r="ABJ410" s="246"/>
      <c r="ABK410" s="246"/>
      <c r="ABL410" s="246"/>
      <c r="ABM410" s="246"/>
      <c r="ABN410" s="246"/>
      <c r="ABO410" s="246"/>
      <c r="ABP410" s="246"/>
      <c r="ABQ410" s="246"/>
      <c r="ABR410" s="246"/>
      <c r="ABS410" s="246"/>
      <c r="ABT410" s="246"/>
      <c r="ABU410" s="246"/>
      <c r="ABV410" s="246"/>
      <c r="ABW410" s="246"/>
      <c r="ABX410" s="246"/>
      <c r="ABY410" s="246"/>
      <c r="ABZ410" s="246"/>
      <c r="ACA410" s="246"/>
      <c r="ACB410" s="246"/>
      <c r="ACC410" s="246"/>
      <c r="ACD410" s="246"/>
      <c r="ACE410" s="246"/>
      <c r="ACF410" s="246"/>
      <c r="ACG410" s="246"/>
      <c r="ACH410" s="246"/>
      <c r="ACI410" s="246"/>
      <c r="ACJ410" s="246"/>
      <c r="ACK410" s="246"/>
      <c r="ACL410" s="246"/>
      <c r="ACM410" s="246"/>
      <c r="ACN410" s="246"/>
      <c r="ACO410" s="246"/>
      <c r="ACP410" s="246"/>
      <c r="ACQ410" s="246"/>
      <c r="ACR410" s="246"/>
      <c r="ACS410" s="246"/>
      <c r="ACT410" s="246"/>
      <c r="ACU410" s="246"/>
      <c r="ACV410" s="246"/>
      <c r="ACW410" s="246"/>
      <c r="ACX410" s="246"/>
      <c r="ACY410" s="246"/>
      <c r="ACZ410" s="246"/>
      <c r="ADA410" s="246"/>
      <c r="ADB410" s="246"/>
      <c r="ADC410" s="246"/>
      <c r="ADD410" s="246"/>
      <c r="ADE410" s="246"/>
      <c r="ADF410" s="246"/>
      <c r="ADG410" s="246"/>
      <c r="ADH410" s="246"/>
      <c r="ADI410" s="246"/>
      <c r="ADJ410" s="246"/>
      <c r="ADK410" s="246"/>
      <c r="ADL410" s="246"/>
      <c r="ADM410" s="246"/>
      <c r="ADN410" s="246"/>
      <c r="ADO410" s="246"/>
      <c r="ADP410" s="246"/>
      <c r="ADQ410" s="246"/>
      <c r="ADR410" s="246"/>
      <c r="ADS410" s="246"/>
      <c r="ADT410" s="246"/>
      <c r="ADU410" s="246"/>
      <c r="ADV410" s="246"/>
      <c r="ADW410" s="246"/>
      <c r="ADX410" s="246"/>
      <c r="ADY410" s="246"/>
      <c r="ADZ410" s="246"/>
      <c r="AEA410" s="246"/>
      <c r="AEB410" s="246"/>
      <c r="AEC410" s="246"/>
      <c r="AED410" s="246"/>
      <c r="AEE410" s="246"/>
      <c r="AEF410" s="246"/>
      <c r="AEG410" s="246"/>
      <c r="AEH410" s="246"/>
      <c r="AEI410" s="246"/>
      <c r="AEJ410" s="246"/>
      <c r="AEK410" s="246"/>
      <c r="AEL410" s="246"/>
      <c r="AEM410" s="246"/>
      <c r="AEN410" s="246"/>
      <c r="AEO410" s="246"/>
      <c r="AEP410" s="246"/>
      <c r="AEQ410" s="246"/>
      <c r="AER410" s="246"/>
      <c r="AES410" s="246"/>
      <c r="AET410" s="246"/>
      <c r="AEU410" s="246"/>
      <c r="AEV410" s="246"/>
      <c r="AEW410" s="246"/>
      <c r="AEX410" s="246"/>
      <c r="AEY410" s="246"/>
      <c r="AEZ410" s="246"/>
      <c r="AFA410" s="246"/>
      <c r="AFB410" s="246"/>
      <c r="AFC410" s="246"/>
      <c r="AFD410" s="246"/>
      <c r="AFE410" s="246"/>
      <c r="AFF410" s="246"/>
      <c r="AFG410" s="246"/>
      <c r="AFH410" s="246"/>
      <c r="AFI410" s="246"/>
      <c r="AFJ410" s="246"/>
      <c r="AFK410" s="246"/>
      <c r="AFL410" s="246"/>
      <c r="AFM410" s="246"/>
      <c r="AFN410" s="246"/>
      <c r="AFO410" s="246"/>
      <c r="AFP410" s="246"/>
      <c r="AFQ410" s="246"/>
      <c r="AFR410" s="246"/>
      <c r="AFS410" s="246"/>
      <c r="AFT410" s="246"/>
      <c r="AFU410" s="246"/>
      <c r="AFV410" s="246"/>
      <c r="AFW410" s="246"/>
      <c r="AFX410" s="246"/>
      <c r="AFY410" s="246"/>
      <c r="AFZ410" s="246"/>
      <c r="AGA410" s="246"/>
      <c r="AGB410" s="246"/>
      <c r="AGC410" s="246"/>
      <c r="AGD410" s="246"/>
      <c r="AGE410" s="246"/>
      <c r="AGF410" s="246"/>
      <c r="AGG410" s="246"/>
      <c r="AGH410" s="246"/>
      <c r="AGI410" s="246"/>
      <c r="AGJ410" s="246"/>
      <c r="AGK410" s="246"/>
      <c r="AGL410" s="246"/>
      <c r="AGM410" s="246"/>
      <c r="AGN410" s="246"/>
      <c r="AGO410" s="246"/>
      <c r="AGP410" s="246"/>
      <c r="AGQ410" s="246"/>
      <c r="AGR410" s="246"/>
      <c r="AGS410" s="246"/>
      <c r="AGT410" s="246"/>
      <c r="AGU410" s="246"/>
      <c r="AGV410" s="246"/>
      <c r="AGW410" s="246"/>
      <c r="AGX410" s="246"/>
      <c r="AGY410" s="246"/>
      <c r="AGZ410" s="246"/>
      <c r="AHA410" s="246"/>
      <c r="AHB410" s="246"/>
      <c r="AHC410" s="246"/>
      <c r="AHD410" s="246"/>
      <c r="AHE410" s="246"/>
      <c r="AHF410" s="246"/>
      <c r="AHG410" s="246"/>
      <c r="AHH410" s="246"/>
      <c r="AHI410" s="246"/>
      <c r="AHJ410" s="246"/>
      <c r="AHK410" s="246"/>
      <c r="AHL410" s="246"/>
      <c r="AHM410" s="246"/>
      <c r="AHN410" s="246"/>
      <c r="AHO410" s="246"/>
      <c r="AHP410" s="246"/>
      <c r="AHQ410" s="246"/>
      <c r="AHR410" s="246"/>
      <c r="AHS410" s="246"/>
      <c r="AHT410" s="246"/>
      <c r="AHU410" s="246"/>
      <c r="AHV410" s="246"/>
      <c r="AHW410" s="246"/>
      <c r="AHX410" s="246"/>
      <c r="AHY410" s="246"/>
      <c r="AHZ410" s="246"/>
      <c r="AIA410" s="246"/>
      <c r="AIB410" s="246"/>
      <c r="AIC410" s="246"/>
      <c r="AID410" s="246"/>
      <c r="AIE410" s="246"/>
      <c r="AIF410" s="246"/>
      <c r="AIG410" s="246"/>
      <c r="AIH410" s="246"/>
      <c r="AII410" s="246"/>
      <c r="AIJ410" s="246"/>
      <c r="AIK410" s="246"/>
      <c r="AIL410" s="246"/>
      <c r="AIM410" s="246"/>
      <c r="AIN410" s="246"/>
      <c r="AIO410" s="246"/>
      <c r="AIP410" s="246"/>
      <c r="AIQ410" s="246"/>
      <c r="AIR410" s="246"/>
      <c r="AIS410" s="246"/>
      <c r="AIT410" s="246"/>
      <c r="AIU410" s="246"/>
      <c r="AIV410" s="246"/>
      <c r="AIW410" s="246"/>
      <c r="AIX410" s="246"/>
      <c r="AIY410" s="246"/>
      <c r="AIZ410" s="246"/>
      <c r="AJA410" s="246"/>
      <c r="AJB410" s="246"/>
      <c r="AJC410" s="246"/>
      <c r="AJD410" s="246"/>
      <c r="AJE410" s="246"/>
      <c r="AJF410" s="246"/>
      <c r="AJG410" s="246"/>
      <c r="AJH410" s="246"/>
      <c r="AJI410" s="246"/>
      <c r="AJJ410" s="246"/>
      <c r="AJK410" s="246"/>
      <c r="AJL410" s="246"/>
      <c r="AJM410" s="246"/>
      <c r="AJN410" s="246"/>
      <c r="AJO410" s="246"/>
      <c r="AJP410" s="246"/>
      <c r="AJQ410" s="246"/>
      <c r="AJR410" s="246"/>
      <c r="AJS410" s="246"/>
      <c r="AJT410" s="246"/>
      <c r="AJU410" s="246"/>
      <c r="AJV410" s="246"/>
      <c r="AJW410" s="246"/>
      <c r="AJX410" s="246"/>
      <c r="AJY410" s="246"/>
      <c r="AJZ410" s="246"/>
      <c r="AKA410" s="246"/>
      <c r="AKB410" s="246"/>
      <c r="AKC410" s="246"/>
      <c r="AKD410" s="246"/>
      <c r="AKE410" s="246"/>
      <c r="AKF410" s="246"/>
      <c r="AKG410" s="246"/>
      <c r="AKH410" s="246"/>
      <c r="AKI410" s="246"/>
      <c r="AKJ410" s="246"/>
      <c r="AKK410" s="246"/>
      <c r="AKL410" s="246"/>
      <c r="AKM410" s="246"/>
      <c r="AKN410" s="246"/>
      <c r="AKO410" s="246"/>
      <c r="AKP410" s="246"/>
      <c r="AKQ410" s="246"/>
      <c r="AKR410" s="246"/>
      <c r="AKS410" s="246"/>
      <c r="AKT410" s="246"/>
      <c r="AKU410" s="246"/>
      <c r="AKV410" s="246"/>
      <c r="AKW410" s="246"/>
      <c r="AKX410" s="246"/>
      <c r="AKY410" s="246"/>
      <c r="AKZ410" s="246"/>
      <c r="ALA410" s="246"/>
      <c r="ALB410" s="246"/>
      <c r="ALC410" s="246"/>
      <c r="ALD410" s="246"/>
      <c r="ALE410" s="246"/>
      <c r="ALF410" s="246"/>
      <c r="ALG410" s="246"/>
      <c r="ALH410" s="246"/>
      <c r="ALI410" s="246"/>
      <c r="ALJ410" s="246"/>
      <c r="ALK410" s="246"/>
      <c r="ALL410" s="246"/>
      <c r="ALM410" s="246"/>
      <c r="ALN410" s="246"/>
      <c r="ALO410" s="246"/>
      <c r="ALP410" s="246"/>
      <c r="ALQ410" s="246"/>
      <c r="ALR410" s="246"/>
      <c r="ALS410" s="246"/>
      <c r="ALT410" s="246"/>
      <c r="ALU410" s="246"/>
      <c r="ALV410" s="246"/>
      <c r="ALW410" s="246"/>
      <c r="ALX410" s="246"/>
      <c r="ALY410" s="246"/>
      <c r="ALZ410" s="246"/>
      <c r="AMA410" s="246"/>
      <c r="AMB410" s="246"/>
      <c r="AMC410" s="246"/>
      <c r="AMD410" s="246"/>
      <c r="AME410" s="246"/>
      <c r="AMF410" s="246"/>
      <c r="AMG410" s="246"/>
      <c r="AMH410" s="246"/>
      <c r="AMI410" s="246"/>
      <c r="AMJ410" s="246"/>
      <c r="AMK410" s="246"/>
      <c r="AML410" s="246"/>
      <c r="AMM410" s="246"/>
      <c r="AMN410" s="246"/>
      <c r="AMO410" s="246"/>
      <c r="AMP410" s="246"/>
      <c r="AMQ410" s="246"/>
      <c r="AMR410" s="246"/>
      <c r="AMS410" s="246"/>
      <c r="AMT410" s="246"/>
      <c r="AMU410" s="246"/>
      <c r="AMV410" s="246"/>
      <c r="AMW410" s="246"/>
      <c r="AMX410" s="246"/>
      <c r="AMY410" s="246"/>
      <c r="AMZ410" s="246"/>
      <c r="ANA410" s="246"/>
      <c r="ANB410" s="246"/>
      <c r="ANC410" s="246"/>
      <c r="AND410" s="246"/>
      <c r="ANE410" s="246"/>
      <c r="ANF410" s="246"/>
      <c r="ANG410" s="246"/>
      <c r="ANH410" s="246"/>
      <c r="ANI410" s="246"/>
      <c r="ANJ410" s="246"/>
      <c r="ANK410" s="246"/>
      <c r="ANL410" s="246"/>
      <c r="ANM410" s="246"/>
      <c r="ANN410" s="246"/>
      <c r="ANO410" s="246"/>
      <c r="ANP410" s="246"/>
      <c r="ANQ410" s="246"/>
      <c r="ANR410" s="246"/>
      <c r="ANS410" s="246"/>
      <c r="ANT410" s="246"/>
      <c r="ANU410" s="246"/>
      <c r="ANV410" s="246"/>
      <c r="ANW410" s="246"/>
      <c r="ANX410" s="246"/>
      <c r="ANY410" s="246"/>
      <c r="ANZ410" s="246"/>
      <c r="AOA410" s="246"/>
      <c r="AOB410" s="246"/>
      <c r="AOC410" s="246"/>
      <c r="AOD410" s="246"/>
      <c r="AOE410" s="246"/>
      <c r="AOF410" s="246"/>
      <c r="AOG410" s="246"/>
      <c r="AOH410" s="246"/>
      <c r="AOI410" s="246"/>
      <c r="AOJ410" s="246"/>
      <c r="AOK410" s="246"/>
      <c r="AOL410" s="246"/>
      <c r="AOM410" s="246"/>
      <c r="AON410" s="246"/>
      <c r="AOO410" s="246"/>
      <c r="AOP410" s="246"/>
      <c r="AOQ410" s="246"/>
      <c r="AOR410" s="246"/>
      <c r="AOS410" s="246"/>
      <c r="AOT410" s="246"/>
      <c r="AOU410" s="246"/>
      <c r="AOV410" s="246"/>
      <c r="AOW410" s="246"/>
      <c r="AOX410" s="246"/>
      <c r="AOY410" s="246"/>
      <c r="AOZ410" s="246"/>
      <c r="APA410" s="246"/>
      <c r="APB410" s="246"/>
      <c r="APC410" s="246"/>
      <c r="APD410" s="246"/>
      <c r="APE410" s="246"/>
      <c r="APF410" s="246"/>
      <c r="APG410" s="246"/>
      <c r="APH410" s="246"/>
      <c r="API410" s="246"/>
      <c r="APJ410" s="246"/>
      <c r="APK410" s="246"/>
      <c r="APL410" s="246"/>
      <c r="APM410" s="246"/>
      <c r="APN410" s="246"/>
      <c r="APO410" s="246"/>
      <c r="APP410" s="246"/>
      <c r="APQ410" s="246"/>
      <c r="APR410" s="246"/>
      <c r="APS410" s="246"/>
      <c r="APT410" s="246"/>
      <c r="APU410" s="246"/>
      <c r="APV410" s="246"/>
      <c r="APW410" s="246"/>
      <c r="APX410" s="246"/>
      <c r="APY410" s="246"/>
      <c r="APZ410" s="246"/>
      <c r="AQA410" s="246"/>
      <c r="AQB410" s="246"/>
      <c r="AQC410" s="246"/>
      <c r="AQD410" s="246"/>
      <c r="AQE410" s="246"/>
      <c r="AQF410" s="246"/>
      <c r="AQG410" s="246"/>
      <c r="AQH410" s="246"/>
      <c r="AQI410" s="246"/>
      <c r="AQJ410" s="246"/>
      <c r="AQK410" s="246"/>
      <c r="AQL410" s="246"/>
      <c r="AQM410" s="246"/>
      <c r="AQN410" s="246"/>
      <c r="AQO410" s="246"/>
      <c r="AQP410" s="246"/>
      <c r="AQQ410" s="246"/>
      <c r="AQR410" s="246"/>
      <c r="AQS410" s="246"/>
      <c r="AQT410" s="246"/>
      <c r="AQU410" s="246"/>
      <c r="AQV410" s="246"/>
      <c r="AQW410" s="246"/>
      <c r="AQX410" s="246"/>
      <c r="AQY410" s="246"/>
      <c r="AQZ410" s="246"/>
      <c r="ARA410" s="246"/>
      <c r="ARB410" s="246"/>
      <c r="ARC410" s="246"/>
      <c r="ARD410" s="246"/>
      <c r="ARE410" s="246"/>
      <c r="ARF410" s="246"/>
      <c r="ARG410" s="246"/>
      <c r="ARH410" s="246"/>
      <c r="ARI410" s="246"/>
      <c r="ARJ410" s="246"/>
      <c r="ARK410" s="246"/>
      <c r="ARL410" s="246"/>
      <c r="ARM410" s="246"/>
      <c r="ARN410" s="246"/>
      <c r="ARO410" s="246"/>
      <c r="ARP410" s="246"/>
      <c r="ARQ410" s="246"/>
      <c r="ARR410" s="246"/>
      <c r="ARS410" s="246"/>
      <c r="ART410" s="246"/>
      <c r="ARU410" s="246"/>
      <c r="ARV410" s="246"/>
      <c r="ARW410" s="246"/>
      <c r="ARX410" s="246"/>
      <c r="ARY410" s="246"/>
      <c r="ARZ410" s="246"/>
      <c r="ASA410" s="246"/>
      <c r="ASB410" s="246"/>
      <c r="ASC410" s="246"/>
    </row>
    <row r="411" spans="1:1173" s="250" customFormat="1" ht="22" customHeight="1" thickTop="1" thickBot="1" x14ac:dyDescent="0.2">
      <c r="A411" s="230"/>
      <c r="B411" s="248" t="s">
        <v>212</v>
      </c>
      <c r="C411" s="304" t="s">
        <v>49</v>
      </c>
      <c r="D411" s="249">
        <f t="shared" ref="D411:AR411" si="146">IF(D$78="","",D270+D266)</f>
        <v>286500000</v>
      </c>
      <c r="E411" s="249">
        <f t="shared" si="146"/>
        <v>286500000</v>
      </c>
      <c r="F411" s="249">
        <f t="shared" si="146"/>
        <v>286500000</v>
      </c>
      <c r="G411" s="249">
        <f t="shared" si="146"/>
        <v>286500000</v>
      </c>
      <c r="H411" s="249">
        <f t="shared" si="146"/>
        <v>286500000</v>
      </c>
      <c r="I411" s="249">
        <f t="shared" si="146"/>
        <v>286500000</v>
      </c>
      <c r="J411" s="249">
        <f t="shared" si="146"/>
        <v>286500000</v>
      </c>
      <c r="K411" s="249">
        <f t="shared" si="146"/>
        <v>286500000</v>
      </c>
      <c r="L411" s="249">
        <f t="shared" si="146"/>
        <v>286500000</v>
      </c>
      <c r="M411" s="249">
        <f t="shared" si="146"/>
        <v>286500000</v>
      </c>
      <c r="N411" s="249">
        <f t="shared" si="146"/>
        <v>286500000</v>
      </c>
      <c r="O411" s="249">
        <f t="shared" si="146"/>
        <v>286500000</v>
      </c>
      <c r="P411" s="249">
        <f t="shared" si="146"/>
        <v>286500000</v>
      </c>
      <c r="Q411" s="249">
        <f t="shared" si="146"/>
        <v>286500000</v>
      </c>
      <c r="R411" s="249">
        <f t="shared" si="146"/>
        <v>286500000</v>
      </c>
      <c r="S411" s="249">
        <f t="shared" si="146"/>
        <v>286500000</v>
      </c>
      <c r="T411" s="249">
        <f t="shared" si="146"/>
        <v>286500000</v>
      </c>
      <c r="U411" s="249">
        <f t="shared" si="146"/>
        <v>286500000</v>
      </c>
      <c r="V411" s="249">
        <f t="shared" si="146"/>
        <v>286500000</v>
      </c>
      <c r="W411" s="249">
        <f t="shared" si="146"/>
        <v>286500000</v>
      </c>
      <c r="X411" s="249">
        <f t="shared" si="146"/>
        <v>286500000</v>
      </c>
      <c r="Y411" s="249">
        <f t="shared" si="146"/>
        <v>286500000</v>
      </c>
      <c r="Z411" s="249">
        <f t="shared" si="146"/>
        <v>286500000</v>
      </c>
      <c r="AA411" s="249">
        <f t="shared" si="146"/>
        <v>286500000</v>
      </c>
      <c r="AB411" s="249">
        <f t="shared" si="146"/>
        <v>286500000</v>
      </c>
      <c r="AC411" s="249">
        <f t="shared" si="146"/>
        <v>286500000</v>
      </c>
      <c r="AD411" s="249">
        <f t="shared" si="146"/>
        <v>286500000</v>
      </c>
      <c r="AE411" s="249">
        <f t="shared" si="146"/>
        <v>286500000</v>
      </c>
      <c r="AF411" s="249">
        <f t="shared" si="146"/>
        <v>286500000</v>
      </c>
      <c r="AG411" s="249">
        <f t="shared" si="146"/>
        <v>286500000</v>
      </c>
      <c r="AH411" s="249">
        <f t="shared" si="146"/>
        <v>286500000</v>
      </c>
      <c r="AI411" s="249">
        <f t="shared" si="146"/>
        <v>286500000</v>
      </c>
      <c r="AJ411" s="249">
        <f t="shared" si="146"/>
        <v>286500000</v>
      </c>
      <c r="AK411" s="249" t="str">
        <f t="shared" si="146"/>
        <v/>
      </c>
      <c r="AL411" s="249" t="str">
        <f t="shared" si="146"/>
        <v/>
      </c>
      <c r="AM411" s="249" t="str">
        <f t="shared" si="146"/>
        <v/>
      </c>
      <c r="AN411" s="249" t="str">
        <f t="shared" si="146"/>
        <v/>
      </c>
      <c r="AO411" s="249" t="str">
        <f t="shared" si="146"/>
        <v/>
      </c>
      <c r="AP411" s="249" t="str">
        <f t="shared" si="146"/>
        <v/>
      </c>
      <c r="AQ411" s="249" t="str">
        <f t="shared" si="146"/>
        <v/>
      </c>
      <c r="AR411" s="249" t="str">
        <f t="shared" si="146"/>
        <v/>
      </c>
    </row>
    <row r="412" spans="1:1173" s="256" customFormat="1" ht="22" hidden="1" customHeight="1" thickTop="1" thickBot="1" x14ac:dyDescent="0.2">
      <c r="B412" s="256" t="s">
        <v>227</v>
      </c>
      <c r="C412" s="290" t="s">
        <v>49</v>
      </c>
      <c r="D412" s="256">
        <f>IF(D$78="","",IF(Vérification!$O$78=1,D411,IF(Vérification!$O$78=2,D411*0.75,IF(Vérification!$O$78=3,D411/2,0))))</f>
        <v>286500000</v>
      </c>
      <c r="E412" s="256">
        <f>IF(E$78="","",IF(Vérification!$O$78=1,E411,IF(Vérification!$O$78=2,E411*0.75,IF(Vérification!$O$78=3,E411/2,0))))</f>
        <v>286500000</v>
      </c>
      <c r="F412" s="256">
        <f>IF(F$78="","",IF(Vérification!$O$78=1,F411,IF(Vérification!$O$78=2,F411*0.75,IF(Vérification!$O$78=3,F411/2,0))))</f>
        <v>286500000</v>
      </c>
      <c r="G412" s="256">
        <f>IF(G$78="","",IF(Vérification!$O$78=1,G411,IF(Vérification!$O$78=2,G411*0.75,IF(Vérification!$O$78=3,G411/2,0))))</f>
        <v>286500000</v>
      </c>
      <c r="H412" s="256">
        <f>IF(H$78="","",IF(Vérification!$O$78=1,H411,IF(Vérification!$O$78=2,H411*0.75,IF(Vérification!$O$78=3,H411/2,0))))</f>
        <v>286500000</v>
      </c>
      <c r="I412" s="256">
        <f>IF(I$78="","",IF(Vérification!$O$78=1,I411,IF(Vérification!$O$78=2,I411*0.75,IF(Vérification!$O$78=3,I411/2,0))))</f>
        <v>286500000</v>
      </c>
      <c r="J412" s="256">
        <f>IF(J$78="","",IF(Vérification!$O$78=1,J411,IF(Vérification!$O$78=2,J411*0.75,IF(Vérification!$O$78=3,J411/2,0))))</f>
        <v>286500000</v>
      </c>
      <c r="K412" s="256">
        <f>IF(K$78="","",IF(Vérification!$O$78=1,K411,IF(Vérification!$O$78=2,K411*0.75,IF(Vérification!$O$78=3,K411/2,0))))</f>
        <v>286500000</v>
      </c>
      <c r="L412" s="256">
        <f>IF(L$78="","",IF(Vérification!$O$78=1,L411,IF(Vérification!$O$78=2,L411*0.75,IF(Vérification!$O$78=3,L411/2,0))))</f>
        <v>286500000</v>
      </c>
      <c r="M412" s="256">
        <f>IF(M$78="","",IF(Vérification!$O$78=1,M411,IF(Vérification!$O$78=2,M411*0.75,IF(Vérification!$O$78=3,M411/2,0))))</f>
        <v>286500000</v>
      </c>
      <c r="N412" s="256">
        <f>IF(N$78="","",IF(Vérification!$O$78=1,N411,IF(Vérification!$O$78=2,N411*0.75,IF(Vérification!$O$78=3,N411/2,0))))</f>
        <v>286500000</v>
      </c>
      <c r="O412" s="256">
        <f>IF(O$78="","",IF(Vérification!$O$78=1,O411,IF(Vérification!$O$78=2,O411*0.75,IF(Vérification!$O$78=3,O411/2,0))))</f>
        <v>286500000</v>
      </c>
      <c r="P412" s="256">
        <f>IF(P$78="","",IF(Vérification!$O$78=1,P411,IF(Vérification!$O$78=2,P411*0.75,IF(Vérification!$O$78=3,P411/2,0))))</f>
        <v>286500000</v>
      </c>
      <c r="Q412" s="256">
        <f>IF(Q$78="","",IF(Vérification!$O$78=1,Q411,IF(Vérification!$O$78=2,Q411*0.75,IF(Vérification!$O$78=3,Q411/2,0))))</f>
        <v>286500000</v>
      </c>
      <c r="R412" s="256">
        <f>IF(R$78="","",IF(Vérification!$O$78=1,R411,IF(Vérification!$O$78=2,R411*0.75,IF(Vérification!$O$78=3,R411/2,0))))</f>
        <v>286500000</v>
      </c>
      <c r="S412" s="256">
        <f>IF(S$78="","",IF(Vérification!$O$78=1,S411,IF(Vérification!$O$78=2,S411*0.75,IF(Vérification!$O$78=3,S411/2,0))))</f>
        <v>286500000</v>
      </c>
      <c r="T412" s="256">
        <f>IF(T$78="","",IF(Vérification!$O$78=1,T411,IF(Vérification!$O$78=2,T411*0.75,IF(Vérification!$O$78=3,T411/2,0))))</f>
        <v>286500000</v>
      </c>
      <c r="U412" s="256">
        <f>IF(U$78="","",IF(Vérification!$O$78=1,U411,IF(Vérification!$O$78=2,U411*0.75,IF(Vérification!$O$78=3,U411/2,0))))</f>
        <v>286500000</v>
      </c>
      <c r="V412" s="256">
        <f>IF(V$78="","",IF(Vérification!$O$78=1,V411,IF(Vérification!$O$78=2,V411*0.75,IF(Vérification!$O$78=3,V411/2,0))))</f>
        <v>286500000</v>
      </c>
      <c r="W412" s="256">
        <f>IF(W$78="","",IF(Vérification!$O$78=1,W411,IF(Vérification!$O$78=2,W411*0.75,IF(Vérification!$O$78=3,W411/2,0))))</f>
        <v>286500000</v>
      </c>
      <c r="X412" s="256">
        <f>IF(X$78="","",IF(Vérification!$O$78=1,X411,IF(Vérification!$O$78=2,X411*0.75,IF(Vérification!$O$78=3,X411/2,0))))</f>
        <v>286500000</v>
      </c>
      <c r="Y412" s="256">
        <f>IF(Y$78="","",IF(Vérification!$O$78=1,Y411,IF(Vérification!$O$78=2,Y411*0.75,IF(Vérification!$O$78=3,Y411/2,0))))</f>
        <v>286500000</v>
      </c>
      <c r="Z412" s="256">
        <f>IF(Z$78="","",IF(Vérification!$O$78=1,Z411,IF(Vérification!$O$78=2,Z411*0.75,IF(Vérification!$O$78=3,Z411/2,0))))</f>
        <v>286500000</v>
      </c>
      <c r="AA412" s="256">
        <f>IF(AA$78="","",IF(Vérification!$O$78=1,AA411,IF(Vérification!$O$78=2,AA411*0.75,IF(Vérification!$O$78=3,AA411/2,0))))</f>
        <v>286500000</v>
      </c>
      <c r="AB412" s="256">
        <f>IF(AB$78="","",IF(Vérification!$O$78=1,AB411,IF(Vérification!$O$78=2,AB411*0.75,IF(Vérification!$O$78=3,AB411/2,0))))</f>
        <v>286500000</v>
      </c>
      <c r="AC412" s="256">
        <f>IF(AC$78="","",IF(Vérification!$O$78=1,AC411,IF(Vérification!$O$78=2,AC411*0.75,IF(Vérification!$O$78=3,AC411/2,0))))</f>
        <v>286500000</v>
      </c>
      <c r="AD412" s="256">
        <f>IF(AD$78="","",IF(Vérification!$O$78=1,AD411,IF(Vérification!$O$78=2,AD411*0.75,IF(Vérification!$O$78=3,AD411/2,0))))</f>
        <v>286500000</v>
      </c>
      <c r="AE412" s="256">
        <f>IF(AE$78="","",IF(Vérification!$O$78=1,AE411,IF(Vérification!$O$78=2,AE411*0.75,IF(Vérification!$O$78=3,AE411/2,0))))</f>
        <v>286500000</v>
      </c>
      <c r="AF412" s="256">
        <f>IF(AF$78="","",IF(Vérification!$O$78=1,AF411,IF(Vérification!$O$78=2,AF411*0.75,IF(Vérification!$O$78=3,AF411/2,0))))</f>
        <v>286500000</v>
      </c>
      <c r="AG412" s="256">
        <f>IF(AG$78="","",IF(Vérification!$O$78=1,AG411,IF(Vérification!$O$78=2,AG411*0.75,IF(Vérification!$O$78=3,AG411/2,0))))</f>
        <v>286500000</v>
      </c>
      <c r="AH412" s="256">
        <f>IF(AH$78="","",IF(Vérification!$O$78=1,AH411,IF(Vérification!$O$78=2,AH411*0.75,IF(Vérification!$O$78=3,AH411/2,0))))</f>
        <v>286500000</v>
      </c>
      <c r="AI412" s="256">
        <f>IF(AI$78="","",IF(Vérification!$O$78=1,AI411,IF(Vérification!$O$78=2,AI411*0.75,IF(Vérification!$O$78=3,AI411/2,0))))</f>
        <v>286500000</v>
      </c>
      <c r="AJ412" s="256">
        <f>IF(AJ$78="","",IF(Vérification!$O$78=1,AJ411,IF(Vérification!$O$78=2,AJ411*0.75,IF(Vérification!$O$78=3,AJ411/2,0))))</f>
        <v>286500000</v>
      </c>
      <c r="AK412" s="256" t="str">
        <f>IF(AK$78="","",IF(Vérification!$O$78=1,AK411,IF(Vérification!$O$78=2,AK411*0.75,IF(Vérification!$O$78=3,AK411/2,0))))</f>
        <v/>
      </c>
      <c r="AL412" s="256" t="str">
        <f>IF(AL$78="","",IF(Vérification!$O$78=1,AL411,IF(Vérification!$O$78=2,AL411*0.75,IF(Vérification!$O$78=3,AL411/2,0))))</f>
        <v/>
      </c>
      <c r="AM412" s="256" t="str">
        <f>IF(AM$78="","",IF(Vérification!$O$78=1,AM411,IF(Vérification!$O$78=2,AM411*0.75,IF(Vérification!$O$78=3,AM411/2,0))))</f>
        <v/>
      </c>
      <c r="AN412" s="256" t="str">
        <f>IF(AN$78="","",IF(Vérification!$O$78=1,AN411,IF(Vérification!$O$78=2,AN411*0.75,IF(Vérification!$O$78=3,AN411/2,0))))</f>
        <v/>
      </c>
      <c r="AO412" s="256" t="str">
        <f>IF(AO$78="","",IF(Vérification!$O$78=1,AO411,IF(Vérification!$O$78=2,AO411*0.75,IF(Vérification!$O$78=3,AO411/2,0))))</f>
        <v/>
      </c>
      <c r="AP412" s="256" t="str">
        <f>IF(AP$78="","",IF(Vérification!$O$78=1,AP411,IF(Vérification!$O$78=2,AP411*0.75,IF(Vérification!$O$78=3,AP411/2,0))))</f>
        <v/>
      </c>
      <c r="AQ412" s="256" t="str">
        <f>IF(AQ$78="","",IF(Vérification!$O$78=1,AQ411,IF(Vérification!$O$78=2,AQ411*0.75,IF(Vérification!$O$78=3,AQ411/2,0))))</f>
        <v/>
      </c>
      <c r="AR412" s="256" t="str">
        <f>IF(AR$78="","",IF(Vérification!$O$78=1,AR411,IF(Vérification!$O$78=2,AR411*0.75,IF(Vérification!$O$78=3,AR411/2,0))))</f>
        <v/>
      </c>
    </row>
    <row r="413" spans="1:1173" s="250" customFormat="1" ht="22" customHeight="1" thickTop="1" thickBot="1" x14ac:dyDescent="0.2">
      <c r="A413" s="230"/>
      <c r="B413" s="248" t="s">
        <v>208</v>
      </c>
      <c r="C413" s="304" t="s">
        <v>49</v>
      </c>
      <c r="D413" s="249">
        <f>IF(D$78="","",D281+D277)</f>
        <v>1334770540.8</v>
      </c>
      <c r="E413" s="249">
        <f t="shared" ref="E413:AR413" si="147">IF(E$78="","",E281+E277)</f>
        <v>1347176352</v>
      </c>
      <c r="F413" s="249">
        <f t="shared" si="147"/>
        <v>1355446892.8</v>
      </c>
      <c r="G413" s="249">
        <f t="shared" si="147"/>
        <v>1367852704</v>
      </c>
      <c r="H413" s="249">
        <f t="shared" si="147"/>
        <v>1376123244.8</v>
      </c>
      <c r="I413" s="249">
        <f t="shared" si="147"/>
        <v>1388529056</v>
      </c>
      <c r="J413" s="249">
        <f t="shared" si="147"/>
        <v>1396799596.8</v>
      </c>
      <c r="K413" s="249">
        <f t="shared" si="147"/>
        <v>1409205408</v>
      </c>
      <c r="L413" s="249">
        <f t="shared" si="147"/>
        <v>1417475948.8</v>
      </c>
      <c r="M413" s="249">
        <f t="shared" si="147"/>
        <v>1429881760</v>
      </c>
      <c r="N413" s="249">
        <f t="shared" si="147"/>
        <v>1438152300.8</v>
      </c>
      <c r="O413" s="249">
        <f t="shared" si="147"/>
        <v>1450558112</v>
      </c>
      <c r="P413" s="249">
        <f t="shared" si="147"/>
        <v>1458828652.8</v>
      </c>
      <c r="Q413" s="249">
        <f t="shared" si="147"/>
        <v>1471234464</v>
      </c>
      <c r="R413" s="249">
        <f t="shared" si="147"/>
        <v>1479505004.8</v>
      </c>
      <c r="S413" s="249">
        <f t="shared" si="147"/>
        <v>1491910816</v>
      </c>
      <c r="T413" s="249">
        <f t="shared" si="147"/>
        <v>1500181356.8</v>
      </c>
      <c r="U413" s="249">
        <f t="shared" si="147"/>
        <v>1512587168</v>
      </c>
      <c r="V413" s="249">
        <f t="shared" si="147"/>
        <v>1520857708.8</v>
      </c>
      <c r="W413" s="249">
        <f t="shared" si="147"/>
        <v>1533263520</v>
      </c>
      <c r="X413" s="249">
        <f t="shared" si="147"/>
        <v>1541534060.8</v>
      </c>
      <c r="Y413" s="249">
        <f t="shared" si="147"/>
        <v>1553939872</v>
      </c>
      <c r="Z413" s="249">
        <f t="shared" si="147"/>
        <v>1562210412.8</v>
      </c>
      <c r="AA413" s="249">
        <f t="shared" si="147"/>
        <v>1574616224</v>
      </c>
      <c r="AB413" s="249">
        <f t="shared" si="147"/>
        <v>1582886764.8</v>
      </c>
      <c r="AC413" s="249">
        <f t="shared" si="147"/>
        <v>1595292576</v>
      </c>
      <c r="AD413" s="249">
        <f t="shared" si="147"/>
        <v>1603563116.8</v>
      </c>
      <c r="AE413" s="249">
        <f t="shared" si="147"/>
        <v>1615968928</v>
      </c>
      <c r="AF413" s="249">
        <f t="shared" si="147"/>
        <v>1624239468.8</v>
      </c>
      <c r="AG413" s="249">
        <f t="shared" si="147"/>
        <v>1636645280</v>
      </c>
      <c r="AH413" s="249">
        <f t="shared" si="147"/>
        <v>1644915820.8</v>
      </c>
      <c r="AI413" s="249">
        <f t="shared" si="147"/>
        <v>1657321632</v>
      </c>
      <c r="AJ413" s="333">
        <f t="shared" si="147"/>
        <v>1665592172.8</v>
      </c>
      <c r="AK413" s="249" t="str">
        <f t="shared" si="147"/>
        <v/>
      </c>
      <c r="AL413" s="249" t="str">
        <f t="shared" si="147"/>
        <v/>
      </c>
      <c r="AM413" s="249" t="str">
        <f t="shared" si="147"/>
        <v/>
      </c>
      <c r="AN413" s="249" t="str">
        <f t="shared" si="147"/>
        <v/>
      </c>
      <c r="AO413" s="249" t="str">
        <f t="shared" si="147"/>
        <v/>
      </c>
      <c r="AP413" s="249" t="str">
        <f t="shared" si="147"/>
        <v/>
      </c>
      <c r="AQ413" s="249" t="str">
        <f t="shared" si="147"/>
        <v/>
      </c>
      <c r="AR413" s="249" t="str">
        <f t="shared" si="147"/>
        <v/>
      </c>
    </row>
    <row r="414" spans="1:1173" s="256" customFormat="1" ht="22" hidden="1" customHeight="1" thickTop="1" thickBot="1" x14ac:dyDescent="0.2">
      <c r="B414" s="256" t="s">
        <v>227</v>
      </c>
      <c r="C414" s="290" t="s">
        <v>49</v>
      </c>
      <c r="D414" s="256">
        <f>IF(D$78="","",IF(Vérification!$O$77=1,D413,IF(Vérification!$O$77=2,D413*0.75,IF(Vérification!$O$77=3,D413/2,0))))</f>
        <v>1001077905.5999999</v>
      </c>
      <c r="E414" s="256">
        <f>IF(E$78="","",IF(Vérification!$O$77=1,E413,IF(Vérification!$O$77=2,E413*0.75,IF(Vérification!$O$77=3,E413/2,0))))</f>
        <v>1010382264</v>
      </c>
      <c r="F414" s="256">
        <f>IF(F$78="","",IF(Vérification!$O$77=1,F413,IF(Vérification!$O$77=2,F413*0.75,IF(Vérification!$O$77=3,F413/2,0))))</f>
        <v>1016585169.5999999</v>
      </c>
      <c r="G414" s="256">
        <f>IF(G$78="","",IF(Vérification!$O$77=1,G413,IF(Vérification!$O$77=2,G413*0.75,IF(Vérification!$O$77=3,G413/2,0))))</f>
        <v>1025889528</v>
      </c>
      <c r="H414" s="256">
        <f>IF(H$78="","",IF(Vérification!$O$77=1,H413,IF(Vérification!$O$77=2,H413*0.75,IF(Vérification!$O$77=3,H413/2,0))))</f>
        <v>1032092433.5999999</v>
      </c>
      <c r="I414" s="256">
        <f>IF(I$78="","",IF(Vérification!$O$77=1,I413,IF(Vérification!$O$77=2,I413*0.75,IF(Vérification!$O$77=3,I413/2,0))))</f>
        <v>1041396792</v>
      </c>
      <c r="J414" s="256">
        <f>IF(J$78="","",IF(Vérification!$O$77=1,J413,IF(Vérification!$O$77=2,J413*0.75,IF(Vérification!$O$77=3,J413/2,0))))</f>
        <v>1047599697.5999999</v>
      </c>
      <c r="K414" s="256">
        <f>IF(K$78="","",IF(Vérification!$O$77=1,K413,IF(Vérification!$O$77=2,K413*0.75,IF(Vérification!$O$77=3,K413/2,0))))</f>
        <v>1056904056</v>
      </c>
      <c r="L414" s="256">
        <f>IF(L$78="","",IF(Vérification!$O$77=1,L413,IF(Vérification!$O$77=2,L413*0.75,IF(Vérification!$O$77=3,L413/2,0))))</f>
        <v>1063106961.5999999</v>
      </c>
      <c r="M414" s="256">
        <f>IF(M$78="","",IF(Vérification!$O$77=1,M413,IF(Vérification!$O$77=2,M413*0.75,IF(Vérification!$O$77=3,M413/2,0))))</f>
        <v>1072411320</v>
      </c>
      <c r="N414" s="256">
        <f>IF(N$78="","",IF(Vérification!$O$77=1,N413,IF(Vérification!$O$77=2,N413*0.75,IF(Vérification!$O$77=3,N413/2,0))))</f>
        <v>1078614225.5999999</v>
      </c>
      <c r="O414" s="256">
        <f>IF(O$78="","",IF(Vérification!$O$77=1,O413,IF(Vérification!$O$77=2,O413*0.75,IF(Vérification!$O$77=3,O413/2,0))))</f>
        <v>1087918584</v>
      </c>
      <c r="P414" s="256">
        <f>IF(P$78="","",IF(Vérification!$O$77=1,P413,IF(Vérification!$O$77=2,P413*0.75,IF(Vérification!$O$77=3,P413/2,0))))</f>
        <v>1094121489.5999999</v>
      </c>
      <c r="Q414" s="256">
        <f>IF(Q$78="","",IF(Vérification!$O$77=1,Q413,IF(Vérification!$O$77=2,Q413*0.75,IF(Vérification!$O$77=3,Q413/2,0))))</f>
        <v>1103425848</v>
      </c>
      <c r="R414" s="256">
        <f>IF(R$78="","",IF(Vérification!$O$77=1,R413,IF(Vérification!$O$77=2,R413*0.75,IF(Vérification!$O$77=3,R413/2,0))))</f>
        <v>1109628753.5999999</v>
      </c>
      <c r="S414" s="256">
        <f>IF(S$78="","",IF(Vérification!$O$77=1,S413,IF(Vérification!$O$77=2,S413*0.75,IF(Vérification!$O$77=3,S413/2,0))))</f>
        <v>1118933112</v>
      </c>
      <c r="T414" s="256">
        <f>IF(T$78="","",IF(Vérification!$O$77=1,T413,IF(Vérification!$O$77=2,T413*0.75,IF(Vérification!$O$77=3,T413/2,0))))</f>
        <v>1125136017.5999999</v>
      </c>
      <c r="U414" s="256">
        <f>IF(U$78="","",IF(Vérification!$O$77=1,U413,IF(Vérification!$O$77=2,U413*0.75,IF(Vérification!$O$77=3,U413/2,0))))</f>
        <v>1134440376</v>
      </c>
      <c r="V414" s="256">
        <f>IF(V$78="","",IF(Vérification!$O$77=1,V413,IF(Vérification!$O$77=2,V413*0.75,IF(Vérification!$O$77=3,V413/2,0))))</f>
        <v>1140643281.5999999</v>
      </c>
      <c r="W414" s="256">
        <f>IF(W$78="","",IF(Vérification!$O$77=1,W413,IF(Vérification!$O$77=2,W413*0.75,IF(Vérification!$O$77=3,W413/2,0))))</f>
        <v>1149947640</v>
      </c>
      <c r="X414" s="256">
        <f>IF(X$78="","",IF(Vérification!$O$77=1,X413,IF(Vérification!$O$77=2,X413*0.75,IF(Vérification!$O$77=3,X413/2,0))))</f>
        <v>1156150545.5999999</v>
      </c>
      <c r="Y414" s="256">
        <f>IF(Y$78="","",IF(Vérification!$O$77=1,Y413,IF(Vérification!$O$77=2,Y413*0.75,IF(Vérification!$O$77=3,Y413/2,0))))</f>
        <v>1165454904</v>
      </c>
      <c r="Z414" s="256">
        <f>IF(Z$78="","",IF(Vérification!$O$77=1,Z413,IF(Vérification!$O$77=2,Z413*0.75,IF(Vérification!$O$77=3,Z413/2,0))))</f>
        <v>1171657809.5999999</v>
      </c>
      <c r="AA414" s="256">
        <f>IF(AA$78="","",IF(Vérification!$O$77=1,AA413,IF(Vérification!$O$77=2,AA413*0.75,IF(Vérification!$O$77=3,AA413/2,0))))</f>
        <v>1180962168</v>
      </c>
      <c r="AB414" s="256">
        <f>IF(AB$78="","",IF(Vérification!$O$77=1,AB413,IF(Vérification!$O$77=2,AB413*0.75,IF(Vérification!$O$77=3,AB413/2,0))))</f>
        <v>1187165073.5999999</v>
      </c>
      <c r="AC414" s="256">
        <f>IF(AC$78="","",IF(Vérification!$O$77=1,AC413,IF(Vérification!$O$77=2,AC413*0.75,IF(Vérification!$O$77=3,AC413/2,0))))</f>
        <v>1196469432</v>
      </c>
      <c r="AD414" s="256">
        <f>IF(AD$78="","",IF(Vérification!$O$77=1,AD413,IF(Vérification!$O$77=2,AD413*0.75,IF(Vérification!$O$77=3,AD413/2,0))))</f>
        <v>1202672337.5999999</v>
      </c>
      <c r="AE414" s="256">
        <f>IF(AE$78="","",IF(Vérification!$O$77=1,AE413,IF(Vérification!$O$77=2,AE413*0.75,IF(Vérification!$O$77=3,AE413/2,0))))</f>
        <v>1211976696</v>
      </c>
      <c r="AF414" s="256">
        <f>IF(AF$78="","",IF(Vérification!$O$77=1,AF413,IF(Vérification!$O$77=2,AF413*0.75,IF(Vérification!$O$77=3,AF413/2,0))))</f>
        <v>1218179601.5999999</v>
      </c>
      <c r="AG414" s="256">
        <f>IF(AG$78="","",IF(Vérification!$O$77=1,AG413,IF(Vérification!$O$77=2,AG413*0.75,IF(Vérification!$O$77=3,AG413/2,0))))</f>
        <v>1227483960</v>
      </c>
      <c r="AH414" s="256">
        <f>IF(AH$78="","",IF(Vérification!$O$77=1,AH413,IF(Vérification!$O$77=2,AH413*0.75,IF(Vérification!$O$77=3,AH413/2,0))))</f>
        <v>1233686865.5999999</v>
      </c>
      <c r="AI414" s="256">
        <f>IF(AI$78="","",IF(Vérification!$O$77=1,AI413,IF(Vérification!$O$77=2,AI413*0.75,IF(Vérification!$O$77=3,AI413/2,0))))</f>
        <v>1242991224</v>
      </c>
      <c r="AJ414" s="256">
        <f>IF(AJ$78="","",IF(Vérification!$O$77=1,AJ413,IF(Vérification!$O$77=2,AJ413*0.75,IF(Vérification!$O$77=3,AJ413/2,0))))</f>
        <v>1249194129.5999999</v>
      </c>
      <c r="AK414" s="256" t="str">
        <f>IF(AK$78="","",IF(Vérification!$O$77=1,AK413,IF(Vérification!$O$77=2,AK413*0.75,IF(Vérification!$O$77=3,AK413/2,0))))</f>
        <v/>
      </c>
      <c r="AL414" s="256" t="str">
        <f>IF(AL$78="","",IF(Vérification!$O$77=1,AL413,IF(Vérification!$O$77=2,AL413*0.75,IF(Vérification!$O$77=3,AL413/2,0))))</f>
        <v/>
      </c>
      <c r="AM414" s="256" t="str">
        <f>IF(AM$78="","",IF(Vérification!$O$77=1,AM413,IF(Vérification!$O$77=2,AM413*0.75,IF(Vérification!$O$77=3,AM413/2,0))))</f>
        <v/>
      </c>
      <c r="AN414" s="256" t="str">
        <f>IF(AN$78="","",IF(Vérification!$O$77=1,AN413,IF(Vérification!$O$77=2,AN413*0.75,IF(Vérification!$O$77=3,AN413/2,0))))</f>
        <v/>
      </c>
      <c r="AO414" s="256" t="str">
        <f>IF(AO$78="","",IF(Vérification!$O$77=1,AO413,IF(Vérification!$O$77=2,AO413*0.75,IF(Vérification!$O$77=3,AO413/2,0))))</f>
        <v/>
      </c>
      <c r="AP414" s="256" t="str">
        <f>IF(AP$78="","",IF(Vérification!$O$77=1,AP413,IF(Vérification!$O$77=2,AP413*0.75,IF(Vérification!$O$77=3,AP413/2,0))))</f>
        <v/>
      </c>
      <c r="AQ414" s="256" t="str">
        <f>IF(AQ$78="","",IF(Vérification!$O$77=1,AQ413,IF(Vérification!$O$77=2,AQ413*0.75,IF(Vérification!$O$77=3,AQ413/2,0))))</f>
        <v/>
      </c>
      <c r="AR414" s="256" t="str">
        <f>IF(AR$78="","",IF(Vérification!$O$77=1,AR413,IF(Vérification!$O$77=2,AR413*0.75,IF(Vérification!$O$77=3,AR413/2,0))))</f>
        <v/>
      </c>
    </row>
    <row r="415" spans="1:1173" s="250" customFormat="1" ht="22" customHeight="1" thickTop="1" thickBot="1" x14ac:dyDescent="0.2">
      <c r="A415" s="230"/>
      <c r="B415" s="248" t="s">
        <v>206</v>
      </c>
      <c r="C415" s="304" t="s">
        <v>49</v>
      </c>
      <c r="D415" s="249">
        <f>IF(D$78="","",D287+D290)</f>
        <v>1081760837.0630188</v>
      </c>
      <c r="E415" s="249">
        <f t="shared" ref="E415:AR415" si="148">IF(E$78="","",E287+E290)</f>
        <v>1429681058.9974656</v>
      </c>
      <c r="F415" s="249">
        <f t="shared" si="148"/>
        <v>1767083406.8110027</v>
      </c>
      <c r="G415" s="249">
        <f t="shared" si="148"/>
        <v>2096134611.6588242</v>
      </c>
      <c r="H415" s="249">
        <f t="shared" si="148"/>
        <v>2415652859.8003759</v>
      </c>
      <c r="I415" s="249">
        <f t="shared" si="148"/>
        <v>2726095256.0923362</v>
      </c>
      <c r="J415" s="249">
        <f t="shared" si="148"/>
        <v>3027903062.1700749</v>
      </c>
      <c r="K415" s="249">
        <f t="shared" si="148"/>
        <v>3321490789.3413773</v>
      </c>
      <c r="L415" s="249">
        <f t="shared" si="148"/>
        <v>3607263095.5883212</v>
      </c>
      <c r="M415" s="249">
        <f t="shared" si="148"/>
        <v>3885598296.1798029</v>
      </c>
      <c r="N415" s="249">
        <f t="shared" si="148"/>
        <v>4156865242.0966902</v>
      </c>
      <c r="O415" s="249">
        <f t="shared" si="148"/>
        <v>4421409594.3244238</v>
      </c>
      <c r="P415" s="249">
        <f t="shared" si="148"/>
        <v>4679567903.955308</v>
      </c>
      <c r="Q415" s="249">
        <f t="shared" si="148"/>
        <v>4924174425.6530609</v>
      </c>
      <c r="R415" s="249">
        <f t="shared" si="148"/>
        <v>5163019079.2238255</v>
      </c>
      <c r="S415" s="249">
        <f t="shared" si="148"/>
        <v>5396389796.1960058</v>
      </c>
      <c r="T415" s="249">
        <f t="shared" si="148"/>
        <v>5624568796.5861082</v>
      </c>
      <c r="U415" s="249">
        <f t="shared" si="148"/>
        <v>5847821600.3734465</v>
      </c>
      <c r="V415" s="249">
        <f t="shared" si="148"/>
        <v>6066402721.1803303</v>
      </c>
      <c r="W415" s="249">
        <f t="shared" si="148"/>
        <v>6280555791.1873932</v>
      </c>
      <c r="X415" s="249">
        <f t="shared" si="148"/>
        <v>6490513680.3704004</v>
      </c>
      <c r="Y415" s="249">
        <f t="shared" si="148"/>
        <v>6696498610.3184414</v>
      </c>
      <c r="Z415" s="249">
        <f t="shared" si="148"/>
        <v>6898722262.8815403</v>
      </c>
      <c r="AA415" s="249">
        <f t="shared" si="148"/>
        <v>7083693873.7913876</v>
      </c>
      <c r="AB415" s="249">
        <f t="shared" si="148"/>
        <v>7265304706.1671085</v>
      </c>
      <c r="AC415" s="249">
        <f t="shared" si="148"/>
        <v>7443738207.7147102</v>
      </c>
      <c r="AD415" s="249">
        <f t="shared" si="148"/>
        <v>7619176018.0816174</v>
      </c>
      <c r="AE415" s="249">
        <f t="shared" si="148"/>
        <v>7791786929.3650961</v>
      </c>
      <c r="AF415" s="249">
        <f t="shared" si="148"/>
        <v>7961732531.1594467</v>
      </c>
      <c r="AG415" s="249">
        <f t="shared" si="148"/>
        <v>8129170070.471941</v>
      </c>
      <c r="AH415" s="249">
        <f t="shared" si="148"/>
        <v>8294249745.2712002</v>
      </c>
      <c r="AI415" s="249">
        <f t="shared" si="148"/>
        <v>8457114776.0517006</v>
      </c>
      <c r="AJ415" s="249">
        <f t="shared" si="148"/>
        <v>8617901474.1628056</v>
      </c>
      <c r="AK415" s="249" t="str">
        <f t="shared" si="148"/>
        <v/>
      </c>
      <c r="AL415" s="249" t="str">
        <f t="shared" si="148"/>
        <v/>
      </c>
      <c r="AM415" s="249" t="str">
        <f t="shared" si="148"/>
        <v/>
      </c>
      <c r="AN415" s="249" t="str">
        <f t="shared" si="148"/>
        <v/>
      </c>
      <c r="AO415" s="249" t="str">
        <f t="shared" si="148"/>
        <v/>
      </c>
      <c r="AP415" s="249" t="str">
        <f t="shared" si="148"/>
        <v/>
      </c>
      <c r="AQ415" s="249" t="str">
        <f t="shared" si="148"/>
        <v/>
      </c>
      <c r="AR415" s="249" t="str">
        <f t="shared" si="148"/>
        <v/>
      </c>
    </row>
    <row r="416" spans="1:1173" s="256" customFormat="1" ht="22" hidden="1" customHeight="1" thickTop="1" thickBot="1" x14ac:dyDescent="0.2">
      <c r="B416" s="256" t="s">
        <v>227</v>
      </c>
      <c r="C416" s="290" t="s">
        <v>49</v>
      </c>
      <c r="D416" s="256">
        <f>IF(D$78="","",IF(Vérification!$O$79=1,D415,IF(Vérification!$O$79=2,D415*0.75,IF(Vérification!$O$79=3,D415/2,0))))</f>
        <v>1081760837.0630188</v>
      </c>
      <c r="E416" s="256">
        <f>IF(E$78="","",IF(Vérification!$O$79=1,E415,IF(Vérification!$O$79=2,E415*0.75,IF(Vérification!$O$79=3,E415/2,0))))</f>
        <v>1429681058.9974656</v>
      </c>
      <c r="F416" s="256">
        <f>IF(F$78="","",IF(Vérification!$O$79=1,F415,IF(Vérification!$O$79=2,F415*0.75,IF(Vérification!$O$79=3,F415/2,0))))</f>
        <v>1767083406.8110027</v>
      </c>
      <c r="G416" s="256">
        <f>IF(G$78="","",IF(Vérification!$O$79=1,G415,IF(Vérification!$O$79=2,G415*0.75,IF(Vérification!$O$79=3,G415/2,0))))</f>
        <v>2096134611.6588242</v>
      </c>
      <c r="H416" s="256">
        <f>IF(H$78="","",IF(Vérification!$O$79=1,H415,IF(Vérification!$O$79=2,H415*0.75,IF(Vérification!$O$79=3,H415/2,0))))</f>
        <v>2415652859.8003759</v>
      </c>
      <c r="I416" s="256">
        <f>IF(I$78="","",IF(Vérification!$O$79=1,I415,IF(Vérification!$O$79=2,I415*0.75,IF(Vérification!$O$79=3,I415/2,0))))</f>
        <v>2726095256.0923362</v>
      </c>
      <c r="J416" s="256">
        <f>IF(J$78="","",IF(Vérification!$O$79=1,J415,IF(Vérification!$O$79=2,J415*0.75,IF(Vérification!$O$79=3,J415/2,0))))</f>
        <v>3027903062.1700749</v>
      </c>
      <c r="K416" s="256">
        <f>IF(K$78="","",IF(Vérification!$O$79=1,K415,IF(Vérification!$O$79=2,K415*0.75,IF(Vérification!$O$79=3,K415/2,0))))</f>
        <v>3321490789.3413773</v>
      </c>
      <c r="L416" s="256">
        <f>IF(L$78="","",IF(Vérification!$O$79=1,L415,IF(Vérification!$O$79=2,L415*0.75,IF(Vérification!$O$79=3,L415/2,0))))</f>
        <v>3607263095.5883212</v>
      </c>
      <c r="M416" s="256">
        <f>IF(M$78="","",IF(Vérification!$O$79=1,M415,IF(Vérification!$O$79=2,M415*0.75,IF(Vérification!$O$79=3,M415/2,0))))</f>
        <v>3885598296.1798029</v>
      </c>
      <c r="N416" s="256">
        <f>IF(N$78="","",IF(Vérification!$O$79=1,N415,IF(Vérification!$O$79=2,N415*0.75,IF(Vérification!$O$79=3,N415/2,0))))</f>
        <v>4156865242.0966902</v>
      </c>
      <c r="O416" s="256">
        <f>IF(O$78="","",IF(Vérification!$O$79=1,O415,IF(Vérification!$O$79=2,O415*0.75,IF(Vérification!$O$79=3,O415/2,0))))</f>
        <v>4421409594.3244238</v>
      </c>
      <c r="P416" s="256">
        <f>IF(P$78="","",IF(Vérification!$O$79=1,P415,IF(Vérification!$O$79=2,P415*0.75,IF(Vérification!$O$79=3,P415/2,0))))</f>
        <v>4679567903.955308</v>
      </c>
      <c r="Q416" s="256">
        <f>IF(Q$78="","",IF(Vérification!$O$79=1,Q415,IF(Vérification!$O$79=2,Q415*0.75,IF(Vérification!$O$79=3,Q415/2,0))))</f>
        <v>4924174425.6530609</v>
      </c>
      <c r="R416" s="256">
        <f>IF(R$78="","",IF(Vérification!$O$79=1,R415,IF(Vérification!$O$79=2,R415*0.75,IF(Vérification!$O$79=3,R415/2,0))))</f>
        <v>5163019079.2238255</v>
      </c>
      <c r="S416" s="256">
        <f>IF(S$78="","",IF(Vérification!$O$79=1,S415,IF(Vérification!$O$79=2,S415*0.75,IF(Vérification!$O$79=3,S415/2,0))))</f>
        <v>5396389796.1960058</v>
      </c>
      <c r="T416" s="256">
        <f>IF(T$78="","",IF(Vérification!$O$79=1,T415,IF(Vérification!$O$79=2,T415*0.75,IF(Vérification!$O$79=3,T415/2,0))))</f>
        <v>5624568796.5861082</v>
      </c>
      <c r="U416" s="256">
        <f>IF(U$78="","",IF(Vérification!$O$79=1,U415,IF(Vérification!$O$79=2,U415*0.75,IF(Vérification!$O$79=3,U415/2,0))))</f>
        <v>5847821600.3734465</v>
      </c>
      <c r="V416" s="256">
        <f>IF(V$78="","",IF(Vérification!$O$79=1,V415,IF(Vérification!$O$79=2,V415*0.75,IF(Vérification!$O$79=3,V415/2,0))))</f>
        <v>6066402721.1803303</v>
      </c>
      <c r="W416" s="256">
        <f>IF(W$78="","",IF(Vérification!$O$79=1,W415,IF(Vérification!$O$79=2,W415*0.75,IF(Vérification!$O$79=3,W415/2,0))))</f>
        <v>6280555791.1873932</v>
      </c>
      <c r="X416" s="256">
        <f>IF(X$78="","",IF(Vérification!$O$79=1,X415,IF(Vérification!$O$79=2,X415*0.75,IF(Vérification!$O$79=3,X415/2,0))))</f>
        <v>6490513680.3704004</v>
      </c>
      <c r="Y416" s="256">
        <f>IF(Y$78="","",IF(Vérification!$O$79=1,Y415,IF(Vérification!$O$79=2,Y415*0.75,IF(Vérification!$O$79=3,Y415/2,0))))</f>
        <v>6696498610.3184414</v>
      </c>
      <c r="Z416" s="256">
        <f>IF(Z$78="","",IF(Vérification!$O$79=1,Z415,IF(Vérification!$O$79=2,Z415*0.75,IF(Vérification!$O$79=3,Z415/2,0))))</f>
        <v>6898722262.8815403</v>
      </c>
      <c r="AA416" s="256">
        <f>IF(AA$78="","",IF(Vérification!$O$79=1,AA415,IF(Vérification!$O$79=2,AA415*0.75,IF(Vérification!$O$79=3,AA415/2,0))))</f>
        <v>7083693873.7913876</v>
      </c>
      <c r="AB416" s="256">
        <f>IF(AB$78="","",IF(Vérification!$O$79=1,AB415,IF(Vérification!$O$79=2,AB415*0.75,IF(Vérification!$O$79=3,AB415/2,0))))</f>
        <v>7265304706.1671085</v>
      </c>
      <c r="AC416" s="256">
        <f>IF(AC$78="","",IF(Vérification!$O$79=1,AC415,IF(Vérification!$O$79=2,AC415*0.75,IF(Vérification!$O$79=3,AC415/2,0))))</f>
        <v>7443738207.7147102</v>
      </c>
      <c r="AD416" s="256">
        <f>IF(AD$78="","",IF(Vérification!$O$79=1,AD415,IF(Vérification!$O$79=2,AD415*0.75,IF(Vérification!$O$79=3,AD415/2,0))))</f>
        <v>7619176018.0816174</v>
      </c>
      <c r="AE416" s="256">
        <f>IF(AE$78="","",IF(Vérification!$O$79=1,AE415,IF(Vérification!$O$79=2,AE415*0.75,IF(Vérification!$O$79=3,AE415/2,0))))</f>
        <v>7791786929.3650961</v>
      </c>
      <c r="AF416" s="256">
        <f>IF(AF$78="","",IF(Vérification!$O$79=1,AF415,IF(Vérification!$O$79=2,AF415*0.75,IF(Vérification!$O$79=3,AF415/2,0))))</f>
        <v>7961732531.1594467</v>
      </c>
      <c r="AG416" s="256">
        <f>IF(AG$78="","",IF(Vérification!$O$79=1,AG415,IF(Vérification!$O$79=2,AG415*0.75,IF(Vérification!$O$79=3,AG415/2,0))))</f>
        <v>8129170070.471941</v>
      </c>
      <c r="AH416" s="256">
        <f>IF(AH$78="","",IF(Vérification!$O$79=1,AH415,IF(Vérification!$O$79=2,AH415*0.75,IF(Vérification!$O$79=3,AH415/2,0))))</f>
        <v>8294249745.2712002</v>
      </c>
      <c r="AI416" s="256">
        <f>IF(AI$78="","",IF(Vérification!$O$79=1,AI415,IF(Vérification!$O$79=2,AI415*0.75,IF(Vérification!$O$79=3,AI415/2,0))))</f>
        <v>8457114776.0517006</v>
      </c>
      <c r="AJ416" s="256">
        <f>IF(AJ$78="","",IF(Vérification!$O$79=1,AJ415,IF(Vérification!$O$79=2,AJ415*0.75,IF(Vérification!$O$79=3,AJ415/2,0))))</f>
        <v>8617901474.1628056</v>
      </c>
      <c r="AK416" s="256" t="str">
        <f>IF(AK$78="","",IF(Vérification!$O$79=1,AK415,IF(Vérification!$O$79=2,AK415*0.75,IF(Vérification!$O$79=3,AK415/2,0))))</f>
        <v/>
      </c>
      <c r="AL416" s="256" t="str">
        <f>IF(AL$78="","",IF(Vérification!$O$79=1,AL415,IF(Vérification!$O$79=2,AL415*0.75,IF(Vérification!$O$79=3,AL415/2,0))))</f>
        <v/>
      </c>
      <c r="AM416" s="256" t="str">
        <f>IF(AM$78="","",IF(Vérification!$O$79=1,AM415,IF(Vérification!$O$79=2,AM415*0.75,IF(Vérification!$O$79=3,AM415/2,0))))</f>
        <v/>
      </c>
      <c r="AN416" s="256" t="str">
        <f>IF(AN$78="","",IF(Vérification!$O$79=1,AN415,IF(Vérification!$O$79=2,AN415*0.75,IF(Vérification!$O$79=3,AN415/2,0))))</f>
        <v/>
      </c>
      <c r="AO416" s="256" t="str">
        <f>IF(AO$78="","",IF(Vérification!$O$79=1,AO415,IF(Vérification!$O$79=2,AO415*0.75,IF(Vérification!$O$79=3,AO415/2,0))))</f>
        <v/>
      </c>
      <c r="AP416" s="256" t="str">
        <f>IF(AP$78="","",IF(Vérification!$O$79=1,AP415,IF(Vérification!$O$79=2,AP415*0.75,IF(Vérification!$O$79=3,AP415/2,0))))</f>
        <v/>
      </c>
      <c r="AQ416" s="256" t="str">
        <f>IF(AQ$78="","",IF(Vérification!$O$79=1,AQ415,IF(Vérification!$O$79=2,AQ415*0.75,IF(Vérification!$O$79=3,AQ415/2,0))))</f>
        <v/>
      </c>
      <c r="AR416" s="256" t="str">
        <f>IF(AR$78="","",IF(Vérification!$O$79=1,AR415,IF(Vérification!$O$79=2,AR415*0.75,IF(Vérification!$O$79=3,AR415/2,0))))</f>
        <v/>
      </c>
    </row>
    <row r="417" spans="1:44" s="250" customFormat="1" ht="22" customHeight="1" thickTop="1" thickBot="1" x14ac:dyDescent="0.2">
      <c r="A417" s="230"/>
      <c r="B417" s="248" t="s">
        <v>207</v>
      </c>
      <c r="C417" s="304" t="s">
        <v>49</v>
      </c>
      <c r="D417" s="249">
        <f>IF(D410="","",Vérification!$C$89*10^6)</f>
        <v>200300000</v>
      </c>
      <c r="E417" s="249">
        <f>IF(E410="","",Vérification!$C$89*10^6)</f>
        <v>200300000</v>
      </c>
      <c r="F417" s="249">
        <f>IF(F410="","",Vérification!$C$89*10^6)</f>
        <v>200300000</v>
      </c>
      <c r="G417" s="249">
        <f>IF(G410="","",Vérification!$C$89*10^6)</f>
        <v>200300000</v>
      </c>
      <c r="H417" s="249">
        <f>IF(H410="","",Vérification!$C$89*10^6)</f>
        <v>200300000</v>
      </c>
      <c r="I417" s="249">
        <f>IF(I410="","",Vérification!$C$89*10^6)</f>
        <v>200300000</v>
      </c>
      <c r="J417" s="249">
        <f>IF(J410="","",Vérification!$C$89*10^6)</f>
        <v>200300000</v>
      </c>
      <c r="K417" s="249">
        <f>IF(K410="","",Vérification!$C$89*10^6)</f>
        <v>200300000</v>
      </c>
      <c r="L417" s="249">
        <f>IF(L410="","",Vérification!$C$89*10^6)</f>
        <v>200300000</v>
      </c>
      <c r="M417" s="249">
        <f>IF(M410="","",Vérification!$C$89*10^6)</f>
        <v>200300000</v>
      </c>
      <c r="N417" s="249">
        <f>IF(N410="","",Vérification!$C$89*10^6)</f>
        <v>200300000</v>
      </c>
      <c r="O417" s="249">
        <f>IF(O410="","",Vérification!$C$89*10^6)</f>
        <v>200300000</v>
      </c>
      <c r="P417" s="249">
        <f>IF(P410="","",Vérification!$C$89*10^6)</f>
        <v>200300000</v>
      </c>
      <c r="Q417" s="249">
        <f>IF(Q410="","",Vérification!$C$89*10^6)</f>
        <v>200300000</v>
      </c>
      <c r="R417" s="249">
        <f>IF(R410="","",Vérification!$C$89*10^6)</f>
        <v>200300000</v>
      </c>
      <c r="S417" s="249">
        <f>IF(S410="","",Vérification!$C$89*10^6)</f>
        <v>200300000</v>
      </c>
      <c r="T417" s="249">
        <f>IF(T410="","",Vérification!$C$89*10^6)</f>
        <v>200300000</v>
      </c>
      <c r="U417" s="249">
        <f>IF(U410="","",Vérification!$C$89*10^6)</f>
        <v>200300000</v>
      </c>
      <c r="V417" s="249">
        <f>IF(V410="","",Vérification!$C$89*10^6)</f>
        <v>200300000</v>
      </c>
      <c r="W417" s="249">
        <f>IF(W410="","",Vérification!$C$89*10^6)</f>
        <v>200300000</v>
      </c>
      <c r="X417" s="249">
        <f>IF(X410="","",Vérification!$C$89*10^6)</f>
        <v>200300000</v>
      </c>
      <c r="Y417" s="249">
        <f>IF(Y410="","",Vérification!$C$89*10^6)</f>
        <v>200300000</v>
      </c>
      <c r="Z417" s="249">
        <f>IF(Z410="","",Vérification!$C$89*10^6)</f>
        <v>200300000</v>
      </c>
      <c r="AA417" s="249">
        <f>IF(AA410="","",Vérification!$C$89*10^6)</f>
        <v>200300000</v>
      </c>
      <c r="AB417" s="249">
        <f>IF(AB410="","",Vérification!$C$89*10^6)</f>
        <v>200300000</v>
      </c>
      <c r="AC417" s="249">
        <f>IF(AC410="","",Vérification!$C$89*10^6)</f>
        <v>200300000</v>
      </c>
      <c r="AD417" s="249">
        <f>IF(AD410="","",Vérification!$C$89*10^6)</f>
        <v>200300000</v>
      </c>
      <c r="AE417" s="249">
        <f>IF(AE410="","",Vérification!$C$89*10^6)</f>
        <v>200300000</v>
      </c>
      <c r="AF417" s="249">
        <f>IF(AF410="","",Vérification!$C$89*10^6)</f>
        <v>200300000</v>
      </c>
      <c r="AG417" s="249">
        <f>IF(AG410="","",Vérification!$C$89*10^6)</f>
        <v>200300000</v>
      </c>
      <c r="AH417" s="249">
        <f>IF(AH410="","",Vérification!$C$89*10^6)</f>
        <v>200300000</v>
      </c>
      <c r="AI417" s="249">
        <f>IF(AI410="","",Vérification!$C$89*10^6)</f>
        <v>200300000</v>
      </c>
      <c r="AJ417" s="249">
        <f>IF(AJ410="","",Vérification!$C$89*10^6)</f>
        <v>200300000</v>
      </c>
      <c r="AK417" s="249" t="str">
        <f>IF(AK410="","",Vérification!$C$89*10^6)</f>
        <v/>
      </c>
      <c r="AL417" s="249" t="str">
        <f>IF(AL410="","",Vérification!$C$89*10^6)</f>
        <v/>
      </c>
      <c r="AM417" s="249" t="str">
        <f>IF(AM410="","",Vérification!$C$89*10^6)</f>
        <v/>
      </c>
      <c r="AN417" s="249" t="str">
        <f>IF(AN410="","",Vérification!$C$89*10^6)</f>
        <v/>
      </c>
      <c r="AO417" s="249" t="str">
        <f>IF(AO410="","",Vérification!$C$89*10^6)</f>
        <v/>
      </c>
      <c r="AP417" s="249" t="str">
        <f>IF(AP410="","",Vérification!$C$89*10^6)</f>
        <v/>
      </c>
      <c r="AQ417" s="249" t="str">
        <f>IF(AQ410="","",Vérification!$C$89*10^6)</f>
        <v/>
      </c>
      <c r="AR417" s="249" t="str">
        <f>IF(AR410="","",Vérification!$C$89*10^6)</f>
        <v/>
      </c>
    </row>
    <row r="418" spans="1:44" s="255" customFormat="1" ht="22" hidden="1" customHeight="1" thickTop="1" x14ac:dyDescent="0.15">
      <c r="A418" s="251"/>
      <c r="B418" s="252" t="s">
        <v>245</v>
      </c>
      <c r="C418" s="253" t="s">
        <v>49</v>
      </c>
      <c r="D418" s="254">
        <f>IF(D$78="","",D417*8760/Vérification!$D$89)</f>
        <v>253668931.61775336</v>
      </c>
      <c r="E418" s="254">
        <f>IF(E$78="","",E417*8760/Vérification!$D$89)</f>
        <v>253668931.61775336</v>
      </c>
      <c r="F418" s="254">
        <f>IF(F$78="","",F417*8760/Vérification!$D$89)</f>
        <v>253668931.61775336</v>
      </c>
      <c r="G418" s="254">
        <f>IF(G$78="","",G417*8760/Vérification!$D$89)</f>
        <v>253668931.61775336</v>
      </c>
      <c r="H418" s="254">
        <f>IF(H$78="","",H417*8760/Vérification!$D$89)</f>
        <v>253668931.61775336</v>
      </c>
      <c r="I418" s="254">
        <f>IF(I$78="","",I417*8760/Vérification!$D$89)</f>
        <v>253668931.61775336</v>
      </c>
      <c r="J418" s="254">
        <f>IF(J$78="","",J417*8760/Vérification!$D$89)</f>
        <v>253668931.61775336</v>
      </c>
      <c r="K418" s="254">
        <f>IF(K$78="","",K417*8760/Vérification!$D$89)</f>
        <v>253668931.61775336</v>
      </c>
      <c r="L418" s="254">
        <f>IF(L$78="","",L417*8760/Vérification!$D$89)</f>
        <v>253668931.61775336</v>
      </c>
      <c r="M418" s="254">
        <f>IF(M$78="","",M417*8760/Vérification!$D$89)</f>
        <v>253668931.61775336</v>
      </c>
      <c r="N418" s="254">
        <f>IF(N$78="","",N417*8760/Vérification!$D$89)</f>
        <v>253668931.61775336</v>
      </c>
      <c r="O418" s="254">
        <f>IF(O$78="","",O417*8760/Vérification!$D$89)</f>
        <v>253668931.61775336</v>
      </c>
      <c r="P418" s="254">
        <f>IF(P$78="","",P417*8760/Vérification!$D$89)</f>
        <v>253668931.61775336</v>
      </c>
      <c r="Q418" s="254">
        <f>IF(Q$78="","",Q417*8760/Vérification!$D$89)</f>
        <v>253668931.61775336</v>
      </c>
      <c r="R418" s="254">
        <f>IF(R$78="","",R417*8760/Vérification!$D$89)</f>
        <v>253668931.61775336</v>
      </c>
      <c r="S418" s="254">
        <f>IF(S$78="","",S417*8760/Vérification!$D$89)</f>
        <v>253668931.61775336</v>
      </c>
      <c r="T418" s="254">
        <f>IF(T$78="","",T417*8760/Vérification!$D$89)</f>
        <v>253668931.61775336</v>
      </c>
      <c r="U418" s="254">
        <f>IF(U$78="","",U417*8760/Vérification!$D$89)</f>
        <v>253668931.61775336</v>
      </c>
      <c r="V418" s="254">
        <f>IF(V$78="","",V417*8760/Vérification!$D$89)</f>
        <v>253668931.61775336</v>
      </c>
      <c r="W418" s="254">
        <f>IF(W$78="","",W417*8760/Vérification!$D$89)</f>
        <v>253668931.61775336</v>
      </c>
      <c r="X418" s="254">
        <f>IF(X$78="","",X417*8760/Vérification!$D$89)</f>
        <v>253668931.61775336</v>
      </c>
      <c r="Y418" s="254">
        <f>IF(Y$78="","",Y417*8760/Vérification!$D$89)</f>
        <v>253668931.61775336</v>
      </c>
      <c r="Z418" s="254">
        <f>IF(Z$78="","",Z417*8760/Vérification!$D$89)</f>
        <v>253668931.61775336</v>
      </c>
      <c r="AA418" s="254">
        <f>IF(AA$78="","",AA417*8760/Vérification!$D$89)</f>
        <v>253668931.61775336</v>
      </c>
      <c r="AB418" s="254">
        <f>IF(AB$78="","",AB417*8760/Vérification!$D$89)</f>
        <v>253668931.61775336</v>
      </c>
      <c r="AC418" s="254">
        <f>IF(AC$78="","",AC417*8760/Vérification!$D$89)</f>
        <v>253668931.61775336</v>
      </c>
      <c r="AD418" s="254">
        <f>IF(AD$78="","",AD417*8760/Vérification!$D$89)</f>
        <v>253668931.61775336</v>
      </c>
      <c r="AE418" s="254">
        <f>IF(AE$78="","",AE417*8760/Vérification!$D$89)</f>
        <v>253668931.61775336</v>
      </c>
      <c r="AF418" s="254">
        <f>IF(AF$78="","",AF417*8760/Vérification!$D$89)</f>
        <v>253668931.61775336</v>
      </c>
      <c r="AG418" s="254">
        <f>IF(AG$78="","",AG417*8760/Vérification!$D$89)</f>
        <v>253668931.61775336</v>
      </c>
      <c r="AH418" s="254">
        <f>IF(AH$78="","",AH417*8760/Vérification!$D$89)</f>
        <v>253668931.61775336</v>
      </c>
      <c r="AI418" s="254">
        <f>IF(AI$78="","",AI417*8760/Vérification!$D$89)</f>
        <v>253668931.61775336</v>
      </c>
      <c r="AJ418" s="254">
        <f>IF(AJ$78="","",AJ417*8760/Vérification!$D$89)</f>
        <v>253668931.61775336</v>
      </c>
      <c r="AK418" s="254" t="str">
        <f>IF(AK$78="","",AK417*8760/Vérification!$D$89)</f>
        <v/>
      </c>
      <c r="AL418" s="254" t="str">
        <f>IF(AL$78="","",AL417*8760/Vérification!$D$89)</f>
        <v/>
      </c>
      <c r="AM418" s="254" t="str">
        <f>IF(AM$78="","",AM417*8760/Vérification!$D$89)</f>
        <v/>
      </c>
      <c r="AN418" s="254" t="str">
        <f>IF(AN$78="","",AN417*8760/Vérification!$D$89)</f>
        <v/>
      </c>
      <c r="AO418" s="254" t="str">
        <f>IF(AO$78="","",AO417*8760/Vérification!$D$89)</f>
        <v/>
      </c>
      <c r="AP418" s="254" t="str">
        <f>IF(AP$78="","",AP417*8760/Vérification!$D$89)</f>
        <v/>
      </c>
      <c r="AQ418" s="254" t="str">
        <f>IF(AQ$78="","",AQ417*8760/Vérification!$D$89)</f>
        <v/>
      </c>
      <c r="AR418" s="254" t="str">
        <f>IF(AR$78="","",AR417*8760/Vérification!$D$89)</f>
        <v/>
      </c>
    </row>
    <row r="419" spans="1:44" s="256" customFormat="1" ht="22" hidden="1" customHeight="1" x14ac:dyDescent="0.15">
      <c r="B419" s="256" t="s">
        <v>227</v>
      </c>
      <c r="C419" s="290" t="s">
        <v>49</v>
      </c>
      <c r="D419" s="256">
        <f>IF(D$78="","",IF(Vérification!$O$80=1,D417,IF(Vérification!$O$80=2,D417*0.75,IF(Vérification!$O$80=3,D417/2,0))))</f>
        <v>100150000</v>
      </c>
      <c r="E419" s="256">
        <f>IF(E$78="","",IF(Vérification!$O$80=1,E417,IF(Vérification!$O$80=2,E417*0.75,IF(Vérification!$O$80=3,E417/2,0))))</f>
        <v>100150000</v>
      </c>
      <c r="F419" s="256">
        <f>IF(F$78="","",IF(Vérification!$O$80=1,F417,IF(Vérification!$O$80=2,F417*0.75,IF(Vérification!$O$80=3,F417/2,0))))</f>
        <v>100150000</v>
      </c>
      <c r="G419" s="256">
        <f>IF(G$78="","",IF(Vérification!$O$80=1,G417,IF(Vérification!$O$80=2,G417*0.75,IF(Vérification!$O$80=3,G417/2,0))))</f>
        <v>100150000</v>
      </c>
      <c r="H419" s="256">
        <f>IF(H$78="","",IF(Vérification!$O$80=1,H417,IF(Vérification!$O$80=2,H417*0.75,IF(Vérification!$O$80=3,H417/2,0))))</f>
        <v>100150000</v>
      </c>
      <c r="I419" s="256">
        <f>IF(I$78="","",IF(Vérification!$O$80=1,I417,IF(Vérification!$O$80=2,I417*0.75,IF(Vérification!$O$80=3,I417/2,0))))</f>
        <v>100150000</v>
      </c>
      <c r="J419" s="256">
        <f>IF(J$78="","",IF(Vérification!$O$80=1,J417,IF(Vérification!$O$80=2,J417*0.75,IF(Vérification!$O$80=3,J417/2,0))))</f>
        <v>100150000</v>
      </c>
      <c r="K419" s="256">
        <f>IF(K$78="","",IF(Vérification!$O$80=1,K417,IF(Vérification!$O$80=2,K417*0.75,IF(Vérification!$O$80=3,K417/2,0))))</f>
        <v>100150000</v>
      </c>
      <c r="L419" s="256">
        <f>IF(L$78="","",IF(Vérification!$O$80=1,L417,IF(Vérification!$O$80=2,L417*0.75,IF(Vérification!$O$80=3,L417/2,0))))</f>
        <v>100150000</v>
      </c>
      <c r="M419" s="256">
        <f>IF(M$78="","",IF(Vérification!$O$80=1,M417,IF(Vérification!$O$80=2,M417*0.75,IF(Vérification!$O$80=3,M417/2,0))))</f>
        <v>100150000</v>
      </c>
      <c r="N419" s="256">
        <f>IF(N$78="","",IF(Vérification!$O$80=1,N417,IF(Vérification!$O$80=2,N417*0.75,IF(Vérification!$O$80=3,N417/2,0))))</f>
        <v>100150000</v>
      </c>
      <c r="O419" s="256">
        <f>IF(O$78="","",IF(Vérification!$O$80=1,O417,IF(Vérification!$O$80=2,O417*0.75,IF(Vérification!$O$80=3,O417/2,0))))</f>
        <v>100150000</v>
      </c>
      <c r="P419" s="256">
        <f>IF(P$78="","",IF(Vérification!$O$80=1,P417,IF(Vérification!$O$80=2,P417*0.75,IF(Vérification!$O$80=3,P417/2,0))))</f>
        <v>100150000</v>
      </c>
      <c r="Q419" s="256">
        <f>IF(Q$78="","",IF(Vérification!$O$80=1,Q417,IF(Vérification!$O$80=2,Q417*0.75,IF(Vérification!$O$80=3,Q417/2,0))))</f>
        <v>100150000</v>
      </c>
      <c r="R419" s="256">
        <f>IF(R$78="","",IF(Vérification!$O$80=1,R417,IF(Vérification!$O$80=2,R417*0.75,IF(Vérification!$O$80=3,R417/2,0))))</f>
        <v>100150000</v>
      </c>
      <c r="S419" s="256">
        <f>IF(S$78="","",IF(Vérification!$O$80=1,S417,IF(Vérification!$O$80=2,S417*0.75,IF(Vérification!$O$80=3,S417/2,0))))</f>
        <v>100150000</v>
      </c>
      <c r="T419" s="256">
        <f>IF(T$78="","",IF(Vérification!$O$80=1,T417,IF(Vérification!$O$80=2,T417*0.75,IF(Vérification!$O$80=3,T417/2,0))))</f>
        <v>100150000</v>
      </c>
      <c r="U419" s="256">
        <f>IF(U$78="","",IF(Vérification!$O$80=1,U417,IF(Vérification!$O$80=2,U417*0.75,IF(Vérification!$O$80=3,U417/2,0))))</f>
        <v>100150000</v>
      </c>
      <c r="V419" s="256">
        <f>IF(V$78="","",IF(Vérification!$O$80=1,V417,IF(Vérification!$O$80=2,V417*0.75,IF(Vérification!$O$80=3,V417/2,0))))</f>
        <v>100150000</v>
      </c>
      <c r="W419" s="256">
        <f>IF(W$78="","",IF(Vérification!$O$80=1,W417,IF(Vérification!$O$80=2,W417*0.75,IF(Vérification!$O$80=3,W417/2,0))))</f>
        <v>100150000</v>
      </c>
      <c r="X419" s="256">
        <f>IF(X$78="","",IF(Vérification!$O$80=1,X417,IF(Vérification!$O$80=2,X417*0.75,IF(Vérification!$O$80=3,X417/2,0))))</f>
        <v>100150000</v>
      </c>
      <c r="Y419" s="256">
        <f>IF(Y$78="","",IF(Vérification!$O$80=1,Y417,IF(Vérification!$O$80=2,Y417*0.75,IF(Vérification!$O$80=3,Y417/2,0))))</f>
        <v>100150000</v>
      </c>
      <c r="Z419" s="256">
        <f>IF(Z$78="","",IF(Vérification!$O$80=1,Z417,IF(Vérification!$O$80=2,Z417*0.75,IF(Vérification!$O$80=3,Z417/2,0))))</f>
        <v>100150000</v>
      </c>
      <c r="AA419" s="256">
        <f>IF(AA$78="","",IF(Vérification!$O$80=1,AA417,IF(Vérification!$O$80=2,AA417*0.75,IF(Vérification!$O$80=3,AA417/2,0))))</f>
        <v>100150000</v>
      </c>
      <c r="AB419" s="256">
        <f>IF(AB$78="","",IF(Vérification!$O$80=1,AB417,IF(Vérification!$O$80=2,AB417*0.75,IF(Vérification!$O$80=3,AB417/2,0))))</f>
        <v>100150000</v>
      </c>
      <c r="AC419" s="256">
        <f>IF(AC$78="","",IF(Vérification!$O$80=1,AC417,IF(Vérification!$O$80=2,AC417*0.75,IF(Vérification!$O$80=3,AC417/2,0))))</f>
        <v>100150000</v>
      </c>
      <c r="AD419" s="256">
        <f>IF(AD$78="","",IF(Vérification!$O$80=1,AD417,IF(Vérification!$O$80=2,AD417*0.75,IF(Vérification!$O$80=3,AD417/2,0))))</f>
        <v>100150000</v>
      </c>
      <c r="AE419" s="256">
        <f>IF(AE$78="","",IF(Vérification!$O$80=1,AE417,IF(Vérification!$O$80=2,AE417*0.75,IF(Vérification!$O$80=3,AE417/2,0))))</f>
        <v>100150000</v>
      </c>
      <c r="AF419" s="256">
        <f>IF(AF$78="","",IF(Vérification!$O$80=1,AF417,IF(Vérification!$O$80=2,AF417*0.75,IF(Vérification!$O$80=3,AF417/2,0))))</f>
        <v>100150000</v>
      </c>
      <c r="AG419" s="256">
        <f>IF(AG$78="","",IF(Vérification!$O$80=1,AG417,IF(Vérification!$O$80=2,AG417*0.75,IF(Vérification!$O$80=3,AG417/2,0))))</f>
        <v>100150000</v>
      </c>
      <c r="AH419" s="256">
        <f>IF(AH$78="","",IF(Vérification!$O$80=1,AH417,IF(Vérification!$O$80=2,AH417*0.75,IF(Vérification!$O$80=3,AH417/2,0))))</f>
        <v>100150000</v>
      </c>
      <c r="AI419" s="256">
        <f>IF(AI$78="","",IF(Vérification!$O$80=1,AI417,IF(Vérification!$O$80=2,AI417*0.75,IF(Vérification!$O$80=3,AI417/2,0))))</f>
        <v>100150000</v>
      </c>
      <c r="AJ419" s="256">
        <f>IF(AJ$78="","",IF(Vérification!$O$80=1,AJ417,IF(Vérification!$O$80=2,AJ417*0.75,IF(Vérification!$O$80=3,AJ417/2,0))))</f>
        <v>100150000</v>
      </c>
      <c r="AK419" s="256" t="str">
        <f>IF(AK$78="","",IF(Vérification!$O$80=1,AK417,IF(Vérification!$O$80=2,AK417*0.75,IF(Vérification!$O$80=3,AK417/2,0))))</f>
        <v/>
      </c>
      <c r="AL419" s="256" t="str">
        <f>IF(AL$78="","",IF(Vérification!$O$80=1,AL417,IF(Vérification!$O$80=2,AL417*0.75,IF(Vérification!$O$80=3,AL417/2,0))))</f>
        <v/>
      </c>
      <c r="AM419" s="256" t="str">
        <f>IF(AM$78="","",IF(Vérification!$O$80=1,AM417,IF(Vérification!$O$80=2,AM417*0.75,IF(Vérification!$O$80=3,AM417/2,0))))</f>
        <v/>
      </c>
      <c r="AN419" s="256" t="str">
        <f>IF(AN$78="","",IF(Vérification!$O$80=1,AN417,IF(Vérification!$O$80=2,AN417*0.75,IF(Vérification!$O$80=3,AN417/2,0))))</f>
        <v/>
      </c>
      <c r="AO419" s="256" t="str">
        <f>IF(AO$78="","",IF(Vérification!$O$80=1,AO417,IF(Vérification!$O$80=2,AO417*0.75,IF(Vérification!$O$80=3,AO417/2,0))))</f>
        <v/>
      </c>
      <c r="AP419" s="256" t="str">
        <f>IF(AP$78="","",IF(Vérification!$O$80=1,AP417,IF(Vérification!$O$80=2,AP417*0.75,IF(Vérification!$O$80=3,AP417/2,0))))</f>
        <v/>
      </c>
      <c r="AQ419" s="256" t="str">
        <f>IF(AQ$78="","",IF(Vérification!$O$80=1,AQ417,IF(Vérification!$O$80=2,AQ417*0.75,IF(Vérification!$O$80=3,AQ417/2,0))))</f>
        <v/>
      </c>
      <c r="AR419" s="256" t="str">
        <f>IF(AR$78="","",IF(Vérification!$O$80=1,AR417,IF(Vérification!$O$80=2,AR417*0.75,IF(Vérification!$O$80=3,AR417/2,0))))</f>
        <v/>
      </c>
    </row>
    <row r="420" spans="1:44" s="256" customFormat="1" ht="22" hidden="1" customHeight="1" thickBot="1" x14ac:dyDescent="0.2">
      <c r="C420" s="290"/>
    </row>
    <row r="421" spans="1:44" s="250" customFormat="1" ht="22" customHeight="1" thickTop="1" thickBot="1" x14ac:dyDescent="0.2">
      <c r="A421" s="230"/>
      <c r="B421" s="305" t="s">
        <v>205</v>
      </c>
      <c r="C421" s="306" t="s">
        <v>49</v>
      </c>
      <c r="D421" s="307">
        <f t="shared" ref="D421:AR421" si="149">IF(D410="","",D411+D413+D415+D417)</f>
        <v>2903331377.863019</v>
      </c>
      <c r="E421" s="307">
        <f t="shared" si="149"/>
        <v>3263657410.9974656</v>
      </c>
      <c r="F421" s="307">
        <f t="shared" si="149"/>
        <v>3609330299.6110029</v>
      </c>
      <c r="G421" s="307">
        <f t="shared" si="149"/>
        <v>3950787315.658824</v>
      </c>
      <c r="H421" s="307">
        <f t="shared" si="149"/>
        <v>4278576104.6003761</v>
      </c>
      <c r="I421" s="307">
        <f t="shared" si="149"/>
        <v>4601424312.0923367</v>
      </c>
      <c r="J421" s="307">
        <f t="shared" si="149"/>
        <v>4911502658.9700747</v>
      </c>
      <c r="K421" s="307">
        <f t="shared" si="149"/>
        <v>5217496197.3413773</v>
      </c>
      <c r="L421" s="307">
        <f t="shared" si="149"/>
        <v>5511539044.3883209</v>
      </c>
      <c r="M421" s="307">
        <f t="shared" si="149"/>
        <v>5802280056.1798029</v>
      </c>
      <c r="N421" s="307">
        <f t="shared" si="149"/>
        <v>6081817542.8966904</v>
      </c>
      <c r="O421" s="307">
        <f t="shared" si="149"/>
        <v>6358767706.3244238</v>
      </c>
      <c r="P421" s="307">
        <f t="shared" si="149"/>
        <v>6625196556.7553082</v>
      </c>
      <c r="Q421" s="307">
        <f t="shared" si="149"/>
        <v>6882208889.6530609</v>
      </c>
      <c r="R421" s="307">
        <f t="shared" si="149"/>
        <v>7129324084.0238256</v>
      </c>
      <c r="S421" s="307">
        <f t="shared" si="149"/>
        <v>7375100612.1960058</v>
      </c>
      <c r="T421" s="307">
        <f t="shared" si="149"/>
        <v>7611550153.3861084</v>
      </c>
      <c r="U421" s="307">
        <f t="shared" si="149"/>
        <v>7847208768.3734465</v>
      </c>
      <c r="V421" s="307">
        <f t="shared" si="149"/>
        <v>8074060429.9803305</v>
      </c>
      <c r="W421" s="307">
        <f t="shared" si="149"/>
        <v>8300619311.1873932</v>
      </c>
      <c r="X421" s="307">
        <f t="shared" si="149"/>
        <v>8518847741.1704006</v>
      </c>
      <c r="Y421" s="307">
        <f t="shared" si="149"/>
        <v>8737238482.3184414</v>
      </c>
      <c r="Z421" s="307">
        <f t="shared" si="149"/>
        <v>8947732675.6815395</v>
      </c>
      <c r="AA421" s="307">
        <f t="shared" si="149"/>
        <v>9145110097.7913876</v>
      </c>
      <c r="AB421" s="307">
        <f t="shared" si="149"/>
        <v>9334991470.9671078</v>
      </c>
      <c r="AC421" s="307">
        <f t="shared" si="149"/>
        <v>9525830783.7147102</v>
      </c>
      <c r="AD421" s="307">
        <f t="shared" si="149"/>
        <v>9709539134.8816166</v>
      </c>
      <c r="AE421" s="307">
        <f t="shared" si="149"/>
        <v>9894555857.365097</v>
      </c>
      <c r="AF421" s="307">
        <f t="shared" si="149"/>
        <v>10072771999.959446</v>
      </c>
      <c r="AG421" s="307">
        <f t="shared" si="149"/>
        <v>10252615350.471941</v>
      </c>
      <c r="AH421" s="307">
        <f t="shared" si="149"/>
        <v>10425965566.071199</v>
      </c>
      <c r="AI421" s="307">
        <f t="shared" si="149"/>
        <v>10601236408.051701</v>
      </c>
      <c r="AJ421" s="307">
        <f t="shared" si="149"/>
        <v>10770293646.962805</v>
      </c>
      <c r="AK421" s="307" t="str">
        <f t="shared" si="149"/>
        <v/>
      </c>
      <c r="AL421" s="307" t="str">
        <f t="shared" si="149"/>
        <v/>
      </c>
      <c r="AM421" s="307" t="str">
        <f t="shared" si="149"/>
        <v/>
      </c>
      <c r="AN421" s="307" t="str">
        <f t="shared" si="149"/>
        <v/>
      </c>
      <c r="AO421" s="307" t="str">
        <f t="shared" si="149"/>
        <v/>
      </c>
      <c r="AP421" s="307" t="str">
        <f t="shared" si="149"/>
        <v/>
      </c>
      <c r="AQ421" s="307" t="str">
        <f t="shared" si="149"/>
        <v/>
      </c>
      <c r="AR421" s="307" t="str">
        <f t="shared" si="149"/>
        <v/>
      </c>
    </row>
    <row r="422" spans="1:44" s="255" customFormat="1" ht="22" hidden="1" customHeight="1" thickTop="1" x14ac:dyDescent="0.15">
      <c r="A422" s="251"/>
      <c r="B422" s="252" t="s">
        <v>252</v>
      </c>
      <c r="C422" s="253" t="s">
        <v>49</v>
      </c>
      <c r="D422" s="254">
        <f t="shared" ref="D422:AR422" si="150">IF(D$78="","",D267+D271+D278+D282+D288+D291+D418)</f>
        <v>17405479885.512703</v>
      </c>
      <c r="E422" s="254">
        <f t="shared" si="150"/>
        <v>20832091070.39743</v>
      </c>
      <c r="F422" s="254">
        <f t="shared" si="150"/>
        <v>24139975671.62431</v>
      </c>
      <c r="G422" s="254">
        <f t="shared" si="150"/>
        <v>27383457463.999802</v>
      </c>
      <c r="H422" s="254">
        <f t="shared" si="150"/>
        <v>30517771587.577011</v>
      </c>
      <c r="I422" s="254">
        <f t="shared" si="150"/>
        <v>33580649388.207161</v>
      </c>
      <c r="J422" s="254">
        <f t="shared" si="150"/>
        <v>36543078432.592041</v>
      </c>
      <c r="K422" s="254">
        <f t="shared" si="150"/>
        <v>39442376683.591164</v>
      </c>
      <c r="L422" s="254">
        <f t="shared" si="150"/>
        <v>42249176458.623322</v>
      </c>
      <c r="M422" s="254">
        <f t="shared" si="150"/>
        <v>45000444427.283394</v>
      </c>
      <c r="N422" s="254">
        <f t="shared" si="150"/>
        <v>47666465389.451279</v>
      </c>
      <c r="O422" s="254">
        <f t="shared" si="150"/>
        <v>50283889095.241379</v>
      </c>
      <c r="P422" s="254">
        <f t="shared" si="150"/>
        <v>52822686864.560394</v>
      </c>
      <c r="Q422" s="254">
        <f t="shared" si="150"/>
        <v>55246608027.205551</v>
      </c>
      <c r="R422" s="254">
        <f t="shared" si="150"/>
        <v>57597961051.247986</v>
      </c>
      <c r="S422" s="254">
        <f t="shared" si="150"/>
        <v>59912835405.344482</v>
      </c>
      <c r="T422" s="254">
        <f t="shared" si="150"/>
        <v>62160675110.239334</v>
      </c>
      <c r="U422" s="254">
        <f t="shared" si="150"/>
        <v>64377352123.875809</v>
      </c>
      <c r="V422" s="254">
        <f t="shared" si="150"/>
        <v>66532041568.246643</v>
      </c>
      <c r="W422" s="254">
        <f t="shared" si="150"/>
        <v>68660402973.734192</v>
      </c>
      <c r="X422" s="254">
        <f t="shared" si="150"/>
        <v>70731401404.33905</v>
      </c>
      <c r="Y422" s="254">
        <f t="shared" si="150"/>
        <v>72780488594.319153</v>
      </c>
      <c r="Z422" s="254">
        <f t="shared" si="150"/>
        <v>74776423970.647034</v>
      </c>
      <c r="AA422" s="254">
        <f t="shared" si="150"/>
        <v>76621570683.367462</v>
      </c>
      <c r="AB422" s="254">
        <f t="shared" si="150"/>
        <v>78417452542.255249</v>
      </c>
      <c r="AC422" s="254">
        <f t="shared" si="150"/>
        <v>80199144969.563232</v>
      </c>
      <c r="AD422" s="254">
        <f t="shared" si="150"/>
        <v>81935115823.800888</v>
      </c>
      <c r="AE422" s="254">
        <f t="shared" si="150"/>
        <v>83660298290.202927</v>
      </c>
      <c r="AF422" s="254">
        <f t="shared" si="150"/>
        <v>85342965635.582169</v>
      </c>
      <c r="AG422" s="254">
        <f t="shared" si="150"/>
        <v>87017938996.659775</v>
      </c>
      <c r="AH422" s="254">
        <f t="shared" si="150"/>
        <v>88653381081.151596</v>
      </c>
      <c r="AI422" s="254">
        <f t="shared" si="150"/>
        <v>90283976894.322861</v>
      </c>
      <c r="AJ422" s="254">
        <f t="shared" si="150"/>
        <v>91877754370.141693</v>
      </c>
      <c r="AK422" s="254" t="str">
        <f t="shared" si="150"/>
        <v/>
      </c>
      <c r="AL422" s="254" t="str">
        <f t="shared" si="150"/>
        <v/>
      </c>
      <c r="AM422" s="254" t="str">
        <f t="shared" si="150"/>
        <v/>
      </c>
      <c r="AN422" s="254" t="str">
        <f t="shared" si="150"/>
        <v/>
      </c>
      <c r="AO422" s="254" t="str">
        <f t="shared" si="150"/>
        <v/>
      </c>
      <c r="AP422" s="254" t="str">
        <f t="shared" si="150"/>
        <v/>
      </c>
      <c r="AQ422" s="254" t="str">
        <f t="shared" si="150"/>
        <v/>
      </c>
      <c r="AR422" s="254" t="str">
        <f t="shared" si="150"/>
        <v/>
      </c>
    </row>
    <row r="423" spans="1:44" s="255" customFormat="1" ht="22" hidden="1" customHeight="1" x14ac:dyDescent="0.15">
      <c r="A423" s="251"/>
      <c r="B423" s="252"/>
      <c r="C423" s="253" t="s">
        <v>17</v>
      </c>
      <c r="D423" s="574">
        <f>D421/D422</f>
        <v>0.16680559208709789</v>
      </c>
      <c r="E423" s="575">
        <f>IF(E$78="",D423,E421/E422)</f>
        <v>0.15666489743965978</v>
      </c>
      <c r="F423" s="575">
        <f t="shared" ref="F423" si="151">IF(F$78="",E423,F421/F422)</f>
        <v>0.14951673310315899</v>
      </c>
      <c r="G423" s="575">
        <f t="shared" ref="G423" si="152">IF(G$78="",F423,G421/G422)</f>
        <v>0.14427642385381043</v>
      </c>
      <c r="H423" s="575">
        <f t="shared" ref="H423" si="153">IF(H$78="",G423,H421/H422)</f>
        <v>0.14019949301744145</v>
      </c>
      <c r="I423" s="575">
        <f t="shared" ref="I423" si="154">IF(I$78="",H423,I421/I422)</f>
        <v>0.13702606697380496</v>
      </c>
      <c r="J423" s="575">
        <f t="shared" ref="J423" si="155">IF(J$78="",I423,J421/J422)</f>
        <v>0.13440308998679223</v>
      </c>
      <c r="K423" s="575">
        <f t="shared" ref="K423" si="156">IF(K$78="",J423,K421/K422)</f>
        <v>0.13228148595599115</v>
      </c>
      <c r="L423" s="575">
        <f t="shared" ref="L423" si="157">IF(L$78="",K423,L421/L422)</f>
        <v>0.13045317107627033</v>
      </c>
      <c r="M423" s="575">
        <f t="shared" ref="M423" si="158">IF(M$78="",L423,M421/M422)</f>
        <v>0.1289382833886398</v>
      </c>
      <c r="N423" s="575">
        <f t="shared" ref="N423" si="159">IF(N$78="",M423,N421/N422)</f>
        <v>0.12759111658911915</v>
      </c>
      <c r="O423" s="575">
        <f t="shared" ref="O423" si="160">IF(O$78="",N423,O421/O422)</f>
        <v>0.12645735683412337</v>
      </c>
      <c r="P423" s="575">
        <f t="shared" ref="P423" si="161">IF(P$78="",O423,P421/P422)</f>
        <v>0.12542331619257824</v>
      </c>
      <c r="Q423" s="575">
        <f t="shared" ref="Q423" si="162">IF(Q$78="",P423,Q421/Q422)</f>
        <v>0.12457251468296474</v>
      </c>
      <c r="R423" s="575">
        <f t="shared" ref="R423" si="163">IF(R$78="",Q423,R421/R422)</f>
        <v>0.12377736909264</v>
      </c>
      <c r="S423" s="575">
        <f t="shared" ref="S423" si="164">IF(S$78="",R423,S421/S422)</f>
        <v>0.12309717212178736</v>
      </c>
      <c r="T423" s="575">
        <f t="shared" ref="T423" si="165">IF(T$78="",S423,T421/T422)</f>
        <v>0.12244960563712259</v>
      </c>
      <c r="U423" s="575">
        <f t="shared" ref="U423" si="166">IF(U$78="",T423,U421/U422)</f>
        <v>0.12189393489303096</v>
      </c>
      <c r="V423" s="575">
        <f t="shared" ref="V423" si="167">IF(V$78="",U423,V421/V422)</f>
        <v>0.12135596984045939</v>
      </c>
      <c r="W423" s="575">
        <f t="shared" ref="W423" si="168">IF(W$78="",V423,W421/W422)</f>
        <v>0.12089383329664942</v>
      </c>
      <c r="X423" s="575">
        <f t="shared" ref="X423" si="169">IF(X$78="",W423,X421/X422)</f>
        <v>0.12043940275510798</v>
      </c>
      <c r="Y423" s="575">
        <f t="shared" ref="Y423" si="170">IF(Y$78="",X423,Y421/Y422)</f>
        <v>0.12004918696025932</v>
      </c>
      <c r="Z423" s="575">
        <f t="shared" ref="Z423" si="171">IF(Z$78="",Y423,Z421/Z422)</f>
        <v>0.11965980987796247</v>
      </c>
      <c r="AA423" s="575">
        <f t="shared" ref="AA423" si="172">IF(AA$78="",Z423,AA421/AA422)</f>
        <v>0.11935424993547609</v>
      </c>
      <c r="AB423" s="575">
        <f t="shared" ref="AB423" si="173">IF(AB$78="",AA423,AB421/AB422)</f>
        <v>0.11904226888697955</v>
      </c>
      <c r="AC423" s="575">
        <f t="shared" ref="AC423" si="174">IF(AC$78="",AB423,AC421/AC422)</f>
        <v>0.11877721124495659</v>
      </c>
      <c r="AD423" s="575">
        <f t="shared" ref="AD423" si="175">IF(AD$78="",AC423,AD421/AD422)</f>
        <v>0.11850278158832046</v>
      </c>
      <c r="AE423" s="575">
        <f t="shared" ref="AE423" si="176">IF(AE$78="",AD423,AE421/AE422)</f>
        <v>0.11827062608649344</v>
      </c>
      <c r="AF423" s="575">
        <f t="shared" ref="AF423" si="177">IF(AF$78="",AE423,AF421/AF422)</f>
        <v>0.11802697416176725</v>
      </c>
      <c r="AG423" s="575">
        <f t="shared" ref="AG423" si="178">IF(AG$78="",AF423,AG421/AG422)</f>
        <v>0.11782185913258061</v>
      </c>
      <c r="AH423" s="575">
        <f t="shared" ref="AH423" si="179">IF(AH$78="",AG423,AH421/AH422)</f>
        <v>0.11760369924896008</v>
      </c>
      <c r="AI423" s="575">
        <f t="shared" ref="AI423" si="180">IF(AI$78="",AH423,AI421/AI422)</f>
        <v>0.11742101724717352</v>
      </c>
      <c r="AJ423" s="575">
        <f t="shared" ref="AJ423" si="181">IF(AJ$78="",AI423,AJ421/AJ422)</f>
        <v>0.11722417162671664</v>
      </c>
      <c r="AK423" s="575">
        <f t="shared" ref="AK423" si="182">IF(AK$78="",AJ423,AK421/AK422)</f>
        <v>0.11722417162671664</v>
      </c>
      <c r="AL423" s="575">
        <f t="shared" ref="AL423" si="183">IF(AL$78="",AK423,AL421/AL422)</f>
        <v>0.11722417162671664</v>
      </c>
      <c r="AM423" s="575">
        <f t="shared" ref="AM423" si="184">IF(AM$78="",AL423,AM421/AM422)</f>
        <v>0.11722417162671664</v>
      </c>
      <c r="AN423" s="575">
        <f t="shared" ref="AN423" si="185">IF(AN$78="",AM423,AN421/AN422)</f>
        <v>0.11722417162671664</v>
      </c>
      <c r="AO423" s="575">
        <f t="shared" ref="AO423" si="186">IF(AO$78="",AN423,AO421/AO422)</f>
        <v>0.11722417162671664</v>
      </c>
      <c r="AP423" s="575">
        <f t="shared" ref="AP423" si="187">IF(AP$78="",AO423,AP421/AP422)</f>
        <v>0.11722417162671664</v>
      </c>
      <c r="AQ423" s="575">
        <f t="shared" ref="AQ423" si="188">IF(AQ$78="",AP423,AQ421/AQ422)</f>
        <v>0.11722417162671664</v>
      </c>
      <c r="AR423" s="575">
        <f t="shared" ref="AR423" si="189">IF(AR$78="",AQ423,AR421/AR422)</f>
        <v>0.11722417162671664</v>
      </c>
    </row>
    <row r="424" spans="1:44" s="230" customFormat="1" ht="26" hidden="1" customHeight="1" x14ac:dyDescent="0.15">
      <c r="A424" s="339">
        <f>HLOOKUP(Vérification!$F$91,'Production ELECTRICITE'!D410:AR426,15,FALSE)</f>
        <v>0.33077121026021034</v>
      </c>
      <c r="B424" s="256" t="s">
        <v>228</v>
      </c>
      <c r="C424" s="290" t="s">
        <v>17</v>
      </c>
      <c r="D424" s="336">
        <f>IF(D410="","",D421/D$85)</f>
        <v>6.6939445842175149E-2</v>
      </c>
      <c r="E424" s="336">
        <f>IF(E410="","",E421/E$85)</f>
        <v>7.6361083738027899E-2</v>
      </c>
      <c r="F424" s="336">
        <f t="shared" ref="F424:AR424" si="190">IF(F410="","",F421/F$85)</f>
        <v>8.5659676048198213E-2</v>
      </c>
      <c r="G424" s="336">
        <f t="shared" si="190"/>
        <v>9.5064755915415175E-2</v>
      </c>
      <c r="H424" s="336">
        <f t="shared" si="190"/>
        <v>0.10433468403865752</v>
      </c>
      <c r="I424" s="336">
        <f t="shared" si="190"/>
        <v>0.11366491844852494</v>
      </c>
      <c r="J424" s="336">
        <f t="shared" si="190"/>
        <v>0.12284806498977134</v>
      </c>
      <c r="K424" s="336">
        <f t="shared" si="190"/>
        <v>0.13208536350295841</v>
      </c>
      <c r="L424" s="336">
        <f t="shared" si="190"/>
        <v>0.14116498410629313</v>
      </c>
      <c r="M424" s="336">
        <f t="shared" si="190"/>
        <v>0.15029383116021591</v>
      </c>
      <c r="N424" s="336">
        <f t="shared" si="190"/>
        <v>0.15925578369670076</v>
      </c>
      <c r="O424" s="336">
        <f t="shared" si="190"/>
        <v>0.16826319368807074</v>
      </c>
      <c r="P424" s="336">
        <f t="shared" si="190"/>
        <v>0.17709587796938267</v>
      </c>
      <c r="Q424" s="336">
        <f t="shared" si="190"/>
        <v>0.18576948147807879</v>
      </c>
      <c r="R424" s="336">
        <f t="shared" si="190"/>
        <v>0.19425811112434666</v>
      </c>
      <c r="S424" s="336">
        <f t="shared" si="190"/>
        <v>0.2027843909819495</v>
      </c>
      <c r="T424" s="336">
        <f t="shared" si="190"/>
        <v>0.2111208664390854</v>
      </c>
      <c r="U424" s="336">
        <f t="shared" si="190"/>
        <v>0.21949493527363365</v>
      </c>
      <c r="V424" s="336">
        <f t="shared" si="190"/>
        <v>0.22767554569421627</v>
      </c>
      <c r="W424" s="336">
        <f t="shared" si="190"/>
        <v>0.23589452604626202</v>
      </c>
      <c r="X424" s="336">
        <f t="shared" si="190"/>
        <v>0.24391756521990796</v>
      </c>
      <c r="Y424" s="336">
        <f t="shared" si="190"/>
        <v>0.25198058196311784</v>
      </c>
      <c r="Z424" s="336">
        <f t="shared" si="190"/>
        <v>0.25984610855161339</v>
      </c>
      <c r="AA424" s="336">
        <f t="shared" si="190"/>
        <v>0.2673535785866582</v>
      </c>
      <c r="AB424" s="336">
        <f t="shared" si="190"/>
        <v>0.27465795092453521</v>
      </c>
      <c r="AC424" s="336">
        <f t="shared" si="190"/>
        <v>0.28200269626318497</v>
      </c>
      <c r="AD424" s="336">
        <f t="shared" si="190"/>
        <v>0.28914512012828109</v>
      </c>
      <c r="AE424" s="336">
        <f t="shared" si="190"/>
        <v>0.29633205011638669</v>
      </c>
      <c r="AF424" s="336">
        <f t="shared" si="190"/>
        <v>0.30331791049846302</v>
      </c>
      <c r="AG424" s="336">
        <f t="shared" si="190"/>
        <v>0.31035271981408469</v>
      </c>
      <c r="AH424" s="336">
        <f t="shared" si="190"/>
        <v>0.31718853850013556</v>
      </c>
      <c r="AI424" s="336">
        <f t="shared" si="190"/>
        <v>0.32407815407344426</v>
      </c>
      <c r="AJ424" s="336">
        <f t="shared" si="190"/>
        <v>0.33077121026021034</v>
      </c>
      <c r="AK424" s="336" t="str">
        <f t="shared" si="190"/>
        <v/>
      </c>
      <c r="AL424" s="336" t="str">
        <f t="shared" si="190"/>
        <v/>
      </c>
      <c r="AM424" s="336" t="str">
        <f t="shared" si="190"/>
        <v/>
      </c>
      <c r="AN424" s="336" t="str">
        <f t="shared" si="190"/>
        <v/>
      </c>
      <c r="AO424" s="336" t="str">
        <f t="shared" si="190"/>
        <v/>
      </c>
      <c r="AP424" s="336" t="str">
        <f t="shared" si="190"/>
        <v/>
      </c>
      <c r="AQ424" s="336" t="str">
        <f t="shared" si="190"/>
        <v/>
      </c>
      <c r="AR424" s="336" t="str">
        <f t="shared" si="190"/>
        <v/>
      </c>
    </row>
    <row r="425" spans="1:44" s="255" customFormat="1" ht="22" hidden="1" customHeight="1" x14ac:dyDescent="0.15">
      <c r="A425" s="251"/>
      <c r="B425" s="252" t="s">
        <v>40</v>
      </c>
      <c r="C425" s="253" t="s">
        <v>272</v>
      </c>
      <c r="D425" s="254">
        <f>IF(D$78="","",D272+D283+D292)</f>
        <v>1078037374.6950486</v>
      </c>
      <c r="E425" s="254">
        <f t="shared" ref="E425:AR425" si="191">IF(E$78="","",E272+E283+E292)</f>
        <v>2125176761.7074645</v>
      </c>
      <c r="F425" s="254">
        <f t="shared" si="191"/>
        <v>3138724970.6883526</v>
      </c>
      <c r="G425" s="254">
        <f t="shared" si="191"/>
        <v>4129420366.85888</v>
      </c>
      <c r="H425" s="254">
        <f t="shared" si="191"/>
        <v>5089470825.8792534</v>
      </c>
      <c r="I425" s="254">
        <f t="shared" si="191"/>
        <v>6024500608.1556702</v>
      </c>
      <c r="J425" s="254">
        <f t="shared" si="191"/>
        <v>6931572789.3427896</v>
      </c>
      <c r="K425" s="254">
        <f t="shared" si="191"/>
        <v>7816184217.2808762</v>
      </c>
      <c r="L425" s="254">
        <f t="shared" si="191"/>
        <v>8675288472.9825687</v>
      </c>
      <c r="M425" s="254">
        <f t="shared" si="191"/>
        <v>9514274128.9668369</v>
      </c>
      <c r="N425" s="254">
        <f>IF(N$78="","",N272+N283+N292)</f>
        <v>10329987654.676119</v>
      </c>
      <c r="O425" s="254">
        <f t="shared" si="191"/>
        <v>11127719941.967587</v>
      </c>
      <c r="P425" s="254">
        <f t="shared" si="191"/>
        <v>11904220839.743998</v>
      </c>
      <c r="Q425" s="254">
        <f t="shared" si="191"/>
        <v>12642311932.230516</v>
      </c>
      <c r="R425" s="254">
        <f t="shared" si="191"/>
        <v>13361038764.68195</v>
      </c>
      <c r="S425" s="254">
        <f t="shared" si="191"/>
        <v>14065519539.465117</v>
      </c>
      <c r="T425" s="254">
        <f t="shared" si="191"/>
        <v>14752341581.768328</v>
      </c>
      <c r="U425" s="254">
        <f t="shared" si="191"/>
        <v>15426556052.985048</v>
      </c>
      <c r="V425" s="254">
        <f t="shared" si="191"/>
        <v>16084667398.551399</v>
      </c>
      <c r="W425" s="254">
        <f t="shared" si="191"/>
        <v>16731661305.612631</v>
      </c>
      <c r="X425" s="254">
        <f t="shared" si="191"/>
        <v>17363977475.703171</v>
      </c>
      <c r="Y425" s="254">
        <f t="shared" si="191"/>
        <v>17986537549.217583</v>
      </c>
      <c r="Z425" s="254">
        <f t="shared" si="191"/>
        <v>18595717846.414532</v>
      </c>
      <c r="AA425" s="254">
        <f t="shared" si="191"/>
        <v>19155419553.650284</v>
      </c>
      <c r="AB425" s="254">
        <f t="shared" si="191"/>
        <v>19702939520.129395</v>
      </c>
      <c r="AC425" s="254">
        <f t="shared" si="191"/>
        <v>20243083399.669529</v>
      </c>
      <c r="AD425" s="254">
        <f t="shared" si="191"/>
        <v>20772137645.5373</v>
      </c>
      <c r="AE425" s="254">
        <f t="shared" si="191"/>
        <v>21294864071.373539</v>
      </c>
      <c r="AF425" s="254">
        <f t="shared" si="191"/>
        <v>21807489153.552078</v>
      </c>
      <c r="AG425" s="254">
        <f t="shared" si="191"/>
        <v>22314740170.212986</v>
      </c>
      <c r="AH425" s="254">
        <f t="shared" si="191"/>
        <v>22812809521.296082</v>
      </c>
      <c r="AI425" s="254">
        <f t="shared" si="191"/>
        <v>23306382526.615986</v>
      </c>
      <c r="AJ425" s="254">
        <f>IF(AJ$78="","",AJ272+AJ283+AJ292)</f>
        <v>23791610046.258778</v>
      </c>
      <c r="AK425" s="254" t="str">
        <f t="shared" si="191"/>
        <v/>
      </c>
      <c r="AL425" s="254" t="str">
        <f t="shared" si="191"/>
        <v/>
      </c>
      <c r="AM425" s="254" t="str">
        <f t="shared" si="191"/>
        <v/>
      </c>
      <c r="AN425" s="254" t="str">
        <f t="shared" si="191"/>
        <v/>
      </c>
      <c r="AO425" s="254" t="str">
        <f t="shared" si="191"/>
        <v/>
      </c>
      <c r="AP425" s="254" t="str">
        <f t="shared" si="191"/>
        <v/>
      </c>
      <c r="AQ425" s="254" t="str">
        <f t="shared" si="191"/>
        <v/>
      </c>
      <c r="AR425" s="254" t="str">
        <f t="shared" si="191"/>
        <v/>
      </c>
    </row>
    <row r="426" spans="1:44" s="230" customFormat="1" ht="26" hidden="1" customHeight="1" x14ac:dyDescent="0.15">
      <c r="A426" s="256"/>
      <c r="B426" s="256" t="s">
        <v>227</v>
      </c>
      <c r="C426" s="290" t="s">
        <v>49</v>
      </c>
      <c r="D426" s="290">
        <f>IF(D$78="","",D412+D414+D416+D419)</f>
        <v>2469488742.6630187</v>
      </c>
      <c r="E426" s="290">
        <f t="shared" ref="E426:AR426" si="192">IF(E$78="","",E412+E414+E416+E419)</f>
        <v>2826713322.9974656</v>
      </c>
      <c r="F426" s="290">
        <f t="shared" si="192"/>
        <v>3170318576.4110026</v>
      </c>
      <c r="G426" s="290">
        <f t="shared" si="192"/>
        <v>3508674139.658824</v>
      </c>
      <c r="H426" s="290">
        <f t="shared" si="192"/>
        <v>3834395293.4003758</v>
      </c>
      <c r="I426" s="290">
        <f t="shared" si="192"/>
        <v>4154142048.0923362</v>
      </c>
      <c r="J426" s="290">
        <f t="shared" si="192"/>
        <v>4462152759.7700748</v>
      </c>
      <c r="K426" s="290">
        <f t="shared" si="192"/>
        <v>4765044845.3413773</v>
      </c>
      <c r="L426" s="290">
        <f t="shared" si="192"/>
        <v>5057020057.1883211</v>
      </c>
      <c r="M426" s="290">
        <f t="shared" si="192"/>
        <v>5344659616.1798029</v>
      </c>
      <c r="N426" s="290">
        <f t="shared" si="192"/>
        <v>5622129467.6966896</v>
      </c>
      <c r="O426" s="290">
        <f t="shared" si="192"/>
        <v>5895978178.3244238</v>
      </c>
      <c r="P426" s="290">
        <f t="shared" si="192"/>
        <v>6160339393.5553074</v>
      </c>
      <c r="Q426" s="290">
        <f t="shared" si="192"/>
        <v>6414250273.6530609</v>
      </c>
      <c r="R426" s="290">
        <f t="shared" si="192"/>
        <v>6659297832.8238258</v>
      </c>
      <c r="S426" s="290">
        <f t="shared" si="192"/>
        <v>6901972908.1960058</v>
      </c>
      <c r="T426" s="290">
        <f t="shared" si="192"/>
        <v>7136354814.1861076</v>
      </c>
      <c r="U426" s="290">
        <f t="shared" si="192"/>
        <v>7368911976.3734465</v>
      </c>
      <c r="V426" s="290">
        <f t="shared" si="192"/>
        <v>7593696002.7803307</v>
      </c>
      <c r="W426" s="290">
        <f t="shared" si="192"/>
        <v>7817153431.1873932</v>
      </c>
      <c r="X426" s="290">
        <f t="shared" si="192"/>
        <v>8033314225.9703999</v>
      </c>
      <c r="Y426" s="290">
        <f t="shared" si="192"/>
        <v>8248603514.3184414</v>
      </c>
      <c r="Z426" s="290">
        <f t="shared" si="192"/>
        <v>8457030072.4815407</v>
      </c>
      <c r="AA426" s="290">
        <f t="shared" si="192"/>
        <v>8651306041.7913876</v>
      </c>
      <c r="AB426" s="290">
        <f t="shared" si="192"/>
        <v>8839119779.7671089</v>
      </c>
      <c r="AC426" s="290">
        <f t="shared" si="192"/>
        <v>9026857639.7147102</v>
      </c>
      <c r="AD426" s="290">
        <f t="shared" si="192"/>
        <v>9208498355.6816177</v>
      </c>
      <c r="AE426" s="290">
        <f t="shared" si="192"/>
        <v>9390413625.365097</v>
      </c>
      <c r="AF426" s="290">
        <f t="shared" si="192"/>
        <v>9566562132.7594471</v>
      </c>
      <c r="AG426" s="290">
        <f t="shared" si="192"/>
        <v>9743304030.471941</v>
      </c>
      <c r="AH426" s="290">
        <f t="shared" si="192"/>
        <v>9914586610.8712006</v>
      </c>
      <c r="AI426" s="290">
        <f t="shared" si="192"/>
        <v>10086756000.051701</v>
      </c>
      <c r="AJ426" s="290">
        <f t="shared" si="192"/>
        <v>10253745603.762806</v>
      </c>
      <c r="AK426" s="290" t="str">
        <f t="shared" si="192"/>
        <v/>
      </c>
      <c r="AL426" s="290" t="str">
        <f t="shared" si="192"/>
        <v/>
      </c>
      <c r="AM426" s="290" t="str">
        <f t="shared" si="192"/>
        <v/>
      </c>
      <c r="AN426" s="290" t="str">
        <f t="shared" si="192"/>
        <v/>
      </c>
      <c r="AO426" s="290" t="str">
        <f t="shared" si="192"/>
        <v/>
      </c>
      <c r="AP426" s="290" t="str">
        <f t="shared" si="192"/>
        <v/>
      </c>
      <c r="AQ426" s="290" t="str">
        <f t="shared" si="192"/>
        <v/>
      </c>
      <c r="AR426" s="290" t="str">
        <f t="shared" si="192"/>
        <v/>
      </c>
    </row>
    <row r="427" spans="1:44" ht="26" customHeight="1" thickTop="1" x14ac:dyDescent="0.2"/>
  </sheetData>
  <sheetProtection sheet="1" objects="1" scenarios="1"/>
  <mergeCells count="32">
    <mergeCell ref="C21:C23"/>
    <mergeCell ref="D21:D22"/>
    <mergeCell ref="H21:H22"/>
    <mergeCell ref="E21:E22"/>
    <mergeCell ref="F21:F22"/>
    <mergeCell ref="K21:K22"/>
    <mergeCell ref="I21:I22"/>
    <mergeCell ref="B2:M2"/>
    <mergeCell ref="C216:D216"/>
    <mergeCell ref="E216:F216"/>
    <mergeCell ref="C147:D147"/>
    <mergeCell ref="E147:F147"/>
    <mergeCell ref="C170:D170"/>
    <mergeCell ref="E170:F170"/>
    <mergeCell ref="K24:K25"/>
    <mergeCell ref="J24:J25"/>
    <mergeCell ref="C193:D193"/>
    <mergeCell ref="E193:F193"/>
    <mergeCell ref="C124:D124"/>
    <mergeCell ref="E124:F124"/>
    <mergeCell ref="E24:E25"/>
    <mergeCell ref="G24:G25"/>
    <mergeCell ref="C363:D363"/>
    <mergeCell ref="E363:F363"/>
    <mergeCell ref="C386:D386"/>
    <mergeCell ref="E386:F386"/>
    <mergeCell ref="C294:D294"/>
    <mergeCell ref="E294:F294"/>
    <mergeCell ref="C317:D317"/>
    <mergeCell ref="E317:F317"/>
    <mergeCell ref="C340:D340"/>
    <mergeCell ref="E340:F340"/>
  </mergeCells>
  <phoneticPr fontId="34" type="noConversion"/>
  <printOptions horizontalCentered="1"/>
  <pageMargins left="0.59" right="0.59" top="0.59" bottom="0.79000000000000015" header="0.31" footer="0.31"/>
  <pageSetup paperSize="9" scale="36" orientation="portrait" horizontalDpi="0" verticalDpi="0"/>
  <headerFooter>
    <oddFooter>&amp;L&amp;K000000Kristel MAYENGA - VERS UN TqZEA&amp;C&amp;K000000Page &amp;P&amp;R&amp;K000000&amp;D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1"/>
    <pageSetUpPr fitToPage="1"/>
  </sheetPr>
  <dimension ref="A1:ASC377"/>
  <sheetViews>
    <sheetView showGridLines="0" topLeftCell="A378" workbookViewId="0">
      <selection activeCell="B385" sqref="B385"/>
    </sheetView>
  </sheetViews>
  <sheetFormatPr baseColWidth="10" defaultRowHeight="26" customHeight="1" x14ac:dyDescent="0.2"/>
  <cols>
    <col min="1" max="1" width="14.83203125" style="430" bestFit="1" customWidth="1"/>
    <col min="2" max="2" width="42.1640625" style="431" customWidth="1"/>
    <col min="3" max="3" width="9.5" style="431" customWidth="1"/>
    <col min="4" max="4" width="13.83203125" style="431" customWidth="1"/>
    <col min="5" max="5" width="19.6640625" style="444" customWidth="1"/>
    <col min="6" max="6" width="13.1640625" style="431" customWidth="1"/>
    <col min="7" max="7" width="19.6640625" style="431" customWidth="1"/>
    <col min="8" max="9" width="13.1640625" style="431" customWidth="1"/>
    <col min="10" max="10" width="19.6640625" style="444" customWidth="1"/>
    <col min="11" max="11" width="19.6640625" style="431" customWidth="1"/>
    <col min="12" max="12" width="9.5" style="431" customWidth="1"/>
    <col min="13" max="14" width="15.83203125" style="431" customWidth="1"/>
    <col min="15" max="15" width="10.83203125" style="431" customWidth="1"/>
    <col min="16" max="56" width="15.83203125" style="431" customWidth="1"/>
    <col min="57" max="16384" width="10.83203125" style="431"/>
  </cols>
  <sheetData>
    <row r="1" spans="1:18" s="451" customFormat="1" ht="26" hidden="1" customHeight="1" x14ac:dyDescent="0.2">
      <c r="A1" s="446"/>
      <c r="E1" s="471"/>
      <c r="J1" s="471"/>
    </row>
    <row r="2" spans="1:18" s="451" customFormat="1" ht="26" hidden="1" customHeight="1" x14ac:dyDescent="0.2">
      <c r="A2" s="446"/>
      <c r="B2" s="893"/>
      <c r="C2" s="893"/>
      <c r="D2" s="893"/>
      <c r="E2" s="893"/>
      <c r="F2" s="893"/>
      <c r="G2" s="893"/>
      <c r="H2" s="893"/>
      <c r="I2" s="893"/>
      <c r="J2" s="893"/>
      <c r="K2" s="893"/>
      <c r="L2" s="893"/>
      <c r="M2" s="893"/>
      <c r="N2" s="579"/>
      <c r="O2" s="579"/>
      <c r="P2" s="580"/>
    </row>
    <row r="3" spans="1:18" s="451" customFormat="1" ht="26" hidden="1" customHeight="1" x14ac:dyDescent="0.2">
      <c r="A3" s="446"/>
      <c r="E3" s="471"/>
      <c r="J3" s="471"/>
    </row>
    <row r="4" spans="1:18" s="443" customFormat="1" ht="26" hidden="1" customHeight="1" x14ac:dyDescent="0.2">
      <c r="A4" s="432"/>
      <c r="B4" s="433"/>
      <c r="C4" s="434"/>
      <c r="D4" s="435" t="s">
        <v>271</v>
      </c>
      <c r="E4" s="436"/>
      <c r="F4" s="437"/>
      <c r="G4" s="438"/>
      <c r="H4" s="438"/>
      <c r="I4" s="439"/>
      <c r="J4" s="440"/>
      <c r="K4" s="433"/>
      <c r="L4" s="441"/>
      <c r="M4" s="433"/>
      <c r="N4" s="433"/>
      <c r="O4" s="442"/>
    </row>
    <row r="5" spans="1:18" s="451" customFormat="1" ht="9" hidden="1" customHeight="1" x14ac:dyDescent="0.2">
      <c r="A5" s="446"/>
      <c r="C5" s="454"/>
      <c r="D5" s="581"/>
      <c r="E5" s="582"/>
      <c r="F5" s="583"/>
      <c r="G5" s="584"/>
      <c r="H5" s="584"/>
      <c r="I5" s="469"/>
      <c r="J5" s="470"/>
      <c r="L5" s="448"/>
    </row>
    <row r="6" spans="1:18" s="451" customFormat="1" ht="26" hidden="1" customHeight="1" x14ac:dyDescent="0.2">
      <c r="A6" s="446"/>
      <c r="B6" s="433" t="s">
        <v>279</v>
      </c>
      <c r="C6" s="446"/>
      <c r="D6" s="446"/>
      <c r="E6" s="585"/>
      <c r="H6" s="446"/>
      <c r="I6" s="614" t="s">
        <v>280</v>
      </c>
      <c r="J6" s="585"/>
      <c r="L6" s="446"/>
      <c r="M6" s="446"/>
      <c r="N6" s="446"/>
    </row>
    <row r="7" spans="1:18" s="451" customFormat="1" ht="9" hidden="1" customHeight="1" x14ac:dyDescent="0.2">
      <c r="A7" s="446"/>
      <c r="C7" s="586"/>
      <c r="D7" s="587"/>
      <c r="E7" s="588"/>
      <c r="F7" s="587"/>
      <c r="G7" s="587"/>
      <c r="H7" s="587"/>
      <c r="I7" s="587"/>
      <c r="J7" s="588"/>
      <c r="L7" s="446"/>
      <c r="M7" s="446"/>
      <c r="N7" s="446"/>
    </row>
    <row r="8" spans="1:18" s="451" customFormat="1" ht="26" hidden="1" customHeight="1" x14ac:dyDescent="0.2">
      <c r="A8" s="446"/>
      <c r="B8" s="451" t="s">
        <v>189</v>
      </c>
      <c r="C8" s="589"/>
      <c r="D8" s="606">
        <f>'Production ELECTRICITE'!D8</f>
        <v>0.95020000000000004</v>
      </c>
      <c r="E8" s="590" t="s">
        <v>11</v>
      </c>
      <c r="F8" s="469" t="s">
        <v>179</v>
      </c>
      <c r="G8" s="591"/>
      <c r="H8" s="591"/>
      <c r="I8" s="606">
        <f>'Production ELECTRICITE'!I8</f>
        <v>0.14430000000000001</v>
      </c>
      <c r="J8" s="590" t="s">
        <v>11</v>
      </c>
      <c r="L8" s="446"/>
      <c r="M8" s="446"/>
      <c r="N8" s="446"/>
      <c r="R8" s="447"/>
    </row>
    <row r="9" spans="1:18" s="451" customFormat="1" ht="26" hidden="1" customHeight="1" x14ac:dyDescent="0.2">
      <c r="A9" s="446"/>
      <c r="D9" s="592"/>
      <c r="E9" s="585"/>
      <c r="F9" s="451" t="s">
        <v>180</v>
      </c>
      <c r="G9" s="593"/>
      <c r="H9" s="593"/>
      <c r="I9" s="606">
        <f>'Production ELECTRICITE'!I9</f>
        <v>0.96</v>
      </c>
      <c r="J9" s="590" t="s">
        <v>11</v>
      </c>
      <c r="L9" s="446"/>
      <c r="M9" s="446"/>
      <c r="N9" s="446"/>
    </row>
    <row r="10" spans="1:18" s="451" customFormat="1" ht="26" hidden="1" customHeight="1" x14ac:dyDescent="0.2">
      <c r="A10" s="446"/>
      <c r="D10" s="592"/>
      <c r="E10" s="585"/>
      <c r="F10" s="451" t="s">
        <v>181</v>
      </c>
      <c r="G10" s="594"/>
      <c r="H10" s="594"/>
      <c r="I10" s="606">
        <f>'Production ELECTRICITE'!I10</f>
        <v>0.2</v>
      </c>
      <c r="J10" s="590" t="s">
        <v>11</v>
      </c>
      <c r="L10" s="446"/>
      <c r="M10" s="446"/>
      <c r="N10" s="446"/>
    </row>
    <row r="11" spans="1:18" s="451" customFormat="1" ht="26" hidden="1" customHeight="1" x14ac:dyDescent="0.2">
      <c r="A11" s="446"/>
      <c r="B11" s="447"/>
      <c r="C11" s="446"/>
      <c r="D11" s="595"/>
      <c r="E11" s="590"/>
      <c r="F11" s="451" t="s">
        <v>182</v>
      </c>
      <c r="I11" s="607">
        <f>'Production ELECTRICITE'!I11</f>
        <v>1000</v>
      </c>
      <c r="J11" s="590" t="s">
        <v>20</v>
      </c>
      <c r="L11" s="446"/>
      <c r="M11" s="446"/>
      <c r="N11" s="446"/>
    </row>
    <row r="12" spans="1:18" s="451" customFormat="1" ht="26" hidden="1" customHeight="1" x14ac:dyDescent="0.2">
      <c r="A12" s="446"/>
      <c r="B12" s="613" t="s">
        <v>278</v>
      </c>
      <c r="C12" s="446"/>
      <c r="D12" s="595"/>
      <c r="E12" s="590"/>
      <c r="F12" s="451" t="s">
        <v>193</v>
      </c>
      <c r="I12" s="606">
        <f>'Production ELECTRICITE'!I12</f>
        <v>0.97</v>
      </c>
      <c r="J12" s="590" t="s">
        <v>11</v>
      </c>
      <c r="L12" s="446"/>
      <c r="M12" s="446"/>
      <c r="N12" s="446"/>
    </row>
    <row r="13" spans="1:18" s="451" customFormat="1" ht="9" hidden="1" customHeight="1" x14ac:dyDescent="0.2">
      <c r="A13" s="446"/>
      <c r="D13" s="592"/>
      <c r="E13" s="590"/>
      <c r="F13" s="583"/>
      <c r="G13" s="584"/>
      <c r="H13" s="584"/>
      <c r="I13" s="596"/>
      <c r="J13" s="597"/>
      <c r="L13" s="448"/>
    </row>
    <row r="14" spans="1:18" s="451" customFormat="1" ht="26" hidden="1" customHeight="1" x14ac:dyDescent="0.2">
      <c r="A14" s="446"/>
      <c r="B14" s="451" t="s">
        <v>232</v>
      </c>
      <c r="C14" s="589"/>
      <c r="D14" s="608">
        <f>'Production ELECTRICITE'!D14</f>
        <v>5000</v>
      </c>
      <c r="E14" s="590" t="s">
        <v>235</v>
      </c>
      <c r="F14" s="451" t="s">
        <v>237</v>
      </c>
      <c r="G14" s="589"/>
      <c r="H14" s="451" t="s">
        <v>203</v>
      </c>
      <c r="I14" s="606">
        <f>'Production ELECTRICITE'!I14</f>
        <v>45</v>
      </c>
      <c r="J14" s="590" t="s">
        <v>20</v>
      </c>
      <c r="L14" s="446"/>
      <c r="M14" s="446"/>
      <c r="N14" s="446"/>
      <c r="P14" s="447"/>
    </row>
    <row r="15" spans="1:18" s="451" customFormat="1" ht="26" hidden="1" customHeight="1" x14ac:dyDescent="0.2">
      <c r="A15" s="446"/>
      <c r="B15" s="451" t="s">
        <v>234</v>
      </c>
      <c r="D15" s="607">
        <f>'Production ELECTRICITE'!D15</f>
        <v>3195</v>
      </c>
      <c r="E15" s="590" t="s">
        <v>187</v>
      </c>
      <c r="G15" s="454"/>
      <c r="H15" s="451" t="s">
        <v>204</v>
      </c>
      <c r="I15" s="606">
        <f>'Production ELECTRICITE'!I15</f>
        <v>90</v>
      </c>
      <c r="J15" s="590" t="s">
        <v>20</v>
      </c>
      <c r="L15" s="446"/>
      <c r="M15" s="446"/>
      <c r="N15" s="446"/>
      <c r="P15" s="447"/>
    </row>
    <row r="16" spans="1:18" s="451" customFormat="1" ht="26" hidden="1" customHeight="1" x14ac:dyDescent="0.2">
      <c r="A16" s="446"/>
      <c r="B16" s="451" t="s">
        <v>233</v>
      </c>
      <c r="C16" s="589"/>
      <c r="D16" s="607">
        <f>'Production ELECTRICITE'!D16</f>
        <v>2000</v>
      </c>
      <c r="E16" s="590" t="s">
        <v>258</v>
      </c>
      <c r="I16" s="592"/>
      <c r="J16" s="585"/>
      <c r="L16" s="446"/>
      <c r="M16" s="446"/>
      <c r="N16" s="446"/>
    </row>
    <row r="17" spans="1:1173" s="451" customFormat="1" ht="26" hidden="1" customHeight="1" x14ac:dyDescent="0.2">
      <c r="A17" s="446"/>
      <c r="B17" s="451" t="s">
        <v>251</v>
      </c>
      <c r="D17" s="607">
        <f>'Production ELECTRICITE'!D17</f>
        <v>2176</v>
      </c>
      <c r="E17" s="590" t="s">
        <v>187</v>
      </c>
      <c r="F17" s="451" t="s">
        <v>260</v>
      </c>
      <c r="I17" s="606">
        <f>'Production ELECTRICITE'!I17</f>
        <v>902.6</v>
      </c>
      <c r="J17" s="590" t="s">
        <v>187</v>
      </c>
      <c r="L17" s="446"/>
      <c r="M17" s="446"/>
      <c r="N17" s="446"/>
    </row>
    <row r="18" spans="1:1173" s="451" customFormat="1" ht="9" hidden="1" customHeight="1" x14ac:dyDescent="0.2">
      <c r="A18" s="446"/>
      <c r="E18" s="471"/>
      <c r="J18" s="471"/>
    </row>
    <row r="19" spans="1:1173" s="443" customFormat="1" ht="26" hidden="1" customHeight="1" x14ac:dyDescent="0.2">
      <c r="A19" s="432"/>
      <c r="B19" s="433"/>
      <c r="C19" s="435" t="s">
        <v>196</v>
      </c>
      <c r="D19" s="433"/>
      <c r="E19" s="445"/>
      <c r="F19" s="433"/>
      <c r="G19" s="433"/>
      <c r="H19" s="433"/>
      <c r="I19" s="433"/>
      <c r="J19" s="445"/>
      <c r="K19" s="433"/>
      <c r="L19" s="433"/>
      <c r="M19" s="433"/>
      <c r="N19" s="433"/>
      <c r="O19" s="442"/>
    </row>
    <row r="20" spans="1:1173" s="451" customFormat="1" ht="9" hidden="1" customHeight="1" x14ac:dyDescent="0.2">
      <c r="A20" s="446"/>
      <c r="D20" s="587"/>
      <c r="E20" s="598"/>
      <c r="F20" s="587"/>
      <c r="G20" s="587"/>
      <c r="H20" s="587"/>
      <c r="I20" s="587"/>
      <c r="J20" s="598"/>
      <c r="K20" s="587"/>
      <c r="L20" s="587"/>
      <c r="M20" s="587"/>
      <c r="N20" s="587"/>
    </row>
    <row r="21" spans="1:1173" s="451" customFormat="1" ht="26" hidden="1" customHeight="1" x14ac:dyDescent="0.2">
      <c r="A21" s="446"/>
      <c r="B21" s="599"/>
      <c r="C21" s="894" t="s">
        <v>50</v>
      </c>
      <c r="D21" s="895" t="s">
        <v>170</v>
      </c>
      <c r="E21" s="896" t="s">
        <v>211</v>
      </c>
      <c r="F21" s="895" t="s">
        <v>170</v>
      </c>
      <c r="G21" s="600" t="s">
        <v>175</v>
      </c>
      <c r="H21" s="895" t="s">
        <v>191</v>
      </c>
      <c r="I21" s="895" t="s">
        <v>194</v>
      </c>
      <c r="J21" s="600" t="s">
        <v>176</v>
      </c>
      <c r="K21" s="896" t="s">
        <v>195</v>
      </c>
      <c r="L21" s="446"/>
      <c r="N21" s="446"/>
    </row>
    <row r="22" spans="1:1173" s="451" customFormat="1" ht="26" hidden="1" customHeight="1" x14ac:dyDescent="0.2">
      <c r="A22" s="446"/>
      <c r="B22" s="599"/>
      <c r="C22" s="894"/>
      <c r="D22" s="895"/>
      <c r="E22" s="897"/>
      <c r="F22" s="895"/>
      <c r="G22" s="601"/>
      <c r="H22" s="895"/>
      <c r="I22" s="895"/>
      <c r="J22" s="601"/>
      <c r="K22" s="897"/>
      <c r="L22" s="446"/>
      <c r="N22" s="446"/>
    </row>
    <row r="23" spans="1:1173" s="451" customFormat="1" ht="26" hidden="1" customHeight="1" x14ac:dyDescent="0.2">
      <c r="A23" s="446"/>
      <c r="B23" s="599"/>
      <c r="C23" s="894"/>
      <c r="D23" s="602" t="s">
        <v>240</v>
      </c>
      <c r="E23" s="603" t="s">
        <v>236</v>
      </c>
      <c r="F23" s="602" t="s">
        <v>257</v>
      </c>
      <c r="G23" s="603" t="s">
        <v>259</v>
      </c>
      <c r="H23" s="602" t="s">
        <v>17</v>
      </c>
      <c r="I23" s="602" t="s">
        <v>17</v>
      </c>
      <c r="J23" s="604" t="s">
        <v>20</v>
      </c>
      <c r="K23" s="604" t="s">
        <v>49</v>
      </c>
      <c r="L23" s="446"/>
      <c r="N23" s="446"/>
    </row>
    <row r="24" spans="1:1173" s="451" customFormat="1" ht="26" hidden="1" customHeight="1" x14ac:dyDescent="0.2">
      <c r="A24" s="446"/>
      <c r="B24" s="605" t="str">
        <f>IF($J$30&lt;A205,"","Part d'ER insuffisante")</f>
        <v/>
      </c>
      <c r="C24" s="607" t="str">
        <f>'Production ELECTRICITE'!$C$24</f>
        <v>*HYD*</v>
      </c>
      <c r="D24" s="609">
        <f>'Production ELECTRICITE'!D24*10^9</f>
        <v>2500000000</v>
      </c>
      <c r="E24" s="889">
        <f>$D$8*D14*D15</f>
        <v>15179445</v>
      </c>
      <c r="F24" s="609">
        <f>'Production ELECTRICITE'!F24*10^9</f>
        <v>0</v>
      </c>
      <c r="G24" s="889">
        <f>$D$8*D16*D17</f>
        <v>4135270.4000000004</v>
      </c>
      <c r="H24" s="610">
        <v>100</v>
      </c>
      <c r="I24" s="610">
        <v>100</v>
      </c>
      <c r="J24" s="891">
        <f>I8*I9*(1-I10)*I11*I12</f>
        <v>107.49772800000001</v>
      </c>
      <c r="K24" s="891">
        <f>SUM(Vérification!C86:C89)*10^6</f>
        <v>2536100000.0000005</v>
      </c>
      <c r="L24" s="446"/>
      <c r="N24" s="446"/>
    </row>
    <row r="25" spans="1:1173" s="451" customFormat="1" ht="26" hidden="1" customHeight="1" x14ac:dyDescent="0.2">
      <c r="A25" s="446"/>
      <c r="B25" s="605" t="str">
        <f>IF($J$30&lt;A375,"","Part d'ER insuffisante")</f>
        <v/>
      </c>
      <c r="C25" s="607" t="str">
        <f>'Production ELECTRICITE'!$C$25</f>
        <v>*EOL*</v>
      </c>
      <c r="D25" s="609">
        <f>'Production ELECTRICITE'!D25*10^9</f>
        <v>0</v>
      </c>
      <c r="E25" s="890"/>
      <c r="F25" s="609">
        <f>'Production ELECTRICITE'!F25*10^9</f>
        <v>2500000000</v>
      </c>
      <c r="G25" s="890"/>
      <c r="H25" s="610">
        <v>100</v>
      </c>
      <c r="I25" s="610">
        <v>100</v>
      </c>
      <c r="J25" s="892"/>
      <c r="K25" s="892"/>
      <c r="L25" s="446"/>
      <c r="N25" s="446"/>
    </row>
    <row r="26" spans="1:1173" s="446" customFormat="1" ht="26" hidden="1" customHeight="1" x14ac:dyDescent="0.2"/>
    <row r="27" spans="1:1173" s="451" customFormat="1" ht="25" hidden="1" customHeight="1" x14ac:dyDescent="0.2">
      <c r="A27" s="446"/>
      <c r="E27" s="471"/>
      <c r="J27" s="471"/>
    </row>
    <row r="28" spans="1:1173" s="449" customFormat="1" ht="22" hidden="1" customHeight="1" x14ac:dyDescent="0.2">
      <c r="A28" s="446"/>
      <c r="B28" s="447"/>
      <c r="C28" s="448"/>
      <c r="D28" s="449">
        <v>0</v>
      </c>
      <c r="E28" s="450">
        <f>IF(D28="N/A","N/A",IF((ROUND($D$29+30,-1))&lt;($D$29+D28+1),"N/A",D28+1))</f>
        <v>1</v>
      </c>
      <c r="F28" s="450">
        <f t="shared" ref="F28:AR28" si="0">IF(E28="N/A","N/A",IF((ROUND($D$29+30,-1))&lt;($D$29+E28+1),"N/A",E28+1))</f>
        <v>2</v>
      </c>
      <c r="G28" s="450">
        <f t="shared" si="0"/>
        <v>3</v>
      </c>
      <c r="H28" s="450">
        <f t="shared" si="0"/>
        <v>4</v>
      </c>
      <c r="I28" s="450">
        <f t="shared" si="0"/>
        <v>5</v>
      </c>
      <c r="J28" s="450">
        <f t="shared" si="0"/>
        <v>6</v>
      </c>
      <c r="K28" s="450">
        <f t="shared" si="0"/>
        <v>7</v>
      </c>
      <c r="L28" s="450">
        <f t="shared" si="0"/>
        <v>8</v>
      </c>
      <c r="M28" s="450">
        <f t="shared" si="0"/>
        <v>9</v>
      </c>
      <c r="N28" s="450">
        <f t="shared" si="0"/>
        <v>10</v>
      </c>
      <c r="O28" s="450">
        <f t="shared" si="0"/>
        <v>11</v>
      </c>
      <c r="P28" s="450">
        <f t="shared" si="0"/>
        <v>12</v>
      </c>
      <c r="Q28" s="450">
        <f t="shared" si="0"/>
        <v>13</v>
      </c>
      <c r="R28" s="450">
        <f t="shared" si="0"/>
        <v>14</v>
      </c>
      <c r="S28" s="450">
        <f t="shared" si="0"/>
        <v>15</v>
      </c>
      <c r="T28" s="450">
        <f t="shared" si="0"/>
        <v>16</v>
      </c>
      <c r="U28" s="450">
        <f t="shared" si="0"/>
        <v>17</v>
      </c>
      <c r="V28" s="450">
        <f t="shared" si="0"/>
        <v>18</v>
      </c>
      <c r="W28" s="450">
        <f t="shared" si="0"/>
        <v>19</v>
      </c>
      <c r="X28" s="450">
        <f t="shared" si="0"/>
        <v>20</v>
      </c>
      <c r="Y28" s="450">
        <f t="shared" si="0"/>
        <v>21</v>
      </c>
      <c r="Z28" s="450">
        <f t="shared" si="0"/>
        <v>22</v>
      </c>
      <c r="AA28" s="450">
        <f t="shared" si="0"/>
        <v>23</v>
      </c>
      <c r="AB28" s="450">
        <f t="shared" si="0"/>
        <v>24</v>
      </c>
      <c r="AC28" s="450">
        <f t="shared" si="0"/>
        <v>25</v>
      </c>
      <c r="AD28" s="450">
        <f t="shared" si="0"/>
        <v>26</v>
      </c>
      <c r="AE28" s="450">
        <f t="shared" si="0"/>
        <v>27</v>
      </c>
      <c r="AF28" s="450">
        <f t="shared" si="0"/>
        <v>28</v>
      </c>
      <c r="AG28" s="450">
        <f t="shared" si="0"/>
        <v>29</v>
      </c>
      <c r="AH28" s="450">
        <f t="shared" si="0"/>
        <v>30</v>
      </c>
      <c r="AI28" s="450">
        <f t="shared" si="0"/>
        <v>31</v>
      </c>
      <c r="AJ28" s="450">
        <f t="shared" si="0"/>
        <v>32</v>
      </c>
      <c r="AK28" s="450" t="str">
        <f t="shared" si="0"/>
        <v>N/A</v>
      </c>
      <c r="AL28" s="450" t="str">
        <f t="shared" si="0"/>
        <v>N/A</v>
      </c>
      <c r="AM28" s="450" t="str">
        <f t="shared" si="0"/>
        <v>N/A</v>
      </c>
      <c r="AN28" s="450" t="str">
        <f t="shared" si="0"/>
        <v>N/A</v>
      </c>
      <c r="AO28" s="450" t="str">
        <f t="shared" si="0"/>
        <v>N/A</v>
      </c>
      <c r="AP28" s="450" t="str">
        <f t="shared" si="0"/>
        <v>N/A</v>
      </c>
      <c r="AQ28" s="450" t="str">
        <f t="shared" si="0"/>
        <v>N/A</v>
      </c>
      <c r="AR28" s="450" t="str">
        <f t="shared" si="0"/>
        <v>N/A</v>
      </c>
      <c r="AS28" s="451"/>
      <c r="AT28" s="446"/>
      <c r="AU28" s="451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1"/>
      <c r="BG28" s="451"/>
      <c r="BH28" s="451"/>
      <c r="BI28" s="451"/>
      <c r="BJ28" s="451"/>
      <c r="BK28" s="451"/>
      <c r="BL28" s="451"/>
      <c r="BM28" s="451"/>
      <c r="BN28" s="451"/>
      <c r="BO28" s="451"/>
      <c r="BP28" s="451"/>
      <c r="BQ28" s="451"/>
      <c r="BR28" s="451"/>
      <c r="BS28" s="451"/>
      <c r="BT28" s="451"/>
      <c r="BU28" s="451"/>
      <c r="BV28" s="451"/>
      <c r="BW28" s="451"/>
      <c r="BX28" s="451"/>
      <c r="BY28" s="451"/>
      <c r="BZ28" s="451"/>
      <c r="CA28" s="451"/>
      <c r="CB28" s="451"/>
      <c r="CC28" s="451"/>
      <c r="CD28" s="451"/>
      <c r="CE28" s="451"/>
      <c r="CF28" s="451"/>
      <c r="CG28" s="451"/>
      <c r="CH28" s="451"/>
      <c r="CI28" s="451"/>
      <c r="CJ28" s="451"/>
      <c r="CK28" s="451"/>
      <c r="CL28" s="451"/>
      <c r="CM28" s="451"/>
      <c r="CN28" s="451"/>
      <c r="CO28" s="451"/>
      <c r="CP28" s="451"/>
      <c r="CQ28" s="451"/>
      <c r="CR28" s="451"/>
      <c r="CS28" s="451"/>
      <c r="CT28" s="451"/>
      <c r="CU28" s="451"/>
      <c r="CV28" s="451"/>
      <c r="CW28" s="451"/>
      <c r="CX28" s="451"/>
      <c r="CY28" s="451"/>
      <c r="CZ28" s="451"/>
      <c r="DA28" s="451"/>
      <c r="DB28" s="451"/>
      <c r="DC28" s="451"/>
      <c r="DD28" s="451"/>
      <c r="DE28" s="451"/>
      <c r="DF28" s="451"/>
      <c r="DG28" s="451"/>
      <c r="DH28" s="451"/>
      <c r="DI28" s="451"/>
      <c r="DJ28" s="451"/>
      <c r="DK28" s="451"/>
      <c r="DL28" s="451"/>
      <c r="DM28" s="451"/>
      <c r="DN28" s="451"/>
      <c r="DO28" s="451"/>
      <c r="DP28" s="451"/>
      <c r="DQ28" s="451"/>
      <c r="DR28" s="451"/>
      <c r="DS28" s="451"/>
      <c r="DT28" s="451"/>
      <c r="DU28" s="451"/>
      <c r="DV28" s="451"/>
      <c r="DW28" s="451"/>
      <c r="DX28" s="451"/>
      <c r="DY28" s="451"/>
      <c r="DZ28" s="451"/>
      <c r="EA28" s="451"/>
      <c r="EB28" s="451"/>
      <c r="EC28" s="451"/>
      <c r="ED28" s="451"/>
      <c r="EE28" s="451"/>
      <c r="EF28" s="451"/>
      <c r="EG28" s="451"/>
      <c r="EH28" s="451"/>
      <c r="EI28" s="451"/>
      <c r="EJ28" s="451"/>
      <c r="EK28" s="451"/>
      <c r="EL28" s="451"/>
      <c r="EM28" s="451"/>
      <c r="EN28" s="451"/>
      <c r="EO28" s="451"/>
      <c r="EP28" s="451"/>
      <c r="EQ28" s="451"/>
      <c r="ER28" s="451"/>
      <c r="ES28" s="451"/>
      <c r="ET28" s="451"/>
      <c r="EU28" s="451"/>
      <c r="EV28" s="451"/>
      <c r="EW28" s="451"/>
      <c r="EX28" s="451"/>
      <c r="EY28" s="451"/>
      <c r="EZ28" s="451"/>
      <c r="FA28" s="451"/>
      <c r="FB28" s="451"/>
      <c r="FC28" s="451"/>
      <c r="FD28" s="451"/>
      <c r="FE28" s="451"/>
      <c r="FF28" s="451"/>
      <c r="FG28" s="451"/>
      <c r="FH28" s="451"/>
      <c r="FI28" s="451"/>
      <c r="FJ28" s="451"/>
      <c r="FK28" s="451"/>
      <c r="FL28" s="451"/>
      <c r="FM28" s="451"/>
      <c r="FN28" s="451"/>
      <c r="FO28" s="451"/>
      <c r="FP28" s="451"/>
      <c r="FQ28" s="451"/>
      <c r="FR28" s="451"/>
      <c r="FS28" s="451"/>
      <c r="FT28" s="451"/>
      <c r="FU28" s="451"/>
      <c r="FV28" s="451"/>
      <c r="FW28" s="451"/>
      <c r="FX28" s="451"/>
      <c r="FY28" s="451"/>
      <c r="FZ28" s="451"/>
      <c r="GA28" s="451"/>
      <c r="GB28" s="451"/>
      <c r="GC28" s="451"/>
      <c r="GD28" s="451"/>
      <c r="GE28" s="451"/>
      <c r="GF28" s="451"/>
      <c r="GG28" s="451"/>
      <c r="GH28" s="451"/>
      <c r="GI28" s="451"/>
      <c r="GJ28" s="451"/>
      <c r="GK28" s="451"/>
      <c r="GL28" s="451"/>
      <c r="GM28" s="451"/>
      <c r="GN28" s="451"/>
      <c r="GO28" s="451"/>
      <c r="GP28" s="451"/>
      <c r="GQ28" s="451"/>
      <c r="GR28" s="451"/>
      <c r="GS28" s="451"/>
      <c r="GT28" s="451"/>
      <c r="GU28" s="451"/>
      <c r="GV28" s="451"/>
      <c r="GW28" s="451"/>
      <c r="GX28" s="451"/>
      <c r="GY28" s="451"/>
      <c r="GZ28" s="451"/>
      <c r="HA28" s="451"/>
      <c r="HB28" s="451"/>
      <c r="HC28" s="451"/>
      <c r="HD28" s="451"/>
      <c r="HE28" s="451"/>
      <c r="HF28" s="451"/>
      <c r="HG28" s="451"/>
      <c r="HH28" s="451"/>
      <c r="HI28" s="451"/>
      <c r="HJ28" s="451"/>
      <c r="HK28" s="451"/>
      <c r="HL28" s="451"/>
      <c r="HM28" s="451"/>
      <c r="HN28" s="451"/>
      <c r="HO28" s="451"/>
      <c r="HP28" s="451"/>
      <c r="HQ28" s="451"/>
      <c r="HR28" s="451"/>
      <c r="HS28" s="451"/>
      <c r="HT28" s="451"/>
      <c r="HU28" s="451"/>
      <c r="HV28" s="451"/>
      <c r="HW28" s="451"/>
      <c r="HX28" s="451"/>
      <c r="HY28" s="451"/>
      <c r="HZ28" s="451"/>
      <c r="IA28" s="451"/>
      <c r="IB28" s="451"/>
      <c r="IC28" s="451"/>
      <c r="ID28" s="451"/>
      <c r="IE28" s="451"/>
      <c r="IF28" s="451"/>
      <c r="IG28" s="451"/>
      <c r="IH28" s="451"/>
      <c r="II28" s="451"/>
      <c r="IJ28" s="451"/>
      <c r="IK28" s="451"/>
      <c r="IL28" s="451"/>
      <c r="IM28" s="451"/>
      <c r="IN28" s="451"/>
      <c r="IO28" s="451"/>
      <c r="IP28" s="451"/>
      <c r="IQ28" s="451"/>
      <c r="IR28" s="451"/>
      <c r="IS28" s="451"/>
      <c r="IT28" s="451"/>
      <c r="IU28" s="451"/>
      <c r="IV28" s="451"/>
      <c r="IW28" s="451"/>
      <c r="IX28" s="451"/>
      <c r="IY28" s="451"/>
      <c r="IZ28" s="451"/>
      <c r="JA28" s="451"/>
      <c r="JB28" s="451"/>
      <c r="JC28" s="451"/>
      <c r="JD28" s="451"/>
      <c r="JE28" s="451"/>
      <c r="JF28" s="451"/>
      <c r="JG28" s="451"/>
      <c r="JH28" s="451"/>
      <c r="JI28" s="451"/>
      <c r="JJ28" s="451"/>
      <c r="JK28" s="451"/>
      <c r="JL28" s="451"/>
      <c r="JM28" s="451"/>
      <c r="JN28" s="451"/>
      <c r="JO28" s="451"/>
      <c r="JP28" s="451"/>
      <c r="JQ28" s="451"/>
      <c r="JR28" s="451"/>
      <c r="JS28" s="451"/>
      <c r="JT28" s="451"/>
      <c r="JU28" s="451"/>
      <c r="JV28" s="451"/>
      <c r="JW28" s="451"/>
      <c r="JX28" s="451"/>
      <c r="JY28" s="451"/>
      <c r="JZ28" s="451"/>
      <c r="KA28" s="451"/>
      <c r="KB28" s="451"/>
      <c r="KC28" s="451"/>
      <c r="KD28" s="451"/>
      <c r="KE28" s="451"/>
      <c r="KF28" s="451"/>
      <c r="KG28" s="451"/>
      <c r="KH28" s="451"/>
      <c r="KI28" s="451"/>
      <c r="KJ28" s="451"/>
      <c r="KK28" s="451"/>
      <c r="KL28" s="451"/>
      <c r="KM28" s="451"/>
      <c r="KN28" s="451"/>
      <c r="KO28" s="451"/>
      <c r="KP28" s="451"/>
      <c r="KQ28" s="451"/>
      <c r="KR28" s="451"/>
      <c r="KS28" s="451"/>
      <c r="KT28" s="451"/>
      <c r="KU28" s="451"/>
      <c r="KV28" s="451"/>
      <c r="KW28" s="451"/>
      <c r="KX28" s="451"/>
      <c r="KY28" s="451"/>
      <c r="KZ28" s="451"/>
      <c r="LA28" s="451"/>
      <c r="LB28" s="451"/>
      <c r="LC28" s="451"/>
      <c r="LD28" s="451"/>
      <c r="LE28" s="451"/>
      <c r="LF28" s="451"/>
      <c r="LG28" s="451"/>
      <c r="LH28" s="451"/>
      <c r="LI28" s="451"/>
      <c r="LJ28" s="451"/>
      <c r="LK28" s="451"/>
      <c r="LL28" s="451"/>
      <c r="LM28" s="451"/>
      <c r="LN28" s="451"/>
      <c r="LO28" s="451"/>
      <c r="LP28" s="451"/>
      <c r="LQ28" s="451"/>
      <c r="LR28" s="451"/>
      <c r="LS28" s="451"/>
      <c r="LT28" s="451"/>
      <c r="LU28" s="451"/>
      <c r="LV28" s="451"/>
      <c r="LW28" s="451"/>
      <c r="LX28" s="451"/>
      <c r="LY28" s="451"/>
      <c r="LZ28" s="451"/>
      <c r="MA28" s="451"/>
      <c r="MB28" s="451"/>
      <c r="MC28" s="451"/>
      <c r="MD28" s="451"/>
      <c r="ME28" s="451"/>
      <c r="MF28" s="451"/>
      <c r="MG28" s="451"/>
      <c r="MH28" s="451"/>
      <c r="MI28" s="451"/>
      <c r="MJ28" s="451"/>
      <c r="MK28" s="451"/>
      <c r="ML28" s="451"/>
      <c r="MM28" s="451"/>
      <c r="MN28" s="451"/>
      <c r="MO28" s="451"/>
      <c r="MP28" s="451"/>
      <c r="MQ28" s="451"/>
      <c r="MR28" s="451"/>
      <c r="MS28" s="451"/>
      <c r="MT28" s="451"/>
      <c r="MU28" s="451"/>
      <c r="MV28" s="451"/>
      <c r="MW28" s="451"/>
      <c r="MX28" s="451"/>
      <c r="MY28" s="451"/>
      <c r="MZ28" s="451"/>
      <c r="NA28" s="451"/>
      <c r="NB28" s="451"/>
      <c r="NC28" s="451"/>
      <c r="ND28" s="451"/>
      <c r="NE28" s="451"/>
      <c r="NF28" s="451"/>
      <c r="NG28" s="451"/>
      <c r="NH28" s="451"/>
      <c r="NI28" s="451"/>
      <c r="NJ28" s="451"/>
      <c r="NK28" s="451"/>
      <c r="NL28" s="451"/>
      <c r="NM28" s="451"/>
      <c r="NN28" s="451"/>
      <c r="NO28" s="451"/>
      <c r="NP28" s="451"/>
      <c r="NQ28" s="451"/>
      <c r="NR28" s="451"/>
      <c r="NS28" s="451"/>
      <c r="NT28" s="451"/>
      <c r="NU28" s="451"/>
      <c r="NV28" s="451"/>
      <c r="NW28" s="451"/>
      <c r="NX28" s="451"/>
      <c r="NY28" s="451"/>
      <c r="NZ28" s="451"/>
      <c r="OA28" s="451"/>
      <c r="OB28" s="451"/>
      <c r="OC28" s="451"/>
      <c r="OD28" s="451"/>
      <c r="OE28" s="451"/>
      <c r="OF28" s="451"/>
      <c r="OG28" s="451"/>
      <c r="OH28" s="451"/>
      <c r="OI28" s="451"/>
      <c r="OJ28" s="451"/>
      <c r="OK28" s="451"/>
      <c r="OL28" s="451"/>
      <c r="OM28" s="451"/>
      <c r="ON28" s="451"/>
      <c r="OO28" s="451"/>
      <c r="OP28" s="451"/>
      <c r="OQ28" s="451"/>
      <c r="OR28" s="451"/>
      <c r="OS28" s="451"/>
      <c r="OT28" s="451"/>
      <c r="OU28" s="451"/>
      <c r="OV28" s="451"/>
      <c r="OW28" s="451"/>
      <c r="OX28" s="451"/>
      <c r="OY28" s="451"/>
      <c r="OZ28" s="451"/>
      <c r="PA28" s="451"/>
      <c r="PB28" s="451"/>
      <c r="PC28" s="451"/>
      <c r="PD28" s="451"/>
      <c r="PE28" s="451"/>
      <c r="PF28" s="451"/>
      <c r="PG28" s="451"/>
      <c r="PH28" s="451"/>
      <c r="PI28" s="451"/>
      <c r="PJ28" s="451"/>
      <c r="PK28" s="451"/>
      <c r="PL28" s="451"/>
      <c r="PM28" s="451"/>
      <c r="PN28" s="451"/>
      <c r="PO28" s="451"/>
      <c r="PP28" s="451"/>
      <c r="PQ28" s="451"/>
      <c r="PR28" s="451"/>
      <c r="PS28" s="451"/>
      <c r="PT28" s="451"/>
      <c r="PU28" s="451"/>
      <c r="PV28" s="451"/>
      <c r="PW28" s="451"/>
      <c r="PX28" s="451"/>
      <c r="PY28" s="451"/>
      <c r="PZ28" s="451"/>
      <c r="QA28" s="451"/>
      <c r="QB28" s="451"/>
      <c r="QC28" s="451"/>
      <c r="QD28" s="451"/>
      <c r="QE28" s="451"/>
      <c r="QF28" s="451"/>
      <c r="QG28" s="451"/>
      <c r="QH28" s="451"/>
      <c r="QI28" s="451"/>
      <c r="QJ28" s="451"/>
      <c r="QK28" s="451"/>
      <c r="QL28" s="451"/>
      <c r="QM28" s="451"/>
      <c r="QN28" s="451"/>
      <c r="QO28" s="451"/>
      <c r="QP28" s="451"/>
      <c r="QQ28" s="451"/>
      <c r="QR28" s="451"/>
      <c r="QS28" s="451"/>
      <c r="QT28" s="451"/>
      <c r="QU28" s="451"/>
      <c r="QV28" s="451"/>
      <c r="QW28" s="451"/>
      <c r="QX28" s="451"/>
      <c r="QY28" s="451"/>
      <c r="QZ28" s="451"/>
      <c r="RA28" s="451"/>
      <c r="RB28" s="451"/>
      <c r="RC28" s="451"/>
      <c r="RD28" s="451"/>
      <c r="RE28" s="451"/>
      <c r="RF28" s="451"/>
      <c r="RG28" s="451"/>
      <c r="RH28" s="451"/>
      <c r="RI28" s="451"/>
      <c r="RJ28" s="451"/>
      <c r="RK28" s="451"/>
      <c r="RL28" s="451"/>
      <c r="RM28" s="451"/>
      <c r="RN28" s="451"/>
      <c r="RO28" s="451"/>
      <c r="RP28" s="451"/>
      <c r="RQ28" s="451"/>
      <c r="RR28" s="451"/>
      <c r="RS28" s="451"/>
      <c r="RT28" s="451"/>
      <c r="RU28" s="451"/>
      <c r="RV28" s="451"/>
      <c r="RW28" s="451"/>
      <c r="RX28" s="451"/>
      <c r="RY28" s="451"/>
      <c r="RZ28" s="451"/>
      <c r="SA28" s="451"/>
      <c r="SB28" s="451"/>
      <c r="SC28" s="451"/>
      <c r="SD28" s="451"/>
      <c r="SE28" s="451"/>
      <c r="SF28" s="451"/>
      <c r="SG28" s="451"/>
      <c r="SH28" s="451"/>
      <c r="SI28" s="451"/>
      <c r="SJ28" s="451"/>
      <c r="SK28" s="451"/>
      <c r="SL28" s="451"/>
      <c r="SM28" s="451"/>
      <c r="SN28" s="451"/>
      <c r="SO28" s="451"/>
      <c r="SP28" s="451"/>
      <c r="SQ28" s="451"/>
      <c r="SR28" s="451"/>
      <c r="SS28" s="451"/>
      <c r="ST28" s="451"/>
      <c r="SU28" s="451"/>
      <c r="SV28" s="451"/>
      <c r="SW28" s="451"/>
      <c r="SX28" s="451"/>
      <c r="SY28" s="451"/>
      <c r="SZ28" s="451"/>
      <c r="TA28" s="451"/>
      <c r="TB28" s="451"/>
      <c r="TC28" s="451"/>
      <c r="TD28" s="451"/>
      <c r="TE28" s="451"/>
      <c r="TF28" s="451"/>
      <c r="TG28" s="451"/>
      <c r="TH28" s="451"/>
      <c r="TI28" s="451"/>
      <c r="TJ28" s="451"/>
      <c r="TK28" s="451"/>
      <c r="TL28" s="451"/>
      <c r="TM28" s="451"/>
      <c r="TN28" s="451"/>
      <c r="TO28" s="451"/>
      <c r="TP28" s="451"/>
      <c r="TQ28" s="451"/>
      <c r="TR28" s="451"/>
      <c r="TS28" s="451"/>
      <c r="TT28" s="451"/>
      <c r="TU28" s="451"/>
      <c r="TV28" s="451"/>
      <c r="TW28" s="451"/>
      <c r="TX28" s="451"/>
      <c r="TY28" s="451"/>
      <c r="TZ28" s="451"/>
      <c r="UA28" s="451"/>
      <c r="UB28" s="451"/>
      <c r="UC28" s="451"/>
      <c r="UD28" s="451"/>
      <c r="UE28" s="451"/>
      <c r="UF28" s="451"/>
      <c r="UG28" s="451"/>
      <c r="UH28" s="451"/>
      <c r="UI28" s="451"/>
      <c r="UJ28" s="451"/>
      <c r="UK28" s="451"/>
      <c r="UL28" s="451"/>
      <c r="UM28" s="451"/>
      <c r="UN28" s="451"/>
      <c r="UO28" s="451"/>
      <c r="UP28" s="451"/>
      <c r="UQ28" s="451"/>
      <c r="UR28" s="451"/>
      <c r="US28" s="451"/>
      <c r="UT28" s="451"/>
      <c r="UU28" s="451"/>
      <c r="UV28" s="451"/>
      <c r="UW28" s="451"/>
      <c r="UX28" s="451"/>
      <c r="UY28" s="451"/>
      <c r="UZ28" s="451"/>
      <c r="VA28" s="451"/>
      <c r="VB28" s="451"/>
      <c r="VC28" s="451"/>
      <c r="VD28" s="451"/>
      <c r="VE28" s="451"/>
      <c r="VF28" s="451"/>
      <c r="VG28" s="451"/>
      <c r="VH28" s="451"/>
      <c r="VI28" s="451"/>
      <c r="VJ28" s="451"/>
      <c r="VK28" s="451"/>
      <c r="VL28" s="451"/>
      <c r="VM28" s="451"/>
      <c r="VN28" s="451"/>
      <c r="VO28" s="451"/>
      <c r="VP28" s="451"/>
      <c r="VQ28" s="451"/>
      <c r="VR28" s="451"/>
      <c r="VS28" s="451"/>
      <c r="VT28" s="451"/>
      <c r="VU28" s="451"/>
      <c r="VV28" s="451"/>
      <c r="VW28" s="451"/>
      <c r="VX28" s="451"/>
      <c r="VY28" s="451"/>
      <c r="VZ28" s="451"/>
      <c r="WA28" s="451"/>
      <c r="WB28" s="451"/>
      <c r="WC28" s="451"/>
      <c r="WD28" s="451"/>
      <c r="WE28" s="451"/>
      <c r="WF28" s="451"/>
      <c r="WG28" s="451"/>
      <c r="WH28" s="451"/>
      <c r="WI28" s="451"/>
      <c r="WJ28" s="451"/>
      <c r="WK28" s="451"/>
      <c r="WL28" s="451"/>
      <c r="WM28" s="451"/>
      <c r="WN28" s="451"/>
      <c r="WO28" s="451"/>
      <c r="WP28" s="451"/>
      <c r="WQ28" s="451"/>
      <c r="WR28" s="451"/>
      <c r="WS28" s="451"/>
      <c r="WT28" s="451"/>
      <c r="WU28" s="451"/>
      <c r="WV28" s="451"/>
      <c r="WW28" s="451"/>
      <c r="WX28" s="451"/>
      <c r="WY28" s="451"/>
      <c r="WZ28" s="451"/>
      <c r="XA28" s="451"/>
      <c r="XB28" s="451"/>
      <c r="XC28" s="451"/>
      <c r="XD28" s="451"/>
      <c r="XE28" s="451"/>
      <c r="XF28" s="451"/>
      <c r="XG28" s="451"/>
      <c r="XH28" s="451"/>
      <c r="XI28" s="451"/>
      <c r="XJ28" s="451"/>
      <c r="XK28" s="451"/>
      <c r="XL28" s="451"/>
      <c r="XM28" s="451"/>
      <c r="XN28" s="451"/>
      <c r="XO28" s="451"/>
      <c r="XP28" s="451"/>
      <c r="XQ28" s="451"/>
      <c r="XR28" s="451"/>
      <c r="XS28" s="451"/>
      <c r="XT28" s="451"/>
      <c r="XU28" s="451"/>
      <c r="XV28" s="451"/>
      <c r="XW28" s="451"/>
      <c r="XX28" s="451"/>
      <c r="XY28" s="451"/>
      <c r="XZ28" s="451"/>
      <c r="YA28" s="451"/>
      <c r="YB28" s="451"/>
      <c r="YC28" s="451"/>
      <c r="YD28" s="451"/>
      <c r="YE28" s="451"/>
      <c r="YF28" s="451"/>
      <c r="YG28" s="451"/>
      <c r="YH28" s="451"/>
      <c r="YI28" s="451"/>
      <c r="YJ28" s="451"/>
      <c r="YK28" s="451"/>
      <c r="YL28" s="451"/>
      <c r="YM28" s="451"/>
      <c r="YN28" s="451"/>
      <c r="YO28" s="451"/>
      <c r="YP28" s="451"/>
      <c r="YQ28" s="451"/>
      <c r="YR28" s="451"/>
      <c r="YS28" s="451"/>
      <c r="YT28" s="451"/>
      <c r="YU28" s="451"/>
      <c r="YV28" s="451"/>
      <c r="YW28" s="451"/>
      <c r="YX28" s="451"/>
      <c r="YY28" s="451"/>
      <c r="YZ28" s="451"/>
      <c r="ZA28" s="451"/>
      <c r="ZB28" s="451"/>
      <c r="ZC28" s="451"/>
      <c r="ZD28" s="451"/>
      <c r="ZE28" s="451"/>
      <c r="ZF28" s="451"/>
      <c r="ZG28" s="451"/>
      <c r="ZH28" s="451"/>
      <c r="ZI28" s="451"/>
      <c r="ZJ28" s="451"/>
      <c r="ZK28" s="451"/>
      <c r="ZL28" s="451"/>
      <c r="ZM28" s="451"/>
      <c r="ZN28" s="451"/>
      <c r="ZO28" s="451"/>
      <c r="ZP28" s="451"/>
      <c r="ZQ28" s="451"/>
      <c r="ZR28" s="451"/>
      <c r="ZS28" s="451"/>
      <c r="ZT28" s="451"/>
      <c r="ZU28" s="451"/>
      <c r="ZV28" s="451"/>
      <c r="ZW28" s="451"/>
      <c r="ZX28" s="451"/>
      <c r="ZY28" s="451"/>
      <c r="ZZ28" s="451"/>
      <c r="AAA28" s="451"/>
      <c r="AAB28" s="451"/>
      <c r="AAC28" s="451"/>
      <c r="AAD28" s="451"/>
      <c r="AAE28" s="451"/>
      <c r="AAF28" s="451"/>
      <c r="AAG28" s="451"/>
      <c r="AAH28" s="451"/>
      <c r="AAI28" s="451"/>
      <c r="AAJ28" s="451"/>
      <c r="AAK28" s="451"/>
      <c r="AAL28" s="451"/>
      <c r="AAM28" s="451"/>
      <c r="AAN28" s="451"/>
      <c r="AAO28" s="451"/>
      <c r="AAP28" s="451"/>
      <c r="AAQ28" s="451"/>
      <c r="AAR28" s="451"/>
      <c r="AAS28" s="451"/>
      <c r="AAT28" s="451"/>
      <c r="AAU28" s="451"/>
      <c r="AAV28" s="451"/>
      <c r="AAW28" s="451"/>
      <c r="AAX28" s="451"/>
      <c r="AAY28" s="451"/>
      <c r="AAZ28" s="451"/>
      <c r="ABA28" s="451"/>
      <c r="ABB28" s="451"/>
      <c r="ABC28" s="451"/>
      <c r="ABD28" s="451"/>
      <c r="ABE28" s="451"/>
      <c r="ABF28" s="451"/>
      <c r="ABG28" s="451"/>
      <c r="ABH28" s="451"/>
      <c r="ABI28" s="451"/>
      <c r="ABJ28" s="451"/>
      <c r="ABK28" s="451"/>
      <c r="ABL28" s="451"/>
      <c r="ABM28" s="451"/>
      <c r="ABN28" s="451"/>
      <c r="ABO28" s="451"/>
      <c r="ABP28" s="451"/>
      <c r="ABQ28" s="451"/>
      <c r="ABR28" s="451"/>
      <c r="ABS28" s="451"/>
      <c r="ABT28" s="451"/>
      <c r="ABU28" s="451"/>
      <c r="ABV28" s="451"/>
      <c r="ABW28" s="451"/>
      <c r="ABX28" s="451"/>
      <c r="ABY28" s="451"/>
      <c r="ABZ28" s="451"/>
      <c r="ACA28" s="451"/>
      <c r="ACB28" s="451"/>
      <c r="ACC28" s="451"/>
      <c r="ACD28" s="451"/>
      <c r="ACE28" s="451"/>
      <c r="ACF28" s="451"/>
      <c r="ACG28" s="451"/>
      <c r="ACH28" s="451"/>
      <c r="ACI28" s="451"/>
      <c r="ACJ28" s="451"/>
      <c r="ACK28" s="451"/>
      <c r="ACL28" s="451"/>
      <c r="ACM28" s="451"/>
      <c r="ACN28" s="451"/>
      <c r="ACO28" s="451"/>
      <c r="ACP28" s="451"/>
      <c r="ACQ28" s="451"/>
      <c r="ACR28" s="451"/>
      <c r="ACS28" s="451"/>
      <c r="ACT28" s="451"/>
      <c r="ACU28" s="451"/>
      <c r="ACV28" s="451"/>
      <c r="ACW28" s="451"/>
      <c r="ACX28" s="451"/>
      <c r="ACY28" s="451"/>
      <c r="ACZ28" s="451"/>
      <c r="ADA28" s="451"/>
      <c r="ADB28" s="451"/>
      <c r="ADC28" s="451"/>
      <c r="ADD28" s="451"/>
      <c r="ADE28" s="451"/>
      <c r="ADF28" s="451"/>
      <c r="ADG28" s="451"/>
      <c r="ADH28" s="451"/>
      <c r="ADI28" s="451"/>
      <c r="ADJ28" s="451"/>
      <c r="ADK28" s="451"/>
      <c r="ADL28" s="451"/>
      <c r="ADM28" s="451"/>
      <c r="ADN28" s="451"/>
      <c r="ADO28" s="451"/>
      <c r="ADP28" s="451"/>
      <c r="ADQ28" s="451"/>
      <c r="ADR28" s="451"/>
      <c r="ADS28" s="451"/>
      <c r="ADT28" s="451"/>
      <c r="ADU28" s="451"/>
      <c r="ADV28" s="451"/>
      <c r="ADW28" s="451"/>
      <c r="ADX28" s="451"/>
      <c r="ADY28" s="451"/>
      <c r="ADZ28" s="451"/>
      <c r="AEA28" s="451"/>
      <c r="AEB28" s="451"/>
      <c r="AEC28" s="451"/>
      <c r="AED28" s="451"/>
      <c r="AEE28" s="451"/>
      <c r="AEF28" s="451"/>
      <c r="AEG28" s="451"/>
      <c r="AEH28" s="451"/>
      <c r="AEI28" s="451"/>
      <c r="AEJ28" s="451"/>
      <c r="AEK28" s="451"/>
      <c r="AEL28" s="451"/>
      <c r="AEM28" s="451"/>
      <c r="AEN28" s="451"/>
      <c r="AEO28" s="451"/>
      <c r="AEP28" s="451"/>
      <c r="AEQ28" s="451"/>
      <c r="AER28" s="451"/>
      <c r="AES28" s="451"/>
      <c r="AET28" s="451"/>
      <c r="AEU28" s="451"/>
      <c r="AEV28" s="451"/>
      <c r="AEW28" s="451"/>
      <c r="AEX28" s="451"/>
      <c r="AEY28" s="451"/>
      <c r="AEZ28" s="451"/>
      <c r="AFA28" s="451"/>
      <c r="AFB28" s="451"/>
      <c r="AFC28" s="451"/>
      <c r="AFD28" s="451"/>
      <c r="AFE28" s="451"/>
      <c r="AFF28" s="451"/>
      <c r="AFG28" s="451"/>
      <c r="AFH28" s="451"/>
      <c r="AFI28" s="451"/>
      <c r="AFJ28" s="451"/>
      <c r="AFK28" s="451"/>
      <c r="AFL28" s="451"/>
      <c r="AFM28" s="451"/>
      <c r="AFN28" s="451"/>
      <c r="AFO28" s="451"/>
      <c r="AFP28" s="451"/>
      <c r="AFQ28" s="451"/>
      <c r="AFR28" s="451"/>
      <c r="AFS28" s="451"/>
      <c r="AFT28" s="451"/>
      <c r="AFU28" s="451"/>
      <c r="AFV28" s="451"/>
      <c r="AFW28" s="451"/>
      <c r="AFX28" s="451"/>
      <c r="AFY28" s="451"/>
      <c r="AFZ28" s="451"/>
      <c r="AGA28" s="451"/>
      <c r="AGB28" s="451"/>
      <c r="AGC28" s="451"/>
      <c r="AGD28" s="451"/>
      <c r="AGE28" s="451"/>
      <c r="AGF28" s="451"/>
      <c r="AGG28" s="451"/>
      <c r="AGH28" s="451"/>
      <c r="AGI28" s="451"/>
      <c r="AGJ28" s="451"/>
      <c r="AGK28" s="451"/>
      <c r="AGL28" s="451"/>
      <c r="AGM28" s="451"/>
      <c r="AGN28" s="451"/>
      <c r="AGO28" s="451"/>
      <c r="AGP28" s="451"/>
      <c r="AGQ28" s="451"/>
      <c r="AGR28" s="451"/>
      <c r="AGS28" s="451"/>
      <c r="AGT28" s="451"/>
      <c r="AGU28" s="451"/>
      <c r="AGV28" s="451"/>
      <c r="AGW28" s="451"/>
      <c r="AGX28" s="451"/>
      <c r="AGY28" s="451"/>
      <c r="AGZ28" s="451"/>
      <c r="AHA28" s="451"/>
      <c r="AHB28" s="451"/>
      <c r="AHC28" s="451"/>
      <c r="AHD28" s="451"/>
      <c r="AHE28" s="451"/>
      <c r="AHF28" s="451"/>
      <c r="AHG28" s="451"/>
      <c r="AHH28" s="451"/>
      <c r="AHI28" s="451"/>
      <c r="AHJ28" s="451"/>
      <c r="AHK28" s="451"/>
      <c r="AHL28" s="451"/>
      <c r="AHM28" s="451"/>
      <c r="AHN28" s="451"/>
      <c r="AHO28" s="451"/>
      <c r="AHP28" s="451"/>
      <c r="AHQ28" s="451"/>
      <c r="AHR28" s="451"/>
      <c r="AHS28" s="451"/>
      <c r="AHT28" s="451"/>
      <c r="AHU28" s="451"/>
      <c r="AHV28" s="451"/>
      <c r="AHW28" s="451"/>
      <c r="AHX28" s="451"/>
      <c r="AHY28" s="451"/>
      <c r="AHZ28" s="451"/>
      <c r="AIA28" s="451"/>
      <c r="AIB28" s="451"/>
      <c r="AIC28" s="451"/>
      <c r="AID28" s="451"/>
      <c r="AIE28" s="451"/>
      <c r="AIF28" s="451"/>
      <c r="AIG28" s="451"/>
      <c r="AIH28" s="451"/>
      <c r="AII28" s="451"/>
      <c r="AIJ28" s="451"/>
      <c r="AIK28" s="451"/>
      <c r="AIL28" s="451"/>
      <c r="AIM28" s="451"/>
      <c r="AIN28" s="451"/>
      <c r="AIO28" s="451"/>
      <c r="AIP28" s="451"/>
      <c r="AIQ28" s="451"/>
      <c r="AIR28" s="451"/>
      <c r="AIS28" s="451"/>
      <c r="AIT28" s="451"/>
      <c r="AIU28" s="451"/>
      <c r="AIV28" s="451"/>
      <c r="AIW28" s="451"/>
      <c r="AIX28" s="451"/>
      <c r="AIY28" s="451"/>
      <c r="AIZ28" s="451"/>
      <c r="AJA28" s="451"/>
      <c r="AJB28" s="451"/>
      <c r="AJC28" s="451"/>
      <c r="AJD28" s="451"/>
      <c r="AJE28" s="451"/>
      <c r="AJF28" s="451"/>
      <c r="AJG28" s="451"/>
      <c r="AJH28" s="451"/>
      <c r="AJI28" s="451"/>
      <c r="AJJ28" s="451"/>
      <c r="AJK28" s="451"/>
      <c r="AJL28" s="451"/>
      <c r="AJM28" s="451"/>
      <c r="AJN28" s="451"/>
      <c r="AJO28" s="451"/>
      <c r="AJP28" s="451"/>
      <c r="AJQ28" s="451"/>
      <c r="AJR28" s="451"/>
      <c r="AJS28" s="451"/>
      <c r="AJT28" s="451"/>
      <c r="AJU28" s="451"/>
      <c r="AJV28" s="451"/>
      <c r="AJW28" s="451"/>
      <c r="AJX28" s="451"/>
      <c r="AJY28" s="451"/>
      <c r="AJZ28" s="451"/>
      <c r="AKA28" s="451"/>
      <c r="AKB28" s="451"/>
      <c r="AKC28" s="451"/>
      <c r="AKD28" s="451"/>
      <c r="AKE28" s="451"/>
      <c r="AKF28" s="451"/>
      <c r="AKG28" s="451"/>
      <c r="AKH28" s="451"/>
      <c r="AKI28" s="451"/>
      <c r="AKJ28" s="451"/>
      <c r="AKK28" s="451"/>
      <c r="AKL28" s="451"/>
      <c r="AKM28" s="451"/>
      <c r="AKN28" s="451"/>
      <c r="AKO28" s="451"/>
      <c r="AKP28" s="451"/>
      <c r="AKQ28" s="451"/>
      <c r="AKR28" s="451"/>
      <c r="AKS28" s="451"/>
      <c r="AKT28" s="451"/>
      <c r="AKU28" s="451"/>
      <c r="AKV28" s="451"/>
      <c r="AKW28" s="451"/>
      <c r="AKX28" s="451"/>
      <c r="AKY28" s="451"/>
      <c r="AKZ28" s="451"/>
      <c r="ALA28" s="451"/>
      <c r="ALB28" s="451"/>
      <c r="ALC28" s="451"/>
      <c r="ALD28" s="451"/>
      <c r="ALE28" s="451"/>
      <c r="ALF28" s="451"/>
      <c r="ALG28" s="451"/>
      <c r="ALH28" s="451"/>
      <c r="ALI28" s="451"/>
      <c r="ALJ28" s="451"/>
      <c r="ALK28" s="451"/>
      <c r="ALL28" s="451"/>
      <c r="ALM28" s="451"/>
      <c r="ALN28" s="451"/>
      <c r="ALO28" s="451"/>
      <c r="ALP28" s="451"/>
      <c r="ALQ28" s="451"/>
      <c r="ALR28" s="451"/>
      <c r="ALS28" s="451"/>
      <c r="ALT28" s="451"/>
      <c r="ALU28" s="451"/>
      <c r="ALV28" s="451"/>
      <c r="ALW28" s="451"/>
      <c r="ALX28" s="451"/>
      <c r="ALY28" s="451"/>
      <c r="ALZ28" s="451"/>
      <c r="AMA28" s="451"/>
      <c r="AMB28" s="451"/>
      <c r="AMC28" s="451"/>
      <c r="AMD28" s="451"/>
      <c r="AME28" s="451"/>
      <c r="AMF28" s="451"/>
      <c r="AMG28" s="451"/>
      <c r="AMH28" s="451"/>
      <c r="AMI28" s="451"/>
      <c r="AMJ28" s="451"/>
      <c r="AMK28" s="451"/>
      <c r="AML28" s="451"/>
      <c r="AMM28" s="451"/>
      <c r="AMN28" s="451"/>
      <c r="AMO28" s="451"/>
      <c r="AMP28" s="451"/>
      <c r="AMQ28" s="451"/>
      <c r="AMR28" s="451"/>
      <c r="AMS28" s="451"/>
      <c r="AMT28" s="451"/>
      <c r="AMU28" s="451"/>
      <c r="AMV28" s="451"/>
      <c r="AMW28" s="451"/>
      <c r="AMX28" s="451"/>
      <c r="AMY28" s="451"/>
      <c r="AMZ28" s="451"/>
      <c r="ANA28" s="451"/>
      <c r="ANB28" s="451"/>
      <c r="ANC28" s="451"/>
      <c r="AND28" s="451"/>
      <c r="ANE28" s="451"/>
      <c r="ANF28" s="451"/>
      <c r="ANG28" s="451"/>
      <c r="ANH28" s="451"/>
      <c r="ANI28" s="451"/>
      <c r="ANJ28" s="451"/>
      <c r="ANK28" s="451"/>
      <c r="ANL28" s="451"/>
      <c r="ANM28" s="451"/>
      <c r="ANN28" s="451"/>
      <c r="ANO28" s="451"/>
      <c r="ANP28" s="451"/>
      <c r="ANQ28" s="451"/>
      <c r="ANR28" s="451"/>
      <c r="ANS28" s="451"/>
      <c r="ANT28" s="451"/>
      <c r="ANU28" s="451"/>
      <c r="ANV28" s="451"/>
      <c r="ANW28" s="451"/>
      <c r="ANX28" s="451"/>
      <c r="ANY28" s="451"/>
      <c r="ANZ28" s="451"/>
      <c r="AOA28" s="451"/>
      <c r="AOB28" s="451"/>
      <c r="AOC28" s="451"/>
      <c r="AOD28" s="451"/>
      <c r="AOE28" s="451"/>
      <c r="AOF28" s="451"/>
      <c r="AOG28" s="451"/>
      <c r="AOH28" s="451"/>
      <c r="AOI28" s="451"/>
      <c r="AOJ28" s="451"/>
      <c r="AOK28" s="451"/>
      <c r="AOL28" s="451"/>
      <c r="AOM28" s="451"/>
      <c r="AON28" s="451"/>
      <c r="AOO28" s="451"/>
      <c r="AOP28" s="451"/>
      <c r="AOQ28" s="451"/>
      <c r="AOR28" s="451"/>
      <c r="AOS28" s="451"/>
      <c r="AOT28" s="451"/>
      <c r="AOU28" s="451"/>
      <c r="AOV28" s="451"/>
      <c r="AOW28" s="451"/>
      <c r="AOX28" s="451"/>
      <c r="AOY28" s="451"/>
      <c r="AOZ28" s="451"/>
      <c r="APA28" s="451"/>
      <c r="APB28" s="451"/>
      <c r="APC28" s="451"/>
      <c r="APD28" s="451"/>
      <c r="APE28" s="451"/>
      <c r="APF28" s="451"/>
      <c r="APG28" s="451"/>
      <c r="APH28" s="451"/>
      <c r="API28" s="451"/>
      <c r="APJ28" s="451"/>
      <c r="APK28" s="451"/>
      <c r="APL28" s="451"/>
      <c r="APM28" s="451"/>
      <c r="APN28" s="451"/>
      <c r="APO28" s="451"/>
      <c r="APP28" s="451"/>
      <c r="APQ28" s="451"/>
      <c r="APR28" s="451"/>
      <c r="APS28" s="451"/>
      <c r="APT28" s="451"/>
      <c r="APU28" s="451"/>
      <c r="APV28" s="451"/>
      <c r="APW28" s="451"/>
      <c r="APX28" s="451"/>
      <c r="APY28" s="451"/>
      <c r="APZ28" s="451"/>
      <c r="AQA28" s="451"/>
      <c r="AQB28" s="451"/>
      <c r="AQC28" s="451"/>
      <c r="AQD28" s="451"/>
      <c r="AQE28" s="451"/>
      <c r="AQF28" s="451"/>
      <c r="AQG28" s="451"/>
      <c r="AQH28" s="451"/>
      <c r="AQI28" s="451"/>
      <c r="AQJ28" s="451"/>
      <c r="AQK28" s="451"/>
      <c r="AQL28" s="451"/>
      <c r="AQM28" s="451"/>
      <c r="AQN28" s="451"/>
      <c r="AQO28" s="451"/>
      <c r="AQP28" s="451"/>
      <c r="AQQ28" s="451"/>
      <c r="AQR28" s="451"/>
      <c r="AQS28" s="451"/>
      <c r="AQT28" s="451"/>
      <c r="AQU28" s="451"/>
      <c r="AQV28" s="451"/>
      <c r="AQW28" s="451"/>
      <c r="AQX28" s="451"/>
      <c r="AQY28" s="451"/>
      <c r="AQZ28" s="451"/>
      <c r="ARA28" s="451"/>
      <c r="ARB28" s="451"/>
      <c r="ARC28" s="451"/>
      <c r="ARD28" s="451"/>
      <c r="ARE28" s="451"/>
      <c r="ARF28" s="451"/>
      <c r="ARG28" s="451"/>
      <c r="ARH28" s="451"/>
      <c r="ARI28" s="451"/>
      <c r="ARJ28" s="451"/>
      <c r="ARK28" s="451"/>
      <c r="ARL28" s="451"/>
      <c r="ARM28" s="451"/>
      <c r="ARN28" s="451"/>
      <c r="ARO28" s="451"/>
      <c r="ARP28" s="451"/>
      <c r="ARQ28" s="451"/>
      <c r="ARR28" s="451"/>
      <c r="ARS28" s="451"/>
      <c r="ART28" s="451"/>
      <c r="ARU28" s="451"/>
      <c r="ARV28" s="451"/>
      <c r="ARW28" s="451"/>
      <c r="ARX28" s="451"/>
      <c r="ARY28" s="451"/>
      <c r="ARZ28" s="451"/>
      <c r="ASA28" s="451"/>
      <c r="ASB28" s="451"/>
      <c r="ASC28" s="451"/>
    </row>
    <row r="29" spans="1:1173" s="455" customFormat="1" ht="22" hidden="1" customHeight="1" x14ac:dyDescent="0.2">
      <c r="A29" s="446"/>
      <c r="B29" s="449" t="s">
        <v>69</v>
      </c>
      <c r="C29" s="452" t="s">
        <v>11</v>
      </c>
      <c r="D29" s="453">
        <f>Vérification!C$12</f>
        <v>2018</v>
      </c>
      <c r="E29" s="453">
        <f t="shared" ref="E29:AR29" si="1">IF(E28="N/A","",$D29+E28)</f>
        <v>2019</v>
      </c>
      <c r="F29" s="453">
        <f t="shared" si="1"/>
        <v>2020</v>
      </c>
      <c r="G29" s="453">
        <f t="shared" si="1"/>
        <v>2021</v>
      </c>
      <c r="H29" s="453">
        <f t="shared" si="1"/>
        <v>2022</v>
      </c>
      <c r="I29" s="453">
        <f t="shared" si="1"/>
        <v>2023</v>
      </c>
      <c r="J29" s="453">
        <f t="shared" si="1"/>
        <v>2024</v>
      </c>
      <c r="K29" s="453">
        <f t="shared" si="1"/>
        <v>2025</v>
      </c>
      <c r="L29" s="453">
        <f t="shared" si="1"/>
        <v>2026</v>
      </c>
      <c r="M29" s="453">
        <f t="shared" si="1"/>
        <v>2027</v>
      </c>
      <c r="N29" s="453">
        <f t="shared" si="1"/>
        <v>2028</v>
      </c>
      <c r="O29" s="453">
        <f t="shared" si="1"/>
        <v>2029</v>
      </c>
      <c r="P29" s="453">
        <f t="shared" si="1"/>
        <v>2030</v>
      </c>
      <c r="Q29" s="453">
        <f t="shared" si="1"/>
        <v>2031</v>
      </c>
      <c r="R29" s="453">
        <f t="shared" si="1"/>
        <v>2032</v>
      </c>
      <c r="S29" s="453">
        <f t="shared" si="1"/>
        <v>2033</v>
      </c>
      <c r="T29" s="453">
        <f t="shared" si="1"/>
        <v>2034</v>
      </c>
      <c r="U29" s="453">
        <f t="shared" si="1"/>
        <v>2035</v>
      </c>
      <c r="V29" s="453">
        <f t="shared" si="1"/>
        <v>2036</v>
      </c>
      <c r="W29" s="453">
        <f t="shared" si="1"/>
        <v>2037</v>
      </c>
      <c r="X29" s="453">
        <f t="shared" si="1"/>
        <v>2038</v>
      </c>
      <c r="Y29" s="453">
        <f t="shared" si="1"/>
        <v>2039</v>
      </c>
      <c r="Z29" s="453">
        <f t="shared" si="1"/>
        <v>2040</v>
      </c>
      <c r="AA29" s="453">
        <f t="shared" si="1"/>
        <v>2041</v>
      </c>
      <c r="AB29" s="453">
        <f t="shared" si="1"/>
        <v>2042</v>
      </c>
      <c r="AC29" s="453">
        <f t="shared" si="1"/>
        <v>2043</v>
      </c>
      <c r="AD29" s="453">
        <f t="shared" si="1"/>
        <v>2044</v>
      </c>
      <c r="AE29" s="453">
        <f t="shared" si="1"/>
        <v>2045</v>
      </c>
      <c r="AF29" s="453">
        <f t="shared" si="1"/>
        <v>2046</v>
      </c>
      <c r="AG29" s="453">
        <f t="shared" si="1"/>
        <v>2047</v>
      </c>
      <c r="AH29" s="453">
        <f t="shared" si="1"/>
        <v>2048</v>
      </c>
      <c r="AI29" s="453">
        <f t="shared" si="1"/>
        <v>2049</v>
      </c>
      <c r="AJ29" s="453">
        <f t="shared" si="1"/>
        <v>2050</v>
      </c>
      <c r="AK29" s="453" t="str">
        <f t="shared" si="1"/>
        <v/>
      </c>
      <c r="AL29" s="453" t="str">
        <f t="shared" si="1"/>
        <v/>
      </c>
      <c r="AM29" s="453" t="str">
        <f t="shared" si="1"/>
        <v/>
      </c>
      <c r="AN29" s="453" t="str">
        <f t="shared" si="1"/>
        <v/>
      </c>
      <c r="AO29" s="453" t="str">
        <f t="shared" si="1"/>
        <v/>
      </c>
      <c r="AP29" s="453" t="str">
        <f t="shared" si="1"/>
        <v/>
      </c>
      <c r="AQ29" s="453" t="str">
        <f t="shared" si="1"/>
        <v/>
      </c>
      <c r="AR29" s="453" t="str">
        <f t="shared" si="1"/>
        <v/>
      </c>
      <c r="AS29" s="454"/>
      <c r="AT29" s="446"/>
      <c r="AU29" s="454"/>
      <c r="AV29" s="454"/>
      <c r="AW29" s="454"/>
      <c r="AX29" s="454"/>
      <c r="AY29" s="454"/>
      <c r="AZ29" s="454"/>
      <c r="BA29" s="454"/>
      <c r="BB29" s="454"/>
      <c r="BC29" s="454"/>
      <c r="BD29" s="454"/>
      <c r="BE29" s="454"/>
      <c r="BF29" s="454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  <c r="CF29" s="454"/>
      <c r="CG29" s="454"/>
      <c r="CH29" s="454"/>
      <c r="CI29" s="454"/>
      <c r="CJ29" s="454"/>
      <c r="CK29" s="454"/>
      <c r="CL29" s="454"/>
      <c r="CM29" s="454"/>
      <c r="CN29" s="454"/>
      <c r="CO29" s="454"/>
      <c r="CP29" s="454"/>
      <c r="CQ29" s="454"/>
      <c r="CR29" s="454"/>
      <c r="CS29" s="454"/>
      <c r="CT29" s="454"/>
      <c r="CU29" s="454"/>
      <c r="CV29" s="454"/>
      <c r="CW29" s="454"/>
      <c r="CX29" s="454"/>
      <c r="CY29" s="454"/>
      <c r="CZ29" s="454"/>
      <c r="DA29" s="454"/>
      <c r="DB29" s="454"/>
      <c r="DC29" s="454"/>
      <c r="DD29" s="454"/>
      <c r="DE29" s="454"/>
      <c r="DF29" s="454"/>
      <c r="DG29" s="454"/>
      <c r="DH29" s="454"/>
      <c r="DI29" s="454"/>
      <c r="DJ29" s="454"/>
      <c r="DK29" s="454"/>
      <c r="DL29" s="454"/>
      <c r="DM29" s="454"/>
      <c r="DN29" s="454"/>
      <c r="DO29" s="454"/>
      <c r="DP29" s="454"/>
      <c r="DQ29" s="454"/>
      <c r="DR29" s="454"/>
      <c r="DS29" s="454"/>
      <c r="DT29" s="454"/>
      <c r="DU29" s="454"/>
      <c r="DV29" s="454"/>
      <c r="DW29" s="454"/>
      <c r="DX29" s="454"/>
      <c r="DY29" s="454"/>
      <c r="DZ29" s="454"/>
      <c r="EA29" s="454"/>
      <c r="EB29" s="454"/>
      <c r="EC29" s="454"/>
      <c r="ED29" s="454"/>
      <c r="EE29" s="454"/>
      <c r="EF29" s="454"/>
      <c r="EG29" s="454"/>
      <c r="EH29" s="454"/>
      <c r="EI29" s="454"/>
      <c r="EJ29" s="454"/>
      <c r="EK29" s="454"/>
      <c r="EL29" s="454"/>
      <c r="EM29" s="454"/>
      <c r="EN29" s="454"/>
      <c r="EO29" s="454"/>
      <c r="EP29" s="454"/>
      <c r="EQ29" s="454"/>
      <c r="ER29" s="454"/>
      <c r="ES29" s="454"/>
      <c r="ET29" s="454"/>
      <c r="EU29" s="454"/>
      <c r="EV29" s="454"/>
      <c r="EW29" s="454"/>
      <c r="EX29" s="454"/>
      <c r="EY29" s="454"/>
      <c r="EZ29" s="454"/>
      <c r="FA29" s="454"/>
      <c r="FB29" s="454"/>
      <c r="FC29" s="454"/>
      <c r="FD29" s="454"/>
      <c r="FE29" s="454"/>
      <c r="FF29" s="454"/>
      <c r="FG29" s="454"/>
      <c r="FH29" s="454"/>
      <c r="FI29" s="454"/>
      <c r="FJ29" s="454"/>
      <c r="FK29" s="454"/>
      <c r="FL29" s="454"/>
      <c r="FM29" s="454"/>
      <c r="FN29" s="454"/>
      <c r="FO29" s="454"/>
      <c r="FP29" s="454"/>
      <c r="FQ29" s="454"/>
      <c r="FR29" s="454"/>
      <c r="FS29" s="454"/>
      <c r="FT29" s="454"/>
      <c r="FU29" s="454"/>
      <c r="FV29" s="454"/>
      <c r="FW29" s="454"/>
      <c r="FX29" s="454"/>
      <c r="FY29" s="454"/>
      <c r="FZ29" s="454"/>
      <c r="GA29" s="454"/>
      <c r="GB29" s="454"/>
      <c r="GC29" s="454"/>
      <c r="GD29" s="454"/>
      <c r="GE29" s="454"/>
      <c r="GF29" s="454"/>
      <c r="GG29" s="454"/>
      <c r="GH29" s="454"/>
      <c r="GI29" s="454"/>
      <c r="GJ29" s="454"/>
      <c r="GK29" s="454"/>
      <c r="GL29" s="454"/>
      <c r="GM29" s="454"/>
      <c r="GN29" s="454"/>
      <c r="GO29" s="454"/>
      <c r="GP29" s="454"/>
      <c r="GQ29" s="454"/>
      <c r="GR29" s="454"/>
      <c r="GS29" s="454"/>
      <c r="GT29" s="454"/>
      <c r="GU29" s="454"/>
      <c r="GV29" s="454"/>
      <c r="GW29" s="454"/>
      <c r="GX29" s="454"/>
      <c r="GY29" s="454"/>
      <c r="GZ29" s="454"/>
      <c r="HA29" s="454"/>
      <c r="HB29" s="454"/>
      <c r="HC29" s="454"/>
      <c r="HD29" s="454"/>
      <c r="HE29" s="454"/>
      <c r="HF29" s="454"/>
      <c r="HG29" s="454"/>
      <c r="HH29" s="454"/>
      <c r="HI29" s="454"/>
      <c r="HJ29" s="454"/>
      <c r="HK29" s="454"/>
      <c r="HL29" s="454"/>
      <c r="HM29" s="454"/>
      <c r="HN29" s="454"/>
      <c r="HO29" s="454"/>
      <c r="HP29" s="454"/>
      <c r="HQ29" s="454"/>
      <c r="HR29" s="454"/>
      <c r="HS29" s="454"/>
      <c r="HT29" s="454"/>
      <c r="HU29" s="454"/>
      <c r="HV29" s="454"/>
      <c r="HW29" s="454"/>
      <c r="HX29" s="454"/>
      <c r="HY29" s="454"/>
      <c r="HZ29" s="454"/>
      <c r="IA29" s="454"/>
      <c r="IB29" s="454"/>
      <c r="IC29" s="454"/>
      <c r="ID29" s="454"/>
      <c r="IE29" s="454"/>
      <c r="IF29" s="454"/>
      <c r="IG29" s="454"/>
      <c r="IH29" s="454"/>
      <c r="II29" s="454"/>
      <c r="IJ29" s="454"/>
      <c r="IK29" s="454"/>
      <c r="IL29" s="454"/>
      <c r="IM29" s="454"/>
      <c r="IN29" s="454"/>
      <c r="IO29" s="454"/>
      <c r="IP29" s="454"/>
      <c r="IQ29" s="454"/>
      <c r="IR29" s="454"/>
      <c r="IS29" s="454"/>
      <c r="IT29" s="454"/>
      <c r="IU29" s="454"/>
      <c r="IV29" s="454"/>
      <c r="IW29" s="454"/>
      <c r="IX29" s="454"/>
      <c r="IY29" s="454"/>
      <c r="IZ29" s="454"/>
      <c r="JA29" s="454"/>
      <c r="JB29" s="454"/>
      <c r="JC29" s="454"/>
      <c r="JD29" s="454"/>
      <c r="JE29" s="454"/>
      <c r="JF29" s="454"/>
      <c r="JG29" s="454"/>
      <c r="JH29" s="454"/>
      <c r="JI29" s="454"/>
      <c r="JJ29" s="454"/>
      <c r="JK29" s="454"/>
      <c r="JL29" s="454"/>
      <c r="JM29" s="454"/>
      <c r="JN29" s="454"/>
      <c r="JO29" s="454"/>
      <c r="JP29" s="454"/>
      <c r="JQ29" s="454"/>
      <c r="JR29" s="454"/>
      <c r="JS29" s="454"/>
      <c r="JT29" s="454"/>
      <c r="JU29" s="454"/>
      <c r="JV29" s="454"/>
      <c r="JW29" s="454"/>
      <c r="JX29" s="454"/>
      <c r="JY29" s="454"/>
      <c r="JZ29" s="454"/>
      <c r="KA29" s="454"/>
      <c r="KB29" s="454"/>
      <c r="KC29" s="454"/>
      <c r="KD29" s="454"/>
      <c r="KE29" s="454"/>
      <c r="KF29" s="454"/>
      <c r="KG29" s="454"/>
      <c r="KH29" s="454"/>
      <c r="KI29" s="454"/>
      <c r="KJ29" s="454"/>
      <c r="KK29" s="454"/>
      <c r="KL29" s="454"/>
      <c r="KM29" s="454"/>
      <c r="KN29" s="454"/>
      <c r="KO29" s="454"/>
      <c r="KP29" s="454"/>
      <c r="KQ29" s="454"/>
      <c r="KR29" s="454"/>
      <c r="KS29" s="454"/>
      <c r="KT29" s="454"/>
      <c r="KU29" s="454"/>
      <c r="KV29" s="454"/>
      <c r="KW29" s="454"/>
      <c r="KX29" s="454"/>
      <c r="KY29" s="454"/>
      <c r="KZ29" s="454"/>
      <c r="LA29" s="454"/>
      <c r="LB29" s="454"/>
      <c r="LC29" s="454"/>
      <c r="LD29" s="454"/>
      <c r="LE29" s="454"/>
      <c r="LF29" s="454"/>
      <c r="LG29" s="454"/>
      <c r="LH29" s="454"/>
      <c r="LI29" s="454"/>
      <c r="LJ29" s="454"/>
      <c r="LK29" s="454"/>
      <c r="LL29" s="454"/>
      <c r="LM29" s="454"/>
      <c r="LN29" s="454"/>
      <c r="LO29" s="454"/>
      <c r="LP29" s="454"/>
      <c r="LQ29" s="454"/>
      <c r="LR29" s="454"/>
      <c r="LS29" s="454"/>
      <c r="LT29" s="454"/>
      <c r="LU29" s="454"/>
      <c r="LV29" s="454"/>
      <c r="LW29" s="454"/>
      <c r="LX29" s="454"/>
      <c r="LY29" s="454"/>
      <c r="LZ29" s="454"/>
      <c r="MA29" s="454"/>
      <c r="MB29" s="454"/>
      <c r="MC29" s="454"/>
      <c r="MD29" s="454"/>
      <c r="ME29" s="454"/>
      <c r="MF29" s="454"/>
      <c r="MG29" s="454"/>
      <c r="MH29" s="454"/>
      <c r="MI29" s="454"/>
      <c r="MJ29" s="454"/>
      <c r="MK29" s="454"/>
      <c r="ML29" s="454"/>
      <c r="MM29" s="454"/>
      <c r="MN29" s="454"/>
      <c r="MO29" s="454"/>
      <c r="MP29" s="454"/>
      <c r="MQ29" s="454"/>
      <c r="MR29" s="454"/>
      <c r="MS29" s="454"/>
      <c r="MT29" s="454"/>
      <c r="MU29" s="454"/>
      <c r="MV29" s="454"/>
      <c r="MW29" s="454"/>
      <c r="MX29" s="454"/>
      <c r="MY29" s="454"/>
      <c r="MZ29" s="454"/>
      <c r="NA29" s="454"/>
      <c r="NB29" s="454"/>
      <c r="NC29" s="454"/>
      <c r="ND29" s="454"/>
      <c r="NE29" s="454"/>
      <c r="NF29" s="454"/>
      <c r="NG29" s="454"/>
      <c r="NH29" s="454"/>
      <c r="NI29" s="454"/>
      <c r="NJ29" s="454"/>
      <c r="NK29" s="454"/>
      <c r="NL29" s="454"/>
      <c r="NM29" s="454"/>
      <c r="NN29" s="454"/>
      <c r="NO29" s="454"/>
      <c r="NP29" s="454"/>
      <c r="NQ29" s="454"/>
      <c r="NR29" s="454"/>
      <c r="NS29" s="454"/>
      <c r="NT29" s="454"/>
      <c r="NU29" s="454"/>
      <c r="NV29" s="454"/>
      <c r="NW29" s="454"/>
      <c r="NX29" s="454"/>
      <c r="NY29" s="454"/>
      <c r="NZ29" s="454"/>
      <c r="OA29" s="454"/>
      <c r="OB29" s="454"/>
      <c r="OC29" s="454"/>
      <c r="OD29" s="454"/>
      <c r="OE29" s="454"/>
      <c r="OF29" s="454"/>
      <c r="OG29" s="454"/>
      <c r="OH29" s="454"/>
      <c r="OI29" s="454"/>
      <c r="OJ29" s="454"/>
      <c r="OK29" s="454"/>
      <c r="OL29" s="454"/>
      <c r="OM29" s="454"/>
      <c r="ON29" s="454"/>
      <c r="OO29" s="454"/>
      <c r="OP29" s="454"/>
      <c r="OQ29" s="454"/>
      <c r="OR29" s="454"/>
      <c r="OS29" s="454"/>
      <c r="OT29" s="454"/>
      <c r="OU29" s="454"/>
      <c r="OV29" s="454"/>
      <c r="OW29" s="454"/>
      <c r="OX29" s="454"/>
      <c r="OY29" s="454"/>
      <c r="OZ29" s="454"/>
      <c r="PA29" s="454"/>
      <c r="PB29" s="454"/>
      <c r="PC29" s="454"/>
      <c r="PD29" s="454"/>
      <c r="PE29" s="454"/>
      <c r="PF29" s="454"/>
      <c r="PG29" s="454"/>
      <c r="PH29" s="454"/>
      <c r="PI29" s="454"/>
      <c r="PJ29" s="454"/>
      <c r="PK29" s="454"/>
      <c r="PL29" s="454"/>
      <c r="PM29" s="454"/>
      <c r="PN29" s="454"/>
      <c r="PO29" s="454"/>
      <c r="PP29" s="454"/>
      <c r="PQ29" s="454"/>
      <c r="PR29" s="454"/>
      <c r="PS29" s="454"/>
      <c r="PT29" s="454"/>
      <c r="PU29" s="454"/>
      <c r="PV29" s="454"/>
      <c r="PW29" s="454"/>
      <c r="PX29" s="454"/>
      <c r="PY29" s="454"/>
      <c r="PZ29" s="454"/>
      <c r="QA29" s="454"/>
      <c r="QB29" s="454"/>
      <c r="QC29" s="454"/>
      <c r="QD29" s="454"/>
      <c r="QE29" s="454"/>
      <c r="QF29" s="454"/>
      <c r="QG29" s="454"/>
      <c r="QH29" s="454"/>
      <c r="QI29" s="454"/>
      <c r="QJ29" s="454"/>
      <c r="QK29" s="454"/>
      <c r="QL29" s="454"/>
      <c r="QM29" s="454"/>
      <c r="QN29" s="454"/>
      <c r="QO29" s="454"/>
      <c r="QP29" s="454"/>
      <c r="QQ29" s="454"/>
      <c r="QR29" s="454"/>
      <c r="QS29" s="454"/>
      <c r="QT29" s="454"/>
      <c r="QU29" s="454"/>
      <c r="QV29" s="454"/>
      <c r="QW29" s="454"/>
      <c r="QX29" s="454"/>
      <c r="QY29" s="454"/>
      <c r="QZ29" s="454"/>
      <c r="RA29" s="454"/>
      <c r="RB29" s="454"/>
      <c r="RC29" s="454"/>
      <c r="RD29" s="454"/>
      <c r="RE29" s="454"/>
      <c r="RF29" s="454"/>
      <c r="RG29" s="454"/>
      <c r="RH29" s="454"/>
      <c r="RI29" s="454"/>
      <c r="RJ29" s="454"/>
      <c r="RK29" s="454"/>
      <c r="RL29" s="454"/>
      <c r="RM29" s="454"/>
      <c r="RN29" s="454"/>
      <c r="RO29" s="454"/>
      <c r="RP29" s="454"/>
      <c r="RQ29" s="454"/>
      <c r="RR29" s="454"/>
      <c r="RS29" s="454"/>
      <c r="RT29" s="454"/>
      <c r="RU29" s="454"/>
      <c r="RV29" s="454"/>
      <c r="RW29" s="454"/>
      <c r="RX29" s="454"/>
      <c r="RY29" s="454"/>
      <c r="RZ29" s="454"/>
      <c r="SA29" s="454"/>
      <c r="SB29" s="454"/>
      <c r="SC29" s="454"/>
      <c r="SD29" s="454"/>
      <c r="SE29" s="454"/>
      <c r="SF29" s="454"/>
      <c r="SG29" s="454"/>
      <c r="SH29" s="454"/>
      <c r="SI29" s="454"/>
      <c r="SJ29" s="454"/>
      <c r="SK29" s="454"/>
      <c r="SL29" s="454"/>
      <c r="SM29" s="454"/>
      <c r="SN29" s="454"/>
      <c r="SO29" s="454"/>
      <c r="SP29" s="454"/>
      <c r="SQ29" s="454"/>
      <c r="SR29" s="454"/>
      <c r="SS29" s="454"/>
      <c r="ST29" s="454"/>
      <c r="SU29" s="454"/>
      <c r="SV29" s="454"/>
      <c r="SW29" s="454"/>
      <c r="SX29" s="454"/>
      <c r="SY29" s="454"/>
      <c r="SZ29" s="454"/>
      <c r="TA29" s="454"/>
      <c r="TB29" s="454"/>
      <c r="TC29" s="454"/>
      <c r="TD29" s="454"/>
      <c r="TE29" s="454"/>
      <c r="TF29" s="454"/>
      <c r="TG29" s="454"/>
      <c r="TH29" s="454"/>
      <c r="TI29" s="454"/>
      <c r="TJ29" s="454"/>
      <c r="TK29" s="454"/>
      <c r="TL29" s="454"/>
      <c r="TM29" s="454"/>
      <c r="TN29" s="454"/>
      <c r="TO29" s="454"/>
      <c r="TP29" s="454"/>
      <c r="TQ29" s="454"/>
      <c r="TR29" s="454"/>
      <c r="TS29" s="454"/>
      <c r="TT29" s="454"/>
      <c r="TU29" s="454"/>
      <c r="TV29" s="454"/>
      <c r="TW29" s="454"/>
      <c r="TX29" s="454"/>
      <c r="TY29" s="454"/>
      <c r="TZ29" s="454"/>
      <c r="UA29" s="454"/>
      <c r="UB29" s="454"/>
      <c r="UC29" s="454"/>
      <c r="UD29" s="454"/>
      <c r="UE29" s="454"/>
      <c r="UF29" s="454"/>
      <c r="UG29" s="454"/>
      <c r="UH29" s="454"/>
      <c r="UI29" s="454"/>
      <c r="UJ29" s="454"/>
      <c r="UK29" s="454"/>
      <c r="UL29" s="454"/>
      <c r="UM29" s="454"/>
      <c r="UN29" s="454"/>
      <c r="UO29" s="454"/>
      <c r="UP29" s="454"/>
      <c r="UQ29" s="454"/>
      <c r="UR29" s="454"/>
      <c r="US29" s="454"/>
      <c r="UT29" s="454"/>
      <c r="UU29" s="454"/>
      <c r="UV29" s="454"/>
      <c r="UW29" s="454"/>
      <c r="UX29" s="454"/>
      <c r="UY29" s="454"/>
      <c r="UZ29" s="454"/>
      <c r="VA29" s="454"/>
      <c r="VB29" s="454"/>
      <c r="VC29" s="454"/>
      <c r="VD29" s="454"/>
      <c r="VE29" s="454"/>
      <c r="VF29" s="454"/>
      <c r="VG29" s="454"/>
      <c r="VH29" s="454"/>
      <c r="VI29" s="454"/>
      <c r="VJ29" s="454"/>
      <c r="VK29" s="454"/>
      <c r="VL29" s="454"/>
      <c r="VM29" s="454"/>
      <c r="VN29" s="454"/>
      <c r="VO29" s="454"/>
      <c r="VP29" s="454"/>
      <c r="VQ29" s="454"/>
      <c r="VR29" s="454"/>
      <c r="VS29" s="454"/>
      <c r="VT29" s="454"/>
      <c r="VU29" s="454"/>
      <c r="VV29" s="454"/>
      <c r="VW29" s="454"/>
      <c r="VX29" s="454"/>
      <c r="VY29" s="454"/>
      <c r="VZ29" s="454"/>
      <c r="WA29" s="454"/>
      <c r="WB29" s="454"/>
      <c r="WC29" s="454"/>
      <c r="WD29" s="454"/>
      <c r="WE29" s="454"/>
      <c r="WF29" s="454"/>
      <c r="WG29" s="454"/>
      <c r="WH29" s="454"/>
      <c r="WI29" s="454"/>
      <c r="WJ29" s="454"/>
      <c r="WK29" s="454"/>
      <c r="WL29" s="454"/>
      <c r="WM29" s="454"/>
      <c r="WN29" s="454"/>
      <c r="WO29" s="454"/>
      <c r="WP29" s="454"/>
      <c r="WQ29" s="454"/>
      <c r="WR29" s="454"/>
      <c r="WS29" s="454"/>
      <c r="WT29" s="454"/>
      <c r="WU29" s="454"/>
      <c r="WV29" s="454"/>
      <c r="WW29" s="454"/>
      <c r="WX29" s="454"/>
      <c r="WY29" s="454"/>
      <c r="WZ29" s="454"/>
      <c r="XA29" s="454"/>
      <c r="XB29" s="454"/>
      <c r="XC29" s="454"/>
      <c r="XD29" s="454"/>
      <c r="XE29" s="454"/>
      <c r="XF29" s="454"/>
      <c r="XG29" s="454"/>
      <c r="XH29" s="454"/>
      <c r="XI29" s="454"/>
      <c r="XJ29" s="454"/>
      <c r="XK29" s="454"/>
      <c r="XL29" s="454"/>
      <c r="XM29" s="454"/>
      <c r="XN29" s="454"/>
      <c r="XO29" s="454"/>
      <c r="XP29" s="454"/>
      <c r="XQ29" s="454"/>
      <c r="XR29" s="454"/>
      <c r="XS29" s="454"/>
      <c r="XT29" s="454"/>
      <c r="XU29" s="454"/>
      <c r="XV29" s="454"/>
      <c r="XW29" s="454"/>
      <c r="XX29" s="454"/>
      <c r="XY29" s="454"/>
      <c r="XZ29" s="454"/>
      <c r="YA29" s="454"/>
      <c r="YB29" s="454"/>
      <c r="YC29" s="454"/>
      <c r="YD29" s="454"/>
      <c r="YE29" s="454"/>
      <c r="YF29" s="454"/>
      <c r="YG29" s="454"/>
      <c r="YH29" s="454"/>
      <c r="YI29" s="454"/>
      <c r="YJ29" s="454"/>
      <c r="YK29" s="454"/>
      <c r="YL29" s="454"/>
      <c r="YM29" s="454"/>
      <c r="YN29" s="454"/>
      <c r="YO29" s="454"/>
      <c r="YP29" s="454"/>
      <c r="YQ29" s="454"/>
      <c r="YR29" s="454"/>
      <c r="YS29" s="454"/>
      <c r="YT29" s="454"/>
      <c r="YU29" s="454"/>
      <c r="YV29" s="454"/>
      <c r="YW29" s="454"/>
      <c r="YX29" s="454"/>
      <c r="YY29" s="454"/>
      <c r="YZ29" s="454"/>
      <c r="ZA29" s="454"/>
      <c r="ZB29" s="454"/>
      <c r="ZC29" s="454"/>
      <c r="ZD29" s="454"/>
      <c r="ZE29" s="454"/>
      <c r="ZF29" s="454"/>
      <c r="ZG29" s="454"/>
      <c r="ZH29" s="454"/>
      <c r="ZI29" s="454"/>
      <c r="ZJ29" s="454"/>
      <c r="ZK29" s="454"/>
      <c r="ZL29" s="454"/>
      <c r="ZM29" s="454"/>
      <c r="ZN29" s="454"/>
      <c r="ZO29" s="454"/>
      <c r="ZP29" s="454"/>
      <c r="ZQ29" s="454"/>
      <c r="ZR29" s="454"/>
      <c r="ZS29" s="454"/>
      <c r="ZT29" s="454"/>
      <c r="ZU29" s="454"/>
      <c r="ZV29" s="454"/>
      <c r="ZW29" s="454"/>
      <c r="ZX29" s="454"/>
      <c r="ZY29" s="454"/>
      <c r="ZZ29" s="454"/>
      <c r="AAA29" s="454"/>
      <c r="AAB29" s="454"/>
      <c r="AAC29" s="454"/>
      <c r="AAD29" s="454"/>
      <c r="AAE29" s="454"/>
      <c r="AAF29" s="454"/>
      <c r="AAG29" s="454"/>
      <c r="AAH29" s="454"/>
      <c r="AAI29" s="454"/>
      <c r="AAJ29" s="454"/>
      <c r="AAK29" s="454"/>
      <c r="AAL29" s="454"/>
      <c r="AAM29" s="454"/>
      <c r="AAN29" s="454"/>
      <c r="AAO29" s="454"/>
      <c r="AAP29" s="454"/>
      <c r="AAQ29" s="454"/>
      <c r="AAR29" s="454"/>
      <c r="AAS29" s="454"/>
      <c r="AAT29" s="454"/>
      <c r="AAU29" s="454"/>
      <c r="AAV29" s="454"/>
      <c r="AAW29" s="454"/>
      <c r="AAX29" s="454"/>
      <c r="AAY29" s="454"/>
      <c r="AAZ29" s="454"/>
      <c r="ABA29" s="454"/>
      <c r="ABB29" s="454"/>
      <c r="ABC29" s="454"/>
      <c r="ABD29" s="454"/>
      <c r="ABE29" s="454"/>
      <c r="ABF29" s="454"/>
      <c r="ABG29" s="454"/>
      <c r="ABH29" s="454"/>
      <c r="ABI29" s="454"/>
      <c r="ABJ29" s="454"/>
      <c r="ABK29" s="454"/>
      <c r="ABL29" s="454"/>
      <c r="ABM29" s="454"/>
      <c r="ABN29" s="454"/>
      <c r="ABO29" s="454"/>
      <c r="ABP29" s="454"/>
      <c r="ABQ29" s="454"/>
      <c r="ABR29" s="454"/>
      <c r="ABS29" s="454"/>
      <c r="ABT29" s="454"/>
      <c r="ABU29" s="454"/>
      <c r="ABV29" s="454"/>
      <c r="ABW29" s="454"/>
      <c r="ABX29" s="454"/>
      <c r="ABY29" s="454"/>
      <c r="ABZ29" s="454"/>
      <c r="ACA29" s="454"/>
      <c r="ACB29" s="454"/>
      <c r="ACC29" s="454"/>
      <c r="ACD29" s="454"/>
      <c r="ACE29" s="454"/>
      <c r="ACF29" s="454"/>
      <c r="ACG29" s="454"/>
      <c r="ACH29" s="454"/>
      <c r="ACI29" s="454"/>
      <c r="ACJ29" s="454"/>
      <c r="ACK29" s="454"/>
      <c r="ACL29" s="454"/>
      <c r="ACM29" s="454"/>
      <c r="ACN29" s="454"/>
      <c r="ACO29" s="454"/>
      <c r="ACP29" s="454"/>
      <c r="ACQ29" s="454"/>
      <c r="ACR29" s="454"/>
      <c r="ACS29" s="454"/>
      <c r="ACT29" s="454"/>
      <c r="ACU29" s="454"/>
      <c r="ACV29" s="454"/>
      <c r="ACW29" s="454"/>
      <c r="ACX29" s="454"/>
      <c r="ACY29" s="454"/>
      <c r="ACZ29" s="454"/>
      <c r="ADA29" s="454"/>
      <c r="ADB29" s="454"/>
      <c r="ADC29" s="454"/>
      <c r="ADD29" s="454"/>
      <c r="ADE29" s="454"/>
      <c r="ADF29" s="454"/>
      <c r="ADG29" s="454"/>
      <c r="ADH29" s="454"/>
      <c r="ADI29" s="454"/>
      <c r="ADJ29" s="454"/>
      <c r="ADK29" s="454"/>
      <c r="ADL29" s="454"/>
      <c r="ADM29" s="454"/>
      <c r="ADN29" s="454"/>
      <c r="ADO29" s="454"/>
      <c r="ADP29" s="454"/>
      <c r="ADQ29" s="454"/>
      <c r="ADR29" s="454"/>
      <c r="ADS29" s="454"/>
      <c r="ADT29" s="454"/>
      <c r="ADU29" s="454"/>
      <c r="ADV29" s="454"/>
      <c r="ADW29" s="454"/>
      <c r="ADX29" s="454"/>
      <c r="ADY29" s="454"/>
      <c r="ADZ29" s="454"/>
      <c r="AEA29" s="454"/>
      <c r="AEB29" s="454"/>
      <c r="AEC29" s="454"/>
      <c r="AED29" s="454"/>
      <c r="AEE29" s="454"/>
      <c r="AEF29" s="454"/>
      <c r="AEG29" s="454"/>
      <c r="AEH29" s="454"/>
      <c r="AEI29" s="454"/>
      <c r="AEJ29" s="454"/>
      <c r="AEK29" s="454"/>
      <c r="AEL29" s="454"/>
      <c r="AEM29" s="454"/>
      <c r="AEN29" s="454"/>
      <c r="AEO29" s="454"/>
      <c r="AEP29" s="454"/>
      <c r="AEQ29" s="454"/>
      <c r="AER29" s="454"/>
      <c r="AES29" s="454"/>
      <c r="AET29" s="454"/>
      <c r="AEU29" s="454"/>
      <c r="AEV29" s="454"/>
      <c r="AEW29" s="454"/>
      <c r="AEX29" s="454"/>
      <c r="AEY29" s="454"/>
      <c r="AEZ29" s="454"/>
      <c r="AFA29" s="454"/>
      <c r="AFB29" s="454"/>
      <c r="AFC29" s="454"/>
      <c r="AFD29" s="454"/>
      <c r="AFE29" s="454"/>
      <c r="AFF29" s="454"/>
      <c r="AFG29" s="454"/>
      <c r="AFH29" s="454"/>
      <c r="AFI29" s="454"/>
      <c r="AFJ29" s="454"/>
      <c r="AFK29" s="454"/>
      <c r="AFL29" s="454"/>
      <c r="AFM29" s="454"/>
      <c r="AFN29" s="454"/>
      <c r="AFO29" s="454"/>
      <c r="AFP29" s="454"/>
      <c r="AFQ29" s="454"/>
      <c r="AFR29" s="454"/>
      <c r="AFS29" s="454"/>
      <c r="AFT29" s="454"/>
      <c r="AFU29" s="454"/>
      <c r="AFV29" s="454"/>
      <c r="AFW29" s="454"/>
      <c r="AFX29" s="454"/>
      <c r="AFY29" s="454"/>
      <c r="AFZ29" s="454"/>
      <c r="AGA29" s="454"/>
      <c r="AGB29" s="454"/>
      <c r="AGC29" s="454"/>
      <c r="AGD29" s="454"/>
      <c r="AGE29" s="454"/>
      <c r="AGF29" s="454"/>
      <c r="AGG29" s="454"/>
      <c r="AGH29" s="454"/>
      <c r="AGI29" s="454"/>
      <c r="AGJ29" s="454"/>
      <c r="AGK29" s="454"/>
      <c r="AGL29" s="454"/>
      <c r="AGM29" s="454"/>
      <c r="AGN29" s="454"/>
      <c r="AGO29" s="454"/>
      <c r="AGP29" s="454"/>
      <c r="AGQ29" s="454"/>
      <c r="AGR29" s="454"/>
      <c r="AGS29" s="454"/>
      <c r="AGT29" s="454"/>
      <c r="AGU29" s="454"/>
      <c r="AGV29" s="454"/>
      <c r="AGW29" s="454"/>
      <c r="AGX29" s="454"/>
      <c r="AGY29" s="454"/>
      <c r="AGZ29" s="454"/>
      <c r="AHA29" s="454"/>
      <c r="AHB29" s="454"/>
      <c r="AHC29" s="454"/>
      <c r="AHD29" s="454"/>
      <c r="AHE29" s="454"/>
      <c r="AHF29" s="454"/>
      <c r="AHG29" s="454"/>
      <c r="AHH29" s="454"/>
      <c r="AHI29" s="454"/>
      <c r="AHJ29" s="454"/>
      <c r="AHK29" s="454"/>
      <c r="AHL29" s="454"/>
      <c r="AHM29" s="454"/>
      <c r="AHN29" s="454"/>
      <c r="AHO29" s="454"/>
      <c r="AHP29" s="454"/>
      <c r="AHQ29" s="454"/>
      <c r="AHR29" s="454"/>
      <c r="AHS29" s="454"/>
      <c r="AHT29" s="454"/>
      <c r="AHU29" s="454"/>
      <c r="AHV29" s="454"/>
      <c r="AHW29" s="454"/>
      <c r="AHX29" s="454"/>
      <c r="AHY29" s="454"/>
      <c r="AHZ29" s="454"/>
      <c r="AIA29" s="454"/>
      <c r="AIB29" s="454"/>
      <c r="AIC29" s="454"/>
      <c r="AID29" s="454"/>
      <c r="AIE29" s="454"/>
      <c r="AIF29" s="454"/>
      <c r="AIG29" s="454"/>
      <c r="AIH29" s="454"/>
      <c r="AII29" s="454"/>
      <c r="AIJ29" s="454"/>
      <c r="AIK29" s="454"/>
      <c r="AIL29" s="454"/>
      <c r="AIM29" s="454"/>
      <c r="AIN29" s="454"/>
      <c r="AIO29" s="454"/>
      <c r="AIP29" s="454"/>
      <c r="AIQ29" s="454"/>
      <c r="AIR29" s="454"/>
      <c r="AIS29" s="454"/>
      <c r="AIT29" s="454"/>
      <c r="AIU29" s="454"/>
      <c r="AIV29" s="454"/>
      <c r="AIW29" s="454"/>
      <c r="AIX29" s="454"/>
      <c r="AIY29" s="454"/>
      <c r="AIZ29" s="454"/>
      <c r="AJA29" s="454"/>
      <c r="AJB29" s="454"/>
      <c r="AJC29" s="454"/>
      <c r="AJD29" s="454"/>
      <c r="AJE29" s="454"/>
      <c r="AJF29" s="454"/>
      <c r="AJG29" s="454"/>
      <c r="AJH29" s="454"/>
      <c r="AJI29" s="454"/>
      <c r="AJJ29" s="454"/>
      <c r="AJK29" s="454"/>
      <c r="AJL29" s="454"/>
      <c r="AJM29" s="454"/>
      <c r="AJN29" s="454"/>
      <c r="AJO29" s="454"/>
      <c r="AJP29" s="454"/>
      <c r="AJQ29" s="454"/>
      <c r="AJR29" s="454"/>
      <c r="AJS29" s="454"/>
      <c r="AJT29" s="454"/>
      <c r="AJU29" s="454"/>
      <c r="AJV29" s="454"/>
      <c r="AJW29" s="454"/>
      <c r="AJX29" s="454"/>
      <c r="AJY29" s="454"/>
      <c r="AJZ29" s="454"/>
      <c r="AKA29" s="454"/>
      <c r="AKB29" s="454"/>
      <c r="AKC29" s="454"/>
      <c r="AKD29" s="454"/>
      <c r="AKE29" s="454"/>
      <c r="AKF29" s="454"/>
      <c r="AKG29" s="454"/>
      <c r="AKH29" s="454"/>
      <c r="AKI29" s="454"/>
      <c r="AKJ29" s="454"/>
      <c r="AKK29" s="454"/>
      <c r="AKL29" s="454"/>
      <c r="AKM29" s="454"/>
      <c r="AKN29" s="454"/>
      <c r="AKO29" s="454"/>
      <c r="AKP29" s="454"/>
      <c r="AKQ29" s="454"/>
      <c r="AKR29" s="454"/>
      <c r="AKS29" s="454"/>
      <c r="AKT29" s="454"/>
      <c r="AKU29" s="454"/>
      <c r="AKV29" s="454"/>
      <c r="AKW29" s="454"/>
      <c r="AKX29" s="454"/>
      <c r="AKY29" s="454"/>
      <c r="AKZ29" s="454"/>
      <c r="ALA29" s="454"/>
      <c r="ALB29" s="454"/>
      <c r="ALC29" s="454"/>
      <c r="ALD29" s="454"/>
      <c r="ALE29" s="454"/>
      <c r="ALF29" s="454"/>
      <c r="ALG29" s="454"/>
      <c r="ALH29" s="454"/>
      <c r="ALI29" s="454"/>
      <c r="ALJ29" s="454"/>
      <c r="ALK29" s="454"/>
      <c r="ALL29" s="454"/>
      <c r="ALM29" s="454"/>
      <c r="ALN29" s="454"/>
      <c r="ALO29" s="454"/>
      <c r="ALP29" s="454"/>
      <c r="ALQ29" s="454"/>
      <c r="ALR29" s="454"/>
      <c r="ALS29" s="454"/>
      <c r="ALT29" s="454"/>
      <c r="ALU29" s="454"/>
      <c r="ALV29" s="454"/>
      <c r="ALW29" s="454"/>
      <c r="ALX29" s="454"/>
      <c r="ALY29" s="454"/>
      <c r="ALZ29" s="454"/>
      <c r="AMA29" s="454"/>
      <c r="AMB29" s="454"/>
      <c r="AMC29" s="454"/>
      <c r="AMD29" s="454"/>
      <c r="AME29" s="454"/>
      <c r="AMF29" s="454"/>
      <c r="AMG29" s="454"/>
      <c r="AMH29" s="454"/>
      <c r="AMI29" s="454"/>
      <c r="AMJ29" s="454"/>
      <c r="AMK29" s="454"/>
      <c r="AML29" s="454"/>
      <c r="AMM29" s="454"/>
      <c r="AMN29" s="454"/>
      <c r="AMO29" s="454"/>
      <c r="AMP29" s="454"/>
      <c r="AMQ29" s="454"/>
      <c r="AMR29" s="454"/>
      <c r="AMS29" s="454"/>
      <c r="AMT29" s="454"/>
      <c r="AMU29" s="454"/>
      <c r="AMV29" s="454"/>
      <c r="AMW29" s="454"/>
      <c r="AMX29" s="454"/>
      <c r="AMY29" s="454"/>
      <c r="AMZ29" s="454"/>
      <c r="ANA29" s="454"/>
      <c r="ANB29" s="454"/>
      <c r="ANC29" s="454"/>
      <c r="AND29" s="454"/>
      <c r="ANE29" s="454"/>
      <c r="ANF29" s="454"/>
      <c r="ANG29" s="454"/>
      <c r="ANH29" s="454"/>
      <c r="ANI29" s="454"/>
      <c r="ANJ29" s="454"/>
      <c r="ANK29" s="454"/>
      <c r="ANL29" s="454"/>
      <c r="ANM29" s="454"/>
      <c r="ANN29" s="454"/>
      <c r="ANO29" s="454"/>
      <c r="ANP29" s="454"/>
      <c r="ANQ29" s="454"/>
      <c r="ANR29" s="454"/>
      <c r="ANS29" s="454"/>
      <c r="ANT29" s="454"/>
      <c r="ANU29" s="454"/>
      <c r="ANV29" s="454"/>
      <c r="ANW29" s="454"/>
      <c r="ANX29" s="454"/>
      <c r="ANY29" s="454"/>
      <c r="ANZ29" s="454"/>
      <c r="AOA29" s="454"/>
      <c r="AOB29" s="454"/>
      <c r="AOC29" s="454"/>
      <c r="AOD29" s="454"/>
      <c r="AOE29" s="454"/>
      <c r="AOF29" s="454"/>
      <c r="AOG29" s="454"/>
      <c r="AOH29" s="454"/>
      <c r="AOI29" s="454"/>
      <c r="AOJ29" s="454"/>
      <c r="AOK29" s="454"/>
      <c r="AOL29" s="454"/>
      <c r="AOM29" s="454"/>
      <c r="AON29" s="454"/>
      <c r="AOO29" s="454"/>
      <c r="AOP29" s="454"/>
      <c r="AOQ29" s="454"/>
      <c r="AOR29" s="454"/>
      <c r="AOS29" s="454"/>
      <c r="AOT29" s="454"/>
      <c r="AOU29" s="454"/>
      <c r="AOV29" s="454"/>
      <c r="AOW29" s="454"/>
      <c r="AOX29" s="454"/>
      <c r="AOY29" s="454"/>
      <c r="AOZ29" s="454"/>
      <c r="APA29" s="454"/>
      <c r="APB29" s="454"/>
      <c r="APC29" s="454"/>
      <c r="APD29" s="454"/>
      <c r="APE29" s="454"/>
      <c r="APF29" s="454"/>
      <c r="APG29" s="454"/>
      <c r="APH29" s="454"/>
      <c r="API29" s="454"/>
      <c r="APJ29" s="454"/>
      <c r="APK29" s="454"/>
      <c r="APL29" s="454"/>
      <c r="APM29" s="454"/>
      <c r="APN29" s="454"/>
      <c r="APO29" s="454"/>
      <c r="APP29" s="454"/>
      <c r="APQ29" s="454"/>
      <c r="APR29" s="454"/>
      <c r="APS29" s="454"/>
      <c r="APT29" s="454"/>
      <c r="APU29" s="454"/>
      <c r="APV29" s="454"/>
      <c r="APW29" s="454"/>
      <c r="APX29" s="454"/>
      <c r="APY29" s="454"/>
      <c r="APZ29" s="454"/>
      <c r="AQA29" s="454"/>
      <c r="AQB29" s="454"/>
      <c r="AQC29" s="454"/>
      <c r="AQD29" s="454"/>
      <c r="AQE29" s="454"/>
      <c r="AQF29" s="454"/>
      <c r="AQG29" s="454"/>
      <c r="AQH29" s="454"/>
      <c r="AQI29" s="454"/>
      <c r="AQJ29" s="454"/>
      <c r="AQK29" s="454"/>
      <c r="AQL29" s="454"/>
      <c r="AQM29" s="454"/>
      <c r="AQN29" s="454"/>
      <c r="AQO29" s="454"/>
      <c r="AQP29" s="454"/>
      <c r="AQQ29" s="454"/>
      <c r="AQR29" s="454"/>
      <c r="AQS29" s="454"/>
      <c r="AQT29" s="454"/>
      <c r="AQU29" s="454"/>
      <c r="AQV29" s="454"/>
      <c r="AQW29" s="454"/>
      <c r="AQX29" s="454"/>
      <c r="AQY29" s="454"/>
      <c r="AQZ29" s="454"/>
      <c r="ARA29" s="454"/>
      <c r="ARB29" s="454"/>
      <c r="ARC29" s="454"/>
      <c r="ARD29" s="454"/>
      <c r="ARE29" s="454"/>
      <c r="ARF29" s="454"/>
      <c r="ARG29" s="454"/>
      <c r="ARH29" s="454"/>
      <c r="ARI29" s="454"/>
      <c r="ARJ29" s="454"/>
      <c r="ARK29" s="454"/>
      <c r="ARL29" s="454"/>
      <c r="ARM29" s="454"/>
      <c r="ARN29" s="454"/>
      <c r="ARO29" s="454"/>
      <c r="ARP29" s="454"/>
      <c r="ARQ29" s="454"/>
      <c r="ARR29" s="454"/>
      <c r="ARS29" s="454"/>
      <c r="ART29" s="454"/>
      <c r="ARU29" s="454"/>
      <c r="ARV29" s="454"/>
      <c r="ARW29" s="454"/>
      <c r="ARX29" s="454"/>
      <c r="ARY29" s="454"/>
      <c r="ARZ29" s="454"/>
      <c r="ASA29" s="454"/>
      <c r="ASB29" s="454"/>
      <c r="ASC29" s="454"/>
    </row>
    <row r="30" spans="1:1173" s="448" customFormat="1" ht="22" hidden="1" customHeight="1" x14ac:dyDescent="0.2">
      <c r="A30" s="446"/>
      <c r="B30" s="456" t="s">
        <v>80</v>
      </c>
      <c r="C30" s="457">
        <f>MAX('Feuille calcul de disponibilité'!D28:AR28)</f>
        <v>32</v>
      </c>
      <c r="D30" s="458" t="s">
        <v>81</v>
      </c>
      <c r="E30" s="456" t="s">
        <v>69</v>
      </c>
      <c r="F30" s="459">
        <f>Vérification!F91</f>
        <v>2050</v>
      </c>
      <c r="G30" s="460"/>
      <c r="H30" s="461" t="s">
        <v>166</v>
      </c>
      <c r="I30" s="460"/>
      <c r="J30" s="462">
        <f>Vérification!D81/100</f>
        <v>0.27</v>
      </c>
      <c r="K30" s="460"/>
      <c r="L30" s="460"/>
      <c r="M30" s="460"/>
      <c r="N30" s="460"/>
      <c r="O30" s="460"/>
      <c r="P30" s="460"/>
      <c r="Q30" s="460"/>
      <c r="R30" s="460"/>
      <c r="S30" s="460"/>
      <c r="T30" s="460"/>
      <c r="U30" s="460"/>
      <c r="V30" s="460"/>
      <c r="W30" s="460"/>
      <c r="X30" s="460"/>
      <c r="Y30" s="460"/>
      <c r="Z30" s="460"/>
      <c r="AA30" s="460"/>
      <c r="AB30" s="460"/>
      <c r="AC30" s="460"/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54"/>
      <c r="AT30" s="446"/>
      <c r="AU30" s="454"/>
      <c r="AV30" s="454"/>
      <c r="AW30" s="454"/>
      <c r="AX30" s="454"/>
      <c r="AY30" s="454"/>
      <c r="AZ30" s="454"/>
      <c r="BA30" s="454"/>
      <c r="BB30" s="454"/>
      <c r="BC30" s="454"/>
      <c r="BD30" s="454"/>
      <c r="BE30" s="454"/>
      <c r="BF30" s="454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  <c r="CF30" s="454"/>
      <c r="CG30" s="454"/>
      <c r="CH30" s="454"/>
      <c r="CI30" s="454"/>
      <c r="CJ30" s="454"/>
      <c r="CK30" s="454"/>
      <c r="CL30" s="454"/>
      <c r="CM30" s="454"/>
      <c r="CN30" s="454"/>
      <c r="CO30" s="454"/>
      <c r="CP30" s="454"/>
      <c r="CQ30" s="454"/>
      <c r="CR30" s="454"/>
      <c r="CS30" s="454"/>
      <c r="CT30" s="454"/>
      <c r="CU30" s="454"/>
      <c r="CV30" s="454"/>
      <c r="CW30" s="454"/>
      <c r="CX30" s="454"/>
      <c r="CY30" s="454"/>
      <c r="CZ30" s="454"/>
      <c r="DA30" s="454"/>
      <c r="DB30" s="454"/>
      <c r="DC30" s="454"/>
      <c r="DD30" s="454"/>
      <c r="DE30" s="454"/>
      <c r="DF30" s="454"/>
      <c r="DG30" s="454"/>
      <c r="DH30" s="454"/>
      <c r="DI30" s="454"/>
      <c r="DJ30" s="454"/>
      <c r="DK30" s="454"/>
      <c r="DL30" s="454"/>
      <c r="DM30" s="454"/>
      <c r="DN30" s="454"/>
      <c r="DO30" s="454"/>
      <c r="DP30" s="454"/>
      <c r="DQ30" s="454"/>
      <c r="DR30" s="454"/>
      <c r="DS30" s="454"/>
      <c r="DT30" s="454"/>
      <c r="DU30" s="454"/>
      <c r="DV30" s="454"/>
      <c r="DW30" s="454"/>
      <c r="DX30" s="454"/>
      <c r="DY30" s="454"/>
      <c r="DZ30" s="454"/>
      <c r="EA30" s="454"/>
      <c r="EB30" s="454"/>
      <c r="EC30" s="454"/>
      <c r="ED30" s="454"/>
      <c r="EE30" s="454"/>
      <c r="EF30" s="454"/>
      <c r="EG30" s="454"/>
      <c r="EH30" s="454"/>
      <c r="EI30" s="454"/>
      <c r="EJ30" s="454"/>
      <c r="EK30" s="454"/>
      <c r="EL30" s="454"/>
      <c r="EM30" s="454"/>
      <c r="EN30" s="454"/>
      <c r="EO30" s="454"/>
      <c r="EP30" s="454"/>
      <c r="EQ30" s="454"/>
      <c r="ER30" s="454"/>
      <c r="ES30" s="454"/>
      <c r="ET30" s="454"/>
      <c r="EU30" s="454"/>
      <c r="EV30" s="454"/>
      <c r="EW30" s="454"/>
      <c r="EX30" s="454"/>
      <c r="EY30" s="454"/>
      <c r="EZ30" s="454"/>
      <c r="FA30" s="454"/>
      <c r="FB30" s="454"/>
      <c r="FC30" s="454"/>
      <c r="FD30" s="454"/>
      <c r="FE30" s="454"/>
      <c r="FF30" s="454"/>
      <c r="FG30" s="454"/>
      <c r="FH30" s="454"/>
      <c r="FI30" s="454"/>
      <c r="FJ30" s="454"/>
      <c r="FK30" s="454"/>
      <c r="FL30" s="454"/>
      <c r="FM30" s="454"/>
      <c r="FN30" s="454"/>
      <c r="FO30" s="454"/>
      <c r="FP30" s="454"/>
      <c r="FQ30" s="454"/>
      <c r="FR30" s="454"/>
      <c r="FS30" s="454"/>
      <c r="FT30" s="454"/>
      <c r="FU30" s="454"/>
      <c r="FV30" s="454"/>
      <c r="FW30" s="454"/>
      <c r="FX30" s="454"/>
      <c r="FY30" s="454"/>
      <c r="FZ30" s="454"/>
      <c r="GA30" s="454"/>
      <c r="GB30" s="454"/>
      <c r="GC30" s="454"/>
      <c r="GD30" s="454"/>
      <c r="GE30" s="454"/>
      <c r="GF30" s="454"/>
      <c r="GG30" s="454"/>
      <c r="GH30" s="454"/>
      <c r="GI30" s="454"/>
      <c r="GJ30" s="454"/>
      <c r="GK30" s="454"/>
      <c r="GL30" s="454"/>
      <c r="GM30" s="454"/>
      <c r="GN30" s="454"/>
      <c r="GO30" s="454"/>
      <c r="GP30" s="454"/>
      <c r="GQ30" s="454"/>
      <c r="GR30" s="454"/>
      <c r="GS30" s="454"/>
      <c r="GT30" s="454"/>
      <c r="GU30" s="454"/>
      <c r="GV30" s="454"/>
      <c r="GW30" s="454"/>
      <c r="GX30" s="454"/>
      <c r="GY30" s="454"/>
      <c r="GZ30" s="454"/>
      <c r="HA30" s="454"/>
      <c r="HB30" s="454"/>
      <c r="HC30" s="454"/>
      <c r="HD30" s="454"/>
      <c r="HE30" s="454"/>
      <c r="HF30" s="454"/>
      <c r="HG30" s="454"/>
      <c r="HH30" s="454"/>
      <c r="HI30" s="454"/>
      <c r="HJ30" s="454"/>
      <c r="HK30" s="454"/>
      <c r="HL30" s="454"/>
      <c r="HM30" s="454"/>
      <c r="HN30" s="454"/>
      <c r="HO30" s="454"/>
      <c r="HP30" s="454"/>
      <c r="HQ30" s="454"/>
      <c r="HR30" s="454"/>
      <c r="HS30" s="454"/>
      <c r="HT30" s="454"/>
      <c r="HU30" s="454"/>
      <c r="HV30" s="454"/>
      <c r="HW30" s="454"/>
      <c r="HX30" s="454"/>
      <c r="HY30" s="454"/>
      <c r="HZ30" s="454"/>
      <c r="IA30" s="454"/>
      <c r="IB30" s="454"/>
      <c r="IC30" s="454"/>
      <c r="ID30" s="454"/>
      <c r="IE30" s="454"/>
      <c r="IF30" s="454"/>
      <c r="IG30" s="454"/>
      <c r="IH30" s="454"/>
      <c r="II30" s="454"/>
      <c r="IJ30" s="454"/>
      <c r="IK30" s="454"/>
      <c r="IL30" s="454"/>
      <c r="IM30" s="454"/>
      <c r="IN30" s="454"/>
      <c r="IO30" s="454"/>
      <c r="IP30" s="454"/>
      <c r="IQ30" s="454"/>
      <c r="IR30" s="454"/>
      <c r="IS30" s="454"/>
      <c r="IT30" s="454"/>
      <c r="IU30" s="454"/>
      <c r="IV30" s="454"/>
      <c r="IW30" s="454"/>
      <c r="IX30" s="454"/>
      <c r="IY30" s="454"/>
      <c r="IZ30" s="454"/>
      <c r="JA30" s="454"/>
      <c r="JB30" s="454"/>
      <c r="JC30" s="454"/>
      <c r="JD30" s="454"/>
      <c r="JE30" s="454"/>
      <c r="JF30" s="454"/>
      <c r="JG30" s="454"/>
      <c r="JH30" s="454"/>
      <c r="JI30" s="454"/>
      <c r="JJ30" s="454"/>
      <c r="JK30" s="454"/>
      <c r="JL30" s="454"/>
      <c r="JM30" s="454"/>
      <c r="JN30" s="454"/>
      <c r="JO30" s="454"/>
      <c r="JP30" s="454"/>
      <c r="JQ30" s="454"/>
      <c r="JR30" s="454"/>
      <c r="JS30" s="454"/>
      <c r="JT30" s="454"/>
      <c r="JU30" s="454"/>
      <c r="JV30" s="454"/>
      <c r="JW30" s="454"/>
      <c r="JX30" s="454"/>
      <c r="JY30" s="454"/>
      <c r="JZ30" s="454"/>
      <c r="KA30" s="454"/>
      <c r="KB30" s="454"/>
      <c r="KC30" s="454"/>
      <c r="KD30" s="454"/>
      <c r="KE30" s="454"/>
      <c r="KF30" s="454"/>
      <c r="KG30" s="454"/>
      <c r="KH30" s="454"/>
      <c r="KI30" s="454"/>
      <c r="KJ30" s="454"/>
      <c r="KK30" s="454"/>
      <c r="KL30" s="454"/>
      <c r="KM30" s="454"/>
      <c r="KN30" s="454"/>
      <c r="KO30" s="454"/>
      <c r="KP30" s="454"/>
      <c r="KQ30" s="454"/>
      <c r="KR30" s="454"/>
      <c r="KS30" s="454"/>
      <c r="KT30" s="454"/>
      <c r="KU30" s="454"/>
      <c r="KV30" s="454"/>
      <c r="KW30" s="454"/>
      <c r="KX30" s="454"/>
      <c r="KY30" s="454"/>
      <c r="KZ30" s="454"/>
      <c r="LA30" s="454"/>
      <c r="LB30" s="454"/>
      <c r="LC30" s="454"/>
      <c r="LD30" s="454"/>
      <c r="LE30" s="454"/>
      <c r="LF30" s="454"/>
      <c r="LG30" s="454"/>
      <c r="LH30" s="454"/>
      <c r="LI30" s="454"/>
      <c r="LJ30" s="454"/>
      <c r="LK30" s="454"/>
      <c r="LL30" s="454"/>
      <c r="LM30" s="454"/>
      <c r="LN30" s="454"/>
      <c r="LO30" s="454"/>
      <c r="LP30" s="454"/>
      <c r="LQ30" s="454"/>
      <c r="LR30" s="454"/>
      <c r="LS30" s="454"/>
      <c r="LT30" s="454"/>
      <c r="LU30" s="454"/>
      <c r="LV30" s="454"/>
      <c r="LW30" s="454"/>
      <c r="LX30" s="454"/>
      <c r="LY30" s="454"/>
      <c r="LZ30" s="454"/>
      <c r="MA30" s="454"/>
      <c r="MB30" s="454"/>
      <c r="MC30" s="454"/>
      <c r="MD30" s="454"/>
      <c r="ME30" s="454"/>
      <c r="MF30" s="454"/>
      <c r="MG30" s="454"/>
      <c r="MH30" s="454"/>
      <c r="MI30" s="454"/>
      <c r="MJ30" s="454"/>
      <c r="MK30" s="454"/>
      <c r="ML30" s="454"/>
      <c r="MM30" s="454"/>
      <c r="MN30" s="454"/>
      <c r="MO30" s="454"/>
      <c r="MP30" s="454"/>
      <c r="MQ30" s="454"/>
      <c r="MR30" s="454"/>
      <c r="MS30" s="454"/>
      <c r="MT30" s="454"/>
      <c r="MU30" s="454"/>
      <c r="MV30" s="454"/>
      <c r="MW30" s="454"/>
      <c r="MX30" s="454"/>
      <c r="MY30" s="454"/>
      <c r="MZ30" s="454"/>
      <c r="NA30" s="454"/>
      <c r="NB30" s="454"/>
      <c r="NC30" s="454"/>
      <c r="ND30" s="454"/>
      <c r="NE30" s="454"/>
      <c r="NF30" s="454"/>
      <c r="NG30" s="454"/>
      <c r="NH30" s="454"/>
      <c r="NI30" s="454"/>
      <c r="NJ30" s="454"/>
      <c r="NK30" s="454"/>
      <c r="NL30" s="454"/>
      <c r="NM30" s="454"/>
      <c r="NN30" s="454"/>
      <c r="NO30" s="454"/>
      <c r="NP30" s="454"/>
      <c r="NQ30" s="454"/>
      <c r="NR30" s="454"/>
      <c r="NS30" s="454"/>
      <c r="NT30" s="454"/>
      <c r="NU30" s="454"/>
      <c r="NV30" s="454"/>
      <c r="NW30" s="454"/>
      <c r="NX30" s="454"/>
      <c r="NY30" s="454"/>
      <c r="NZ30" s="454"/>
      <c r="OA30" s="454"/>
      <c r="OB30" s="454"/>
      <c r="OC30" s="454"/>
      <c r="OD30" s="454"/>
      <c r="OE30" s="454"/>
      <c r="OF30" s="454"/>
      <c r="OG30" s="454"/>
      <c r="OH30" s="454"/>
      <c r="OI30" s="454"/>
      <c r="OJ30" s="454"/>
      <c r="OK30" s="454"/>
      <c r="OL30" s="454"/>
      <c r="OM30" s="454"/>
      <c r="ON30" s="454"/>
      <c r="OO30" s="454"/>
      <c r="OP30" s="454"/>
      <c r="OQ30" s="454"/>
      <c r="OR30" s="454"/>
      <c r="OS30" s="454"/>
      <c r="OT30" s="454"/>
      <c r="OU30" s="454"/>
      <c r="OV30" s="454"/>
      <c r="OW30" s="454"/>
      <c r="OX30" s="454"/>
      <c r="OY30" s="454"/>
      <c r="OZ30" s="454"/>
      <c r="PA30" s="454"/>
      <c r="PB30" s="454"/>
      <c r="PC30" s="454"/>
      <c r="PD30" s="454"/>
      <c r="PE30" s="454"/>
      <c r="PF30" s="454"/>
      <c r="PG30" s="454"/>
      <c r="PH30" s="454"/>
      <c r="PI30" s="454"/>
      <c r="PJ30" s="454"/>
      <c r="PK30" s="454"/>
      <c r="PL30" s="454"/>
      <c r="PM30" s="454"/>
      <c r="PN30" s="454"/>
      <c r="PO30" s="454"/>
      <c r="PP30" s="454"/>
      <c r="PQ30" s="454"/>
      <c r="PR30" s="454"/>
      <c r="PS30" s="454"/>
      <c r="PT30" s="454"/>
      <c r="PU30" s="454"/>
      <c r="PV30" s="454"/>
      <c r="PW30" s="454"/>
      <c r="PX30" s="454"/>
      <c r="PY30" s="454"/>
      <c r="PZ30" s="454"/>
      <c r="QA30" s="454"/>
      <c r="QB30" s="454"/>
      <c r="QC30" s="454"/>
      <c r="QD30" s="454"/>
      <c r="QE30" s="454"/>
      <c r="QF30" s="454"/>
      <c r="QG30" s="454"/>
      <c r="QH30" s="454"/>
      <c r="QI30" s="454"/>
      <c r="QJ30" s="454"/>
      <c r="QK30" s="454"/>
      <c r="QL30" s="454"/>
      <c r="QM30" s="454"/>
      <c r="QN30" s="454"/>
      <c r="QO30" s="454"/>
      <c r="QP30" s="454"/>
      <c r="QQ30" s="454"/>
      <c r="QR30" s="454"/>
      <c r="QS30" s="454"/>
      <c r="QT30" s="454"/>
      <c r="QU30" s="454"/>
      <c r="QV30" s="454"/>
      <c r="QW30" s="454"/>
      <c r="QX30" s="454"/>
      <c r="QY30" s="454"/>
      <c r="QZ30" s="454"/>
      <c r="RA30" s="454"/>
      <c r="RB30" s="454"/>
      <c r="RC30" s="454"/>
      <c r="RD30" s="454"/>
      <c r="RE30" s="454"/>
      <c r="RF30" s="454"/>
      <c r="RG30" s="454"/>
      <c r="RH30" s="454"/>
      <c r="RI30" s="454"/>
      <c r="RJ30" s="454"/>
      <c r="RK30" s="454"/>
      <c r="RL30" s="454"/>
      <c r="RM30" s="454"/>
      <c r="RN30" s="454"/>
      <c r="RO30" s="454"/>
      <c r="RP30" s="454"/>
      <c r="RQ30" s="454"/>
      <c r="RR30" s="454"/>
      <c r="RS30" s="454"/>
      <c r="RT30" s="454"/>
      <c r="RU30" s="454"/>
      <c r="RV30" s="454"/>
      <c r="RW30" s="454"/>
      <c r="RX30" s="454"/>
      <c r="RY30" s="454"/>
      <c r="RZ30" s="454"/>
      <c r="SA30" s="454"/>
      <c r="SB30" s="454"/>
      <c r="SC30" s="454"/>
      <c r="SD30" s="454"/>
      <c r="SE30" s="454"/>
      <c r="SF30" s="454"/>
      <c r="SG30" s="454"/>
      <c r="SH30" s="454"/>
      <c r="SI30" s="454"/>
      <c r="SJ30" s="454"/>
      <c r="SK30" s="454"/>
      <c r="SL30" s="454"/>
      <c r="SM30" s="454"/>
      <c r="SN30" s="454"/>
      <c r="SO30" s="454"/>
      <c r="SP30" s="454"/>
      <c r="SQ30" s="454"/>
      <c r="SR30" s="454"/>
      <c r="SS30" s="454"/>
      <c r="ST30" s="454"/>
      <c r="SU30" s="454"/>
      <c r="SV30" s="454"/>
      <c r="SW30" s="454"/>
      <c r="SX30" s="454"/>
      <c r="SY30" s="454"/>
      <c r="SZ30" s="454"/>
      <c r="TA30" s="454"/>
      <c r="TB30" s="454"/>
      <c r="TC30" s="454"/>
      <c r="TD30" s="454"/>
      <c r="TE30" s="454"/>
      <c r="TF30" s="454"/>
      <c r="TG30" s="454"/>
      <c r="TH30" s="454"/>
      <c r="TI30" s="454"/>
      <c r="TJ30" s="454"/>
      <c r="TK30" s="454"/>
      <c r="TL30" s="454"/>
      <c r="TM30" s="454"/>
      <c r="TN30" s="454"/>
      <c r="TO30" s="454"/>
      <c r="TP30" s="454"/>
      <c r="TQ30" s="454"/>
      <c r="TR30" s="454"/>
      <c r="TS30" s="454"/>
      <c r="TT30" s="454"/>
      <c r="TU30" s="454"/>
      <c r="TV30" s="454"/>
      <c r="TW30" s="454"/>
      <c r="TX30" s="454"/>
      <c r="TY30" s="454"/>
      <c r="TZ30" s="454"/>
      <c r="UA30" s="454"/>
      <c r="UB30" s="454"/>
      <c r="UC30" s="454"/>
      <c r="UD30" s="454"/>
      <c r="UE30" s="454"/>
      <c r="UF30" s="454"/>
      <c r="UG30" s="454"/>
      <c r="UH30" s="454"/>
      <c r="UI30" s="454"/>
      <c r="UJ30" s="454"/>
      <c r="UK30" s="454"/>
      <c r="UL30" s="454"/>
      <c r="UM30" s="454"/>
      <c r="UN30" s="454"/>
      <c r="UO30" s="454"/>
      <c r="UP30" s="454"/>
      <c r="UQ30" s="454"/>
      <c r="UR30" s="454"/>
      <c r="US30" s="454"/>
      <c r="UT30" s="454"/>
      <c r="UU30" s="454"/>
      <c r="UV30" s="454"/>
      <c r="UW30" s="454"/>
      <c r="UX30" s="454"/>
      <c r="UY30" s="454"/>
      <c r="UZ30" s="454"/>
      <c r="VA30" s="454"/>
      <c r="VB30" s="454"/>
      <c r="VC30" s="454"/>
      <c r="VD30" s="454"/>
      <c r="VE30" s="454"/>
      <c r="VF30" s="454"/>
      <c r="VG30" s="454"/>
      <c r="VH30" s="454"/>
      <c r="VI30" s="454"/>
      <c r="VJ30" s="454"/>
      <c r="VK30" s="454"/>
      <c r="VL30" s="454"/>
      <c r="VM30" s="454"/>
      <c r="VN30" s="454"/>
      <c r="VO30" s="454"/>
      <c r="VP30" s="454"/>
      <c r="VQ30" s="454"/>
      <c r="VR30" s="454"/>
      <c r="VS30" s="454"/>
      <c r="VT30" s="454"/>
      <c r="VU30" s="454"/>
      <c r="VV30" s="454"/>
      <c r="VW30" s="454"/>
      <c r="VX30" s="454"/>
      <c r="VY30" s="454"/>
      <c r="VZ30" s="454"/>
      <c r="WA30" s="454"/>
      <c r="WB30" s="454"/>
      <c r="WC30" s="454"/>
      <c r="WD30" s="454"/>
      <c r="WE30" s="454"/>
      <c r="WF30" s="454"/>
      <c r="WG30" s="454"/>
      <c r="WH30" s="454"/>
      <c r="WI30" s="454"/>
      <c r="WJ30" s="454"/>
      <c r="WK30" s="454"/>
      <c r="WL30" s="454"/>
      <c r="WM30" s="454"/>
      <c r="WN30" s="454"/>
      <c r="WO30" s="454"/>
      <c r="WP30" s="454"/>
      <c r="WQ30" s="454"/>
      <c r="WR30" s="454"/>
      <c r="WS30" s="454"/>
      <c r="WT30" s="454"/>
      <c r="WU30" s="454"/>
      <c r="WV30" s="454"/>
      <c r="WW30" s="454"/>
      <c r="WX30" s="454"/>
      <c r="WY30" s="454"/>
      <c r="WZ30" s="454"/>
      <c r="XA30" s="454"/>
      <c r="XB30" s="454"/>
      <c r="XC30" s="454"/>
      <c r="XD30" s="454"/>
      <c r="XE30" s="454"/>
      <c r="XF30" s="454"/>
      <c r="XG30" s="454"/>
      <c r="XH30" s="454"/>
      <c r="XI30" s="454"/>
      <c r="XJ30" s="454"/>
      <c r="XK30" s="454"/>
      <c r="XL30" s="454"/>
      <c r="XM30" s="454"/>
      <c r="XN30" s="454"/>
      <c r="XO30" s="454"/>
      <c r="XP30" s="454"/>
      <c r="XQ30" s="454"/>
      <c r="XR30" s="454"/>
      <c r="XS30" s="454"/>
      <c r="XT30" s="454"/>
      <c r="XU30" s="454"/>
      <c r="XV30" s="454"/>
      <c r="XW30" s="454"/>
      <c r="XX30" s="454"/>
      <c r="XY30" s="454"/>
      <c r="XZ30" s="454"/>
      <c r="YA30" s="454"/>
      <c r="YB30" s="454"/>
      <c r="YC30" s="454"/>
      <c r="YD30" s="454"/>
      <c r="YE30" s="454"/>
      <c r="YF30" s="454"/>
      <c r="YG30" s="454"/>
      <c r="YH30" s="454"/>
      <c r="YI30" s="454"/>
      <c r="YJ30" s="454"/>
      <c r="YK30" s="454"/>
      <c r="YL30" s="454"/>
      <c r="YM30" s="454"/>
      <c r="YN30" s="454"/>
      <c r="YO30" s="454"/>
      <c r="YP30" s="454"/>
      <c r="YQ30" s="454"/>
      <c r="YR30" s="454"/>
      <c r="YS30" s="454"/>
      <c r="YT30" s="454"/>
      <c r="YU30" s="454"/>
      <c r="YV30" s="454"/>
      <c r="YW30" s="454"/>
      <c r="YX30" s="454"/>
      <c r="YY30" s="454"/>
      <c r="YZ30" s="454"/>
      <c r="ZA30" s="454"/>
      <c r="ZB30" s="454"/>
      <c r="ZC30" s="454"/>
      <c r="ZD30" s="454"/>
      <c r="ZE30" s="454"/>
      <c r="ZF30" s="454"/>
      <c r="ZG30" s="454"/>
      <c r="ZH30" s="454"/>
      <c r="ZI30" s="454"/>
      <c r="ZJ30" s="454"/>
      <c r="ZK30" s="454"/>
      <c r="ZL30" s="454"/>
      <c r="ZM30" s="454"/>
      <c r="ZN30" s="454"/>
      <c r="ZO30" s="454"/>
      <c r="ZP30" s="454"/>
      <c r="ZQ30" s="454"/>
      <c r="ZR30" s="454"/>
      <c r="ZS30" s="454"/>
      <c r="ZT30" s="454"/>
      <c r="ZU30" s="454"/>
      <c r="ZV30" s="454"/>
      <c r="ZW30" s="454"/>
      <c r="ZX30" s="454"/>
      <c r="ZY30" s="454"/>
      <c r="ZZ30" s="454"/>
      <c r="AAA30" s="454"/>
      <c r="AAB30" s="454"/>
      <c r="AAC30" s="454"/>
      <c r="AAD30" s="454"/>
      <c r="AAE30" s="454"/>
      <c r="AAF30" s="454"/>
      <c r="AAG30" s="454"/>
      <c r="AAH30" s="454"/>
      <c r="AAI30" s="454"/>
      <c r="AAJ30" s="454"/>
      <c r="AAK30" s="454"/>
      <c r="AAL30" s="454"/>
      <c r="AAM30" s="454"/>
      <c r="AAN30" s="454"/>
      <c r="AAO30" s="454"/>
      <c r="AAP30" s="454"/>
      <c r="AAQ30" s="454"/>
      <c r="AAR30" s="454"/>
      <c r="AAS30" s="454"/>
      <c r="AAT30" s="454"/>
      <c r="AAU30" s="454"/>
      <c r="AAV30" s="454"/>
      <c r="AAW30" s="454"/>
      <c r="AAX30" s="454"/>
      <c r="AAY30" s="454"/>
      <c r="AAZ30" s="454"/>
      <c r="ABA30" s="454"/>
      <c r="ABB30" s="454"/>
      <c r="ABC30" s="454"/>
      <c r="ABD30" s="454"/>
      <c r="ABE30" s="454"/>
      <c r="ABF30" s="454"/>
      <c r="ABG30" s="454"/>
      <c r="ABH30" s="454"/>
      <c r="ABI30" s="454"/>
      <c r="ABJ30" s="454"/>
      <c r="ABK30" s="454"/>
      <c r="ABL30" s="454"/>
      <c r="ABM30" s="454"/>
      <c r="ABN30" s="454"/>
      <c r="ABO30" s="454"/>
      <c r="ABP30" s="454"/>
      <c r="ABQ30" s="454"/>
      <c r="ABR30" s="454"/>
      <c r="ABS30" s="454"/>
      <c r="ABT30" s="454"/>
      <c r="ABU30" s="454"/>
      <c r="ABV30" s="454"/>
      <c r="ABW30" s="454"/>
      <c r="ABX30" s="454"/>
      <c r="ABY30" s="454"/>
      <c r="ABZ30" s="454"/>
      <c r="ACA30" s="454"/>
      <c r="ACB30" s="454"/>
      <c r="ACC30" s="454"/>
      <c r="ACD30" s="454"/>
      <c r="ACE30" s="454"/>
      <c r="ACF30" s="454"/>
      <c r="ACG30" s="454"/>
      <c r="ACH30" s="454"/>
      <c r="ACI30" s="454"/>
      <c r="ACJ30" s="454"/>
      <c r="ACK30" s="454"/>
      <c r="ACL30" s="454"/>
      <c r="ACM30" s="454"/>
      <c r="ACN30" s="454"/>
      <c r="ACO30" s="454"/>
      <c r="ACP30" s="454"/>
      <c r="ACQ30" s="454"/>
      <c r="ACR30" s="454"/>
      <c r="ACS30" s="454"/>
      <c r="ACT30" s="454"/>
      <c r="ACU30" s="454"/>
      <c r="ACV30" s="454"/>
      <c r="ACW30" s="454"/>
      <c r="ACX30" s="454"/>
      <c r="ACY30" s="454"/>
      <c r="ACZ30" s="454"/>
      <c r="ADA30" s="454"/>
      <c r="ADB30" s="454"/>
      <c r="ADC30" s="454"/>
      <c r="ADD30" s="454"/>
      <c r="ADE30" s="454"/>
      <c r="ADF30" s="454"/>
      <c r="ADG30" s="454"/>
      <c r="ADH30" s="454"/>
      <c r="ADI30" s="454"/>
      <c r="ADJ30" s="454"/>
      <c r="ADK30" s="454"/>
      <c r="ADL30" s="454"/>
      <c r="ADM30" s="454"/>
      <c r="ADN30" s="454"/>
      <c r="ADO30" s="454"/>
      <c r="ADP30" s="454"/>
      <c r="ADQ30" s="454"/>
      <c r="ADR30" s="454"/>
      <c r="ADS30" s="454"/>
      <c r="ADT30" s="454"/>
      <c r="ADU30" s="454"/>
      <c r="ADV30" s="454"/>
      <c r="ADW30" s="454"/>
      <c r="ADX30" s="454"/>
      <c r="ADY30" s="454"/>
      <c r="ADZ30" s="454"/>
      <c r="AEA30" s="454"/>
      <c r="AEB30" s="454"/>
      <c r="AEC30" s="454"/>
      <c r="AED30" s="454"/>
      <c r="AEE30" s="454"/>
      <c r="AEF30" s="454"/>
      <c r="AEG30" s="454"/>
      <c r="AEH30" s="454"/>
      <c r="AEI30" s="454"/>
      <c r="AEJ30" s="454"/>
      <c r="AEK30" s="454"/>
      <c r="AEL30" s="454"/>
      <c r="AEM30" s="454"/>
      <c r="AEN30" s="454"/>
      <c r="AEO30" s="454"/>
      <c r="AEP30" s="454"/>
      <c r="AEQ30" s="454"/>
      <c r="AER30" s="454"/>
      <c r="AES30" s="454"/>
      <c r="AET30" s="454"/>
      <c r="AEU30" s="454"/>
      <c r="AEV30" s="454"/>
      <c r="AEW30" s="454"/>
      <c r="AEX30" s="454"/>
      <c r="AEY30" s="454"/>
      <c r="AEZ30" s="454"/>
      <c r="AFA30" s="454"/>
      <c r="AFB30" s="454"/>
      <c r="AFC30" s="454"/>
      <c r="AFD30" s="454"/>
      <c r="AFE30" s="454"/>
      <c r="AFF30" s="454"/>
      <c r="AFG30" s="454"/>
      <c r="AFH30" s="454"/>
      <c r="AFI30" s="454"/>
      <c r="AFJ30" s="454"/>
      <c r="AFK30" s="454"/>
      <c r="AFL30" s="454"/>
      <c r="AFM30" s="454"/>
      <c r="AFN30" s="454"/>
      <c r="AFO30" s="454"/>
      <c r="AFP30" s="454"/>
      <c r="AFQ30" s="454"/>
      <c r="AFR30" s="454"/>
      <c r="AFS30" s="454"/>
      <c r="AFT30" s="454"/>
      <c r="AFU30" s="454"/>
      <c r="AFV30" s="454"/>
      <c r="AFW30" s="454"/>
      <c r="AFX30" s="454"/>
      <c r="AFY30" s="454"/>
      <c r="AFZ30" s="454"/>
      <c r="AGA30" s="454"/>
      <c r="AGB30" s="454"/>
      <c r="AGC30" s="454"/>
      <c r="AGD30" s="454"/>
      <c r="AGE30" s="454"/>
      <c r="AGF30" s="454"/>
      <c r="AGG30" s="454"/>
      <c r="AGH30" s="454"/>
      <c r="AGI30" s="454"/>
      <c r="AGJ30" s="454"/>
      <c r="AGK30" s="454"/>
      <c r="AGL30" s="454"/>
      <c r="AGM30" s="454"/>
      <c r="AGN30" s="454"/>
      <c r="AGO30" s="454"/>
      <c r="AGP30" s="454"/>
      <c r="AGQ30" s="454"/>
      <c r="AGR30" s="454"/>
      <c r="AGS30" s="454"/>
      <c r="AGT30" s="454"/>
      <c r="AGU30" s="454"/>
      <c r="AGV30" s="454"/>
      <c r="AGW30" s="454"/>
      <c r="AGX30" s="454"/>
      <c r="AGY30" s="454"/>
      <c r="AGZ30" s="454"/>
      <c r="AHA30" s="454"/>
      <c r="AHB30" s="454"/>
      <c r="AHC30" s="454"/>
      <c r="AHD30" s="454"/>
      <c r="AHE30" s="454"/>
      <c r="AHF30" s="454"/>
      <c r="AHG30" s="454"/>
      <c r="AHH30" s="454"/>
      <c r="AHI30" s="454"/>
      <c r="AHJ30" s="454"/>
      <c r="AHK30" s="454"/>
      <c r="AHL30" s="454"/>
      <c r="AHM30" s="454"/>
      <c r="AHN30" s="454"/>
      <c r="AHO30" s="454"/>
      <c r="AHP30" s="454"/>
      <c r="AHQ30" s="454"/>
      <c r="AHR30" s="454"/>
      <c r="AHS30" s="454"/>
      <c r="AHT30" s="454"/>
      <c r="AHU30" s="454"/>
      <c r="AHV30" s="454"/>
      <c r="AHW30" s="454"/>
      <c r="AHX30" s="454"/>
      <c r="AHY30" s="454"/>
      <c r="AHZ30" s="454"/>
      <c r="AIA30" s="454"/>
      <c r="AIB30" s="454"/>
      <c r="AIC30" s="454"/>
      <c r="AID30" s="454"/>
      <c r="AIE30" s="454"/>
      <c r="AIF30" s="454"/>
      <c r="AIG30" s="454"/>
      <c r="AIH30" s="454"/>
      <c r="AII30" s="454"/>
      <c r="AIJ30" s="454"/>
      <c r="AIK30" s="454"/>
      <c r="AIL30" s="454"/>
      <c r="AIM30" s="454"/>
      <c r="AIN30" s="454"/>
      <c r="AIO30" s="454"/>
      <c r="AIP30" s="454"/>
      <c r="AIQ30" s="454"/>
      <c r="AIR30" s="454"/>
      <c r="AIS30" s="454"/>
      <c r="AIT30" s="454"/>
      <c r="AIU30" s="454"/>
      <c r="AIV30" s="454"/>
      <c r="AIW30" s="454"/>
      <c r="AIX30" s="454"/>
      <c r="AIY30" s="454"/>
      <c r="AIZ30" s="454"/>
      <c r="AJA30" s="454"/>
      <c r="AJB30" s="454"/>
      <c r="AJC30" s="454"/>
      <c r="AJD30" s="454"/>
      <c r="AJE30" s="454"/>
      <c r="AJF30" s="454"/>
      <c r="AJG30" s="454"/>
      <c r="AJH30" s="454"/>
      <c r="AJI30" s="454"/>
      <c r="AJJ30" s="454"/>
      <c r="AJK30" s="454"/>
      <c r="AJL30" s="454"/>
      <c r="AJM30" s="454"/>
      <c r="AJN30" s="454"/>
      <c r="AJO30" s="454"/>
      <c r="AJP30" s="454"/>
      <c r="AJQ30" s="454"/>
      <c r="AJR30" s="454"/>
      <c r="AJS30" s="454"/>
      <c r="AJT30" s="454"/>
      <c r="AJU30" s="454"/>
      <c r="AJV30" s="454"/>
      <c r="AJW30" s="454"/>
      <c r="AJX30" s="454"/>
      <c r="AJY30" s="454"/>
      <c r="AJZ30" s="454"/>
      <c r="AKA30" s="454"/>
      <c r="AKB30" s="454"/>
      <c r="AKC30" s="454"/>
      <c r="AKD30" s="454"/>
      <c r="AKE30" s="454"/>
      <c r="AKF30" s="454"/>
      <c r="AKG30" s="454"/>
      <c r="AKH30" s="454"/>
      <c r="AKI30" s="454"/>
      <c r="AKJ30" s="454"/>
      <c r="AKK30" s="454"/>
      <c r="AKL30" s="454"/>
      <c r="AKM30" s="454"/>
      <c r="AKN30" s="454"/>
      <c r="AKO30" s="454"/>
      <c r="AKP30" s="454"/>
      <c r="AKQ30" s="454"/>
      <c r="AKR30" s="454"/>
      <c r="AKS30" s="454"/>
      <c r="AKT30" s="454"/>
      <c r="AKU30" s="454"/>
      <c r="AKV30" s="454"/>
      <c r="AKW30" s="454"/>
      <c r="AKX30" s="454"/>
      <c r="AKY30" s="454"/>
      <c r="AKZ30" s="454"/>
      <c r="ALA30" s="454"/>
      <c r="ALB30" s="454"/>
      <c r="ALC30" s="454"/>
      <c r="ALD30" s="454"/>
      <c r="ALE30" s="454"/>
      <c r="ALF30" s="454"/>
      <c r="ALG30" s="454"/>
      <c r="ALH30" s="454"/>
      <c r="ALI30" s="454"/>
      <c r="ALJ30" s="454"/>
      <c r="ALK30" s="454"/>
      <c r="ALL30" s="454"/>
      <c r="ALM30" s="454"/>
      <c r="ALN30" s="454"/>
      <c r="ALO30" s="454"/>
      <c r="ALP30" s="454"/>
      <c r="ALQ30" s="454"/>
      <c r="ALR30" s="454"/>
      <c r="ALS30" s="454"/>
      <c r="ALT30" s="454"/>
      <c r="ALU30" s="454"/>
      <c r="ALV30" s="454"/>
      <c r="ALW30" s="454"/>
      <c r="ALX30" s="454"/>
      <c r="ALY30" s="454"/>
      <c r="ALZ30" s="454"/>
      <c r="AMA30" s="454"/>
      <c r="AMB30" s="454"/>
      <c r="AMC30" s="454"/>
      <c r="AMD30" s="454"/>
      <c r="AME30" s="454"/>
      <c r="AMF30" s="454"/>
      <c r="AMG30" s="454"/>
      <c r="AMH30" s="454"/>
      <c r="AMI30" s="454"/>
      <c r="AMJ30" s="454"/>
      <c r="AMK30" s="454"/>
      <c r="AML30" s="454"/>
      <c r="AMM30" s="454"/>
      <c r="AMN30" s="454"/>
      <c r="AMO30" s="454"/>
      <c r="AMP30" s="454"/>
      <c r="AMQ30" s="454"/>
      <c r="AMR30" s="454"/>
      <c r="AMS30" s="454"/>
      <c r="AMT30" s="454"/>
      <c r="AMU30" s="454"/>
      <c r="AMV30" s="454"/>
      <c r="AMW30" s="454"/>
      <c r="AMX30" s="454"/>
      <c r="AMY30" s="454"/>
      <c r="AMZ30" s="454"/>
      <c r="ANA30" s="454"/>
      <c r="ANB30" s="454"/>
      <c r="ANC30" s="454"/>
      <c r="AND30" s="454"/>
      <c r="ANE30" s="454"/>
      <c r="ANF30" s="454"/>
      <c r="ANG30" s="454"/>
      <c r="ANH30" s="454"/>
      <c r="ANI30" s="454"/>
      <c r="ANJ30" s="454"/>
      <c r="ANK30" s="454"/>
      <c r="ANL30" s="454"/>
      <c r="ANM30" s="454"/>
      <c r="ANN30" s="454"/>
      <c r="ANO30" s="454"/>
      <c r="ANP30" s="454"/>
      <c r="ANQ30" s="454"/>
      <c r="ANR30" s="454"/>
      <c r="ANS30" s="454"/>
      <c r="ANT30" s="454"/>
      <c r="ANU30" s="454"/>
      <c r="ANV30" s="454"/>
      <c r="ANW30" s="454"/>
      <c r="ANX30" s="454"/>
      <c r="ANY30" s="454"/>
      <c r="ANZ30" s="454"/>
      <c r="AOA30" s="454"/>
      <c r="AOB30" s="454"/>
      <c r="AOC30" s="454"/>
      <c r="AOD30" s="454"/>
      <c r="AOE30" s="454"/>
      <c r="AOF30" s="454"/>
      <c r="AOG30" s="454"/>
      <c r="AOH30" s="454"/>
      <c r="AOI30" s="454"/>
      <c r="AOJ30" s="454"/>
      <c r="AOK30" s="454"/>
      <c r="AOL30" s="454"/>
      <c r="AOM30" s="454"/>
      <c r="AON30" s="454"/>
      <c r="AOO30" s="454"/>
      <c r="AOP30" s="454"/>
      <c r="AOQ30" s="454"/>
      <c r="AOR30" s="454"/>
      <c r="AOS30" s="454"/>
      <c r="AOT30" s="454"/>
      <c r="AOU30" s="454"/>
      <c r="AOV30" s="454"/>
      <c r="AOW30" s="454"/>
      <c r="AOX30" s="454"/>
      <c r="AOY30" s="454"/>
      <c r="AOZ30" s="454"/>
      <c r="APA30" s="454"/>
      <c r="APB30" s="454"/>
      <c r="APC30" s="454"/>
      <c r="APD30" s="454"/>
      <c r="APE30" s="454"/>
      <c r="APF30" s="454"/>
      <c r="APG30" s="454"/>
      <c r="APH30" s="454"/>
      <c r="API30" s="454"/>
      <c r="APJ30" s="454"/>
      <c r="APK30" s="454"/>
      <c r="APL30" s="454"/>
      <c r="APM30" s="454"/>
      <c r="APN30" s="454"/>
      <c r="APO30" s="454"/>
      <c r="APP30" s="454"/>
      <c r="APQ30" s="454"/>
      <c r="APR30" s="454"/>
      <c r="APS30" s="454"/>
      <c r="APT30" s="454"/>
      <c r="APU30" s="454"/>
      <c r="APV30" s="454"/>
      <c r="APW30" s="454"/>
      <c r="APX30" s="454"/>
      <c r="APY30" s="454"/>
      <c r="APZ30" s="454"/>
      <c r="AQA30" s="454"/>
      <c r="AQB30" s="454"/>
      <c r="AQC30" s="454"/>
      <c r="AQD30" s="454"/>
      <c r="AQE30" s="454"/>
      <c r="AQF30" s="454"/>
      <c r="AQG30" s="454"/>
      <c r="AQH30" s="454"/>
      <c r="AQI30" s="454"/>
      <c r="AQJ30" s="454"/>
      <c r="AQK30" s="454"/>
      <c r="AQL30" s="454"/>
      <c r="AQM30" s="454"/>
      <c r="AQN30" s="454"/>
      <c r="AQO30" s="454"/>
      <c r="AQP30" s="454"/>
      <c r="AQQ30" s="454"/>
      <c r="AQR30" s="454"/>
      <c r="AQS30" s="454"/>
      <c r="AQT30" s="454"/>
      <c r="AQU30" s="454"/>
      <c r="AQV30" s="454"/>
      <c r="AQW30" s="454"/>
      <c r="AQX30" s="454"/>
      <c r="AQY30" s="454"/>
      <c r="AQZ30" s="454"/>
      <c r="ARA30" s="454"/>
      <c r="ARB30" s="454"/>
      <c r="ARC30" s="454"/>
      <c r="ARD30" s="454"/>
      <c r="ARE30" s="454"/>
      <c r="ARF30" s="454"/>
      <c r="ARG30" s="454"/>
      <c r="ARH30" s="454"/>
      <c r="ARI30" s="454"/>
      <c r="ARJ30" s="454"/>
      <c r="ARK30" s="454"/>
      <c r="ARL30" s="454"/>
      <c r="ARM30" s="454"/>
      <c r="ARN30" s="454"/>
      <c r="ARO30" s="454"/>
      <c r="ARP30" s="454"/>
      <c r="ARQ30" s="454"/>
      <c r="ARR30" s="454"/>
      <c r="ARS30" s="454"/>
      <c r="ART30" s="454"/>
      <c r="ARU30" s="454"/>
      <c r="ARV30" s="454"/>
      <c r="ARW30" s="454"/>
      <c r="ARX30" s="454"/>
      <c r="ARY30" s="454"/>
      <c r="ARZ30" s="454"/>
      <c r="ASA30" s="454"/>
      <c r="ASB30" s="454"/>
      <c r="ASC30" s="454"/>
    </row>
    <row r="31" spans="1:1173" s="448" customFormat="1" ht="22" hidden="1" customHeight="1" x14ac:dyDescent="0.2">
      <c r="A31" s="446"/>
      <c r="B31" s="447"/>
      <c r="C31" s="463"/>
      <c r="D31" s="460"/>
      <c r="E31" s="464"/>
      <c r="F31" s="460"/>
      <c r="G31" s="460"/>
      <c r="H31" s="460"/>
      <c r="I31" s="460"/>
      <c r="J31" s="461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460"/>
      <c r="V31" s="460"/>
      <c r="W31" s="460"/>
      <c r="X31" s="460"/>
      <c r="Y31" s="460"/>
      <c r="Z31" s="460"/>
      <c r="AA31" s="460"/>
      <c r="AB31" s="460"/>
      <c r="AC31" s="460"/>
      <c r="AD31" s="460"/>
      <c r="AE31" s="460"/>
      <c r="AF31" s="460"/>
      <c r="AG31" s="460"/>
      <c r="AH31" s="460"/>
      <c r="AI31" s="460"/>
      <c r="AJ31" s="460"/>
      <c r="AK31" s="460"/>
      <c r="AL31" s="460"/>
      <c r="AM31" s="460"/>
      <c r="AN31" s="460"/>
      <c r="AO31" s="460"/>
      <c r="AP31" s="460"/>
      <c r="AQ31" s="460"/>
      <c r="AR31" s="460"/>
      <c r="AS31" s="454"/>
      <c r="AU31" s="454"/>
      <c r="AV31" s="454"/>
      <c r="AW31" s="454"/>
      <c r="AX31" s="454"/>
      <c r="AY31" s="454"/>
      <c r="AZ31" s="454"/>
      <c r="BA31" s="454"/>
      <c r="BB31" s="454"/>
      <c r="BC31" s="454"/>
      <c r="BD31" s="454"/>
      <c r="BE31" s="454"/>
      <c r="BF31" s="454"/>
      <c r="BG31" s="454"/>
      <c r="BH31" s="454"/>
      <c r="BI31" s="454"/>
      <c r="BJ31" s="454"/>
      <c r="BK31" s="454"/>
      <c r="BL31" s="454"/>
      <c r="BM31" s="454"/>
      <c r="BN31" s="454"/>
      <c r="BO31" s="454"/>
      <c r="BP31" s="454"/>
      <c r="BQ31" s="454"/>
      <c r="BR31" s="454"/>
      <c r="BS31" s="454"/>
      <c r="BT31" s="454"/>
      <c r="BU31" s="454"/>
      <c r="BV31" s="454"/>
      <c r="BW31" s="454"/>
      <c r="BX31" s="454"/>
      <c r="BY31" s="454"/>
      <c r="BZ31" s="454"/>
      <c r="CA31" s="454"/>
      <c r="CB31" s="454"/>
      <c r="CC31" s="454"/>
      <c r="CD31" s="454"/>
      <c r="CE31" s="454"/>
      <c r="CF31" s="454"/>
      <c r="CG31" s="454"/>
      <c r="CH31" s="454"/>
      <c r="CI31" s="454"/>
      <c r="CJ31" s="454"/>
      <c r="CK31" s="454"/>
      <c r="CL31" s="454"/>
      <c r="CM31" s="454"/>
      <c r="CN31" s="454"/>
      <c r="CO31" s="454"/>
      <c r="CP31" s="454"/>
      <c r="CQ31" s="454"/>
      <c r="CR31" s="454"/>
      <c r="CS31" s="454"/>
      <c r="CT31" s="454"/>
      <c r="CU31" s="454"/>
      <c r="CV31" s="454"/>
      <c r="CW31" s="454"/>
      <c r="CX31" s="454"/>
      <c r="CY31" s="454"/>
      <c r="CZ31" s="454"/>
      <c r="DA31" s="454"/>
      <c r="DB31" s="454"/>
      <c r="DC31" s="454"/>
      <c r="DD31" s="454"/>
      <c r="DE31" s="454"/>
      <c r="DF31" s="454"/>
      <c r="DG31" s="454"/>
      <c r="DH31" s="454"/>
      <c r="DI31" s="454"/>
      <c r="DJ31" s="454"/>
      <c r="DK31" s="454"/>
      <c r="DL31" s="454"/>
      <c r="DM31" s="454"/>
      <c r="DN31" s="454"/>
      <c r="DO31" s="454"/>
      <c r="DP31" s="454"/>
      <c r="DQ31" s="454"/>
      <c r="DR31" s="454"/>
      <c r="DS31" s="454"/>
      <c r="DT31" s="454"/>
      <c r="DU31" s="454"/>
      <c r="DV31" s="454"/>
      <c r="DW31" s="454"/>
      <c r="DX31" s="454"/>
      <c r="DY31" s="454"/>
      <c r="DZ31" s="454"/>
      <c r="EA31" s="454"/>
      <c r="EB31" s="454"/>
      <c r="EC31" s="454"/>
      <c r="ED31" s="454"/>
      <c r="EE31" s="454"/>
      <c r="EF31" s="454"/>
      <c r="EG31" s="454"/>
      <c r="EH31" s="454"/>
      <c r="EI31" s="454"/>
      <c r="EJ31" s="454"/>
      <c r="EK31" s="454"/>
      <c r="EL31" s="454"/>
      <c r="EM31" s="454"/>
      <c r="EN31" s="454"/>
      <c r="EO31" s="454"/>
      <c r="EP31" s="454"/>
      <c r="EQ31" s="454"/>
      <c r="ER31" s="454"/>
      <c r="ES31" s="454"/>
      <c r="ET31" s="454"/>
      <c r="EU31" s="454"/>
      <c r="EV31" s="454"/>
      <c r="EW31" s="454"/>
      <c r="EX31" s="454"/>
      <c r="EY31" s="454"/>
      <c r="EZ31" s="454"/>
      <c r="FA31" s="454"/>
      <c r="FB31" s="454"/>
      <c r="FC31" s="454"/>
      <c r="FD31" s="454"/>
      <c r="FE31" s="454"/>
      <c r="FF31" s="454"/>
      <c r="FG31" s="454"/>
      <c r="FH31" s="454"/>
      <c r="FI31" s="454"/>
      <c r="FJ31" s="454"/>
      <c r="FK31" s="454"/>
      <c r="FL31" s="454"/>
      <c r="FM31" s="454"/>
      <c r="FN31" s="454"/>
      <c r="FO31" s="454"/>
      <c r="FP31" s="454"/>
      <c r="FQ31" s="454"/>
      <c r="FR31" s="454"/>
      <c r="FS31" s="454"/>
      <c r="FT31" s="454"/>
      <c r="FU31" s="454"/>
      <c r="FV31" s="454"/>
      <c r="FW31" s="454"/>
      <c r="FX31" s="454"/>
      <c r="FY31" s="454"/>
      <c r="FZ31" s="454"/>
      <c r="GA31" s="454"/>
      <c r="GB31" s="454"/>
      <c r="GC31" s="454"/>
      <c r="GD31" s="454"/>
      <c r="GE31" s="454"/>
      <c r="GF31" s="454"/>
      <c r="GG31" s="454"/>
      <c r="GH31" s="454"/>
      <c r="GI31" s="454"/>
      <c r="GJ31" s="454"/>
      <c r="GK31" s="454"/>
      <c r="GL31" s="454"/>
      <c r="GM31" s="454"/>
      <c r="GN31" s="454"/>
      <c r="GO31" s="454"/>
      <c r="GP31" s="454"/>
      <c r="GQ31" s="454"/>
      <c r="GR31" s="454"/>
      <c r="GS31" s="454"/>
      <c r="GT31" s="454"/>
      <c r="GU31" s="454"/>
      <c r="GV31" s="454"/>
      <c r="GW31" s="454"/>
      <c r="GX31" s="454"/>
      <c r="GY31" s="454"/>
      <c r="GZ31" s="454"/>
      <c r="HA31" s="454"/>
      <c r="HB31" s="454"/>
      <c r="HC31" s="454"/>
      <c r="HD31" s="454"/>
      <c r="HE31" s="454"/>
      <c r="HF31" s="454"/>
      <c r="HG31" s="454"/>
      <c r="HH31" s="454"/>
      <c r="HI31" s="454"/>
      <c r="HJ31" s="454"/>
      <c r="HK31" s="454"/>
      <c r="HL31" s="454"/>
      <c r="HM31" s="454"/>
      <c r="HN31" s="454"/>
      <c r="HO31" s="454"/>
      <c r="HP31" s="454"/>
      <c r="HQ31" s="454"/>
      <c r="HR31" s="454"/>
      <c r="HS31" s="454"/>
      <c r="HT31" s="454"/>
      <c r="HU31" s="454"/>
      <c r="HV31" s="454"/>
      <c r="HW31" s="454"/>
      <c r="HX31" s="454"/>
      <c r="HY31" s="454"/>
      <c r="HZ31" s="454"/>
      <c r="IA31" s="454"/>
      <c r="IB31" s="454"/>
      <c r="IC31" s="454"/>
      <c r="ID31" s="454"/>
      <c r="IE31" s="454"/>
      <c r="IF31" s="454"/>
      <c r="IG31" s="454"/>
      <c r="IH31" s="454"/>
      <c r="II31" s="454"/>
      <c r="IJ31" s="454"/>
      <c r="IK31" s="454"/>
      <c r="IL31" s="454"/>
      <c r="IM31" s="454"/>
      <c r="IN31" s="454"/>
      <c r="IO31" s="454"/>
      <c r="IP31" s="454"/>
      <c r="IQ31" s="454"/>
      <c r="IR31" s="454"/>
      <c r="IS31" s="454"/>
      <c r="IT31" s="454"/>
      <c r="IU31" s="454"/>
      <c r="IV31" s="454"/>
      <c r="IW31" s="454"/>
      <c r="IX31" s="454"/>
      <c r="IY31" s="454"/>
      <c r="IZ31" s="454"/>
      <c r="JA31" s="454"/>
      <c r="JB31" s="454"/>
      <c r="JC31" s="454"/>
      <c r="JD31" s="454"/>
      <c r="JE31" s="454"/>
      <c r="JF31" s="454"/>
      <c r="JG31" s="454"/>
      <c r="JH31" s="454"/>
      <c r="JI31" s="454"/>
      <c r="JJ31" s="454"/>
      <c r="JK31" s="454"/>
      <c r="JL31" s="454"/>
      <c r="JM31" s="454"/>
      <c r="JN31" s="454"/>
      <c r="JO31" s="454"/>
      <c r="JP31" s="454"/>
      <c r="JQ31" s="454"/>
      <c r="JR31" s="454"/>
      <c r="JS31" s="454"/>
      <c r="JT31" s="454"/>
      <c r="JU31" s="454"/>
      <c r="JV31" s="454"/>
      <c r="JW31" s="454"/>
      <c r="JX31" s="454"/>
      <c r="JY31" s="454"/>
      <c r="JZ31" s="454"/>
      <c r="KA31" s="454"/>
      <c r="KB31" s="454"/>
      <c r="KC31" s="454"/>
      <c r="KD31" s="454"/>
      <c r="KE31" s="454"/>
      <c r="KF31" s="454"/>
      <c r="KG31" s="454"/>
      <c r="KH31" s="454"/>
      <c r="KI31" s="454"/>
      <c r="KJ31" s="454"/>
      <c r="KK31" s="454"/>
      <c r="KL31" s="454"/>
      <c r="KM31" s="454"/>
      <c r="KN31" s="454"/>
      <c r="KO31" s="454"/>
      <c r="KP31" s="454"/>
      <c r="KQ31" s="454"/>
      <c r="KR31" s="454"/>
      <c r="KS31" s="454"/>
      <c r="KT31" s="454"/>
      <c r="KU31" s="454"/>
      <c r="KV31" s="454"/>
      <c r="KW31" s="454"/>
      <c r="KX31" s="454"/>
      <c r="KY31" s="454"/>
      <c r="KZ31" s="454"/>
      <c r="LA31" s="454"/>
      <c r="LB31" s="454"/>
      <c r="LC31" s="454"/>
      <c r="LD31" s="454"/>
      <c r="LE31" s="454"/>
      <c r="LF31" s="454"/>
      <c r="LG31" s="454"/>
      <c r="LH31" s="454"/>
      <c r="LI31" s="454"/>
      <c r="LJ31" s="454"/>
      <c r="LK31" s="454"/>
      <c r="LL31" s="454"/>
      <c r="LM31" s="454"/>
      <c r="LN31" s="454"/>
      <c r="LO31" s="454"/>
      <c r="LP31" s="454"/>
      <c r="LQ31" s="454"/>
      <c r="LR31" s="454"/>
      <c r="LS31" s="454"/>
      <c r="LT31" s="454"/>
      <c r="LU31" s="454"/>
      <c r="LV31" s="454"/>
      <c r="LW31" s="454"/>
      <c r="LX31" s="454"/>
      <c r="LY31" s="454"/>
      <c r="LZ31" s="454"/>
      <c r="MA31" s="454"/>
      <c r="MB31" s="454"/>
      <c r="MC31" s="454"/>
      <c r="MD31" s="454"/>
      <c r="ME31" s="454"/>
      <c r="MF31" s="454"/>
      <c r="MG31" s="454"/>
      <c r="MH31" s="454"/>
      <c r="MI31" s="454"/>
      <c r="MJ31" s="454"/>
      <c r="MK31" s="454"/>
      <c r="ML31" s="454"/>
      <c r="MM31" s="454"/>
      <c r="MN31" s="454"/>
      <c r="MO31" s="454"/>
      <c r="MP31" s="454"/>
      <c r="MQ31" s="454"/>
      <c r="MR31" s="454"/>
      <c r="MS31" s="454"/>
      <c r="MT31" s="454"/>
      <c r="MU31" s="454"/>
      <c r="MV31" s="454"/>
      <c r="MW31" s="454"/>
      <c r="MX31" s="454"/>
      <c r="MY31" s="454"/>
      <c r="MZ31" s="454"/>
      <c r="NA31" s="454"/>
      <c r="NB31" s="454"/>
      <c r="NC31" s="454"/>
      <c r="ND31" s="454"/>
      <c r="NE31" s="454"/>
      <c r="NF31" s="454"/>
      <c r="NG31" s="454"/>
      <c r="NH31" s="454"/>
      <c r="NI31" s="454"/>
      <c r="NJ31" s="454"/>
      <c r="NK31" s="454"/>
      <c r="NL31" s="454"/>
      <c r="NM31" s="454"/>
      <c r="NN31" s="454"/>
      <c r="NO31" s="454"/>
      <c r="NP31" s="454"/>
      <c r="NQ31" s="454"/>
      <c r="NR31" s="454"/>
      <c r="NS31" s="454"/>
      <c r="NT31" s="454"/>
      <c r="NU31" s="454"/>
      <c r="NV31" s="454"/>
      <c r="NW31" s="454"/>
      <c r="NX31" s="454"/>
      <c r="NY31" s="454"/>
      <c r="NZ31" s="454"/>
      <c r="OA31" s="454"/>
      <c r="OB31" s="454"/>
      <c r="OC31" s="454"/>
      <c r="OD31" s="454"/>
      <c r="OE31" s="454"/>
      <c r="OF31" s="454"/>
      <c r="OG31" s="454"/>
      <c r="OH31" s="454"/>
      <c r="OI31" s="454"/>
      <c r="OJ31" s="454"/>
      <c r="OK31" s="454"/>
      <c r="OL31" s="454"/>
      <c r="OM31" s="454"/>
      <c r="ON31" s="454"/>
      <c r="OO31" s="454"/>
      <c r="OP31" s="454"/>
      <c r="OQ31" s="454"/>
      <c r="OR31" s="454"/>
      <c r="OS31" s="454"/>
      <c r="OT31" s="454"/>
      <c r="OU31" s="454"/>
      <c r="OV31" s="454"/>
      <c r="OW31" s="454"/>
      <c r="OX31" s="454"/>
      <c r="OY31" s="454"/>
      <c r="OZ31" s="454"/>
      <c r="PA31" s="454"/>
      <c r="PB31" s="454"/>
      <c r="PC31" s="454"/>
      <c r="PD31" s="454"/>
      <c r="PE31" s="454"/>
      <c r="PF31" s="454"/>
      <c r="PG31" s="454"/>
      <c r="PH31" s="454"/>
      <c r="PI31" s="454"/>
      <c r="PJ31" s="454"/>
      <c r="PK31" s="454"/>
      <c r="PL31" s="454"/>
      <c r="PM31" s="454"/>
      <c r="PN31" s="454"/>
      <c r="PO31" s="454"/>
      <c r="PP31" s="454"/>
      <c r="PQ31" s="454"/>
      <c r="PR31" s="454"/>
      <c r="PS31" s="454"/>
      <c r="PT31" s="454"/>
      <c r="PU31" s="454"/>
      <c r="PV31" s="454"/>
      <c r="PW31" s="454"/>
      <c r="PX31" s="454"/>
      <c r="PY31" s="454"/>
      <c r="PZ31" s="454"/>
      <c r="QA31" s="454"/>
      <c r="QB31" s="454"/>
      <c r="QC31" s="454"/>
      <c r="QD31" s="454"/>
      <c r="QE31" s="454"/>
      <c r="QF31" s="454"/>
      <c r="QG31" s="454"/>
      <c r="QH31" s="454"/>
      <c r="QI31" s="454"/>
      <c r="QJ31" s="454"/>
      <c r="QK31" s="454"/>
      <c r="QL31" s="454"/>
      <c r="QM31" s="454"/>
      <c r="QN31" s="454"/>
      <c r="QO31" s="454"/>
      <c r="QP31" s="454"/>
      <c r="QQ31" s="454"/>
      <c r="QR31" s="454"/>
      <c r="QS31" s="454"/>
      <c r="QT31" s="454"/>
      <c r="QU31" s="454"/>
      <c r="QV31" s="454"/>
      <c r="QW31" s="454"/>
      <c r="QX31" s="454"/>
      <c r="QY31" s="454"/>
      <c r="QZ31" s="454"/>
      <c r="RA31" s="454"/>
      <c r="RB31" s="454"/>
      <c r="RC31" s="454"/>
      <c r="RD31" s="454"/>
      <c r="RE31" s="454"/>
      <c r="RF31" s="454"/>
      <c r="RG31" s="454"/>
      <c r="RH31" s="454"/>
      <c r="RI31" s="454"/>
      <c r="RJ31" s="454"/>
      <c r="RK31" s="454"/>
      <c r="RL31" s="454"/>
      <c r="RM31" s="454"/>
      <c r="RN31" s="454"/>
      <c r="RO31" s="454"/>
      <c r="RP31" s="454"/>
      <c r="RQ31" s="454"/>
      <c r="RR31" s="454"/>
      <c r="RS31" s="454"/>
      <c r="RT31" s="454"/>
      <c r="RU31" s="454"/>
      <c r="RV31" s="454"/>
      <c r="RW31" s="454"/>
      <c r="RX31" s="454"/>
      <c r="RY31" s="454"/>
      <c r="RZ31" s="454"/>
      <c r="SA31" s="454"/>
      <c r="SB31" s="454"/>
      <c r="SC31" s="454"/>
      <c r="SD31" s="454"/>
      <c r="SE31" s="454"/>
      <c r="SF31" s="454"/>
      <c r="SG31" s="454"/>
      <c r="SH31" s="454"/>
      <c r="SI31" s="454"/>
      <c r="SJ31" s="454"/>
      <c r="SK31" s="454"/>
      <c r="SL31" s="454"/>
      <c r="SM31" s="454"/>
      <c r="SN31" s="454"/>
      <c r="SO31" s="454"/>
      <c r="SP31" s="454"/>
      <c r="SQ31" s="454"/>
      <c r="SR31" s="454"/>
      <c r="SS31" s="454"/>
      <c r="ST31" s="454"/>
      <c r="SU31" s="454"/>
      <c r="SV31" s="454"/>
      <c r="SW31" s="454"/>
      <c r="SX31" s="454"/>
      <c r="SY31" s="454"/>
      <c r="SZ31" s="454"/>
      <c r="TA31" s="454"/>
      <c r="TB31" s="454"/>
      <c r="TC31" s="454"/>
      <c r="TD31" s="454"/>
      <c r="TE31" s="454"/>
      <c r="TF31" s="454"/>
      <c r="TG31" s="454"/>
      <c r="TH31" s="454"/>
      <c r="TI31" s="454"/>
      <c r="TJ31" s="454"/>
      <c r="TK31" s="454"/>
      <c r="TL31" s="454"/>
      <c r="TM31" s="454"/>
      <c r="TN31" s="454"/>
      <c r="TO31" s="454"/>
      <c r="TP31" s="454"/>
      <c r="TQ31" s="454"/>
      <c r="TR31" s="454"/>
      <c r="TS31" s="454"/>
      <c r="TT31" s="454"/>
      <c r="TU31" s="454"/>
      <c r="TV31" s="454"/>
      <c r="TW31" s="454"/>
      <c r="TX31" s="454"/>
      <c r="TY31" s="454"/>
      <c r="TZ31" s="454"/>
      <c r="UA31" s="454"/>
      <c r="UB31" s="454"/>
      <c r="UC31" s="454"/>
      <c r="UD31" s="454"/>
      <c r="UE31" s="454"/>
      <c r="UF31" s="454"/>
      <c r="UG31" s="454"/>
      <c r="UH31" s="454"/>
      <c r="UI31" s="454"/>
      <c r="UJ31" s="454"/>
      <c r="UK31" s="454"/>
      <c r="UL31" s="454"/>
      <c r="UM31" s="454"/>
      <c r="UN31" s="454"/>
      <c r="UO31" s="454"/>
      <c r="UP31" s="454"/>
      <c r="UQ31" s="454"/>
      <c r="UR31" s="454"/>
      <c r="US31" s="454"/>
      <c r="UT31" s="454"/>
      <c r="UU31" s="454"/>
      <c r="UV31" s="454"/>
      <c r="UW31" s="454"/>
      <c r="UX31" s="454"/>
      <c r="UY31" s="454"/>
      <c r="UZ31" s="454"/>
      <c r="VA31" s="454"/>
      <c r="VB31" s="454"/>
      <c r="VC31" s="454"/>
      <c r="VD31" s="454"/>
      <c r="VE31" s="454"/>
      <c r="VF31" s="454"/>
      <c r="VG31" s="454"/>
      <c r="VH31" s="454"/>
      <c r="VI31" s="454"/>
      <c r="VJ31" s="454"/>
      <c r="VK31" s="454"/>
      <c r="VL31" s="454"/>
      <c r="VM31" s="454"/>
      <c r="VN31" s="454"/>
      <c r="VO31" s="454"/>
      <c r="VP31" s="454"/>
      <c r="VQ31" s="454"/>
      <c r="VR31" s="454"/>
      <c r="VS31" s="454"/>
      <c r="VT31" s="454"/>
      <c r="VU31" s="454"/>
      <c r="VV31" s="454"/>
      <c r="VW31" s="454"/>
      <c r="VX31" s="454"/>
      <c r="VY31" s="454"/>
      <c r="VZ31" s="454"/>
      <c r="WA31" s="454"/>
      <c r="WB31" s="454"/>
      <c r="WC31" s="454"/>
      <c r="WD31" s="454"/>
      <c r="WE31" s="454"/>
      <c r="WF31" s="454"/>
      <c r="WG31" s="454"/>
      <c r="WH31" s="454"/>
      <c r="WI31" s="454"/>
      <c r="WJ31" s="454"/>
      <c r="WK31" s="454"/>
      <c r="WL31" s="454"/>
      <c r="WM31" s="454"/>
      <c r="WN31" s="454"/>
      <c r="WO31" s="454"/>
      <c r="WP31" s="454"/>
      <c r="WQ31" s="454"/>
      <c r="WR31" s="454"/>
      <c r="WS31" s="454"/>
      <c r="WT31" s="454"/>
      <c r="WU31" s="454"/>
      <c r="WV31" s="454"/>
      <c r="WW31" s="454"/>
      <c r="WX31" s="454"/>
      <c r="WY31" s="454"/>
      <c r="WZ31" s="454"/>
      <c r="XA31" s="454"/>
      <c r="XB31" s="454"/>
      <c r="XC31" s="454"/>
      <c r="XD31" s="454"/>
      <c r="XE31" s="454"/>
      <c r="XF31" s="454"/>
      <c r="XG31" s="454"/>
      <c r="XH31" s="454"/>
      <c r="XI31" s="454"/>
      <c r="XJ31" s="454"/>
      <c r="XK31" s="454"/>
      <c r="XL31" s="454"/>
      <c r="XM31" s="454"/>
      <c r="XN31" s="454"/>
      <c r="XO31" s="454"/>
      <c r="XP31" s="454"/>
      <c r="XQ31" s="454"/>
      <c r="XR31" s="454"/>
      <c r="XS31" s="454"/>
      <c r="XT31" s="454"/>
      <c r="XU31" s="454"/>
      <c r="XV31" s="454"/>
      <c r="XW31" s="454"/>
      <c r="XX31" s="454"/>
      <c r="XY31" s="454"/>
      <c r="XZ31" s="454"/>
      <c r="YA31" s="454"/>
      <c r="YB31" s="454"/>
      <c r="YC31" s="454"/>
      <c r="YD31" s="454"/>
      <c r="YE31" s="454"/>
      <c r="YF31" s="454"/>
      <c r="YG31" s="454"/>
      <c r="YH31" s="454"/>
      <c r="YI31" s="454"/>
      <c r="YJ31" s="454"/>
      <c r="YK31" s="454"/>
      <c r="YL31" s="454"/>
      <c r="YM31" s="454"/>
      <c r="YN31" s="454"/>
      <c r="YO31" s="454"/>
      <c r="YP31" s="454"/>
      <c r="YQ31" s="454"/>
      <c r="YR31" s="454"/>
      <c r="YS31" s="454"/>
      <c r="YT31" s="454"/>
      <c r="YU31" s="454"/>
      <c r="YV31" s="454"/>
      <c r="YW31" s="454"/>
      <c r="YX31" s="454"/>
      <c r="YY31" s="454"/>
      <c r="YZ31" s="454"/>
      <c r="ZA31" s="454"/>
      <c r="ZB31" s="454"/>
      <c r="ZC31" s="454"/>
      <c r="ZD31" s="454"/>
      <c r="ZE31" s="454"/>
      <c r="ZF31" s="454"/>
      <c r="ZG31" s="454"/>
      <c r="ZH31" s="454"/>
      <c r="ZI31" s="454"/>
      <c r="ZJ31" s="454"/>
      <c r="ZK31" s="454"/>
      <c r="ZL31" s="454"/>
      <c r="ZM31" s="454"/>
      <c r="ZN31" s="454"/>
      <c r="ZO31" s="454"/>
      <c r="ZP31" s="454"/>
      <c r="ZQ31" s="454"/>
      <c r="ZR31" s="454"/>
      <c r="ZS31" s="454"/>
      <c r="ZT31" s="454"/>
      <c r="ZU31" s="454"/>
      <c r="ZV31" s="454"/>
      <c r="ZW31" s="454"/>
      <c r="ZX31" s="454"/>
      <c r="ZY31" s="454"/>
      <c r="ZZ31" s="454"/>
      <c r="AAA31" s="454"/>
      <c r="AAB31" s="454"/>
      <c r="AAC31" s="454"/>
      <c r="AAD31" s="454"/>
      <c r="AAE31" s="454"/>
      <c r="AAF31" s="454"/>
      <c r="AAG31" s="454"/>
      <c r="AAH31" s="454"/>
      <c r="AAI31" s="454"/>
      <c r="AAJ31" s="454"/>
      <c r="AAK31" s="454"/>
      <c r="AAL31" s="454"/>
      <c r="AAM31" s="454"/>
      <c r="AAN31" s="454"/>
      <c r="AAO31" s="454"/>
      <c r="AAP31" s="454"/>
      <c r="AAQ31" s="454"/>
      <c r="AAR31" s="454"/>
      <c r="AAS31" s="454"/>
      <c r="AAT31" s="454"/>
      <c r="AAU31" s="454"/>
      <c r="AAV31" s="454"/>
      <c r="AAW31" s="454"/>
      <c r="AAX31" s="454"/>
      <c r="AAY31" s="454"/>
      <c r="AAZ31" s="454"/>
      <c r="ABA31" s="454"/>
      <c r="ABB31" s="454"/>
      <c r="ABC31" s="454"/>
      <c r="ABD31" s="454"/>
      <c r="ABE31" s="454"/>
      <c r="ABF31" s="454"/>
      <c r="ABG31" s="454"/>
      <c r="ABH31" s="454"/>
      <c r="ABI31" s="454"/>
      <c r="ABJ31" s="454"/>
      <c r="ABK31" s="454"/>
      <c r="ABL31" s="454"/>
      <c r="ABM31" s="454"/>
      <c r="ABN31" s="454"/>
      <c r="ABO31" s="454"/>
      <c r="ABP31" s="454"/>
      <c r="ABQ31" s="454"/>
      <c r="ABR31" s="454"/>
      <c r="ABS31" s="454"/>
      <c r="ABT31" s="454"/>
      <c r="ABU31" s="454"/>
      <c r="ABV31" s="454"/>
      <c r="ABW31" s="454"/>
      <c r="ABX31" s="454"/>
      <c r="ABY31" s="454"/>
      <c r="ABZ31" s="454"/>
      <c r="ACA31" s="454"/>
      <c r="ACB31" s="454"/>
      <c r="ACC31" s="454"/>
      <c r="ACD31" s="454"/>
      <c r="ACE31" s="454"/>
      <c r="ACF31" s="454"/>
      <c r="ACG31" s="454"/>
      <c r="ACH31" s="454"/>
      <c r="ACI31" s="454"/>
      <c r="ACJ31" s="454"/>
      <c r="ACK31" s="454"/>
      <c r="ACL31" s="454"/>
      <c r="ACM31" s="454"/>
      <c r="ACN31" s="454"/>
      <c r="ACO31" s="454"/>
      <c r="ACP31" s="454"/>
      <c r="ACQ31" s="454"/>
      <c r="ACR31" s="454"/>
      <c r="ACS31" s="454"/>
      <c r="ACT31" s="454"/>
      <c r="ACU31" s="454"/>
      <c r="ACV31" s="454"/>
      <c r="ACW31" s="454"/>
      <c r="ACX31" s="454"/>
      <c r="ACY31" s="454"/>
      <c r="ACZ31" s="454"/>
      <c r="ADA31" s="454"/>
      <c r="ADB31" s="454"/>
      <c r="ADC31" s="454"/>
      <c r="ADD31" s="454"/>
      <c r="ADE31" s="454"/>
      <c r="ADF31" s="454"/>
      <c r="ADG31" s="454"/>
      <c r="ADH31" s="454"/>
      <c r="ADI31" s="454"/>
      <c r="ADJ31" s="454"/>
      <c r="ADK31" s="454"/>
      <c r="ADL31" s="454"/>
      <c r="ADM31" s="454"/>
      <c r="ADN31" s="454"/>
      <c r="ADO31" s="454"/>
      <c r="ADP31" s="454"/>
      <c r="ADQ31" s="454"/>
      <c r="ADR31" s="454"/>
      <c r="ADS31" s="454"/>
      <c r="ADT31" s="454"/>
      <c r="ADU31" s="454"/>
      <c r="ADV31" s="454"/>
      <c r="ADW31" s="454"/>
      <c r="ADX31" s="454"/>
      <c r="ADY31" s="454"/>
      <c r="ADZ31" s="454"/>
      <c r="AEA31" s="454"/>
      <c r="AEB31" s="454"/>
      <c r="AEC31" s="454"/>
      <c r="AED31" s="454"/>
      <c r="AEE31" s="454"/>
      <c r="AEF31" s="454"/>
      <c r="AEG31" s="454"/>
      <c r="AEH31" s="454"/>
      <c r="AEI31" s="454"/>
      <c r="AEJ31" s="454"/>
      <c r="AEK31" s="454"/>
      <c r="AEL31" s="454"/>
      <c r="AEM31" s="454"/>
      <c r="AEN31" s="454"/>
      <c r="AEO31" s="454"/>
      <c r="AEP31" s="454"/>
      <c r="AEQ31" s="454"/>
      <c r="AER31" s="454"/>
      <c r="AES31" s="454"/>
      <c r="AET31" s="454"/>
      <c r="AEU31" s="454"/>
      <c r="AEV31" s="454"/>
      <c r="AEW31" s="454"/>
      <c r="AEX31" s="454"/>
      <c r="AEY31" s="454"/>
      <c r="AEZ31" s="454"/>
      <c r="AFA31" s="454"/>
      <c r="AFB31" s="454"/>
      <c r="AFC31" s="454"/>
      <c r="AFD31" s="454"/>
      <c r="AFE31" s="454"/>
      <c r="AFF31" s="454"/>
      <c r="AFG31" s="454"/>
      <c r="AFH31" s="454"/>
      <c r="AFI31" s="454"/>
      <c r="AFJ31" s="454"/>
      <c r="AFK31" s="454"/>
      <c r="AFL31" s="454"/>
      <c r="AFM31" s="454"/>
      <c r="AFN31" s="454"/>
      <c r="AFO31" s="454"/>
      <c r="AFP31" s="454"/>
      <c r="AFQ31" s="454"/>
      <c r="AFR31" s="454"/>
      <c r="AFS31" s="454"/>
      <c r="AFT31" s="454"/>
      <c r="AFU31" s="454"/>
      <c r="AFV31" s="454"/>
      <c r="AFW31" s="454"/>
      <c r="AFX31" s="454"/>
      <c r="AFY31" s="454"/>
      <c r="AFZ31" s="454"/>
      <c r="AGA31" s="454"/>
      <c r="AGB31" s="454"/>
      <c r="AGC31" s="454"/>
      <c r="AGD31" s="454"/>
      <c r="AGE31" s="454"/>
      <c r="AGF31" s="454"/>
      <c r="AGG31" s="454"/>
      <c r="AGH31" s="454"/>
      <c r="AGI31" s="454"/>
      <c r="AGJ31" s="454"/>
      <c r="AGK31" s="454"/>
      <c r="AGL31" s="454"/>
      <c r="AGM31" s="454"/>
      <c r="AGN31" s="454"/>
      <c r="AGO31" s="454"/>
      <c r="AGP31" s="454"/>
      <c r="AGQ31" s="454"/>
      <c r="AGR31" s="454"/>
      <c r="AGS31" s="454"/>
      <c r="AGT31" s="454"/>
      <c r="AGU31" s="454"/>
      <c r="AGV31" s="454"/>
      <c r="AGW31" s="454"/>
      <c r="AGX31" s="454"/>
      <c r="AGY31" s="454"/>
      <c r="AGZ31" s="454"/>
      <c r="AHA31" s="454"/>
      <c r="AHB31" s="454"/>
      <c r="AHC31" s="454"/>
      <c r="AHD31" s="454"/>
      <c r="AHE31" s="454"/>
      <c r="AHF31" s="454"/>
      <c r="AHG31" s="454"/>
      <c r="AHH31" s="454"/>
      <c r="AHI31" s="454"/>
      <c r="AHJ31" s="454"/>
      <c r="AHK31" s="454"/>
      <c r="AHL31" s="454"/>
      <c r="AHM31" s="454"/>
      <c r="AHN31" s="454"/>
      <c r="AHO31" s="454"/>
      <c r="AHP31" s="454"/>
      <c r="AHQ31" s="454"/>
      <c r="AHR31" s="454"/>
      <c r="AHS31" s="454"/>
      <c r="AHT31" s="454"/>
      <c r="AHU31" s="454"/>
      <c r="AHV31" s="454"/>
      <c r="AHW31" s="454"/>
      <c r="AHX31" s="454"/>
      <c r="AHY31" s="454"/>
      <c r="AHZ31" s="454"/>
      <c r="AIA31" s="454"/>
      <c r="AIB31" s="454"/>
      <c r="AIC31" s="454"/>
      <c r="AID31" s="454"/>
      <c r="AIE31" s="454"/>
      <c r="AIF31" s="454"/>
      <c r="AIG31" s="454"/>
      <c r="AIH31" s="454"/>
      <c r="AII31" s="454"/>
      <c r="AIJ31" s="454"/>
      <c r="AIK31" s="454"/>
      <c r="AIL31" s="454"/>
      <c r="AIM31" s="454"/>
      <c r="AIN31" s="454"/>
      <c r="AIO31" s="454"/>
      <c r="AIP31" s="454"/>
      <c r="AIQ31" s="454"/>
      <c r="AIR31" s="454"/>
      <c r="AIS31" s="454"/>
      <c r="AIT31" s="454"/>
      <c r="AIU31" s="454"/>
      <c r="AIV31" s="454"/>
      <c r="AIW31" s="454"/>
      <c r="AIX31" s="454"/>
      <c r="AIY31" s="454"/>
      <c r="AIZ31" s="454"/>
      <c r="AJA31" s="454"/>
      <c r="AJB31" s="454"/>
      <c r="AJC31" s="454"/>
      <c r="AJD31" s="454"/>
      <c r="AJE31" s="454"/>
      <c r="AJF31" s="454"/>
      <c r="AJG31" s="454"/>
      <c r="AJH31" s="454"/>
      <c r="AJI31" s="454"/>
      <c r="AJJ31" s="454"/>
      <c r="AJK31" s="454"/>
      <c r="AJL31" s="454"/>
      <c r="AJM31" s="454"/>
      <c r="AJN31" s="454"/>
      <c r="AJO31" s="454"/>
      <c r="AJP31" s="454"/>
      <c r="AJQ31" s="454"/>
      <c r="AJR31" s="454"/>
      <c r="AJS31" s="454"/>
      <c r="AJT31" s="454"/>
      <c r="AJU31" s="454"/>
      <c r="AJV31" s="454"/>
      <c r="AJW31" s="454"/>
      <c r="AJX31" s="454"/>
      <c r="AJY31" s="454"/>
      <c r="AJZ31" s="454"/>
      <c r="AKA31" s="454"/>
      <c r="AKB31" s="454"/>
      <c r="AKC31" s="454"/>
      <c r="AKD31" s="454"/>
      <c r="AKE31" s="454"/>
      <c r="AKF31" s="454"/>
      <c r="AKG31" s="454"/>
      <c r="AKH31" s="454"/>
      <c r="AKI31" s="454"/>
      <c r="AKJ31" s="454"/>
      <c r="AKK31" s="454"/>
      <c r="AKL31" s="454"/>
      <c r="AKM31" s="454"/>
      <c r="AKN31" s="454"/>
      <c r="AKO31" s="454"/>
      <c r="AKP31" s="454"/>
      <c r="AKQ31" s="454"/>
      <c r="AKR31" s="454"/>
      <c r="AKS31" s="454"/>
      <c r="AKT31" s="454"/>
      <c r="AKU31" s="454"/>
      <c r="AKV31" s="454"/>
      <c r="AKW31" s="454"/>
      <c r="AKX31" s="454"/>
      <c r="AKY31" s="454"/>
      <c r="AKZ31" s="454"/>
      <c r="ALA31" s="454"/>
      <c r="ALB31" s="454"/>
      <c r="ALC31" s="454"/>
      <c r="ALD31" s="454"/>
      <c r="ALE31" s="454"/>
      <c r="ALF31" s="454"/>
      <c r="ALG31" s="454"/>
      <c r="ALH31" s="454"/>
      <c r="ALI31" s="454"/>
      <c r="ALJ31" s="454"/>
      <c r="ALK31" s="454"/>
      <c r="ALL31" s="454"/>
      <c r="ALM31" s="454"/>
      <c r="ALN31" s="454"/>
      <c r="ALO31" s="454"/>
      <c r="ALP31" s="454"/>
      <c r="ALQ31" s="454"/>
      <c r="ALR31" s="454"/>
      <c r="ALS31" s="454"/>
      <c r="ALT31" s="454"/>
      <c r="ALU31" s="454"/>
      <c r="ALV31" s="454"/>
      <c r="ALW31" s="454"/>
      <c r="ALX31" s="454"/>
      <c r="ALY31" s="454"/>
      <c r="ALZ31" s="454"/>
      <c r="AMA31" s="454"/>
      <c r="AMB31" s="454"/>
      <c r="AMC31" s="454"/>
      <c r="AMD31" s="454"/>
      <c r="AME31" s="454"/>
      <c r="AMF31" s="454"/>
      <c r="AMG31" s="454"/>
      <c r="AMH31" s="454"/>
      <c r="AMI31" s="454"/>
      <c r="AMJ31" s="454"/>
      <c r="AMK31" s="454"/>
      <c r="AML31" s="454"/>
      <c r="AMM31" s="454"/>
      <c r="AMN31" s="454"/>
      <c r="AMO31" s="454"/>
      <c r="AMP31" s="454"/>
      <c r="AMQ31" s="454"/>
      <c r="AMR31" s="454"/>
      <c r="AMS31" s="454"/>
      <c r="AMT31" s="454"/>
      <c r="AMU31" s="454"/>
      <c r="AMV31" s="454"/>
      <c r="AMW31" s="454"/>
      <c r="AMX31" s="454"/>
      <c r="AMY31" s="454"/>
      <c r="AMZ31" s="454"/>
      <c r="ANA31" s="454"/>
      <c r="ANB31" s="454"/>
      <c r="ANC31" s="454"/>
      <c r="AND31" s="454"/>
      <c r="ANE31" s="454"/>
      <c r="ANF31" s="454"/>
      <c r="ANG31" s="454"/>
      <c r="ANH31" s="454"/>
      <c r="ANI31" s="454"/>
      <c r="ANJ31" s="454"/>
      <c r="ANK31" s="454"/>
      <c r="ANL31" s="454"/>
      <c r="ANM31" s="454"/>
      <c r="ANN31" s="454"/>
      <c r="ANO31" s="454"/>
      <c r="ANP31" s="454"/>
      <c r="ANQ31" s="454"/>
      <c r="ANR31" s="454"/>
      <c r="ANS31" s="454"/>
      <c r="ANT31" s="454"/>
      <c r="ANU31" s="454"/>
      <c r="ANV31" s="454"/>
      <c r="ANW31" s="454"/>
      <c r="ANX31" s="454"/>
      <c r="ANY31" s="454"/>
      <c r="ANZ31" s="454"/>
      <c r="AOA31" s="454"/>
      <c r="AOB31" s="454"/>
      <c r="AOC31" s="454"/>
      <c r="AOD31" s="454"/>
      <c r="AOE31" s="454"/>
      <c r="AOF31" s="454"/>
      <c r="AOG31" s="454"/>
      <c r="AOH31" s="454"/>
      <c r="AOI31" s="454"/>
      <c r="AOJ31" s="454"/>
      <c r="AOK31" s="454"/>
      <c r="AOL31" s="454"/>
      <c r="AOM31" s="454"/>
      <c r="AON31" s="454"/>
      <c r="AOO31" s="454"/>
      <c r="AOP31" s="454"/>
      <c r="AOQ31" s="454"/>
      <c r="AOR31" s="454"/>
      <c r="AOS31" s="454"/>
      <c r="AOT31" s="454"/>
      <c r="AOU31" s="454"/>
      <c r="AOV31" s="454"/>
      <c r="AOW31" s="454"/>
      <c r="AOX31" s="454"/>
      <c r="AOY31" s="454"/>
      <c r="AOZ31" s="454"/>
      <c r="APA31" s="454"/>
      <c r="APB31" s="454"/>
      <c r="APC31" s="454"/>
      <c r="APD31" s="454"/>
      <c r="APE31" s="454"/>
      <c r="APF31" s="454"/>
      <c r="APG31" s="454"/>
      <c r="APH31" s="454"/>
      <c r="API31" s="454"/>
      <c r="APJ31" s="454"/>
      <c r="APK31" s="454"/>
      <c r="APL31" s="454"/>
      <c r="APM31" s="454"/>
      <c r="APN31" s="454"/>
      <c r="APO31" s="454"/>
      <c r="APP31" s="454"/>
      <c r="APQ31" s="454"/>
      <c r="APR31" s="454"/>
      <c r="APS31" s="454"/>
      <c r="APT31" s="454"/>
      <c r="APU31" s="454"/>
      <c r="APV31" s="454"/>
      <c r="APW31" s="454"/>
      <c r="APX31" s="454"/>
      <c r="APY31" s="454"/>
      <c r="APZ31" s="454"/>
      <c r="AQA31" s="454"/>
      <c r="AQB31" s="454"/>
      <c r="AQC31" s="454"/>
      <c r="AQD31" s="454"/>
      <c r="AQE31" s="454"/>
      <c r="AQF31" s="454"/>
      <c r="AQG31" s="454"/>
      <c r="AQH31" s="454"/>
      <c r="AQI31" s="454"/>
      <c r="AQJ31" s="454"/>
      <c r="AQK31" s="454"/>
      <c r="AQL31" s="454"/>
      <c r="AQM31" s="454"/>
      <c r="AQN31" s="454"/>
      <c r="AQO31" s="454"/>
      <c r="AQP31" s="454"/>
      <c r="AQQ31" s="454"/>
      <c r="AQR31" s="454"/>
      <c r="AQS31" s="454"/>
      <c r="AQT31" s="454"/>
      <c r="AQU31" s="454"/>
      <c r="AQV31" s="454"/>
      <c r="AQW31" s="454"/>
      <c r="AQX31" s="454"/>
      <c r="AQY31" s="454"/>
      <c r="AQZ31" s="454"/>
      <c r="ARA31" s="454"/>
      <c r="ARB31" s="454"/>
      <c r="ARC31" s="454"/>
      <c r="ARD31" s="454"/>
      <c r="ARE31" s="454"/>
      <c r="ARF31" s="454"/>
      <c r="ARG31" s="454"/>
      <c r="ARH31" s="454"/>
      <c r="ARI31" s="454"/>
      <c r="ARJ31" s="454"/>
      <c r="ARK31" s="454"/>
      <c r="ARL31" s="454"/>
      <c r="ARM31" s="454"/>
      <c r="ARN31" s="454"/>
      <c r="ARO31" s="454"/>
      <c r="ARP31" s="454"/>
      <c r="ARQ31" s="454"/>
      <c r="ARR31" s="454"/>
      <c r="ARS31" s="454"/>
      <c r="ART31" s="454"/>
      <c r="ARU31" s="454"/>
      <c r="ARV31" s="454"/>
      <c r="ARW31" s="454"/>
      <c r="ARX31" s="454"/>
      <c r="ARY31" s="454"/>
      <c r="ARZ31" s="454"/>
      <c r="ASA31" s="454"/>
      <c r="ASB31" s="454"/>
      <c r="ASC31" s="454"/>
    </row>
    <row r="32" spans="1:1173" s="451" customFormat="1" ht="22" hidden="1" customHeight="1" x14ac:dyDescent="0.2">
      <c r="A32" s="446"/>
      <c r="C32" s="435" t="s">
        <v>172</v>
      </c>
      <c r="D32" s="434"/>
      <c r="E32" s="465"/>
      <c r="F32" s="466"/>
      <c r="G32" s="467" t="str">
        <f>"Besoins bruts - Scénario "&amp;C34</f>
        <v>Besoins bruts - Scénario *PEB+ZE*</v>
      </c>
      <c r="H32" s="468"/>
      <c r="I32" s="469"/>
      <c r="J32" s="470"/>
      <c r="L32" s="448"/>
      <c r="M32" s="448"/>
      <c r="N32" s="448"/>
    </row>
    <row r="33" spans="1:1173" s="451" customFormat="1" ht="9" hidden="1" customHeight="1" x14ac:dyDescent="0.2">
      <c r="A33" s="446"/>
      <c r="E33" s="471"/>
      <c r="J33" s="471"/>
    </row>
    <row r="34" spans="1:1173" s="451" customFormat="1" ht="22" hidden="1" customHeight="1" x14ac:dyDescent="0.2">
      <c r="A34" s="446"/>
      <c r="B34" s="451" t="s">
        <v>173</v>
      </c>
      <c r="C34" s="452" t="str">
        <f>Vérification!E95</f>
        <v>*PEB+ZE*</v>
      </c>
      <c r="E34" s="471"/>
      <c r="J34" s="471"/>
    </row>
    <row r="35" spans="1:1173" s="476" customFormat="1" ht="22" hidden="1" customHeight="1" x14ac:dyDescent="0.2">
      <c r="A35" s="446"/>
      <c r="B35" s="472" t="s">
        <v>69</v>
      </c>
      <c r="C35" s="473" t="s">
        <v>11</v>
      </c>
      <c r="D35" s="474">
        <f>D$29</f>
        <v>2018</v>
      </c>
      <c r="E35" s="474">
        <f t="shared" ref="E35:AR35" si="2">E$29</f>
        <v>2019</v>
      </c>
      <c r="F35" s="474">
        <f t="shared" si="2"/>
        <v>2020</v>
      </c>
      <c r="G35" s="474">
        <f t="shared" si="2"/>
        <v>2021</v>
      </c>
      <c r="H35" s="474">
        <f t="shared" si="2"/>
        <v>2022</v>
      </c>
      <c r="I35" s="474">
        <f t="shared" si="2"/>
        <v>2023</v>
      </c>
      <c r="J35" s="474">
        <f t="shared" si="2"/>
        <v>2024</v>
      </c>
      <c r="K35" s="474">
        <f t="shared" si="2"/>
        <v>2025</v>
      </c>
      <c r="L35" s="474">
        <f t="shared" si="2"/>
        <v>2026</v>
      </c>
      <c r="M35" s="474">
        <f t="shared" si="2"/>
        <v>2027</v>
      </c>
      <c r="N35" s="474">
        <f t="shared" si="2"/>
        <v>2028</v>
      </c>
      <c r="O35" s="474">
        <f t="shared" si="2"/>
        <v>2029</v>
      </c>
      <c r="P35" s="474">
        <f t="shared" si="2"/>
        <v>2030</v>
      </c>
      <c r="Q35" s="474">
        <f t="shared" si="2"/>
        <v>2031</v>
      </c>
      <c r="R35" s="474">
        <f t="shared" si="2"/>
        <v>2032</v>
      </c>
      <c r="S35" s="474">
        <f t="shared" si="2"/>
        <v>2033</v>
      </c>
      <c r="T35" s="474">
        <f t="shared" si="2"/>
        <v>2034</v>
      </c>
      <c r="U35" s="474">
        <f t="shared" si="2"/>
        <v>2035</v>
      </c>
      <c r="V35" s="474">
        <f t="shared" si="2"/>
        <v>2036</v>
      </c>
      <c r="W35" s="474">
        <f t="shared" si="2"/>
        <v>2037</v>
      </c>
      <c r="X35" s="474">
        <f t="shared" si="2"/>
        <v>2038</v>
      </c>
      <c r="Y35" s="474">
        <f t="shared" si="2"/>
        <v>2039</v>
      </c>
      <c r="Z35" s="474">
        <f t="shared" si="2"/>
        <v>2040</v>
      </c>
      <c r="AA35" s="474">
        <f t="shared" si="2"/>
        <v>2041</v>
      </c>
      <c r="AB35" s="474">
        <f t="shared" si="2"/>
        <v>2042</v>
      </c>
      <c r="AC35" s="474">
        <f t="shared" si="2"/>
        <v>2043</v>
      </c>
      <c r="AD35" s="474">
        <f t="shared" si="2"/>
        <v>2044</v>
      </c>
      <c r="AE35" s="474">
        <f t="shared" si="2"/>
        <v>2045</v>
      </c>
      <c r="AF35" s="474">
        <f t="shared" si="2"/>
        <v>2046</v>
      </c>
      <c r="AG35" s="474">
        <f t="shared" si="2"/>
        <v>2047</v>
      </c>
      <c r="AH35" s="474">
        <f t="shared" si="2"/>
        <v>2048</v>
      </c>
      <c r="AI35" s="474">
        <f t="shared" si="2"/>
        <v>2049</v>
      </c>
      <c r="AJ35" s="474">
        <f t="shared" si="2"/>
        <v>2050</v>
      </c>
      <c r="AK35" s="474" t="str">
        <f t="shared" si="2"/>
        <v/>
      </c>
      <c r="AL35" s="474" t="str">
        <f t="shared" si="2"/>
        <v/>
      </c>
      <c r="AM35" s="474" t="str">
        <f t="shared" si="2"/>
        <v/>
      </c>
      <c r="AN35" s="474" t="str">
        <f t="shared" si="2"/>
        <v/>
      </c>
      <c r="AO35" s="474" t="str">
        <f t="shared" si="2"/>
        <v/>
      </c>
      <c r="AP35" s="474" t="str">
        <f t="shared" si="2"/>
        <v/>
      </c>
      <c r="AQ35" s="474" t="str">
        <f t="shared" si="2"/>
        <v/>
      </c>
      <c r="AR35" s="474" t="str">
        <f t="shared" si="2"/>
        <v/>
      </c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  <c r="DJ35" s="475"/>
      <c r="DK35" s="475"/>
      <c r="DL35" s="475"/>
      <c r="DM35" s="475"/>
      <c r="DN35" s="475"/>
      <c r="DO35" s="475"/>
      <c r="DP35" s="475"/>
      <c r="DQ35" s="475"/>
      <c r="DR35" s="475"/>
      <c r="DS35" s="475"/>
      <c r="DT35" s="475"/>
      <c r="DU35" s="475"/>
      <c r="DV35" s="475"/>
      <c r="DW35" s="475"/>
      <c r="DX35" s="475"/>
      <c r="DY35" s="475"/>
      <c r="DZ35" s="475"/>
      <c r="EA35" s="475"/>
      <c r="EB35" s="475"/>
      <c r="EC35" s="475"/>
      <c r="ED35" s="475"/>
      <c r="EE35" s="475"/>
      <c r="EF35" s="475"/>
      <c r="EG35" s="475"/>
      <c r="EH35" s="475"/>
      <c r="EI35" s="475"/>
      <c r="EJ35" s="475"/>
      <c r="EK35" s="475"/>
      <c r="EL35" s="475"/>
      <c r="EM35" s="475"/>
      <c r="EN35" s="475"/>
      <c r="EO35" s="475"/>
      <c r="EP35" s="475"/>
      <c r="EQ35" s="475"/>
      <c r="ER35" s="475"/>
      <c r="ES35" s="475"/>
      <c r="ET35" s="475"/>
      <c r="EU35" s="475"/>
      <c r="EV35" s="475"/>
      <c r="EW35" s="475"/>
      <c r="EX35" s="475"/>
      <c r="EY35" s="475"/>
      <c r="EZ35" s="475"/>
      <c r="FA35" s="475"/>
      <c r="FB35" s="475"/>
      <c r="FC35" s="475"/>
      <c r="FD35" s="475"/>
      <c r="FE35" s="475"/>
      <c r="FF35" s="475"/>
      <c r="FG35" s="475"/>
      <c r="FH35" s="475"/>
      <c r="FI35" s="475"/>
      <c r="FJ35" s="475"/>
      <c r="FK35" s="475"/>
      <c r="FL35" s="475"/>
      <c r="FM35" s="475"/>
      <c r="FN35" s="475"/>
      <c r="FO35" s="475"/>
      <c r="FP35" s="475"/>
      <c r="FQ35" s="475"/>
      <c r="FR35" s="475"/>
      <c r="FS35" s="475"/>
      <c r="FT35" s="475"/>
      <c r="FU35" s="475"/>
      <c r="FV35" s="475"/>
      <c r="FW35" s="475"/>
      <c r="FX35" s="475"/>
      <c r="FY35" s="475"/>
      <c r="FZ35" s="475"/>
      <c r="GA35" s="475"/>
      <c r="GB35" s="475"/>
      <c r="GC35" s="475"/>
      <c r="GD35" s="475"/>
      <c r="GE35" s="475"/>
      <c r="GF35" s="475"/>
      <c r="GG35" s="475"/>
      <c r="GH35" s="475"/>
      <c r="GI35" s="475"/>
      <c r="GJ35" s="475"/>
      <c r="GK35" s="475"/>
      <c r="GL35" s="475"/>
      <c r="GM35" s="475"/>
      <c r="GN35" s="475"/>
      <c r="GO35" s="475"/>
      <c r="GP35" s="475"/>
      <c r="GQ35" s="475"/>
      <c r="GR35" s="475"/>
      <c r="GS35" s="475"/>
      <c r="GT35" s="475"/>
      <c r="GU35" s="475"/>
      <c r="GV35" s="475"/>
      <c r="GW35" s="475"/>
      <c r="GX35" s="475"/>
      <c r="GY35" s="475"/>
      <c r="GZ35" s="475"/>
      <c r="HA35" s="475"/>
      <c r="HB35" s="475"/>
      <c r="HC35" s="475"/>
      <c r="HD35" s="475"/>
      <c r="HE35" s="475"/>
      <c r="HF35" s="475"/>
      <c r="HG35" s="475"/>
      <c r="HH35" s="475"/>
      <c r="HI35" s="475"/>
      <c r="HJ35" s="475"/>
      <c r="HK35" s="475"/>
      <c r="HL35" s="475"/>
      <c r="HM35" s="475"/>
      <c r="HN35" s="475"/>
      <c r="HO35" s="475"/>
      <c r="HP35" s="475"/>
      <c r="HQ35" s="475"/>
      <c r="HR35" s="475"/>
      <c r="HS35" s="475"/>
      <c r="HT35" s="475"/>
      <c r="HU35" s="475"/>
      <c r="HV35" s="475"/>
      <c r="HW35" s="475"/>
      <c r="HX35" s="475"/>
      <c r="HY35" s="475"/>
      <c r="HZ35" s="475"/>
      <c r="IA35" s="475"/>
      <c r="IB35" s="475"/>
      <c r="IC35" s="475"/>
      <c r="ID35" s="475"/>
      <c r="IE35" s="475"/>
      <c r="IF35" s="475"/>
      <c r="IG35" s="475"/>
      <c r="IH35" s="475"/>
      <c r="II35" s="475"/>
      <c r="IJ35" s="475"/>
      <c r="IK35" s="475"/>
      <c r="IL35" s="475"/>
      <c r="IM35" s="475"/>
      <c r="IN35" s="475"/>
      <c r="IO35" s="475"/>
      <c r="IP35" s="475"/>
      <c r="IQ35" s="475"/>
      <c r="IR35" s="475"/>
      <c r="IS35" s="475"/>
      <c r="IT35" s="475"/>
      <c r="IU35" s="475"/>
      <c r="IV35" s="475"/>
      <c r="IW35" s="475"/>
      <c r="IX35" s="475"/>
      <c r="IY35" s="475"/>
      <c r="IZ35" s="475"/>
      <c r="JA35" s="475"/>
      <c r="JB35" s="475"/>
      <c r="JC35" s="475"/>
      <c r="JD35" s="475"/>
      <c r="JE35" s="475"/>
      <c r="JF35" s="475"/>
      <c r="JG35" s="475"/>
      <c r="JH35" s="475"/>
      <c r="JI35" s="475"/>
      <c r="JJ35" s="475"/>
      <c r="JK35" s="475"/>
      <c r="JL35" s="475"/>
      <c r="JM35" s="475"/>
      <c r="JN35" s="475"/>
      <c r="JO35" s="475"/>
      <c r="JP35" s="475"/>
      <c r="JQ35" s="475"/>
      <c r="JR35" s="475"/>
      <c r="JS35" s="475"/>
      <c r="JT35" s="475"/>
      <c r="JU35" s="475"/>
      <c r="JV35" s="475"/>
      <c r="JW35" s="475"/>
      <c r="JX35" s="475"/>
      <c r="JY35" s="475"/>
      <c r="JZ35" s="475"/>
      <c r="KA35" s="475"/>
      <c r="KB35" s="475"/>
      <c r="KC35" s="475"/>
      <c r="KD35" s="475"/>
      <c r="KE35" s="475"/>
      <c r="KF35" s="475"/>
      <c r="KG35" s="475"/>
      <c r="KH35" s="475"/>
      <c r="KI35" s="475"/>
      <c r="KJ35" s="475"/>
      <c r="KK35" s="475"/>
      <c r="KL35" s="475"/>
      <c r="KM35" s="475"/>
      <c r="KN35" s="475"/>
      <c r="KO35" s="475"/>
      <c r="KP35" s="475"/>
      <c r="KQ35" s="475"/>
      <c r="KR35" s="475"/>
      <c r="KS35" s="475"/>
      <c r="KT35" s="475"/>
      <c r="KU35" s="475"/>
      <c r="KV35" s="475"/>
      <c r="KW35" s="475"/>
      <c r="KX35" s="475"/>
      <c r="KY35" s="475"/>
      <c r="KZ35" s="475"/>
      <c r="LA35" s="475"/>
      <c r="LB35" s="475"/>
      <c r="LC35" s="475"/>
      <c r="LD35" s="475"/>
      <c r="LE35" s="475"/>
      <c r="LF35" s="475"/>
      <c r="LG35" s="475"/>
      <c r="LH35" s="475"/>
      <c r="LI35" s="475"/>
      <c r="LJ35" s="475"/>
      <c r="LK35" s="475"/>
      <c r="LL35" s="475"/>
      <c r="LM35" s="475"/>
      <c r="LN35" s="475"/>
      <c r="LO35" s="475"/>
      <c r="LP35" s="475"/>
      <c r="LQ35" s="475"/>
      <c r="LR35" s="475"/>
      <c r="LS35" s="475"/>
      <c r="LT35" s="475"/>
      <c r="LU35" s="475"/>
      <c r="LV35" s="475"/>
      <c r="LW35" s="475"/>
      <c r="LX35" s="475"/>
      <c r="LY35" s="475"/>
      <c r="LZ35" s="475"/>
      <c r="MA35" s="475"/>
      <c r="MB35" s="475"/>
      <c r="MC35" s="475"/>
      <c r="MD35" s="475"/>
      <c r="ME35" s="475"/>
      <c r="MF35" s="475"/>
      <c r="MG35" s="475"/>
      <c r="MH35" s="475"/>
      <c r="MI35" s="475"/>
      <c r="MJ35" s="475"/>
      <c r="MK35" s="475"/>
      <c r="ML35" s="475"/>
      <c r="MM35" s="475"/>
      <c r="MN35" s="475"/>
      <c r="MO35" s="475"/>
      <c r="MP35" s="475"/>
      <c r="MQ35" s="475"/>
      <c r="MR35" s="475"/>
      <c r="MS35" s="475"/>
      <c r="MT35" s="475"/>
      <c r="MU35" s="475"/>
      <c r="MV35" s="475"/>
      <c r="MW35" s="475"/>
      <c r="MX35" s="475"/>
      <c r="MY35" s="475"/>
      <c r="MZ35" s="475"/>
      <c r="NA35" s="475"/>
      <c r="NB35" s="475"/>
      <c r="NC35" s="475"/>
      <c r="ND35" s="475"/>
      <c r="NE35" s="475"/>
      <c r="NF35" s="475"/>
      <c r="NG35" s="475"/>
      <c r="NH35" s="475"/>
      <c r="NI35" s="475"/>
      <c r="NJ35" s="475"/>
      <c r="NK35" s="475"/>
      <c r="NL35" s="475"/>
      <c r="NM35" s="475"/>
      <c r="NN35" s="475"/>
      <c r="NO35" s="475"/>
      <c r="NP35" s="475"/>
      <c r="NQ35" s="475"/>
      <c r="NR35" s="475"/>
      <c r="NS35" s="475"/>
      <c r="NT35" s="475"/>
      <c r="NU35" s="475"/>
      <c r="NV35" s="475"/>
      <c r="NW35" s="475"/>
      <c r="NX35" s="475"/>
      <c r="NY35" s="475"/>
      <c r="NZ35" s="475"/>
      <c r="OA35" s="475"/>
      <c r="OB35" s="475"/>
      <c r="OC35" s="475"/>
      <c r="OD35" s="475"/>
      <c r="OE35" s="475"/>
      <c r="OF35" s="475"/>
      <c r="OG35" s="475"/>
      <c r="OH35" s="475"/>
      <c r="OI35" s="475"/>
      <c r="OJ35" s="475"/>
      <c r="OK35" s="475"/>
      <c r="OL35" s="475"/>
      <c r="OM35" s="475"/>
      <c r="ON35" s="475"/>
      <c r="OO35" s="475"/>
      <c r="OP35" s="475"/>
      <c r="OQ35" s="475"/>
      <c r="OR35" s="475"/>
      <c r="OS35" s="475"/>
      <c r="OT35" s="475"/>
      <c r="OU35" s="475"/>
      <c r="OV35" s="475"/>
      <c r="OW35" s="475"/>
      <c r="OX35" s="475"/>
      <c r="OY35" s="475"/>
      <c r="OZ35" s="475"/>
      <c r="PA35" s="475"/>
      <c r="PB35" s="475"/>
      <c r="PC35" s="475"/>
      <c r="PD35" s="475"/>
      <c r="PE35" s="475"/>
      <c r="PF35" s="475"/>
      <c r="PG35" s="475"/>
      <c r="PH35" s="475"/>
      <c r="PI35" s="475"/>
      <c r="PJ35" s="475"/>
      <c r="PK35" s="475"/>
      <c r="PL35" s="475"/>
      <c r="PM35" s="475"/>
      <c r="PN35" s="475"/>
      <c r="PO35" s="475"/>
      <c r="PP35" s="475"/>
      <c r="PQ35" s="475"/>
      <c r="PR35" s="475"/>
      <c r="PS35" s="475"/>
      <c r="PT35" s="475"/>
      <c r="PU35" s="475"/>
      <c r="PV35" s="475"/>
      <c r="PW35" s="475"/>
      <c r="PX35" s="475"/>
      <c r="PY35" s="475"/>
      <c r="PZ35" s="475"/>
      <c r="QA35" s="475"/>
      <c r="QB35" s="475"/>
      <c r="QC35" s="475"/>
      <c r="QD35" s="475"/>
      <c r="QE35" s="475"/>
      <c r="QF35" s="475"/>
      <c r="QG35" s="475"/>
      <c r="QH35" s="475"/>
      <c r="QI35" s="475"/>
      <c r="QJ35" s="475"/>
      <c r="QK35" s="475"/>
      <c r="QL35" s="475"/>
      <c r="QM35" s="475"/>
      <c r="QN35" s="475"/>
      <c r="QO35" s="475"/>
      <c r="QP35" s="475"/>
      <c r="QQ35" s="475"/>
      <c r="QR35" s="475"/>
      <c r="QS35" s="475"/>
      <c r="QT35" s="475"/>
      <c r="QU35" s="475"/>
      <c r="QV35" s="475"/>
      <c r="QW35" s="475"/>
      <c r="QX35" s="475"/>
      <c r="QY35" s="475"/>
      <c r="QZ35" s="475"/>
      <c r="RA35" s="475"/>
      <c r="RB35" s="475"/>
      <c r="RC35" s="475"/>
      <c r="RD35" s="475"/>
      <c r="RE35" s="475"/>
      <c r="RF35" s="475"/>
      <c r="RG35" s="475"/>
      <c r="RH35" s="475"/>
      <c r="RI35" s="475"/>
      <c r="RJ35" s="475"/>
      <c r="RK35" s="475"/>
      <c r="RL35" s="475"/>
      <c r="RM35" s="475"/>
      <c r="RN35" s="475"/>
      <c r="RO35" s="475"/>
      <c r="RP35" s="475"/>
      <c r="RQ35" s="475"/>
      <c r="RR35" s="475"/>
      <c r="RS35" s="475"/>
      <c r="RT35" s="475"/>
      <c r="RU35" s="475"/>
      <c r="RV35" s="475"/>
      <c r="RW35" s="475"/>
      <c r="RX35" s="475"/>
      <c r="RY35" s="475"/>
      <c r="RZ35" s="475"/>
      <c r="SA35" s="475"/>
      <c r="SB35" s="475"/>
      <c r="SC35" s="475"/>
      <c r="SD35" s="475"/>
      <c r="SE35" s="475"/>
      <c r="SF35" s="475"/>
      <c r="SG35" s="475"/>
      <c r="SH35" s="475"/>
      <c r="SI35" s="475"/>
      <c r="SJ35" s="475"/>
      <c r="SK35" s="475"/>
      <c r="SL35" s="475"/>
      <c r="SM35" s="475"/>
      <c r="SN35" s="475"/>
      <c r="SO35" s="475"/>
      <c r="SP35" s="475"/>
      <c r="SQ35" s="475"/>
      <c r="SR35" s="475"/>
      <c r="SS35" s="475"/>
      <c r="ST35" s="475"/>
      <c r="SU35" s="475"/>
      <c r="SV35" s="475"/>
      <c r="SW35" s="475"/>
      <c r="SX35" s="475"/>
      <c r="SY35" s="475"/>
      <c r="SZ35" s="475"/>
      <c r="TA35" s="475"/>
      <c r="TB35" s="475"/>
      <c r="TC35" s="475"/>
      <c r="TD35" s="475"/>
      <c r="TE35" s="475"/>
      <c r="TF35" s="475"/>
      <c r="TG35" s="475"/>
      <c r="TH35" s="475"/>
      <c r="TI35" s="475"/>
      <c r="TJ35" s="475"/>
      <c r="TK35" s="475"/>
      <c r="TL35" s="475"/>
      <c r="TM35" s="475"/>
      <c r="TN35" s="475"/>
      <c r="TO35" s="475"/>
      <c r="TP35" s="475"/>
      <c r="TQ35" s="475"/>
      <c r="TR35" s="475"/>
      <c r="TS35" s="475"/>
      <c r="TT35" s="475"/>
      <c r="TU35" s="475"/>
      <c r="TV35" s="475"/>
      <c r="TW35" s="475"/>
      <c r="TX35" s="475"/>
      <c r="TY35" s="475"/>
      <c r="TZ35" s="475"/>
      <c r="UA35" s="475"/>
      <c r="UB35" s="475"/>
      <c r="UC35" s="475"/>
      <c r="UD35" s="475"/>
      <c r="UE35" s="475"/>
      <c r="UF35" s="475"/>
      <c r="UG35" s="475"/>
      <c r="UH35" s="475"/>
      <c r="UI35" s="475"/>
      <c r="UJ35" s="475"/>
      <c r="UK35" s="475"/>
      <c r="UL35" s="475"/>
      <c r="UM35" s="475"/>
      <c r="UN35" s="475"/>
      <c r="UO35" s="475"/>
      <c r="UP35" s="475"/>
      <c r="UQ35" s="475"/>
      <c r="UR35" s="475"/>
      <c r="US35" s="475"/>
      <c r="UT35" s="475"/>
      <c r="UU35" s="475"/>
      <c r="UV35" s="475"/>
      <c r="UW35" s="475"/>
      <c r="UX35" s="475"/>
      <c r="UY35" s="475"/>
      <c r="UZ35" s="475"/>
      <c r="VA35" s="475"/>
      <c r="VB35" s="475"/>
      <c r="VC35" s="475"/>
      <c r="VD35" s="475"/>
      <c r="VE35" s="475"/>
      <c r="VF35" s="475"/>
      <c r="VG35" s="475"/>
      <c r="VH35" s="475"/>
      <c r="VI35" s="475"/>
      <c r="VJ35" s="475"/>
      <c r="VK35" s="475"/>
      <c r="VL35" s="475"/>
      <c r="VM35" s="475"/>
      <c r="VN35" s="475"/>
      <c r="VO35" s="475"/>
      <c r="VP35" s="475"/>
      <c r="VQ35" s="475"/>
      <c r="VR35" s="475"/>
      <c r="VS35" s="475"/>
      <c r="VT35" s="475"/>
      <c r="VU35" s="475"/>
      <c r="VV35" s="475"/>
      <c r="VW35" s="475"/>
      <c r="VX35" s="475"/>
      <c r="VY35" s="475"/>
      <c r="VZ35" s="475"/>
      <c r="WA35" s="475"/>
      <c r="WB35" s="475"/>
      <c r="WC35" s="475"/>
      <c r="WD35" s="475"/>
      <c r="WE35" s="475"/>
      <c r="WF35" s="475"/>
      <c r="WG35" s="475"/>
      <c r="WH35" s="475"/>
      <c r="WI35" s="475"/>
      <c r="WJ35" s="475"/>
      <c r="WK35" s="475"/>
      <c r="WL35" s="475"/>
      <c r="WM35" s="475"/>
      <c r="WN35" s="475"/>
      <c r="WO35" s="475"/>
      <c r="WP35" s="475"/>
      <c r="WQ35" s="475"/>
      <c r="WR35" s="475"/>
      <c r="WS35" s="475"/>
      <c r="WT35" s="475"/>
      <c r="WU35" s="475"/>
      <c r="WV35" s="475"/>
      <c r="WW35" s="475"/>
      <c r="WX35" s="475"/>
      <c r="WY35" s="475"/>
      <c r="WZ35" s="475"/>
      <c r="XA35" s="475"/>
      <c r="XB35" s="475"/>
      <c r="XC35" s="475"/>
      <c r="XD35" s="475"/>
      <c r="XE35" s="475"/>
      <c r="XF35" s="475"/>
      <c r="XG35" s="475"/>
      <c r="XH35" s="475"/>
      <c r="XI35" s="475"/>
      <c r="XJ35" s="475"/>
      <c r="XK35" s="475"/>
      <c r="XL35" s="475"/>
      <c r="XM35" s="475"/>
      <c r="XN35" s="475"/>
      <c r="XO35" s="475"/>
      <c r="XP35" s="475"/>
      <c r="XQ35" s="475"/>
      <c r="XR35" s="475"/>
      <c r="XS35" s="475"/>
      <c r="XT35" s="475"/>
      <c r="XU35" s="475"/>
      <c r="XV35" s="475"/>
      <c r="XW35" s="475"/>
      <c r="XX35" s="475"/>
      <c r="XY35" s="475"/>
      <c r="XZ35" s="475"/>
      <c r="YA35" s="475"/>
      <c r="YB35" s="475"/>
      <c r="YC35" s="475"/>
      <c r="YD35" s="475"/>
      <c r="YE35" s="475"/>
      <c r="YF35" s="475"/>
      <c r="YG35" s="475"/>
      <c r="YH35" s="475"/>
      <c r="YI35" s="475"/>
      <c r="YJ35" s="475"/>
      <c r="YK35" s="475"/>
      <c r="YL35" s="475"/>
      <c r="YM35" s="475"/>
      <c r="YN35" s="475"/>
      <c r="YO35" s="475"/>
      <c r="YP35" s="475"/>
      <c r="YQ35" s="475"/>
      <c r="YR35" s="475"/>
      <c r="YS35" s="475"/>
      <c r="YT35" s="475"/>
      <c r="YU35" s="475"/>
      <c r="YV35" s="475"/>
      <c r="YW35" s="475"/>
      <c r="YX35" s="475"/>
      <c r="YY35" s="475"/>
      <c r="YZ35" s="475"/>
      <c r="ZA35" s="475"/>
      <c r="ZB35" s="475"/>
      <c r="ZC35" s="475"/>
      <c r="ZD35" s="475"/>
      <c r="ZE35" s="475"/>
      <c r="ZF35" s="475"/>
      <c r="ZG35" s="475"/>
      <c r="ZH35" s="475"/>
      <c r="ZI35" s="475"/>
      <c r="ZJ35" s="475"/>
      <c r="ZK35" s="475"/>
      <c r="ZL35" s="475"/>
      <c r="ZM35" s="475"/>
      <c r="ZN35" s="475"/>
      <c r="ZO35" s="475"/>
      <c r="ZP35" s="475"/>
      <c r="ZQ35" s="475"/>
      <c r="ZR35" s="475"/>
      <c r="ZS35" s="475"/>
      <c r="ZT35" s="475"/>
      <c r="ZU35" s="475"/>
      <c r="ZV35" s="475"/>
      <c r="ZW35" s="475"/>
      <c r="ZX35" s="475"/>
      <c r="ZY35" s="475"/>
      <c r="ZZ35" s="475"/>
      <c r="AAA35" s="475"/>
      <c r="AAB35" s="475"/>
      <c r="AAC35" s="475"/>
      <c r="AAD35" s="475"/>
      <c r="AAE35" s="475"/>
      <c r="AAF35" s="475"/>
      <c r="AAG35" s="475"/>
      <c r="AAH35" s="475"/>
      <c r="AAI35" s="475"/>
      <c r="AAJ35" s="475"/>
      <c r="AAK35" s="475"/>
      <c r="AAL35" s="475"/>
      <c r="AAM35" s="475"/>
      <c r="AAN35" s="475"/>
      <c r="AAO35" s="475"/>
      <c r="AAP35" s="475"/>
      <c r="AAQ35" s="475"/>
      <c r="AAR35" s="475"/>
      <c r="AAS35" s="475"/>
      <c r="AAT35" s="475"/>
      <c r="AAU35" s="475"/>
      <c r="AAV35" s="475"/>
      <c r="AAW35" s="475"/>
      <c r="AAX35" s="475"/>
      <c r="AAY35" s="475"/>
      <c r="AAZ35" s="475"/>
      <c r="ABA35" s="475"/>
      <c r="ABB35" s="475"/>
      <c r="ABC35" s="475"/>
      <c r="ABD35" s="475"/>
      <c r="ABE35" s="475"/>
      <c r="ABF35" s="475"/>
      <c r="ABG35" s="475"/>
      <c r="ABH35" s="475"/>
      <c r="ABI35" s="475"/>
      <c r="ABJ35" s="475"/>
      <c r="ABK35" s="475"/>
      <c r="ABL35" s="475"/>
      <c r="ABM35" s="475"/>
      <c r="ABN35" s="475"/>
      <c r="ABO35" s="475"/>
      <c r="ABP35" s="475"/>
      <c r="ABQ35" s="475"/>
      <c r="ABR35" s="475"/>
      <c r="ABS35" s="475"/>
      <c r="ABT35" s="475"/>
      <c r="ABU35" s="475"/>
      <c r="ABV35" s="475"/>
      <c r="ABW35" s="475"/>
      <c r="ABX35" s="475"/>
      <c r="ABY35" s="475"/>
      <c r="ABZ35" s="475"/>
      <c r="ACA35" s="475"/>
      <c r="ACB35" s="475"/>
      <c r="ACC35" s="475"/>
      <c r="ACD35" s="475"/>
      <c r="ACE35" s="475"/>
      <c r="ACF35" s="475"/>
      <c r="ACG35" s="475"/>
      <c r="ACH35" s="475"/>
      <c r="ACI35" s="475"/>
      <c r="ACJ35" s="475"/>
      <c r="ACK35" s="475"/>
      <c r="ACL35" s="475"/>
      <c r="ACM35" s="475"/>
      <c r="ACN35" s="475"/>
      <c r="ACO35" s="475"/>
      <c r="ACP35" s="475"/>
      <c r="ACQ35" s="475"/>
      <c r="ACR35" s="475"/>
      <c r="ACS35" s="475"/>
      <c r="ACT35" s="475"/>
      <c r="ACU35" s="475"/>
      <c r="ACV35" s="475"/>
      <c r="ACW35" s="475"/>
      <c r="ACX35" s="475"/>
      <c r="ACY35" s="475"/>
      <c r="ACZ35" s="475"/>
      <c r="ADA35" s="475"/>
      <c r="ADB35" s="475"/>
      <c r="ADC35" s="475"/>
      <c r="ADD35" s="475"/>
      <c r="ADE35" s="475"/>
      <c r="ADF35" s="475"/>
      <c r="ADG35" s="475"/>
      <c r="ADH35" s="475"/>
      <c r="ADI35" s="475"/>
      <c r="ADJ35" s="475"/>
      <c r="ADK35" s="475"/>
      <c r="ADL35" s="475"/>
      <c r="ADM35" s="475"/>
      <c r="ADN35" s="475"/>
      <c r="ADO35" s="475"/>
      <c r="ADP35" s="475"/>
      <c r="ADQ35" s="475"/>
      <c r="ADR35" s="475"/>
      <c r="ADS35" s="475"/>
      <c r="ADT35" s="475"/>
      <c r="ADU35" s="475"/>
      <c r="ADV35" s="475"/>
      <c r="ADW35" s="475"/>
      <c r="ADX35" s="475"/>
      <c r="ADY35" s="475"/>
      <c r="ADZ35" s="475"/>
      <c r="AEA35" s="475"/>
      <c r="AEB35" s="475"/>
      <c r="AEC35" s="475"/>
      <c r="AED35" s="475"/>
      <c r="AEE35" s="475"/>
      <c r="AEF35" s="475"/>
      <c r="AEG35" s="475"/>
      <c r="AEH35" s="475"/>
      <c r="AEI35" s="475"/>
      <c r="AEJ35" s="475"/>
      <c r="AEK35" s="475"/>
      <c r="AEL35" s="475"/>
      <c r="AEM35" s="475"/>
      <c r="AEN35" s="475"/>
      <c r="AEO35" s="475"/>
      <c r="AEP35" s="475"/>
      <c r="AEQ35" s="475"/>
      <c r="AER35" s="475"/>
      <c r="AES35" s="475"/>
      <c r="AET35" s="475"/>
      <c r="AEU35" s="475"/>
      <c r="AEV35" s="475"/>
      <c r="AEW35" s="475"/>
      <c r="AEX35" s="475"/>
      <c r="AEY35" s="475"/>
      <c r="AEZ35" s="475"/>
      <c r="AFA35" s="475"/>
      <c r="AFB35" s="475"/>
      <c r="AFC35" s="475"/>
      <c r="AFD35" s="475"/>
      <c r="AFE35" s="475"/>
      <c r="AFF35" s="475"/>
      <c r="AFG35" s="475"/>
      <c r="AFH35" s="475"/>
      <c r="AFI35" s="475"/>
      <c r="AFJ35" s="475"/>
      <c r="AFK35" s="475"/>
      <c r="AFL35" s="475"/>
      <c r="AFM35" s="475"/>
      <c r="AFN35" s="475"/>
      <c r="AFO35" s="475"/>
      <c r="AFP35" s="475"/>
      <c r="AFQ35" s="475"/>
      <c r="AFR35" s="475"/>
      <c r="AFS35" s="475"/>
      <c r="AFT35" s="475"/>
      <c r="AFU35" s="475"/>
      <c r="AFV35" s="475"/>
      <c r="AFW35" s="475"/>
      <c r="AFX35" s="475"/>
      <c r="AFY35" s="475"/>
      <c r="AFZ35" s="475"/>
      <c r="AGA35" s="475"/>
      <c r="AGB35" s="475"/>
      <c r="AGC35" s="475"/>
      <c r="AGD35" s="475"/>
      <c r="AGE35" s="475"/>
      <c r="AGF35" s="475"/>
      <c r="AGG35" s="475"/>
      <c r="AGH35" s="475"/>
      <c r="AGI35" s="475"/>
      <c r="AGJ35" s="475"/>
      <c r="AGK35" s="475"/>
      <c r="AGL35" s="475"/>
      <c r="AGM35" s="475"/>
      <c r="AGN35" s="475"/>
      <c r="AGO35" s="475"/>
      <c r="AGP35" s="475"/>
      <c r="AGQ35" s="475"/>
      <c r="AGR35" s="475"/>
      <c r="AGS35" s="475"/>
      <c r="AGT35" s="475"/>
      <c r="AGU35" s="475"/>
      <c r="AGV35" s="475"/>
      <c r="AGW35" s="475"/>
      <c r="AGX35" s="475"/>
      <c r="AGY35" s="475"/>
      <c r="AGZ35" s="475"/>
      <c r="AHA35" s="475"/>
      <c r="AHB35" s="475"/>
      <c r="AHC35" s="475"/>
      <c r="AHD35" s="475"/>
      <c r="AHE35" s="475"/>
      <c r="AHF35" s="475"/>
      <c r="AHG35" s="475"/>
      <c r="AHH35" s="475"/>
      <c r="AHI35" s="475"/>
      <c r="AHJ35" s="475"/>
      <c r="AHK35" s="475"/>
      <c r="AHL35" s="475"/>
      <c r="AHM35" s="475"/>
      <c r="AHN35" s="475"/>
      <c r="AHO35" s="475"/>
      <c r="AHP35" s="475"/>
      <c r="AHQ35" s="475"/>
      <c r="AHR35" s="475"/>
      <c r="AHS35" s="475"/>
      <c r="AHT35" s="475"/>
      <c r="AHU35" s="475"/>
      <c r="AHV35" s="475"/>
      <c r="AHW35" s="475"/>
      <c r="AHX35" s="475"/>
      <c r="AHY35" s="475"/>
      <c r="AHZ35" s="475"/>
      <c r="AIA35" s="475"/>
      <c r="AIB35" s="475"/>
      <c r="AIC35" s="475"/>
      <c r="AID35" s="475"/>
      <c r="AIE35" s="475"/>
      <c r="AIF35" s="475"/>
      <c r="AIG35" s="475"/>
      <c r="AIH35" s="475"/>
      <c r="AII35" s="475"/>
      <c r="AIJ35" s="475"/>
      <c r="AIK35" s="475"/>
      <c r="AIL35" s="475"/>
      <c r="AIM35" s="475"/>
      <c r="AIN35" s="475"/>
      <c r="AIO35" s="475"/>
      <c r="AIP35" s="475"/>
      <c r="AIQ35" s="475"/>
      <c r="AIR35" s="475"/>
      <c r="AIS35" s="475"/>
      <c r="AIT35" s="475"/>
      <c r="AIU35" s="475"/>
      <c r="AIV35" s="475"/>
      <c r="AIW35" s="475"/>
      <c r="AIX35" s="475"/>
      <c r="AIY35" s="475"/>
      <c r="AIZ35" s="475"/>
      <c r="AJA35" s="475"/>
      <c r="AJB35" s="475"/>
      <c r="AJC35" s="475"/>
      <c r="AJD35" s="475"/>
      <c r="AJE35" s="475"/>
      <c r="AJF35" s="475"/>
      <c r="AJG35" s="475"/>
      <c r="AJH35" s="475"/>
      <c r="AJI35" s="475"/>
      <c r="AJJ35" s="475"/>
      <c r="AJK35" s="475"/>
      <c r="AJL35" s="475"/>
      <c r="AJM35" s="475"/>
      <c r="AJN35" s="475"/>
      <c r="AJO35" s="475"/>
      <c r="AJP35" s="475"/>
      <c r="AJQ35" s="475"/>
      <c r="AJR35" s="475"/>
      <c r="AJS35" s="475"/>
      <c r="AJT35" s="475"/>
      <c r="AJU35" s="475"/>
      <c r="AJV35" s="475"/>
      <c r="AJW35" s="475"/>
      <c r="AJX35" s="475"/>
      <c r="AJY35" s="475"/>
      <c r="AJZ35" s="475"/>
      <c r="AKA35" s="475"/>
      <c r="AKB35" s="475"/>
      <c r="AKC35" s="475"/>
      <c r="AKD35" s="475"/>
      <c r="AKE35" s="475"/>
      <c r="AKF35" s="475"/>
      <c r="AKG35" s="475"/>
      <c r="AKH35" s="475"/>
      <c r="AKI35" s="475"/>
      <c r="AKJ35" s="475"/>
      <c r="AKK35" s="475"/>
      <c r="AKL35" s="475"/>
      <c r="AKM35" s="475"/>
      <c r="AKN35" s="475"/>
      <c r="AKO35" s="475"/>
      <c r="AKP35" s="475"/>
      <c r="AKQ35" s="475"/>
      <c r="AKR35" s="475"/>
      <c r="AKS35" s="475"/>
      <c r="AKT35" s="475"/>
      <c r="AKU35" s="475"/>
      <c r="AKV35" s="475"/>
      <c r="AKW35" s="475"/>
      <c r="AKX35" s="475"/>
      <c r="AKY35" s="475"/>
      <c r="AKZ35" s="475"/>
      <c r="ALA35" s="475"/>
      <c r="ALB35" s="475"/>
      <c r="ALC35" s="475"/>
      <c r="ALD35" s="475"/>
      <c r="ALE35" s="475"/>
      <c r="ALF35" s="475"/>
      <c r="ALG35" s="475"/>
      <c r="ALH35" s="475"/>
      <c r="ALI35" s="475"/>
      <c r="ALJ35" s="475"/>
      <c r="ALK35" s="475"/>
      <c r="ALL35" s="475"/>
      <c r="ALM35" s="475"/>
      <c r="ALN35" s="475"/>
      <c r="ALO35" s="475"/>
      <c r="ALP35" s="475"/>
      <c r="ALQ35" s="475"/>
      <c r="ALR35" s="475"/>
      <c r="ALS35" s="475"/>
      <c r="ALT35" s="475"/>
      <c r="ALU35" s="475"/>
      <c r="ALV35" s="475"/>
      <c r="ALW35" s="475"/>
      <c r="ALX35" s="475"/>
      <c r="ALY35" s="475"/>
      <c r="ALZ35" s="475"/>
      <c r="AMA35" s="475"/>
      <c r="AMB35" s="475"/>
      <c r="AMC35" s="475"/>
      <c r="AMD35" s="475"/>
      <c r="AME35" s="475"/>
      <c r="AMF35" s="475"/>
      <c r="AMG35" s="475"/>
      <c r="AMH35" s="475"/>
      <c r="AMI35" s="475"/>
      <c r="AMJ35" s="475"/>
      <c r="AMK35" s="475"/>
      <c r="AML35" s="475"/>
      <c r="AMM35" s="475"/>
      <c r="AMN35" s="475"/>
      <c r="AMO35" s="475"/>
      <c r="AMP35" s="475"/>
      <c r="AMQ35" s="475"/>
      <c r="AMR35" s="475"/>
      <c r="AMS35" s="475"/>
      <c r="AMT35" s="475"/>
      <c r="AMU35" s="475"/>
      <c r="AMV35" s="475"/>
      <c r="AMW35" s="475"/>
      <c r="AMX35" s="475"/>
      <c r="AMY35" s="475"/>
      <c r="AMZ35" s="475"/>
      <c r="ANA35" s="475"/>
      <c r="ANB35" s="475"/>
      <c r="ANC35" s="475"/>
      <c r="AND35" s="475"/>
      <c r="ANE35" s="475"/>
      <c r="ANF35" s="475"/>
      <c r="ANG35" s="475"/>
      <c r="ANH35" s="475"/>
      <c r="ANI35" s="475"/>
      <c r="ANJ35" s="475"/>
      <c r="ANK35" s="475"/>
      <c r="ANL35" s="475"/>
      <c r="ANM35" s="475"/>
      <c r="ANN35" s="475"/>
      <c r="ANO35" s="475"/>
      <c r="ANP35" s="475"/>
      <c r="ANQ35" s="475"/>
      <c r="ANR35" s="475"/>
      <c r="ANS35" s="475"/>
      <c r="ANT35" s="475"/>
      <c r="ANU35" s="475"/>
      <c r="ANV35" s="475"/>
      <c r="ANW35" s="475"/>
      <c r="ANX35" s="475"/>
      <c r="ANY35" s="475"/>
      <c r="ANZ35" s="475"/>
      <c r="AOA35" s="475"/>
      <c r="AOB35" s="475"/>
      <c r="AOC35" s="475"/>
      <c r="AOD35" s="475"/>
      <c r="AOE35" s="475"/>
      <c r="AOF35" s="475"/>
      <c r="AOG35" s="475"/>
      <c r="AOH35" s="475"/>
      <c r="AOI35" s="475"/>
      <c r="AOJ35" s="475"/>
      <c r="AOK35" s="475"/>
      <c r="AOL35" s="475"/>
      <c r="AOM35" s="475"/>
      <c r="AON35" s="475"/>
      <c r="AOO35" s="475"/>
      <c r="AOP35" s="475"/>
      <c r="AOQ35" s="475"/>
      <c r="AOR35" s="475"/>
      <c r="AOS35" s="475"/>
      <c r="AOT35" s="475"/>
      <c r="AOU35" s="475"/>
      <c r="AOV35" s="475"/>
      <c r="AOW35" s="475"/>
      <c r="AOX35" s="475"/>
      <c r="AOY35" s="475"/>
      <c r="AOZ35" s="475"/>
      <c r="APA35" s="475"/>
      <c r="APB35" s="475"/>
      <c r="APC35" s="475"/>
      <c r="APD35" s="475"/>
      <c r="APE35" s="475"/>
      <c r="APF35" s="475"/>
      <c r="APG35" s="475"/>
      <c r="APH35" s="475"/>
      <c r="API35" s="475"/>
      <c r="APJ35" s="475"/>
      <c r="APK35" s="475"/>
      <c r="APL35" s="475"/>
      <c r="APM35" s="475"/>
      <c r="APN35" s="475"/>
      <c r="APO35" s="475"/>
      <c r="APP35" s="475"/>
      <c r="APQ35" s="475"/>
      <c r="APR35" s="475"/>
      <c r="APS35" s="475"/>
      <c r="APT35" s="475"/>
      <c r="APU35" s="475"/>
      <c r="APV35" s="475"/>
      <c r="APW35" s="475"/>
      <c r="APX35" s="475"/>
      <c r="APY35" s="475"/>
      <c r="APZ35" s="475"/>
      <c r="AQA35" s="475"/>
      <c r="AQB35" s="475"/>
      <c r="AQC35" s="475"/>
      <c r="AQD35" s="475"/>
      <c r="AQE35" s="475"/>
      <c r="AQF35" s="475"/>
      <c r="AQG35" s="475"/>
      <c r="AQH35" s="475"/>
      <c r="AQI35" s="475"/>
      <c r="AQJ35" s="475"/>
      <c r="AQK35" s="475"/>
      <c r="AQL35" s="475"/>
      <c r="AQM35" s="475"/>
      <c r="AQN35" s="475"/>
      <c r="AQO35" s="475"/>
      <c r="AQP35" s="475"/>
      <c r="AQQ35" s="475"/>
      <c r="AQR35" s="475"/>
      <c r="AQS35" s="475"/>
      <c r="AQT35" s="475"/>
      <c r="AQU35" s="475"/>
      <c r="AQV35" s="475"/>
      <c r="AQW35" s="475"/>
      <c r="AQX35" s="475"/>
      <c r="AQY35" s="475"/>
      <c r="AQZ35" s="475"/>
      <c r="ARA35" s="475"/>
      <c r="ARB35" s="475"/>
      <c r="ARC35" s="475"/>
      <c r="ARD35" s="475"/>
      <c r="ARE35" s="475"/>
      <c r="ARF35" s="475"/>
      <c r="ARG35" s="475"/>
      <c r="ARH35" s="475"/>
      <c r="ARI35" s="475"/>
      <c r="ARJ35" s="475"/>
      <c r="ARK35" s="475"/>
      <c r="ARL35" s="475"/>
      <c r="ARM35" s="475"/>
      <c r="ARN35" s="475"/>
      <c r="ARO35" s="475"/>
      <c r="ARP35" s="475"/>
      <c r="ARQ35" s="475"/>
      <c r="ARR35" s="475"/>
      <c r="ARS35" s="475"/>
      <c r="ART35" s="475"/>
      <c r="ARU35" s="475"/>
      <c r="ARV35" s="475"/>
      <c r="ARW35" s="475"/>
      <c r="ARX35" s="475"/>
      <c r="ARY35" s="475"/>
      <c r="ARZ35" s="475"/>
      <c r="ASA35" s="475"/>
      <c r="ASB35" s="475"/>
      <c r="ASC35" s="475"/>
    </row>
    <row r="36" spans="1:1173" s="454" customFormat="1" ht="22" hidden="1" customHeight="1" x14ac:dyDescent="0.2">
      <c r="A36" s="446"/>
      <c r="B36" s="477" t="s">
        <v>87</v>
      </c>
      <c r="C36" s="452" t="s">
        <v>49</v>
      </c>
      <c r="D36" s="478">
        <f>Vérification!C158</f>
        <v>43372503930.018753</v>
      </c>
      <c r="E36" s="478">
        <f>Vérification!D158</f>
        <v>42739799531.841385</v>
      </c>
      <c r="F36" s="478">
        <f>Vérification!E158</f>
        <v>42135698687.211212</v>
      </c>
      <c r="G36" s="478">
        <f>Vérification!F158</f>
        <v>41558906638.061287</v>
      </c>
      <c r="H36" s="478">
        <f>Vérification!G158</f>
        <v>41008185763.183998</v>
      </c>
      <c r="I36" s="478">
        <f>Vérification!H158</f>
        <v>40482361443.616119</v>
      </c>
      <c r="J36" s="478">
        <f>Vérification!I158</f>
        <v>39980301353.37516</v>
      </c>
      <c r="K36" s="478">
        <f>Vérification!J158</f>
        <v>39500941353.161491</v>
      </c>
      <c r="L36" s="478">
        <f>Vérification!K158</f>
        <v>39043244890.23632</v>
      </c>
      <c r="M36" s="478">
        <f>Vérification!L158</f>
        <v>38606242261.496872</v>
      </c>
      <c r="N36" s="478">
        <f>Vérification!M158</f>
        <v>38188990074.479065</v>
      </c>
      <c r="O36" s="478">
        <f>Vérification!N158</f>
        <v>37790603916.103119</v>
      </c>
      <c r="P36" s="478">
        <f>Vérification!O158</f>
        <v>37410224521.999939</v>
      </c>
      <c r="Q36" s="478">
        <f>Vérification!P158</f>
        <v>37047037193.055725</v>
      </c>
      <c r="R36" s="478">
        <f>Vérification!Q158</f>
        <v>36700264626.068924</v>
      </c>
      <c r="S36" s="478">
        <f>Vérification!R158</f>
        <v>36369173073.348076</v>
      </c>
      <c r="T36" s="478">
        <f>Vérification!S158</f>
        <v>36053045261.550522</v>
      </c>
      <c r="U36" s="478">
        <f>Vérification!T158</f>
        <v>35751206553.311646</v>
      </c>
      <c r="V36" s="478">
        <f>Vérification!U158</f>
        <v>35463011213.441177</v>
      </c>
      <c r="W36" s="478">
        <f>Vérification!V158</f>
        <v>35187842000.028152</v>
      </c>
      <c r="X36" s="478">
        <f>Vérification!W158</f>
        <v>34925109774.239059</v>
      </c>
      <c r="Y36" s="478">
        <f>Vérification!X158</f>
        <v>34674253127.954529</v>
      </c>
      <c r="Z36" s="478">
        <f>Vérification!Y158</f>
        <v>34434738028.429031</v>
      </c>
      <c r="AA36" s="478">
        <f>Vérification!Z158</f>
        <v>34206050826.535515</v>
      </c>
      <c r="AB36" s="478">
        <f>Vérification!AA158</f>
        <v>33987697933.172096</v>
      </c>
      <c r="AC36" s="478">
        <f>Vérification!AB158</f>
        <v>33779218815.782269</v>
      </c>
      <c r="AD36" s="478">
        <f>Vérification!AC158</f>
        <v>33580159093.032307</v>
      </c>
      <c r="AE36" s="478">
        <f>Vérification!AD158</f>
        <v>33390096864.240417</v>
      </c>
      <c r="AF36" s="478">
        <f>Vérification!AE158</f>
        <v>33208629135.70179</v>
      </c>
      <c r="AG36" s="478">
        <f>Vérification!AF158</f>
        <v>33035364911.941875</v>
      </c>
      <c r="AH36" s="478">
        <f>Vérification!AG158</f>
        <v>32869931603.996918</v>
      </c>
      <c r="AI36" s="478">
        <f>Vérification!AH158</f>
        <v>32711974796.206703</v>
      </c>
      <c r="AJ36" s="478">
        <f>Vérification!AI158</f>
        <v>32561158023.668549</v>
      </c>
      <c r="AK36" s="478" t="str">
        <f>Vérification!AJ158</f>
        <v/>
      </c>
      <c r="AL36" s="478" t="str">
        <f>Vérification!AK158</f>
        <v/>
      </c>
      <c r="AM36" s="478" t="str">
        <f>Vérification!AL158</f>
        <v/>
      </c>
      <c r="AN36" s="478" t="str">
        <f>Vérification!AM158</f>
        <v/>
      </c>
      <c r="AO36" s="478" t="str">
        <f>Vérification!AN158</f>
        <v/>
      </c>
      <c r="AP36" s="478" t="str">
        <f>Vérification!AO158</f>
        <v/>
      </c>
      <c r="AQ36" s="478" t="str">
        <f>Vérification!AP158</f>
        <v/>
      </c>
      <c r="AR36" s="478" t="str">
        <f>Vérification!AQ158</f>
        <v/>
      </c>
    </row>
    <row r="37" spans="1:1173" s="454" customFormat="1" ht="22" hidden="1" customHeight="1" x14ac:dyDescent="0.2">
      <c r="A37" s="446"/>
      <c r="B37" s="477" t="s">
        <v>209</v>
      </c>
      <c r="C37" s="452" t="s">
        <v>49</v>
      </c>
      <c r="D37" s="478">
        <f>IF(D35="","",Vérification!$D$82*D36/100)</f>
        <v>10695659469.142624</v>
      </c>
      <c r="E37" s="478">
        <f>IF(E35="","",Vérification!$D$82*E36/100)</f>
        <v>10539634564.552086</v>
      </c>
      <c r="F37" s="478">
        <f>IF(F35="","",Vérification!$D$82*F36/100)</f>
        <v>10390663296.266285</v>
      </c>
      <c r="G37" s="478">
        <f>IF(G35="","",Vérification!$D$82*G36/100)</f>
        <v>10248426376.945913</v>
      </c>
      <c r="H37" s="478">
        <f>IF(H35="","",Vérification!$D$82*H36/100)</f>
        <v>10112618609.201174</v>
      </c>
      <c r="I37" s="478">
        <f>IF(I35="","",Vérification!$D$82*I36/100)</f>
        <v>9982950331.9957352</v>
      </c>
      <c r="J37" s="478">
        <f>IF(J35="","",Vérification!$D$82*J36/100)</f>
        <v>9859142313.7423153</v>
      </c>
      <c r="K37" s="478">
        <f>IF(K35="","",Vérification!$D$82*K36/100)</f>
        <v>9740932137.6896248</v>
      </c>
      <c r="L37" s="478">
        <f>IF(L35="","",Vérification!$D$82*L36/100)</f>
        <v>9628064189.9322758</v>
      </c>
      <c r="M37" s="478">
        <f>IF(M35="","",Vérification!$D$82*M36/100)</f>
        <v>9520299341.6851273</v>
      </c>
      <c r="N37" s="478">
        <f>IF(N35="","",Vérification!$D$82*N36/100)</f>
        <v>9417404952.3665371</v>
      </c>
      <c r="O37" s="478">
        <f>IF(O35="","",Vérification!$D$82*O36/100)</f>
        <v>9319162925.7110291</v>
      </c>
      <c r="P37" s="478">
        <f>IF(P35="","",Vérification!$D$82*P36/100)</f>
        <v>9225361367.125185</v>
      </c>
      <c r="Q37" s="478">
        <f>IF(Q35="","",Vérification!$D$82*Q36/100)</f>
        <v>9135799371.8075409</v>
      </c>
      <c r="R37" s="478">
        <f>IF(R35="","",Vérification!$D$82*R36/100)</f>
        <v>9050285256.7885971</v>
      </c>
      <c r="S37" s="478">
        <f>IF(S35="","",Vérification!$D$82*S36/100)</f>
        <v>8968638079.8876362</v>
      </c>
      <c r="T37" s="478">
        <f>IF(T35="","",Vérification!$D$82*T36/100)</f>
        <v>8890680961.4983578</v>
      </c>
      <c r="U37" s="478">
        <f>IF(U35="","",Vérification!$D$82*U36/100)</f>
        <v>8816247536.0466518</v>
      </c>
      <c r="V37" s="478">
        <f>IF(V35="","",Vérification!$D$82*V36/100)</f>
        <v>8745178565.2345943</v>
      </c>
      <c r="W37" s="478">
        <f>IF(W35="","",Vérification!$D$82*W36/100)</f>
        <v>8677321837.2069416</v>
      </c>
      <c r="X37" s="478">
        <f>IF(X35="","",Vérification!$D$82*X36/100)</f>
        <v>8612532070.3273525</v>
      </c>
      <c r="Y37" s="478">
        <f>IF(Y35="","",Vérification!$D$82*Y36/100)</f>
        <v>8550670821.3535862</v>
      </c>
      <c r="Z37" s="478">
        <f>IF(Z35="","",Vérification!$D$82*Z36/100)</f>
        <v>8491606397.8105993</v>
      </c>
      <c r="AA37" s="478">
        <f>IF(AA35="","",Vérification!$D$82*AA36/100)</f>
        <v>8435212133.823658</v>
      </c>
      <c r="AB37" s="478">
        <f>IF(AB35="","",Vérification!$D$82*AB36/100)</f>
        <v>8381366310.3202391</v>
      </c>
      <c r="AC37" s="478">
        <f>IF(AC35="","",Vérification!$D$82*AC36/100)</f>
        <v>8329955359.9719076</v>
      </c>
      <c r="AD37" s="478">
        <f>IF(AD35="","",Vérification!$D$82*AD36/100)</f>
        <v>8280867232.3417664</v>
      </c>
      <c r="AE37" s="478">
        <f>IF(AE35="","",Vérification!$D$82*AE36/100)</f>
        <v>8233997886.7216873</v>
      </c>
      <c r="AF37" s="478">
        <f>IF(AF35="","",Vérification!$D$82*AF36/100)</f>
        <v>8189247944.8640614</v>
      </c>
      <c r="AG37" s="478">
        <f>IF(AG35="","",Vérification!$D$82*AG36/100)</f>
        <v>8146520987.2848673</v>
      </c>
      <c r="AH37" s="478">
        <f>IF(AH35="","",Vérification!$D$82*AH36/100)</f>
        <v>8105725133.54564</v>
      </c>
      <c r="AI37" s="478">
        <f>IF(AI35="","",Vérification!$D$82*AI36/100)</f>
        <v>8066772984.7445726</v>
      </c>
      <c r="AJ37" s="478">
        <f>IF(AJ35="","",Vérification!$D$82*AJ36/100)</f>
        <v>8029581568.6366634</v>
      </c>
      <c r="AK37" s="478" t="str">
        <f>IF(AK35="","",Vérification!$D$82*AK36/100)</f>
        <v/>
      </c>
      <c r="AL37" s="478" t="str">
        <f>IF(AL35="","",Vérification!$D$82*AL36/100)</f>
        <v/>
      </c>
      <c r="AM37" s="478" t="str">
        <f>IF(AM35="","",Vérification!$D$82*AM36/100)</f>
        <v/>
      </c>
      <c r="AN37" s="478" t="str">
        <f>IF(AN35="","",Vérification!$D$82*AN36/100)</f>
        <v/>
      </c>
      <c r="AO37" s="478" t="str">
        <f>IF(AO35="","",Vérification!$D$82*AO36/100)</f>
        <v/>
      </c>
      <c r="AP37" s="478" t="str">
        <f>IF(AP35="","",Vérification!$D$82*AP36/100)</f>
        <v/>
      </c>
      <c r="AQ37" s="478" t="str">
        <f>IF(AQ35="","",Vérification!$D$82*AQ36/100)</f>
        <v/>
      </c>
      <c r="AR37" s="478" t="str">
        <f>IF(AR35="","",Vérification!$D$82*AR36/100)</f>
        <v/>
      </c>
    </row>
    <row r="38" spans="1:1173" s="446" customFormat="1" ht="22" hidden="1" customHeight="1" x14ac:dyDescent="0.2"/>
    <row r="39" spans="1:1173" s="479" customFormat="1" ht="22" hidden="1" customHeight="1" x14ac:dyDescent="0.15">
      <c r="B39" s="480" t="s">
        <v>107</v>
      </c>
      <c r="C39" s="481" t="str">
        <f>$C$24</f>
        <v>*HYD*</v>
      </c>
      <c r="E39" s="482"/>
      <c r="J39" s="482"/>
    </row>
    <row r="40" spans="1:1173" s="484" customFormat="1" ht="10" hidden="1" customHeight="1" x14ac:dyDescent="0.15">
      <c r="A40" s="483"/>
      <c r="E40" s="485"/>
      <c r="J40" s="485"/>
    </row>
    <row r="41" spans="1:1173" s="483" customFormat="1" ht="22" hidden="1" customHeight="1" x14ac:dyDescent="0.15">
      <c r="B41" s="486" t="s">
        <v>238</v>
      </c>
      <c r="C41" s="487">
        <f>D24</f>
        <v>2500000000</v>
      </c>
      <c r="D41" s="484" t="s">
        <v>191</v>
      </c>
      <c r="F41" s="488">
        <f>H24/100</f>
        <v>1</v>
      </c>
      <c r="J41" s="489"/>
    </row>
    <row r="42" spans="1:1173" s="483" customFormat="1" ht="22" hidden="1" customHeight="1" x14ac:dyDescent="0.15">
      <c r="B42" s="486" t="s">
        <v>239</v>
      </c>
      <c r="C42" s="490">
        <f>F24</f>
        <v>0</v>
      </c>
      <c r="D42" s="486" t="s">
        <v>194</v>
      </c>
      <c r="F42" s="488">
        <f>I24/100</f>
        <v>1</v>
      </c>
      <c r="J42" s="489"/>
    </row>
    <row r="43" spans="1:1173" s="483" customFormat="1" ht="22" hidden="1" customHeight="1" x14ac:dyDescent="0.15">
      <c r="J43" s="489"/>
      <c r="AJ43" s="491">
        <f>AJ51/(D15*1000)</f>
        <v>391957500000</v>
      </c>
      <c r="AK43" s="483" t="s">
        <v>276</v>
      </c>
    </row>
    <row r="44" spans="1:1173" s="494" customFormat="1" ht="10" hidden="1" customHeight="1" x14ac:dyDescent="0.15">
      <c r="A44" s="483"/>
      <c r="B44" s="492"/>
      <c r="C44" s="493"/>
      <c r="E44" s="495"/>
      <c r="J44" s="495"/>
    </row>
    <row r="45" spans="1:1173" s="483" customFormat="1" ht="22" hidden="1" customHeight="1" x14ac:dyDescent="0.15">
      <c r="B45" s="496"/>
      <c r="C45" s="497" t="str">
        <f>E$21</f>
        <v>Puissance hydraulique</v>
      </c>
      <c r="D45" s="479"/>
      <c r="E45" s="482"/>
      <c r="J45" s="489"/>
    </row>
    <row r="46" spans="1:1173" s="503" customFormat="1" ht="22" hidden="1" customHeight="1" thickBot="1" x14ac:dyDescent="0.2">
      <c r="A46" s="483"/>
      <c r="B46" s="498" t="s">
        <v>69</v>
      </c>
      <c r="C46" s="499" t="s">
        <v>11</v>
      </c>
      <c r="D46" s="500">
        <f>D$29</f>
        <v>2018</v>
      </c>
      <c r="E46" s="501">
        <f t="shared" ref="E46:AR46" si="3">E$29</f>
        <v>2019</v>
      </c>
      <c r="F46" s="500">
        <f t="shared" si="3"/>
        <v>2020</v>
      </c>
      <c r="G46" s="500">
        <f t="shared" si="3"/>
        <v>2021</v>
      </c>
      <c r="H46" s="500">
        <f t="shared" si="3"/>
        <v>2022</v>
      </c>
      <c r="I46" s="500">
        <f t="shared" si="3"/>
        <v>2023</v>
      </c>
      <c r="J46" s="501">
        <f t="shared" si="3"/>
        <v>2024</v>
      </c>
      <c r="K46" s="500">
        <f t="shared" si="3"/>
        <v>2025</v>
      </c>
      <c r="L46" s="500">
        <f t="shared" si="3"/>
        <v>2026</v>
      </c>
      <c r="M46" s="500">
        <f t="shared" si="3"/>
        <v>2027</v>
      </c>
      <c r="N46" s="500">
        <f t="shared" si="3"/>
        <v>2028</v>
      </c>
      <c r="O46" s="500">
        <f t="shared" si="3"/>
        <v>2029</v>
      </c>
      <c r="P46" s="500">
        <f t="shared" si="3"/>
        <v>2030</v>
      </c>
      <c r="Q46" s="500">
        <f t="shared" si="3"/>
        <v>2031</v>
      </c>
      <c r="R46" s="500">
        <f t="shared" si="3"/>
        <v>2032</v>
      </c>
      <c r="S46" s="500">
        <f t="shared" si="3"/>
        <v>2033</v>
      </c>
      <c r="T46" s="500">
        <f t="shared" si="3"/>
        <v>2034</v>
      </c>
      <c r="U46" s="500">
        <f t="shared" si="3"/>
        <v>2035</v>
      </c>
      <c r="V46" s="500">
        <f t="shared" si="3"/>
        <v>2036</v>
      </c>
      <c r="W46" s="500">
        <f t="shared" si="3"/>
        <v>2037</v>
      </c>
      <c r="X46" s="500">
        <f t="shared" si="3"/>
        <v>2038</v>
      </c>
      <c r="Y46" s="500">
        <f t="shared" si="3"/>
        <v>2039</v>
      </c>
      <c r="Z46" s="500">
        <f t="shared" si="3"/>
        <v>2040</v>
      </c>
      <c r="AA46" s="500">
        <f t="shared" si="3"/>
        <v>2041</v>
      </c>
      <c r="AB46" s="500">
        <f t="shared" si="3"/>
        <v>2042</v>
      </c>
      <c r="AC46" s="500">
        <f t="shared" si="3"/>
        <v>2043</v>
      </c>
      <c r="AD46" s="500">
        <f t="shared" si="3"/>
        <v>2044</v>
      </c>
      <c r="AE46" s="500">
        <f t="shared" si="3"/>
        <v>2045</v>
      </c>
      <c r="AF46" s="500">
        <f t="shared" si="3"/>
        <v>2046</v>
      </c>
      <c r="AG46" s="500">
        <f t="shared" si="3"/>
        <v>2047</v>
      </c>
      <c r="AH46" s="500">
        <f t="shared" si="3"/>
        <v>2048</v>
      </c>
      <c r="AI46" s="500">
        <f t="shared" si="3"/>
        <v>2049</v>
      </c>
      <c r="AJ46" s="500">
        <f t="shared" si="3"/>
        <v>2050</v>
      </c>
      <c r="AK46" s="500" t="str">
        <f t="shared" si="3"/>
        <v/>
      </c>
      <c r="AL46" s="500" t="str">
        <f t="shared" si="3"/>
        <v/>
      </c>
      <c r="AM46" s="500" t="str">
        <f t="shared" si="3"/>
        <v/>
      </c>
      <c r="AN46" s="500" t="str">
        <f t="shared" si="3"/>
        <v/>
      </c>
      <c r="AO46" s="500" t="str">
        <f t="shared" si="3"/>
        <v/>
      </c>
      <c r="AP46" s="500" t="str">
        <f t="shared" si="3"/>
        <v/>
      </c>
      <c r="AQ46" s="500" t="str">
        <f t="shared" si="3"/>
        <v/>
      </c>
      <c r="AR46" s="500" t="str">
        <f t="shared" si="3"/>
        <v/>
      </c>
      <c r="AS46" s="502"/>
      <c r="AT46" s="502"/>
      <c r="AU46" s="502"/>
      <c r="AV46" s="502"/>
      <c r="AW46" s="502"/>
      <c r="AX46" s="502"/>
      <c r="AY46" s="502"/>
      <c r="AZ46" s="502"/>
      <c r="BA46" s="502"/>
      <c r="BB46" s="502"/>
      <c r="BC46" s="502"/>
      <c r="BD46" s="502"/>
      <c r="BE46" s="502"/>
      <c r="BF46" s="502"/>
      <c r="BG46" s="502"/>
      <c r="BH46" s="502"/>
      <c r="BI46" s="502"/>
      <c r="BJ46" s="502"/>
      <c r="BK46" s="502"/>
      <c r="BL46" s="502"/>
      <c r="BM46" s="502"/>
      <c r="BN46" s="502"/>
      <c r="BO46" s="502"/>
      <c r="BP46" s="502"/>
      <c r="BQ46" s="502"/>
      <c r="BR46" s="502"/>
      <c r="BS46" s="502"/>
      <c r="BT46" s="502"/>
      <c r="BU46" s="502"/>
      <c r="BV46" s="502"/>
      <c r="BW46" s="502"/>
      <c r="BX46" s="502"/>
      <c r="BY46" s="502"/>
      <c r="BZ46" s="502"/>
      <c r="CA46" s="502"/>
      <c r="CB46" s="502"/>
      <c r="CC46" s="502"/>
      <c r="CD46" s="502"/>
      <c r="CE46" s="502"/>
      <c r="CF46" s="502"/>
      <c r="CG46" s="502"/>
      <c r="CH46" s="502"/>
      <c r="CI46" s="502"/>
      <c r="CJ46" s="502"/>
      <c r="CK46" s="502"/>
      <c r="CL46" s="502"/>
      <c r="CM46" s="502"/>
      <c r="CN46" s="502"/>
      <c r="CO46" s="502"/>
      <c r="CP46" s="502"/>
      <c r="CQ46" s="502"/>
      <c r="CR46" s="502"/>
      <c r="CS46" s="502"/>
      <c r="CT46" s="502"/>
      <c r="CU46" s="502"/>
      <c r="CV46" s="502"/>
      <c r="CW46" s="502"/>
      <c r="CX46" s="502"/>
      <c r="CY46" s="502"/>
      <c r="CZ46" s="502"/>
      <c r="DA46" s="502"/>
      <c r="DB46" s="502"/>
      <c r="DC46" s="502"/>
      <c r="DD46" s="502"/>
      <c r="DE46" s="502"/>
      <c r="DF46" s="502"/>
      <c r="DG46" s="502"/>
      <c r="DH46" s="502"/>
      <c r="DI46" s="502"/>
      <c r="DJ46" s="502"/>
      <c r="DK46" s="502"/>
      <c r="DL46" s="502"/>
      <c r="DM46" s="502"/>
      <c r="DN46" s="502"/>
      <c r="DO46" s="502"/>
      <c r="DP46" s="502"/>
      <c r="DQ46" s="502"/>
      <c r="DR46" s="502"/>
      <c r="DS46" s="502"/>
      <c r="DT46" s="502"/>
      <c r="DU46" s="502"/>
      <c r="DV46" s="502"/>
      <c r="DW46" s="502"/>
      <c r="DX46" s="502"/>
      <c r="DY46" s="502"/>
      <c r="DZ46" s="502"/>
      <c r="EA46" s="502"/>
      <c r="EB46" s="502"/>
      <c r="EC46" s="502"/>
      <c r="ED46" s="502"/>
      <c r="EE46" s="502"/>
      <c r="EF46" s="502"/>
      <c r="EG46" s="502"/>
      <c r="EH46" s="502"/>
      <c r="EI46" s="502"/>
      <c r="EJ46" s="502"/>
      <c r="EK46" s="502"/>
      <c r="EL46" s="502"/>
      <c r="EM46" s="502"/>
      <c r="EN46" s="502"/>
      <c r="EO46" s="502"/>
      <c r="EP46" s="502"/>
      <c r="EQ46" s="502"/>
      <c r="ER46" s="502"/>
      <c r="ES46" s="502"/>
      <c r="ET46" s="502"/>
      <c r="EU46" s="502"/>
      <c r="EV46" s="502"/>
      <c r="EW46" s="502"/>
      <c r="EX46" s="502"/>
      <c r="EY46" s="502"/>
      <c r="EZ46" s="502"/>
      <c r="FA46" s="502"/>
      <c r="FB46" s="502"/>
      <c r="FC46" s="502"/>
      <c r="FD46" s="502"/>
      <c r="FE46" s="502"/>
      <c r="FF46" s="502"/>
      <c r="FG46" s="502"/>
      <c r="FH46" s="502"/>
      <c r="FI46" s="502"/>
      <c r="FJ46" s="502"/>
      <c r="FK46" s="502"/>
      <c r="FL46" s="502"/>
      <c r="FM46" s="502"/>
      <c r="FN46" s="502"/>
      <c r="FO46" s="502"/>
      <c r="FP46" s="502"/>
      <c r="FQ46" s="502"/>
      <c r="FR46" s="502"/>
      <c r="FS46" s="502"/>
      <c r="FT46" s="502"/>
      <c r="FU46" s="502"/>
      <c r="FV46" s="502"/>
      <c r="FW46" s="502"/>
      <c r="FX46" s="502"/>
      <c r="FY46" s="502"/>
      <c r="FZ46" s="502"/>
      <c r="GA46" s="502"/>
      <c r="GB46" s="502"/>
      <c r="GC46" s="502"/>
      <c r="GD46" s="502"/>
      <c r="GE46" s="502"/>
      <c r="GF46" s="502"/>
      <c r="GG46" s="502"/>
      <c r="GH46" s="502"/>
      <c r="GI46" s="502"/>
      <c r="GJ46" s="502"/>
      <c r="GK46" s="502"/>
      <c r="GL46" s="502"/>
      <c r="GM46" s="502"/>
      <c r="GN46" s="502"/>
      <c r="GO46" s="502"/>
      <c r="GP46" s="502"/>
      <c r="GQ46" s="502"/>
      <c r="GR46" s="502"/>
      <c r="GS46" s="502"/>
      <c r="GT46" s="502"/>
      <c r="GU46" s="502"/>
      <c r="GV46" s="502"/>
      <c r="GW46" s="502"/>
      <c r="GX46" s="502"/>
      <c r="GY46" s="502"/>
      <c r="GZ46" s="502"/>
      <c r="HA46" s="502"/>
      <c r="HB46" s="502"/>
      <c r="HC46" s="502"/>
      <c r="HD46" s="502"/>
      <c r="HE46" s="502"/>
      <c r="HF46" s="502"/>
      <c r="HG46" s="502"/>
      <c r="HH46" s="502"/>
      <c r="HI46" s="502"/>
      <c r="HJ46" s="502"/>
      <c r="HK46" s="502"/>
      <c r="HL46" s="502"/>
      <c r="HM46" s="502"/>
      <c r="HN46" s="502"/>
      <c r="HO46" s="502"/>
      <c r="HP46" s="502"/>
      <c r="HQ46" s="502"/>
      <c r="HR46" s="502"/>
      <c r="HS46" s="502"/>
      <c r="HT46" s="502"/>
      <c r="HU46" s="502"/>
      <c r="HV46" s="502"/>
      <c r="HW46" s="502"/>
      <c r="HX46" s="502"/>
      <c r="HY46" s="502"/>
      <c r="HZ46" s="502"/>
      <c r="IA46" s="502"/>
      <c r="IB46" s="502"/>
      <c r="IC46" s="502"/>
      <c r="ID46" s="502"/>
      <c r="IE46" s="502"/>
      <c r="IF46" s="502"/>
      <c r="IG46" s="502"/>
      <c r="IH46" s="502"/>
      <c r="II46" s="502"/>
      <c r="IJ46" s="502"/>
      <c r="IK46" s="502"/>
      <c r="IL46" s="502"/>
      <c r="IM46" s="502"/>
      <c r="IN46" s="502"/>
      <c r="IO46" s="502"/>
      <c r="IP46" s="502"/>
      <c r="IQ46" s="502"/>
      <c r="IR46" s="502"/>
      <c r="IS46" s="502"/>
      <c r="IT46" s="502"/>
      <c r="IU46" s="502"/>
      <c r="IV46" s="502"/>
      <c r="IW46" s="502"/>
      <c r="IX46" s="502"/>
      <c r="IY46" s="502"/>
      <c r="IZ46" s="502"/>
      <c r="JA46" s="502"/>
      <c r="JB46" s="502"/>
      <c r="JC46" s="502"/>
      <c r="JD46" s="502"/>
      <c r="JE46" s="502"/>
      <c r="JF46" s="502"/>
      <c r="JG46" s="502"/>
      <c r="JH46" s="502"/>
      <c r="JI46" s="502"/>
      <c r="JJ46" s="502"/>
      <c r="JK46" s="502"/>
      <c r="JL46" s="502"/>
      <c r="JM46" s="502"/>
      <c r="JN46" s="502"/>
      <c r="JO46" s="502"/>
      <c r="JP46" s="502"/>
      <c r="JQ46" s="502"/>
      <c r="JR46" s="502"/>
      <c r="JS46" s="502"/>
      <c r="JT46" s="502"/>
      <c r="JU46" s="502"/>
      <c r="JV46" s="502"/>
      <c r="JW46" s="502"/>
      <c r="JX46" s="502"/>
      <c r="JY46" s="502"/>
      <c r="JZ46" s="502"/>
      <c r="KA46" s="502"/>
      <c r="KB46" s="502"/>
      <c r="KC46" s="502"/>
      <c r="KD46" s="502"/>
      <c r="KE46" s="502"/>
      <c r="KF46" s="502"/>
      <c r="KG46" s="502"/>
      <c r="KH46" s="502"/>
      <c r="KI46" s="502"/>
      <c r="KJ46" s="502"/>
      <c r="KK46" s="502"/>
      <c r="KL46" s="502"/>
      <c r="KM46" s="502"/>
      <c r="KN46" s="502"/>
      <c r="KO46" s="502"/>
      <c r="KP46" s="502"/>
      <c r="KQ46" s="502"/>
      <c r="KR46" s="502"/>
      <c r="KS46" s="502"/>
      <c r="KT46" s="502"/>
      <c r="KU46" s="502"/>
      <c r="KV46" s="502"/>
      <c r="KW46" s="502"/>
      <c r="KX46" s="502"/>
      <c r="KY46" s="502"/>
      <c r="KZ46" s="502"/>
      <c r="LA46" s="502"/>
      <c r="LB46" s="502"/>
      <c r="LC46" s="502"/>
      <c r="LD46" s="502"/>
      <c r="LE46" s="502"/>
      <c r="LF46" s="502"/>
      <c r="LG46" s="502"/>
      <c r="LH46" s="502"/>
      <c r="LI46" s="502"/>
      <c r="LJ46" s="502"/>
      <c r="LK46" s="502"/>
      <c r="LL46" s="502"/>
      <c r="LM46" s="502"/>
      <c r="LN46" s="502"/>
      <c r="LO46" s="502"/>
      <c r="LP46" s="502"/>
      <c r="LQ46" s="502"/>
      <c r="LR46" s="502"/>
      <c r="LS46" s="502"/>
      <c r="LT46" s="502"/>
      <c r="LU46" s="502"/>
      <c r="LV46" s="502"/>
      <c r="LW46" s="502"/>
      <c r="LX46" s="502"/>
      <c r="LY46" s="502"/>
      <c r="LZ46" s="502"/>
      <c r="MA46" s="502"/>
      <c r="MB46" s="502"/>
      <c r="MC46" s="502"/>
      <c r="MD46" s="502"/>
      <c r="ME46" s="502"/>
      <c r="MF46" s="502"/>
      <c r="MG46" s="502"/>
      <c r="MH46" s="502"/>
      <c r="MI46" s="502"/>
      <c r="MJ46" s="502"/>
      <c r="MK46" s="502"/>
      <c r="ML46" s="502"/>
      <c r="MM46" s="502"/>
      <c r="MN46" s="502"/>
      <c r="MO46" s="502"/>
      <c r="MP46" s="502"/>
      <c r="MQ46" s="502"/>
      <c r="MR46" s="502"/>
      <c r="MS46" s="502"/>
      <c r="MT46" s="502"/>
      <c r="MU46" s="502"/>
      <c r="MV46" s="502"/>
      <c r="MW46" s="502"/>
      <c r="MX46" s="502"/>
      <c r="MY46" s="502"/>
      <c r="MZ46" s="502"/>
      <c r="NA46" s="502"/>
      <c r="NB46" s="502"/>
      <c r="NC46" s="502"/>
      <c r="ND46" s="502"/>
      <c r="NE46" s="502"/>
      <c r="NF46" s="502"/>
      <c r="NG46" s="502"/>
      <c r="NH46" s="502"/>
      <c r="NI46" s="502"/>
      <c r="NJ46" s="502"/>
      <c r="NK46" s="502"/>
      <c r="NL46" s="502"/>
      <c r="NM46" s="502"/>
      <c r="NN46" s="502"/>
      <c r="NO46" s="502"/>
      <c r="NP46" s="502"/>
      <c r="NQ46" s="502"/>
      <c r="NR46" s="502"/>
      <c r="NS46" s="502"/>
      <c r="NT46" s="502"/>
      <c r="NU46" s="502"/>
      <c r="NV46" s="502"/>
      <c r="NW46" s="502"/>
      <c r="NX46" s="502"/>
      <c r="NY46" s="502"/>
      <c r="NZ46" s="502"/>
      <c r="OA46" s="502"/>
      <c r="OB46" s="502"/>
      <c r="OC46" s="502"/>
      <c r="OD46" s="502"/>
      <c r="OE46" s="502"/>
      <c r="OF46" s="502"/>
      <c r="OG46" s="502"/>
      <c r="OH46" s="502"/>
      <c r="OI46" s="502"/>
      <c r="OJ46" s="502"/>
      <c r="OK46" s="502"/>
      <c r="OL46" s="502"/>
      <c r="OM46" s="502"/>
      <c r="ON46" s="502"/>
      <c r="OO46" s="502"/>
      <c r="OP46" s="502"/>
      <c r="OQ46" s="502"/>
      <c r="OR46" s="502"/>
      <c r="OS46" s="502"/>
      <c r="OT46" s="502"/>
      <c r="OU46" s="502"/>
      <c r="OV46" s="502"/>
      <c r="OW46" s="502"/>
      <c r="OX46" s="502"/>
      <c r="OY46" s="502"/>
      <c r="OZ46" s="502"/>
      <c r="PA46" s="502"/>
      <c r="PB46" s="502"/>
      <c r="PC46" s="502"/>
      <c r="PD46" s="502"/>
      <c r="PE46" s="502"/>
      <c r="PF46" s="502"/>
      <c r="PG46" s="502"/>
      <c r="PH46" s="502"/>
      <c r="PI46" s="502"/>
      <c r="PJ46" s="502"/>
      <c r="PK46" s="502"/>
      <c r="PL46" s="502"/>
      <c r="PM46" s="502"/>
      <c r="PN46" s="502"/>
      <c r="PO46" s="502"/>
      <c r="PP46" s="502"/>
      <c r="PQ46" s="502"/>
      <c r="PR46" s="502"/>
      <c r="PS46" s="502"/>
      <c r="PT46" s="502"/>
      <c r="PU46" s="502"/>
      <c r="PV46" s="502"/>
      <c r="PW46" s="502"/>
      <c r="PX46" s="502"/>
      <c r="PY46" s="502"/>
      <c r="PZ46" s="502"/>
      <c r="QA46" s="502"/>
      <c r="QB46" s="502"/>
      <c r="QC46" s="502"/>
      <c r="QD46" s="502"/>
      <c r="QE46" s="502"/>
      <c r="QF46" s="502"/>
      <c r="QG46" s="502"/>
      <c r="QH46" s="502"/>
      <c r="QI46" s="502"/>
      <c r="QJ46" s="502"/>
      <c r="QK46" s="502"/>
      <c r="QL46" s="502"/>
      <c r="QM46" s="502"/>
      <c r="QN46" s="502"/>
      <c r="QO46" s="502"/>
      <c r="QP46" s="502"/>
      <c r="QQ46" s="502"/>
      <c r="QR46" s="502"/>
      <c r="QS46" s="502"/>
      <c r="QT46" s="502"/>
      <c r="QU46" s="502"/>
      <c r="QV46" s="502"/>
      <c r="QW46" s="502"/>
      <c r="QX46" s="502"/>
      <c r="QY46" s="502"/>
      <c r="QZ46" s="502"/>
      <c r="RA46" s="502"/>
      <c r="RB46" s="502"/>
      <c r="RC46" s="502"/>
      <c r="RD46" s="502"/>
      <c r="RE46" s="502"/>
      <c r="RF46" s="502"/>
      <c r="RG46" s="502"/>
      <c r="RH46" s="502"/>
      <c r="RI46" s="502"/>
      <c r="RJ46" s="502"/>
      <c r="RK46" s="502"/>
      <c r="RL46" s="502"/>
      <c r="RM46" s="502"/>
      <c r="RN46" s="502"/>
      <c r="RO46" s="502"/>
      <c r="RP46" s="502"/>
      <c r="RQ46" s="502"/>
      <c r="RR46" s="502"/>
      <c r="RS46" s="502"/>
      <c r="RT46" s="502"/>
      <c r="RU46" s="502"/>
      <c r="RV46" s="502"/>
      <c r="RW46" s="502"/>
      <c r="RX46" s="502"/>
      <c r="RY46" s="502"/>
      <c r="RZ46" s="502"/>
      <c r="SA46" s="502"/>
      <c r="SB46" s="502"/>
      <c r="SC46" s="502"/>
      <c r="SD46" s="502"/>
      <c r="SE46" s="502"/>
      <c r="SF46" s="502"/>
      <c r="SG46" s="502"/>
      <c r="SH46" s="502"/>
      <c r="SI46" s="502"/>
      <c r="SJ46" s="502"/>
      <c r="SK46" s="502"/>
      <c r="SL46" s="502"/>
      <c r="SM46" s="502"/>
      <c r="SN46" s="502"/>
      <c r="SO46" s="502"/>
      <c r="SP46" s="502"/>
      <c r="SQ46" s="502"/>
      <c r="SR46" s="502"/>
      <c r="SS46" s="502"/>
      <c r="ST46" s="502"/>
      <c r="SU46" s="502"/>
      <c r="SV46" s="502"/>
      <c r="SW46" s="502"/>
      <c r="SX46" s="502"/>
      <c r="SY46" s="502"/>
      <c r="SZ46" s="502"/>
      <c r="TA46" s="502"/>
      <c r="TB46" s="502"/>
      <c r="TC46" s="502"/>
      <c r="TD46" s="502"/>
      <c r="TE46" s="502"/>
      <c r="TF46" s="502"/>
      <c r="TG46" s="502"/>
      <c r="TH46" s="502"/>
      <c r="TI46" s="502"/>
      <c r="TJ46" s="502"/>
      <c r="TK46" s="502"/>
      <c r="TL46" s="502"/>
      <c r="TM46" s="502"/>
      <c r="TN46" s="502"/>
      <c r="TO46" s="502"/>
      <c r="TP46" s="502"/>
      <c r="TQ46" s="502"/>
      <c r="TR46" s="502"/>
      <c r="TS46" s="502"/>
      <c r="TT46" s="502"/>
      <c r="TU46" s="502"/>
      <c r="TV46" s="502"/>
      <c r="TW46" s="502"/>
      <c r="TX46" s="502"/>
      <c r="TY46" s="502"/>
      <c r="TZ46" s="502"/>
      <c r="UA46" s="502"/>
      <c r="UB46" s="502"/>
      <c r="UC46" s="502"/>
      <c r="UD46" s="502"/>
      <c r="UE46" s="502"/>
      <c r="UF46" s="502"/>
      <c r="UG46" s="502"/>
      <c r="UH46" s="502"/>
      <c r="UI46" s="502"/>
      <c r="UJ46" s="502"/>
      <c r="UK46" s="502"/>
      <c r="UL46" s="502"/>
      <c r="UM46" s="502"/>
      <c r="UN46" s="502"/>
      <c r="UO46" s="502"/>
      <c r="UP46" s="502"/>
      <c r="UQ46" s="502"/>
      <c r="UR46" s="502"/>
      <c r="US46" s="502"/>
      <c r="UT46" s="502"/>
      <c r="UU46" s="502"/>
      <c r="UV46" s="502"/>
      <c r="UW46" s="502"/>
      <c r="UX46" s="502"/>
      <c r="UY46" s="502"/>
      <c r="UZ46" s="502"/>
      <c r="VA46" s="502"/>
      <c r="VB46" s="502"/>
      <c r="VC46" s="502"/>
      <c r="VD46" s="502"/>
      <c r="VE46" s="502"/>
      <c r="VF46" s="502"/>
      <c r="VG46" s="502"/>
      <c r="VH46" s="502"/>
      <c r="VI46" s="502"/>
      <c r="VJ46" s="502"/>
      <c r="VK46" s="502"/>
      <c r="VL46" s="502"/>
      <c r="VM46" s="502"/>
      <c r="VN46" s="502"/>
      <c r="VO46" s="502"/>
      <c r="VP46" s="502"/>
      <c r="VQ46" s="502"/>
      <c r="VR46" s="502"/>
      <c r="VS46" s="502"/>
      <c r="VT46" s="502"/>
      <c r="VU46" s="502"/>
      <c r="VV46" s="502"/>
      <c r="VW46" s="502"/>
      <c r="VX46" s="502"/>
      <c r="VY46" s="502"/>
      <c r="VZ46" s="502"/>
      <c r="WA46" s="502"/>
      <c r="WB46" s="502"/>
      <c r="WC46" s="502"/>
      <c r="WD46" s="502"/>
      <c r="WE46" s="502"/>
      <c r="WF46" s="502"/>
      <c r="WG46" s="502"/>
      <c r="WH46" s="502"/>
      <c r="WI46" s="502"/>
      <c r="WJ46" s="502"/>
      <c r="WK46" s="502"/>
      <c r="WL46" s="502"/>
      <c r="WM46" s="502"/>
      <c r="WN46" s="502"/>
      <c r="WO46" s="502"/>
      <c r="WP46" s="502"/>
      <c r="WQ46" s="502"/>
      <c r="WR46" s="502"/>
      <c r="WS46" s="502"/>
      <c r="WT46" s="502"/>
      <c r="WU46" s="502"/>
      <c r="WV46" s="502"/>
      <c r="WW46" s="502"/>
      <c r="WX46" s="502"/>
      <c r="WY46" s="502"/>
      <c r="WZ46" s="502"/>
      <c r="XA46" s="502"/>
      <c r="XB46" s="502"/>
      <c r="XC46" s="502"/>
      <c r="XD46" s="502"/>
      <c r="XE46" s="502"/>
      <c r="XF46" s="502"/>
      <c r="XG46" s="502"/>
      <c r="XH46" s="502"/>
      <c r="XI46" s="502"/>
      <c r="XJ46" s="502"/>
      <c r="XK46" s="502"/>
      <c r="XL46" s="502"/>
      <c r="XM46" s="502"/>
      <c r="XN46" s="502"/>
      <c r="XO46" s="502"/>
      <c r="XP46" s="502"/>
      <c r="XQ46" s="502"/>
      <c r="XR46" s="502"/>
      <c r="XS46" s="502"/>
      <c r="XT46" s="502"/>
      <c r="XU46" s="502"/>
      <c r="XV46" s="502"/>
      <c r="XW46" s="502"/>
      <c r="XX46" s="502"/>
      <c r="XY46" s="502"/>
      <c r="XZ46" s="502"/>
      <c r="YA46" s="502"/>
      <c r="YB46" s="502"/>
      <c r="YC46" s="502"/>
      <c r="YD46" s="502"/>
      <c r="YE46" s="502"/>
      <c r="YF46" s="502"/>
      <c r="YG46" s="502"/>
      <c r="YH46" s="502"/>
      <c r="YI46" s="502"/>
      <c r="YJ46" s="502"/>
      <c r="YK46" s="502"/>
      <c r="YL46" s="502"/>
      <c r="YM46" s="502"/>
      <c r="YN46" s="502"/>
      <c r="YO46" s="502"/>
      <c r="YP46" s="502"/>
      <c r="YQ46" s="502"/>
      <c r="YR46" s="502"/>
      <c r="YS46" s="502"/>
      <c r="YT46" s="502"/>
      <c r="YU46" s="502"/>
      <c r="YV46" s="502"/>
      <c r="YW46" s="502"/>
      <c r="YX46" s="502"/>
      <c r="YY46" s="502"/>
      <c r="YZ46" s="502"/>
      <c r="ZA46" s="502"/>
      <c r="ZB46" s="502"/>
      <c r="ZC46" s="502"/>
      <c r="ZD46" s="502"/>
      <c r="ZE46" s="502"/>
      <c r="ZF46" s="502"/>
      <c r="ZG46" s="502"/>
      <c r="ZH46" s="502"/>
      <c r="ZI46" s="502"/>
      <c r="ZJ46" s="502"/>
      <c r="ZK46" s="502"/>
      <c r="ZL46" s="502"/>
      <c r="ZM46" s="502"/>
      <c r="ZN46" s="502"/>
      <c r="ZO46" s="502"/>
      <c r="ZP46" s="502"/>
      <c r="ZQ46" s="502"/>
      <c r="ZR46" s="502"/>
      <c r="ZS46" s="502"/>
      <c r="ZT46" s="502"/>
      <c r="ZU46" s="502"/>
      <c r="ZV46" s="502"/>
      <c r="ZW46" s="502"/>
      <c r="ZX46" s="502"/>
      <c r="ZY46" s="502"/>
      <c r="ZZ46" s="502"/>
      <c r="AAA46" s="502"/>
      <c r="AAB46" s="502"/>
      <c r="AAC46" s="502"/>
      <c r="AAD46" s="502"/>
      <c r="AAE46" s="502"/>
      <c r="AAF46" s="502"/>
      <c r="AAG46" s="502"/>
      <c r="AAH46" s="502"/>
      <c r="AAI46" s="502"/>
      <c r="AAJ46" s="502"/>
      <c r="AAK46" s="502"/>
      <c r="AAL46" s="502"/>
      <c r="AAM46" s="502"/>
      <c r="AAN46" s="502"/>
      <c r="AAO46" s="502"/>
      <c r="AAP46" s="502"/>
      <c r="AAQ46" s="502"/>
      <c r="AAR46" s="502"/>
      <c r="AAS46" s="502"/>
      <c r="AAT46" s="502"/>
      <c r="AAU46" s="502"/>
      <c r="AAV46" s="502"/>
      <c r="AAW46" s="502"/>
      <c r="AAX46" s="502"/>
      <c r="AAY46" s="502"/>
      <c r="AAZ46" s="502"/>
      <c r="ABA46" s="502"/>
      <c r="ABB46" s="502"/>
      <c r="ABC46" s="502"/>
      <c r="ABD46" s="502"/>
      <c r="ABE46" s="502"/>
      <c r="ABF46" s="502"/>
      <c r="ABG46" s="502"/>
      <c r="ABH46" s="502"/>
      <c r="ABI46" s="502"/>
      <c r="ABJ46" s="502"/>
      <c r="ABK46" s="502"/>
      <c r="ABL46" s="502"/>
      <c r="ABM46" s="502"/>
      <c r="ABN46" s="502"/>
      <c r="ABO46" s="502"/>
      <c r="ABP46" s="502"/>
      <c r="ABQ46" s="502"/>
      <c r="ABR46" s="502"/>
      <c r="ABS46" s="502"/>
      <c r="ABT46" s="502"/>
      <c r="ABU46" s="502"/>
      <c r="ABV46" s="502"/>
      <c r="ABW46" s="502"/>
      <c r="ABX46" s="502"/>
      <c r="ABY46" s="502"/>
      <c r="ABZ46" s="502"/>
      <c r="ACA46" s="502"/>
      <c r="ACB46" s="502"/>
      <c r="ACC46" s="502"/>
      <c r="ACD46" s="502"/>
      <c r="ACE46" s="502"/>
      <c r="ACF46" s="502"/>
      <c r="ACG46" s="502"/>
      <c r="ACH46" s="502"/>
      <c r="ACI46" s="502"/>
      <c r="ACJ46" s="502"/>
      <c r="ACK46" s="502"/>
      <c r="ACL46" s="502"/>
      <c r="ACM46" s="502"/>
      <c r="ACN46" s="502"/>
      <c r="ACO46" s="502"/>
      <c r="ACP46" s="502"/>
      <c r="ACQ46" s="502"/>
      <c r="ACR46" s="502"/>
      <c r="ACS46" s="502"/>
      <c r="ACT46" s="502"/>
      <c r="ACU46" s="502"/>
      <c r="ACV46" s="502"/>
      <c r="ACW46" s="502"/>
      <c r="ACX46" s="502"/>
      <c r="ACY46" s="502"/>
      <c r="ACZ46" s="502"/>
      <c r="ADA46" s="502"/>
      <c r="ADB46" s="502"/>
      <c r="ADC46" s="502"/>
      <c r="ADD46" s="502"/>
      <c r="ADE46" s="502"/>
      <c r="ADF46" s="502"/>
      <c r="ADG46" s="502"/>
      <c r="ADH46" s="502"/>
      <c r="ADI46" s="502"/>
      <c r="ADJ46" s="502"/>
      <c r="ADK46" s="502"/>
      <c r="ADL46" s="502"/>
      <c r="ADM46" s="502"/>
      <c r="ADN46" s="502"/>
      <c r="ADO46" s="502"/>
      <c r="ADP46" s="502"/>
      <c r="ADQ46" s="502"/>
      <c r="ADR46" s="502"/>
      <c r="ADS46" s="502"/>
      <c r="ADT46" s="502"/>
      <c r="ADU46" s="502"/>
      <c r="ADV46" s="502"/>
      <c r="ADW46" s="502"/>
      <c r="ADX46" s="502"/>
      <c r="ADY46" s="502"/>
      <c r="ADZ46" s="502"/>
      <c r="AEA46" s="502"/>
      <c r="AEB46" s="502"/>
      <c r="AEC46" s="502"/>
      <c r="AED46" s="502"/>
      <c r="AEE46" s="502"/>
      <c r="AEF46" s="502"/>
      <c r="AEG46" s="502"/>
      <c r="AEH46" s="502"/>
      <c r="AEI46" s="502"/>
      <c r="AEJ46" s="502"/>
      <c r="AEK46" s="502"/>
      <c r="AEL46" s="502"/>
      <c r="AEM46" s="502"/>
      <c r="AEN46" s="502"/>
      <c r="AEO46" s="502"/>
      <c r="AEP46" s="502"/>
      <c r="AEQ46" s="502"/>
      <c r="AER46" s="502"/>
      <c r="AES46" s="502"/>
      <c r="AET46" s="502"/>
      <c r="AEU46" s="502"/>
      <c r="AEV46" s="502"/>
      <c r="AEW46" s="502"/>
      <c r="AEX46" s="502"/>
      <c r="AEY46" s="502"/>
      <c r="AEZ46" s="502"/>
      <c r="AFA46" s="502"/>
      <c r="AFB46" s="502"/>
      <c r="AFC46" s="502"/>
      <c r="AFD46" s="502"/>
      <c r="AFE46" s="502"/>
      <c r="AFF46" s="502"/>
      <c r="AFG46" s="502"/>
      <c r="AFH46" s="502"/>
      <c r="AFI46" s="502"/>
      <c r="AFJ46" s="502"/>
      <c r="AFK46" s="502"/>
      <c r="AFL46" s="502"/>
      <c r="AFM46" s="502"/>
      <c r="AFN46" s="502"/>
      <c r="AFO46" s="502"/>
      <c r="AFP46" s="502"/>
      <c r="AFQ46" s="502"/>
      <c r="AFR46" s="502"/>
      <c r="AFS46" s="502"/>
      <c r="AFT46" s="502"/>
      <c r="AFU46" s="502"/>
      <c r="AFV46" s="502"/>
      <c r="AFW46" s="502"/>
      <c r="AFX46" s="502"/>
      <c r="AFY46" s="502"/>
      <c r="AFZ46" s="502"/>
      <c r="AGA46" s="502"/>
      <c r="AGB46" s="502"/>
      <c r="AGC46" s="502"/>
      <c r="AGD46" s="502"/>
      <c r="AGE46" s="502"/>
      <c r="AGF46" s="502"/>
      <c r="AGG46" s="502"/>
      <c r="AGH46" s="502"/>
      <c r="AGI46" s="502"/>
      <c r="AGJ46" s="502"/>
      <c r="AGK46" s="502"/>
      <c r="AGL46" s="502"/>
      <c r="AGM46" s="502"/>
      <c r="AGN46" s="502"/>
      <c r="AGO46" s="502"/>
      <c r="AGP46" s="502"/>
      <c r="AGQ46" s="502"/>
      <c r="AGR46" s="502"/>
      <c r="AGS46" s="502"/>
      <c r="AGT46" s="502"/>
      <c r="AGU46" s="502"/>
      <c r="AGV46" s="502"/>
      <c r="AGW46" s="502"/>
      <c r="AGX46" s="502"/>
      <c r="AGY46" s="502"/>
      <c r="AGZ46" s="502"/>
      <c r="AHA46" s="502"/>
      <c r="AHB46" s="502"/>
      <c r="AHC46" s="502"/>
      <c r="AHD46" s="502"/>
      <c r="AHE46" s="502"/>
      <c r="AHF46" s="502"/>
      <c r="AHG46" s="502"/>
      <c r="AHH46" s="502"/>
      <c r="AHI46" s="502"/>
      <c r="AHJ46" s="502"/>
      <c r="AHK46" s="502"/>
      <c r="AHL46" s="502"/>
      <c r="AHM46" s="502"/>
      <c r="AHN46" s="502"/>
      <c r="AHO46" s="502"/>
      <c r="AHP46" s="502"/>
      <c r="AHQ46" s="502"/>
      <c r="AHR46" s="502"/>
      <c r="AHS46" s="502"/>
      <c r="AHT46" s="502"/>
      <c r="AHU46" s="502"/>
      <c r="AHV46" s="502"/>
      <c r="AHW46" s="502"/>
      <c r="AHX46" s="502"/>
      <c r="AHY46" s="502"/>
      <c r="AHZ46" s="502"/>
      <c r="AIA46" s="502"/>
      <c r="AIB46" s="502"/>
      <c r="AIC46" s="502"/>
      <c r="AID46" s="502"/>
      <c r="AIE46" s="502"/>
      <c r="AIF46" s="502"/>
      <c r="AIG46" s="502"/>
      <c r="AIH46" s="502"/>
      <c r="AII46" s="502"/>
      <c r="AIJ46" s="502"/>
      <c r="AIK46" s="502"/>
      <c r="AIL46" s="502"/>
      <c r="AIM46" s="502"/>
      <c r="AIN46" s="502"/>
      <c r="AIO46" s="502"/>
      <c r="AIP46" s="502"/>
      <c r="AIQ46" s="502"/>
      <c r="AIR46" s="502"/>
      <c r="AIS46" s="502"/>
      <c r="AIT46" s="502"/>
      <c r="AIU46" s="502"/>
      <c r="AIV46" s="502"/>
      <c r="AIW46" s="502"/>
      <c r="AIX46" s="502"/>
      <c r="AIY46" s="502"/>
      <c r="AIZ46" s="502"/>
      <c r="AJA46" s="502"/>
      <c r="AJB46" s="502"/>
      <c r="AJC46" s="502"/>
      <c r="AJD46" s="502"/>
      <c r="AJE46" s="502"/>
      <c r="AJF46" s="502"/>
      <c r="AJG46" s="502"/>
      <c r="AJH46" s="502"/>
      <c r="AJI46" s="502"/>
      <c r="AJJ46" s="502"/>
      <c r="AJK46" s="502"/>
      <c r="AJL46" s="502"/>
      <c r="AJM46" s="502"/>
      <c r="AJN46" s="502"/>
      <c r="AJO46" s="502"/>
      <c r="AJP46" s="502"/>
      <c r="AJQ46" s="502"/>
      <c r="AJR46" s="502"/>
      <c r="AJS46" s="502"/>
      <c r="AJT46" s="502"/>
      <c r="AJU46" s="502"/>
      <c r="AJV46" s="502"/>
      <c r="AJW46" s="502"/>
      <c r="AJX46" s="502"/>
      <c r="AJY46" s="502"/>
      <c r="AJZ46" s="502"/>
      <c r="AKA46" s="502"/>
      <c r="AKB46" s="502"/>
      <c r="AKC46" s="502"/>
      <c r="AKD46" s="502"/>
      <c r="AKE46" s="502"/>
      <c r="AKF46" s="502"/>
      <c r="AKG46" s="502"/>
      <c r="AKH46" s="502"/>
      <c r="AKI46" s="502"/>
      <c r="AKJ46" s="502"/>
      <c r="AKK46" s="502"/>
      <c r="AKL46" s="502"/>
      <c r="AKM46" s="502"/>
      <c r="AKN46" s="502"/>
      <c r="AKO46" s="502"/>
      <c r="AKP46" s="502"/>
      <c r="AKQ46" s="502"/>
      <c r="AKR46" s="502"/>
      <c r="AKS46" s="502"/>
      <c r="AKT46" s="502"/>
      <c r="AKU46" s="502"/>
      <c r="AKV46" s="502"/>
      <c r="AKW46" s="502"/>
      <c r="AKX46" s="502"/>
      <c r="AKY46" s="502"/>
      <c r="AKZ46" s="502"/>
      <c r="ALA46" s="502"/>
      <c r="ALB46" s="502"/>
      <c r="ALC46" s="502"/>
      <c r="ALD46" s="502"/>
      <c r="ALE46" s="502"/>
      <c r="ALF46" s="502"/>
      <c r="ALG46" s="502"/>
      <c r="ALH46" s="502"/>
      <c r="ALI46" s="502"/>
      <c r="ALJ46" s="502"/>
      <c r="ALK46" s="502"/>
      <c r="ALL46" s="502"/>
      <c r="ALM46" s="502"/>
      <c r="ALN46" s="502"/>
      <c r="ALO46" s="502"/>
      <c r="ALP46" s="502"/>
      <c r="ALQ46" s="502"/>
      <c r="ALR46" s="502"/>
      <c r="ALS46" s="502"/>
      <c r="ALT46" s="502"/>
      <c r="ALU46" s="502"/>
      <c r="ALV46" s="502"/>
      <c r="ALW46" s="502"/>
      <c r="ALX46" s="502"/>
      <c r="ALY46" s="502"/>
      <c r="ALZ46" s="502"/>
      <c r="AMA46" s="502"/>
      <c r="AMB46" s="502"/>
      <c r="AMC46" s="502"/>
      <c r="AMD46" s="502"/>
      <c r="AME46" s="502"/>
      <c r="AMF46" s="502"/>
      <c r="AMG46" s="502"/>
      <c r="AMH46" s="502"/>
      <c r="AMI46" s="502"/>
      <c r="AMJ46" s="502"/>
      <c r="AMK46" s="502"/>
      <c r="AML46" s="502"/>
      <c r="AMM46" s="502"/>
      <c r="AMN46" s="502"/>
      <c r="AMO46" s="502"/>
      <c r="AMP46" s="502"/>
      <c r="AMQ46" s="502"/>
      <c r="AMR46" s="502"/>
      <c r="AMS46" s="502"/>
      <c r="AMT46" s="502"/>
      <c r="AMU46" s="502"/>
      <c r="AMV46" s="502"/>
      <c r="AMW46" s="502"/>
      <c r="AMX46" s="502"/>
      <c r="AMY46" s="502"/>
      <c r="AMZ46" s="502"/>
      <c r="ANA46" s="502"/>
      <c r="ANB46" s="502"/>
      <c r="ANC46" s="502"/>
      <c r="AND46" s="502"/>
      <c r="ANE46" s="502"/>
      <c r="ANF46" s="502"/>
      <c r="ANG46" s="502"/>
      <c r="ANH46" s="502"/>
      <c r="ANI46" s="502"/>
      <c r="ANJ46" s="502"/>
      <c r="ANK46" s="502"/>
      <c r="ANL46" s="502"/>
      <c r="ANM46" s="502"/>
      <c r="ANN46" s="502"/>
      <c r="ANO46" s="502"/>
      <c r="ANP46" s="502"/>
      <c r="ANQ46" s="502"/>
      <c r="ANR46" s="502"/>
      <c r="ANS46" s="502"/>
      <c r="ANT46" s="502"/>
      <c r="ANU46" s="502"/>
      <c r="ANV46" s="502"/>
      <c r="ANW46" s="502"/>
      <c r="ANX46" s="502"/>
      <c r="ANY46" s="502"/>
      <c r="ANZ46" s="502"/>
      <c r="AOA46" s="502"/>
      <c r="AOB46" s="502"/>
      <c r="AOC46" s="502"/>
      <c r="AOD46" s="502"/>
      <c r="AOE46" s="502"/>
      <c r="AOF46" s="502"/>
      <c r="AOG46" s="502"/>
      <c r="AOH46" s="502"/>
      <c r="AOI46" s="502"/>
      <c r="AOJ46" s="502"/>
      <c r="AOK46" s="502"/>
      <c r="AOL46" s="502"/>
      <c r="AOM46" s="502"/>
      <c r="AON46" s="502"/>
      <c r="AOO46" s="502"/>
      <c r="AOP46" s="502"/>
      <c r="AOQ46" s="502"/>
      <c r="AOR46" s="502"/>
      <c r="AOS46" s="502"/>
      <c r="AOT46" s="502"/>
      <c r="AOU46" s="502"/>
      <c r="AOV46" s="502"/>
      <c r="AOW46" s="502"/>
      <c r="AOX46" s="502"/>
      <c r="AOY46" s="502"/>
      <c r="AOZ46" s="502"/>
      <c r="APA46" s="502"/>
      <c r="APB46" s="502"/>
      <c r="APC46" s="502"/>
      <c r="APD46" s="502"/>
      <c r="APE46" s="502"/>
      <c r="APF46" s="502"/>
      <c r="APG46" s="502"/>
      <c r="APH46" s="502"/>
      <c r="API46" s="502"/>
      <c r="APJ46" s="502"/>
      <c r="APK46" s="502"/>
      <c r="APL46" s="502"/>
      <c r="APM46" s="502"/>
      <c r="APN46" s="502"/>
      <c r="APO46" s="502"/>
      <c r="APP46" s="502"/>
      <c r="APQ46" s="502"/>
      <c r="APR46" s="502"/>
      <c r="APS46" s="502"/>
      <c r="APT46" s="502"/>
      <c r="APU46" s="502"/>
      <c r="APV46" s="502"/>
      <c r="APW46" s="502"/>
      <c r="APX46" s="502"/>
      <c r="APY46" s="502"/>
      <c r="APZ46" s="502"/>
      <c r="AQA46" s="502"/>
      <c r="AQB46" s="502"/>
      <c r="AQC46" s="502"/>
      <c r="AQD46" s="502"/>
      <c r="AQE46" s="502"/>
      <c r="AQF46" s="502"/>
      <c r="AQG46" s="502"/>
      <c r="AQH46" s="502"/>
      <c r="AQI46" s="502"/>
      <c r="AQJ46" s="502"/>
      <c r="AQK46" s="502"/>
      <c r="AQL46" s="502"/>
      <c r="AQM46" s="502"/>
      <c r="AQN46" s="502"/>
      <c r="AQO46" s="502"/>
      <c r="AQP46" s="502"/>
      <c r="AQQ46" s="502"/>
      <c r="AQR46" s="502"/>
      <c r="AQS46" s="502"/>
      <c r="AQT46" s="502"/>
      <c r="AQU46" s="502"/>
      <c r="AQV46" s="502"/>
      <c r="AQW46" s="502"/>
      <c r="AQX46" s="502"/>
      <c r="AQY46" s="502"/>
      <c r="AQZ46" s="502"/>
      <c r="ARA46" s="502"/>
      <c r="ARB46" s="502"/>
      <c r="ARC46" s="502"/>
      <c r="ARD46" s="502"/>
      <c r="ARE46" s="502"/>
      <c r="ARF46" s="502"/>
      <c r="ARG46" s="502"/>
      <c r="ARH46" s="502"/>
      <c r="ARI46" s="502"/>
      <c r="ARJ46" s="502"/>
      <c r="ARK46" s="502"/>
      <c r="ARL46" s="502"/>
      <c r="ARM46" s="502"/>
      <c r="ARN46" s="502"/>
      <c r="ARO46" s="502"/>
      <c r="ARP46" s="502"/>
      <c r="ARQ46" s="502"/>
      <c r="ARR46" s="502"/>
      <c r="ARS46" s="502"/>
      <c r="ART46" s="502"/>
      <c r="ARU46" s="502"/>
      <c r="ARV46" s="502"/>
      <c r="ARW46" s="502"/>
      <c r="ARX46" s="502"/>
      <c r="ARY46" s="502"/>
      <c r="ARZ46" s="502"/>
      <c r="ASA46" s="502"/>
      <c r="ASB46" s="502"/>
      <c r="ASC46" s="502"/>
    </row>
    <row r="47" spans="1:1173" s="507" customFormat="1" ht="22" hidden="1" customHeight="1" thickTop="1" thickBot="1" x14ac:dyDescent="0.2">
      <c r="A47" s="483"/>
      <c r="B47" s="504" t="s">
        <v>243</v>
      </c>
      <c r="C47" s="505" t="s">
        <v>49</v>
      </c>
      <c r="D47" s="615">
        <f>IF(D$29="","",Vérification!$C$87*10^6)</f>
        <v>286500000</v>
      </c>
      <c r="E47" s="506">
        <f>IF(E$29="","",Vérification!$C$87*10^6)</f>
        <v>286500000</v>
      </c>
      <c r="F47" s="506">
        <f>IF(F$29="","",Vérification!$C$87*10^6)</f>
        <v>286500000</v>
      </c>
      <c r="G47" s="506">
        <f>IF(G$29="","",Vérification!$C$87*10^6)</f>
        <v>286500000</v>
      </c>
      <c r="H47" s="506">
        <f>IF(H$29="","",Vérification!$C$87*10^6)</f>
        <v>286500000</v>
      </c>
      <c r="I47" s="506">
        <f>IF(I$29="","",Vérification!$C$87*10^6)</f>
        <v>286500000</v>
      </c>
      <c r="J47" s="506">
        <f>IF(J$29="","",Vérification!$C$87*10^6)</f>
        <v>286500000</v>
      </c>
      <c r="K47" s="506">
        <f>IF(K$29="","",Vérification!$C$87*10^6)</f>
        <v>286500000</v>
      </c>
      <c r="L47" s="506">
        <f>IF(L$29="","",Vérification!$C$87*10^6)</f>
        <v>286500000</v>
      </c>
      <c r="M47" s="506">
        <f>IF(M$29="","",Vérification!$C$87*10^6)</f>
        <v>286500000</v>
      </c>
      <c r="N47" s="506">
        <f>IF(N$29="","",Vérification!$C$87*10^6)</f>
        <v>286500000</v>
      </c>
      <c r="O47" s="506">
        <f>IF(O$29="","",Vérification!$C$87*10^6)</f>
        <v>286500000</v>
      </c>
      <c r="P47" s="506">
        <f>IF(P$29="","",Vérification!$C$87*10^6)</f>
        <v>286500000</v>
      </c>
      <c r="Q47" s="506">
        <f>IF(Q$29="","",Vérification!$C$87*10^6)</f>
        <v>286500000</v>
      </c>
      <c r="R47" s="506">
        <f>IF(R$29="","",Vérification!$C$87*10^6)</f>
        <v>286500000</v>
      </c>
      <c r="S47" s="506">
        <f>IF(S$29="","",Vérification!$C$87*10^6)</f>
        <v>286500000</v>
      </c>
      <c r="T47" s="506">
        <f>IF(T$29="","",Vérification!$C$87*10^6)</f>
        <v>286500000</v>
      </c>
      <c r="U47" s="506">
        <f>IF(U$29="","",Vérification!$C$87*10^6)</f>
        <v>286500000</v>
      </c>
      <c r="V47" s="506">
        <f>IF(V$29="","",Vérification!$C$87*10^6)</f>
        <v>286500000</v>
      </c>
      <c r="W47" s="506">
        <f>IF(W$29="","",Vérification!$C$87*10^6)</f>
        <v>286500000</v>
      </c>
      <c r="X47" s="506">
        <f>IF(X$29="","",Vérification!$C$87*10^6)</f>
        <v>286500000</v>
      </c>
      <c r="Y47" s="506">
        <f>IF(Y$29="","",Vérification!$C$87*10^6)</f>
        <v>286500000</v>
      </c>
      <c r="Z47" s="506">
        <f>IF(Z$29="","",Vérification!$C$87*10^6)</f>
        <v>286500000</v>
      </c>
      <c r="AA47" s="506">
        <f>IF(AA$29="","",Vérification!$C$87*10^6)</f>
        <v>286500000</v>
      </c>
      <c r="AB47" s="506">
        <f>IF(AB$29="","",Vérification!$C$87*10^6)</f>
        <v>286500000</v>
      </c>
      <c r="AC47" s="506">
        <f>IF(AC$29="","",Vérification!$C$87*10^6)</f>
        <v>286500000</v>
      </c>
      <c r="AD47" s="506">
        <f>IF(AD$29="","",Vérification!$C$87*10^6)</f>
        <v>286500000</v>
      </c>
      <c r="AE47" s="506">
        <f>IF(AE$29="","",Vérification!$C$87*10^6)</f>
        <v>286500000</v>
      </c>
      <c r="AF47" s="506">
        <f>IF(AF$29="","",Vérification!$C$87*10^6)</f>
        <v>286500000</v>
      </c>
      <c r="AG47" s="506">
        <f>IF(AG$29="","",Vérification!$C$87*10^6)</f>
        <v>286500000</v>
      </c>
      <c r="AH47" s="506">
        <f>IF(AH$29="","",Vérification!$C$87*10^6)</f>
        <v>286500000</v>
      </c>
      <c r="AI47" s="506">
        <f>IF(AI$29="","",Vérification!$C$87*10^6)</f>
        <v>286500000</v>
      </c>
      <c r="AJ47" s="506">
        <f>IF(AJ$29="","",Vérification!$C$87*10^6)</f>
        <v>286500000</v>
      </c>
      <c r="AK47" s="506" t="str">
        <f>IF(AK$29="","",Vérification!$C$87*10^6)</f>
        <v/>
      </c>
      <c r="AL47" s="506" t="str">
        <f>IF(AL$29="","",Vérification!$C$87*10^6)</f>
        <v/>
      </c>
      <c r="AM47" s="506" t="str">
        <f>IF(AM$29="","",Vérification!$C$87*10^6)</f>
        <v/>
      </c>
      <c r="AN47" s="506" t="str">
        <f>IF(AN$29="","",Vérification!$C$87*10^6)</f>
        <v/>
      </c>
      <c r="AO47" s="506" t="str">
        <f>IF(AO$29="","",Vérification!$C$87*10^6)</f>
        <v/>
      </c>
      <c r="AP47" s="506" t="str">
        <f>IF(AP$29="","",Vérification!$C$87*10^6)</f>
        <v/>
      </c>
      <c r="AQ47" s="506" t="str">
        <f>IF(AQ$29="","",Vérification!$C$87*10^6)</f>
        <v/>
      </c>
      <c r="AR47" s="506" t="str">
        <f>IF(AR$29="","",Vérification!$C$87*10^6)</f>
        <v/>
      </c>
    </row>
    <row r="48" spans="1:1173" s="512" customFormat="1" ht="22" hidden="1" customHeight="1" thickTop="1" x14ac:dyDescent="0.15">
      <c r="A48" s="508"/>
      <c r="B48" s="509" t="s">
        <v>245</v>
      </c>
      <c r="C48" s="510" t="s">
        <v>49</v>
      </c>
      <c r="D48" s="616">
        <f>IF(D$29="","",D47*8760/Vérification!$D$87)</f>
        <v>973144629.70143461</v>
      </c>
      <c r="E48" s="511">
        <f>IF(E$29="","",E47*8760/Vérification!$D$87)</f>
        <v>973144629.70143461</v>
      </c>
      <c r="F48" s="511">
        <f>IF(F$29="","",F47*8760/Vérification!$D$87)</f>
        <v>973144629.70143461</v>
      </c>
      <c r="G48" s="511">
        <f>IF(G$29="","",G47*8760/Vérification!$D$87)</f>
        <v>973144629.70143461</v>
      </c>
      <c r="H48" s="511">
        <f>IF(H$29="","",H47*8760/Vérification!$D$87)</f>
        <v>973144629.70143461</v>
      </c>
      <c r="I48" s="511">
        <f>IF(I$29="","",I47*8760/Vérification!$D$87)</f>
        <v>973144629.70143461</v>
      </c>
      <c r="J48" s="511">
        <f>IF(J$29="","",J47*8760/Vérification!$D$87)</f>
        <v>973144629.70143461</v>
      </c>
      <c r="K48" s="511">
        <f>IF(K$29="","",K47*8760/Vérification!$D$87)</f>
        <v>973144629.70143461</v>
      </c>
      <c r="L48" s="511">
        <f>IF(L$29="","",L47*8760/Vérification!$D$87)</f>
        <v>973144629.70143461</v>
      </c>
      <c r="M48" s="511">
        <f>IF(M$29="","",M47*8760/Vérification!$D$87)</f>
        <v>973144629.70143461</v>
      </c>
      <c r="N48" s="511">
        <f>IF(N$29="","",N47*8760/Vérification!$D$87)</f>
        <v>973144629.70143461</v>
      </c>
      <c r="O48" s="511">
        <f>IF(O$29="","",O47*8760/Vérification!$D$87)</f>
        <v>973144629.70143461</v>
      </c>
      <c r="P48" s="511">
        <f>IF(P$29="","",P47*8760/Vérification!$D$87)</f>
        <v>973144629.70143461</v>
      </c>
      <c r="Q48" s="511">
        <f>IF(Q$29="","",Q47*8760/Vérification!$D$87)</f>
        <v>973144629.70143461</v>
      </c>
      <c r="R48" s="511">
        <f>IF(R$29="","",R47*8760/Vérification!$D$87)</f>
        <v>973144629.70143461</v>
      </c>
      <c r="S48" s="511">
        <f>IF(S$29="","",S47*8760/Vérification!$D$87)</f>
        <v>973144629.70143461</v>
      </c>
      <c r="T48" s="511">
        <f>IF(T$29="","",T47*8760/Vérification!$D$87)</f>
        <v>973144629.70143461</v>
      </c>
      <c r="U48" s="511">
        <f>IF(U$29="","",U47*8760/Vérification!$D$87)</f>
        <v>973144629.70143461</v>
      </c>
      <c r="V48" s="511">
        <f>IF(V$29="","",V47*8760/Vérification!$D$87)</f>
        <v>973144629.70143461</v>
      </c>
      <c r="W48" s="511">
        <f>IF(W$29="","",W47*8760/Vérification!$D$87)</f>
        <v>973144629.70143461</v>
      </c>
      <c r="X48" s="511">
        <f>IF(X$29="","",X47*8760/Vérification!$D$87)</f>
        <v>973144629.70143461</v>
      </c>
      <c r="Y48" s="511">
        <f>IF(Y$29="","",Y47*8760/Vérification!$D$87)</f>
        <v>973144629.70143461</v>
      </c>
      <c r="Z48" s="511">
        <f>IF(Z$29="","",Z47*8760/Vérification!$D$87)</f>
        <v>973144629.70143461</v>
      </c>
      <c r="AA48" s="511">
        <f>IF(AA$29="","",AA47*8760/Vérification!$D$87)</f>
        <v>973144629.70143461</v>
      </c>
      <c r="AB48" s="511">
        <f>IF(AB$29="","",AB47*8760/Vérification!$D$87)</f>
        <v>973144629.70143461</v>
      </c>
      <c r="AC48" s="511">
        <f>IF(AC$29="","",AC47*8760/Vérification!$D$87)</f>
        <v>973144629.70143461</v>
      </c>
      <c r="AD48" s="511">
        <f>IF(AD$29="","",AD47*8760/Vérification!$D$87)</f>
        <v>973144629.70143461</v>
      </c>
      <c r="AE48" s="511">
        <f>IF(AE$29="","",AE47*8760/Vérification!$D$87)</f>
        <v>973144629.70143461</v>
      </c>
      <c r="AF48" s="511">
        <f>IF(AF$29="","",AF47*8760/Vérification!$D$87)</f>
        <v>973144629.70143461</v>
      </c>
      <c r="AG48" s="511">
        <f>IF(AG$29="","",AG47*8760/Vérification!$D$87)</f>
        <v>973144629.70143461</v>
      </c>
      <c r="AH48" s="511">
        <f>IF(AH$29="","",AH47*8760/Vérification!$D$87)</f>
        <v>973144629.70143461</v>
      </c>
      <c r="AI48" s="511">
        <f>IF(AI$29="","",AI47*8760/Vérification!$D$87)</f>
        <v>973144629.70143461</v>
      </c>
      <c r="AJ48" s="511">
        <f>IF(AJ$29="","",AJ47*8760/Vérification!$D$87)</f>
        <v>973144629.70143461</v>
      </c>
      <c r="AK48" s="511" t="str">
        <f>IF(AK$29="","",AK47*8760/Vérification!$D$87)</f>
        <v/>
      </c>
      <c r="AL48" s="511" t="str">
        <f>IF(AL$29="","",AL47*8760/Vérification!$D$87)</f>
        <v/>
      </c>
      <c r="AM48" s="511" t="str">
        <f>IF(AM$29="","",AM47*8760/Vérification!$D$87)</f>
        <v/>
      </c>
      <c r="AN48" s="511" t="str">
        <f>IF(AN$29="","",AN47*8760/Vérification!$D$87)</f>
        <v/>
      </c>
      <c r="AO48" s="511" t="str">
        <f>IF(AO$29="","",AO47*8760/Vérification!$D$87)</f>
        <v/>
      </c>
      <c r="AP48" s="511" t="str">
        <f>IF(AP$29="","",AP47*8760/Vérification!$D$87)</f>
        <v/>
      </c>
      <c r="AQ48" s="511" t="str">
        <f>IF(AQ$29="","",AQ47*8760/Vérification!$D$87)</f>
        <v/>
      </c>
      <c r="AR48" s="511" t="str">
        <f>IF(AR$29="","",AR47*8760/Vérification!$D$87)</f>
        <v/>
      </c>
    </row>
    <row r="49" spans="1:1173" s="518" customFormat="1" ht="22" hidden="1" customHeight="1" x14ac:dyDescent="0.15">
      <c r="A49" s="513"/>
      <c r="B49" s="514" t="s">
        <v>210</v>
      </c>
      <c r="C49" s="515" t="s">
        <v>240</v>
      </c>
      <c r="D49" s="617">
        <f>C41</f>
        <v>2500000000</v>
      </c>
      <c r="E49" s="517">
        <f t="shared" ref="E49:AR49" si="4">IF(E$29="","",$C41+D49)</f>
        <v>5000000000</v>
      </c>
      <c r="F49" s="517">
        <f t="shared" si="4"/>
        <v>7500000000</v>
      </c>
      <c r="G49" s="517">
        <f t="shared" si="4"/>
        <v>10000000000</v>
      </c>
      <c r="H49" s="517">
        <f t="shared" si="4"/>
        <v>12500000000</v>
      </c>
      <c r="I49" s="517">
        <f t="shared" si="4"/>
        <v>15000000000</v>
      </c>
      <c r="J49" s="517">
        <f t="shared" si="4"/>
        <v>17500000000</v>
      </c>
      <c r="K49" s="517">
        <f t="shared" si="4"/>
        <v>20000000000</v>
      </c>
      <c r="L49" s="517">
        <f t="shared" si="4"/>
        <v>22500000000</v>
      </c>
      <c r="M49" s="517">
        <f t="shared" si="4"/>
        <v>25000000000</v>
      </c>
      <c r="N49" s="517">
        <f t="shared" si="4"/>
        <v>27500000000</v>
      </c>
      <c r="O49" s="517">
        <f t="shared" si="4"/>
        <v>30000000000</v>
      </c>
      <c r="P49" s="517">
        <f t="shared" si="4"/>
        <v>32500000000</v>
      </c>
      <c r="Q49" s="517">
        <f t="shared" si="4"/>
        <v>35000000000</v>
      </c>
      <c r="R49" s="517">
        <f t="shared" si="4"/>
        <v>37500000000</v>
      </c>
      <c r="S49" s="517">
        <f t="shared" si="4"/>
        <v>40000000000</v>
      </c>
      <c r="T49" s="517">
        <f t="shared" si="4"/>
        <v>42500000000</v>
      </c>
      <c r="U49" s="517">
        <f t="shared" si="4"/>
        <v>45000000000</v>
      </c>
      <c r="V49" s="517">
        <f t="shared" si="4"/>
        <v>47500000000</v>
      </c>
      <c r="W49" s="517">
        <f t="shared" si="4"/>
        <v>50000000000</v>
      </c>
      <c r="X49" s="517">
        <f t="shared" si="4"/>
        <v>52500000000</v>
      </c>
      <c r="Y49" s="517">
        <f t="shared" si="4"/>
        <v>55000000000</v>
      </c>
      <c r="Z49" s="517">
        <f t="shared" si="4"/>
        <v>57500000000</v>
      </c>
      <c r="AA49" s="517">
        <f t="shared" si="4"/>
        <v>60000000000</v>
      </c>
      <c r="AB49" s="517">
        <f t="shared" si="4"/>
        <v>62500000000</v>
      </c>
      <c r="AC49" s="517">
        <f t="shared" si="4"/>
        <v>65000000000</v>
      </c>
      <c r="AD49" s="517">
        <f t="shared" si="4"/>
        <v>67500000000</v>
      </c>
      <c r="AE49" s="517">
        <f t="shared" si="4"/>
        <v>70000000000</v>
      </c>
      <c r="AF49" s="517">
        <f t="shared" si="4"/>
        <v>72500000000</v>
      </c>
      <c r="AG49" s="517">
        <f t="shared" si="4"/>
        <v>75000000000</v>
      </c>
      <c r="AH49" s="517">
        <f t="shared" si="4"/>
        <v>77500000000</v>
      </c>
      <c r="AI49" s="517">
        <f t="shared" si="4"/>
        <v>80000000000</v>
      </c>
      <c r="AJ49" s="517">
        <f t="shared" si="4"/>
        <v>82500000000</v>
      </c>
      <c r="AK49" s="517" t="str">
        <f t="shared" si="4"/>
        <v/>
      </c>
      <c r="AL49" s="517" t="str">
        <f t="shared" si="4"/>
        <v/>
      </c>
      <c r="AM49" s="517" t="str">
        <f t="shared" si="4"/>
        <v/>
      </c>
      <c r="AN49" s="517" t="str">
        <f t="shared" si="4"/>
        <v/>
      </c>
      <c r="AO49" s="517" t="str">
        <f t="shared" si="4"/>
        <v/>
      </c>
      <c r="AP49" s="517" t="str">
        <f t="shared" si="4"/>
        <v/>
      </c>
      <c r="AQ49" s="517" t="str">
        <f t="shared" si="4"/>
        <v/>
      </c>
      <c r="AR49" s="517" t="str">
        <f t="shared" si="4"/>
        <v/>
      </c>
    </row>
    <row r="50" spans="1:1173" s="522" customFormat="1" ht="22" hidden="1" customHeight="1" thickBot="1" x14ac:dyDescent="0.2">
      <c r="A50" s="483"/>
      <c r="B50" s="519" t="s">
        <v>241</v>
      </c>
      <c r="C50" s="520" t="s">
        <v>240</v>
      </c>
      <c r="D50" s="618">
        <f t="shared" ref="D50:AR50" si="5">IF(D$29="","",ROUNDDOWN(D49,0))</f>
        <v>2500000000</v>
      </c>
      <c r="E50" s="521">
        <f t="shared" si="5"/>
        <v>5000000000</v>
      </c>
      <c r="F50" s="521">
        <f t="shared" si="5"/>
        <v>7500000000</v>
      </c>
      <c r="G50" s="521">
        <f t="shared" si="5"/>
        <v>10000000000</v>
      </c>
      <c r="H50" s="521">
        <f t="shared" si="5"/>
        <v>12500000000</v>
      </c>
      <c r="I50" s="521">
        <f t="shared" si="5"/>
        <v>15000000000</v>
      </c>
      <c r="J50" s="521">
        <f t="shared" si="5"/>
        <v>17500000000</v>
      </c>
      <c r="K50" s="521">
        <f t="shared" si="5"/>
        <v>20000000000</v>
      </c>
      <c r="L50" s="521">
        <f t="shared" si="5"/>
        <v>22500000000</v>
      </c>
      <c r="M50" s="521">
        <f t="shared" si="5"/>
        <v>25000000000</v>
      </c>
      <c r="N50" s="521">
        <f t="shared" si="5"/>
        <v>27500000000</v>
      </c>
      <c r="O50" s="521">
        <f t="shared" si="5"/>
        <v>30000000000</v>
      </c>
      <c r="P50" s="521">
        <f t="shared" si="5"/>
        <v>32500000000</v>
      </c>
      <c r="Q50" s="521">
        <f t="shared" si="5"/>
        <v>35000000000</v>
      </c>
      <c r="R50" s="521">
        <f t="shared" si="5"/>
        <v>37500000000</v>
      </c>
      <c r="S50" s="521">
        <f t="shared" si="5"/>
        <v>40000000000</v>
      </c>
      <c r="T50" s="521">
        <f t="shared" si="5"/>
        <v>42500000000</v>
      </c>
      <c r="U50" s="521">
        <f t="shared" si="5"/>
        <v>45000000000</v>
      </c>
      <c r="V50" s="521">
        <f t="shared" si="5"/>
        <v>47500000000</v>
      </c>
      <c r="W50" s="521">
        <f t="shared" si="5"/>
        <v>50000000000</v>
      </c>
      <c r="X50" s="521">
        <f t="shared" si="5"/>
        <v>52500000000</v>
      </c>
      <c r="Y50" s="521">
        <f t="shared" si="5"/>
        <v>55000000000</v>
      </c>
      <c r="Z50" s="521">
        <f t="shared" si="5"/>
        <v>57500000000</v>
      </c>
      <c r="AA50" s="521">
        <f t="shared" si="5"/>
        <v>60000000000</v>
      </c>
      <c r="AB50" s="521">
        <f t="shared" si="5"/>
        <v>62500000000</v>
      </c>
      <c r="AC50" s="521">
        <f t="shared" si="5"/>
        <v>65000000000</v>
      </c>
      <c r="AD50" s="521">
        <f t="shared" si="5"/>
        <v>67500000000</v>
      </c>
      <c r="AE50" s="521">
        <f t="shared" si="5"/>
        <v>70000000000</v>
      </c>
      <c r="AF50" s="521">
        <f t="shared" si="5"/>
        <v>72500000000</v>
      </c>
      <c r="AG50" s="521">
        <f t="shared" si="5"/>
        <v>75000000000</v>
      </c>
      <c r="AH50" s="521">
        <f t="shared" si="5"/>
        <v>77500000000</v>
      </c>
      <c r="AI50" s="521">
        <f t="shared" si="5"/>
        <v>80000000000</v>
      </c>
      <c r="AJ50" s="521">
        <f t="shared" si="5"/>
        <v>82500000000</v>
      </c>
      <c r="AK50" s="521" t="str">
        <f t="shared" si="5"/>
        <v/>
      </c>
      <c r="AL50" s="521" t="str">
        <f t="shared" si="5"/>
        <v/>
      </c>
      <c r="AM50" s="521" t="str">
        <f t="shared" si="5"/>
        <v/>
      </c>
      <c r="AN50" s="521" t="str">
        <f t="shared" si="5"/>
        <v/>
      </c>
      <c r="AO50" s="521" t="str">
        <f t="shared" si="5"/>
        <v/>
      </c>
      <c r="AP50" s="521" t="str">
        <f t="shared" si="5"/>
        <v/>
      </c>
      <c r="AQ50" s="521" t="str">
        <f t="shared" si="5"/>
        <v/>
      </c>
      <c r="AR50" s="521" t="str">
        <f t="shared" si="5"/>
        <v/>
      </c>
    </row>
    <row r="51" spans="1:1173" s="507" customFormat="1" ht="22" hidden="1" customHeight="1" thickTop="1" thickBot="1" x14ac:dyDescent="0.2">
      <c r="A51" s="483"/>
      <c r="B51" s="504" t="s">
        <v>244</v>
      </c>
      <c r="C51" s="505" t="s">
        <v>49</v>
      </c>
      <c r="D51" s="615">
        <f t="shared" ref="D51:AR51" si="6">IF(D$29="","",$E$24*D50)</f>
        <v>3.79486125E+16</v>
      </c>
      <c r="E51" s="506">
        <f t="shared" si="6"/>
        <v>7.5897225E+16</v>
      </c>
      <c r="F51" s="506">
        <f t="shared" si="6"/>
        <v>1.138458375E+17</v>
      </c>
      <c r="G51" s="506">
        <f t="shared" si="6"/>
        <v>1.5179445E+17</v>
      </c>
      <c r="H51" s="506">
        <f t="shared" si="6"/>
        <v>1.897430625E+17</v>
      </c>
      <c r="I51" s="506">
        <f t="shared" si="6"/>
        <v>2.27691675E+17</v>
      </c>
      <c r="J51" s="506">
        <f t="shared" si="6"/>
        <v>2.656402875E+17</v>
      </c>
      <c r="K51" s="506">
        <f t="shared" si="6"/>
        <v>3.035889E+17</v>
      </c>
      <c r="L51" s="506">
        <f t="shared" si="6"/>
        <v>3.415375125E+17</v>
      </c>
      <c r="M51" s="506">
        <f t="shared" si="6"/>
        <v>3.79486125E+17</v>
      </c>
      <c r="N51" s="506">
        <f t="shared" si="6"/>
        <v>4.174347375E+17</v>
      </c>
      <c r="O51" s="506">
        <f t="shared" si="6"/>
        <v>4.5538335E+17</v>
      </c>
      <c r="P51" s="506">
        <f t="shared" si="6"/>
        <v>4.933319625E+17</v>
      </c>
      <c r="Q51" s="506">
        <f t="shared" si="6"/>
        <v>5.31280575E+17</v>
      </c>
      <c r="R51" s="506">
        <f t="shared" si="6"/>
        <v>5.692291875E+17</v>
      </c>
      <c r="S51" s="506">
        <f t="shared" si="6"/>
        <v>6.071778E+17</v>
      </c>
      <c r="T51" s="506">
        <f t="shared" si="6"/>
        <v>6.451264125E+17</v>
      </c>
      <c r="U51" s="506">
        <f t="shared" si="6"/>
        <v>6.83075025E+17</v>
      </c>
      <c r="V51" s="506">
        <f t="shared" si="6"/>
        <v>7.210236375E+17</v>
      </c>
      <c r="W51" s="506">
        <f t="shared" si="6"/>
        <v>7.5897225E+17</v>
      </c>
      <c r="X51" s="506">
        <f t="shared" si="6"/>
        <v>7.969208625E+17</v>
      </c>
      <c r="Y51" s="506">
        <f t="shared" si="6"/>
        <v>8.34869475E+17</v>
      </c>
      <c r="Z51" s="506">
        <f t="shared" si="6"/>
        <v>8.728180875E+17</v>
      </c>
      <c r="AA51" s="506">
        <f t="shared" si="6"/>
        <v>9.107667E+17</v>
      </c>
      <c r="AB51" s="506">
        <f t="shared" si="6"/>
        <v>9.487153125E+17</v>
      </c>
      <c r="AC51" s="506">
        <f t="shared" si="6"/>
        <v>9.86663925E+17</v>
      </c>
      <c r="AD51" s="506">
        <f t="shared" si="6"/>
        <v>1.0246125375E+18</v>
      </c>
      <c r="AE51" s="506">
        <f t="shared" si="6"/>
        <v>1.06256115E+18</v>
      </c>
      <c r="AF51" s="506">
        <f t="shared" si="6"/>
        <v>1.1005097625E+18</v>
      </c>
      <c r="AG51" s="506">
        <f t="shared" si="6"/>
        <v>1.138458375E+18</v>
      </c>
      <c r="AH51" s="506">
        <f t="shared" si="6"/>
        <v>1.1764069875E+18</v>
      </c>
      <c r="AI51" s="506">
        <f t="shared" si="6"/>
        <v>1.2143556E+18</v>
      </c>
      <c r="AJ51" s="523">
        <f t="shared" si="6"/>
        <v>1.2523042125E+18</v>
      </c>
      <c r="AK51" s="506" t="str">
        <f t="shared" si="6"/>
        <v/>
      </c>
      <c r="AL51" s="506" t="str">
        <f t="shared" si="6"/>
        <v/>
      </c>
      <c r="AM51" s="506" t="str">
        <f t="shared" si="6"/>
        <v/>
      </c>
      <c r="AN51" s="506" t="str">
        <f t="shared" si="6"/>
        <v/>
      </c>
      <c r="AO51" s="506" t="str">
        <f t="shared" si="6"/>
        <v/>
      </c>
      <c r="AP51" s="506" t="str">
        <f t="shared" si="6"/>
        <v/>
      </c>
      <c r="AQ51" s="506" t="str">
        <f t="shared" si="6"/>
        <v/>
      </c>
      <c r="AR51" s="506" t="str">
        <f t="shared" si="6"/>
        <v/>
      </c>
    </row>
    <row r="52" spans="1:1173" s="512" customFormat="1" ht="22" hidden="1" customHeight="1" thickTop="1" x14ac:dyDescent="0.15">
      <c r="A52" s="508"/>
      <c r="B52" s="509" t="s">
        <v>245</v>
      </c>
      <c r="C52" s="510" t="s">
        <v>49</v>
      </c>
      <c r="D52" s="511">
        <f t="shared" ref="D52:AR52" si="7">IF(D$29="","",D51*8760/$D$15)</f>
        <v>1.040469E+17</v>
      </c>
      <c r="E52" s="511">
        <f t="shared" si="7"/>
        <v>2.080938E+17</v>
      </c>
      <c r="F52" s="511">
        <f t="shared" si="7"/>
        <v>3.121407E+17</v>
      </c>
      <c r="G52" s="511">
        <f t="shared" si="7"/>
        <v>4.161876E+17</v>
      </c>
      <c r="H52" s="511">
        <f t="shared" si="7"/>
        <v>5.202345E+17</v>
      </c>
      <c r="I52" s="511">
        <f t="shared" si="7"/>
        <v>6.242814E+17</v>
      </c>
      <c r="J52" s="511">
        <f t="shared" si="7"/>
        <v>7.283283E+17</v>
      </c>
      <c r="K52" s="511">
        <f t="shared" si="7"/>
        <v>8.323752E+17</v>
      </c>
      <c r="L52" s="511">
        <f t="shared" si="7"/>
        <v>9.3642209999999987E+17</v>
      </c>
      <c r="M52" s="511">
        <f t="shared" si="7"/>
        <v>1.040469E+18</v>
      </c>
      <c r="N52" s="511">
        <f t="shared" si="7"/>
        <v>1.1445159E+18</v>
      </c>
      <c r="O52" s="511">
        <f t="shared" si="7"/>
        <v>1.2485628E+18</v>
      </c>
      <c r="P52" s="511">
        <f t="shared" si="7"/>
        <v>1.3526097E+18</v>
      </c>
      <c r="Q52" s="511">
        <f t="shared" si="7"/>
        <v>1.4566566E+18</v>
      </c>
      <c r="R52" s="511">
        <f t="shared" si="7"/>
        <v>1.5607035E+18</v>
      </c>
      <c r="S52" s="511">
        <f t="shared" si="7"/>
        <v>1.6647504E+18</v>
      </c>
      <c r="T52" s="511">
        <f t="shared" si="7"/>
        <v>1.7687973E+18</v>
      </c>
      <c r="U52" s="511">
        <f t="shared" si="7"/>
        <v>1.8728441999999997E+18</v>
      </c>
      <c r="V52" s="511">
        <f t="shared" si="7"/>
        <v>1.9768911E+18</v>
      </c>
      <c r="W52" s="511">
        <f t="shared" si="7"/>
        <v>2.080938E+18</v>
      </c>
      <c r="X52" s="511">
        <f t="shared" si="7"/>
        <v>2.1849849E+18</v>
      </c>
      <c r="Y52" s="511">
        <f t="shared" si="7"/>
        <v>2.2890318E+18</v>
      </c>
      <c r="Z52" s="511">
        <f t="shared" si="7"/>
        <v>2.3930787E+18</v>
      </c>
      <c r="AA52" s="511">
        <f t="shared" si="7"/>
        <v>2.4971256E+18</v>
      </c>
      <c r="AB52" s="511">
        <f t="shared" si="7"/>
        <v>2.6011725E+18</v>
      </c>
      <c r="AC52" s="511">
        <f t="shared" si="7"/>
        <v>2.7052194E+18</v>
      </c>
      <c r="AD52" s="511">
        <f t="shared" si="7"/>
        <v>2.8092663E+18</v>
      </c>
      <c r="AE52" s="511">
        <f t="shared" si="7"/>
        <v>2.9133132E+18</v>
      </c>
      <c r="AF52" s="511">
        <f t="shared" si="7"/>
        <v>3.0173601E+18</v>
      </c>
      <c r="AG52" s="511">
        <f t="shared" si="7"/>
        <v>3.121407E+18</v>
      </c>
      <c r="AH52" s="511">
        <f t="shared" si="7"/>
        <v>3.2254539E+18</v>
      </c>
      <c r="AI52" s="511">
        <f t="shared" si="7"/>
        <v>3.3295008E+18</v>
      </c>
      <c r="AJ52" s="511">
        <f t="shared" si="7"/>
        <v>3.4335477E+18</v>
      </c>
      <c r="AK52" s="511" t="str">
        <f t="shared" si="7"/>
        <v/>
      </c>
      <c r="AL52" s="511" t="str">
        <f t="shared" si="7"/>
        <v/>
      </c>
      <c r="AM52" s="511" t="str">
        <f t="shared" si="7"/>
        <v/>
      </c>
      <c r="AN52" s="511" t="str">
        <f t="shared" si="7"/>
        <v/>
      </c>
      <c r="AO52" s="511" t="str">
        <f t="shared" si="7"/>
        <v/>
      </c>
      <c r="AP52" s="511" t="str">
        <f t="shared" si="7"/>
        <v/>
      </c>
      <c r="AQ52" s="511" t="str">
        <f t="shared" si="7"/>
        <v/>
      </c>
      <c r="AR52" s="511" t="str">
        <f t="shared" si="7"/>
        <v/>
      </c>
    </row>
    <row r="53" spans="1:1173" s="512" customFormat="1" ht="22" hidden="1" customHeight="1" x14ac:dyDescent="0.15">
      <c r="A53" s="508"/>
      <c r="B53" s="509" t="s">
        <v>40</v>
      </c>
      <c r="C53" s="510" t="s">
        <v>272</v>
      </c>
      <c r="D53" s="511">
        <f>IF(D$29="","",Vérification!$F$87*D51/$D$15)</f>
        <v>3.9552075E+16</v>
      </c>
      <c r="E53" s="511">
        <f>IF(E$29="","",Vérification!$F$87*E51/$D$15)</f>
        <v>7.910415E+16</v>
      </c>
      <c r="F53" s="511">
        <f>IF(F$29="","",Vérification!$F$87*F51/$D$15)</f>
        <v>1.18656225E+17</v>
      </c>
      <c r="G53" s="511">
        <f>IF(G$29="","",Vérification!$F$87*G51/$D$15)</f>
        <v>1.582083E+17</v>
      </c>
      <c r="H53" s="511">
        <f>IF(H$29="","",Vérification!$F$87*H51/$D$15)</f>
        <v>1.97760375E+17</v>
      </c>
      <c r="I53" s="511">
        <f>IF(I$29="","",Vérification!$F$87*I51/$D$15)</f>
        <v>2.3731245E+17</v>
      </c>
      <c r="J53" s="511">
        <f>IF(J$29="","",Vérification!$F$87*J51/$D$15)</f>
        <v>2.76864525E+17</v>
      </c>
      <c r="K53" s="511">
        <f>IF(K$29="","",Vérification!$F$87*K51/$D$15)</f>
        <v>3.164166E+17</v>
      </c>
      <c r="L53" s="511">
        <f>IF(L$29="","",Vérification!$F$87*L51/$D$15)</f>
        <v>3.55968675E+17</v>
      </c>
      <c r="M53" s="511">
        <f>IF(M$29="","",Vérification!$F$87*M51/$D$15)</f>
        <v>3.9552075E+17</v>
      </c>
      <c r="N53" s="511">
        <f>IF(N$29="","",Vérification!$F$87*N51/$D$15)</f>
        <v>4.35072825E+17</v>
      </c>
      <c r="O53" s="511">
        <f>IF(O$29="","",Vérification!$F$87*O51/$D$15)</f>
        <v>4.746249E+17</v>
      </c>
      <c r="P53" s="511">
        <f>IF(P$29="","",Vérification!$F$87*P51/$D$15)</f>
        <v>5.1417697500000006E+17</v>
      </c>
      <c r="Q53" s="511">
        <f>IF(Q$29="","",Vérification!$F$87*Q51/$D$15)</f>
        <v>5.5372905E+17</v>
      </c>
      <c r="R53" s="511">
        <f>IF(R$29="","",Vérification!$F$87*R51/$D$15)</f>
        <v>5.93281125E+17</v>
      </c>
      <c r="S53" s="511">
        <f>IF(S$29="","",Vérification!$F$87*S51/$D$15)</f>
        <v>6.328332E+17</v>
      </c>
      <c r="T53" s="511">
        <f>IF(T$29="","",Vérification!$F$87*T51/$D$15)</f>
        <v>6.72385275E+17</v>
      </c>
      <c r="U53" s="511">
        <f>IF(U$29="","",Vérification!$F$87*U51/$D$15)</f>
        <v>7.1193735E+17</v>
      </c>
      <c r="V53" s="511">
        <f>IF(V$29="","",Vérification!$F$87*V51/$D$15)</f>
        <v>7.51489425E+17</v>
      </c>
      <c r="W53" s="511">
        <f>IF(W$29="","",Vérification!$F$87*W51/$D$15)</f>
        <v>7.910415E+17</v>
      </c>
      <c r="X53" s="511">
        <f>IF(X$29="","",Vérification!$F$87*X51/$D$15)</f>
        <v>8.30593575E+17</v>
      </c>
      <c r="Y53" s="511">
        <f>IF(Y$29="","",Vérification!$F$87*Y51/$D$15)</f>
        <v>8.7014565E+17</v>
      </c>
      <c r="Z53" s="511">
        <f>IF(Z$29="","",Vérification!$F$87*Z51/$D$15)</f>
        <v>9.09697725E+17</v>
      </c>
      <c r="AA53" s="511">
        <f>IF(AA$29="","",Vérification!$F$87*AA51/$D$15)</f>
        <v>9.492498E+17</v>
      </c>
      <c r="AB53" s="511">
        <f>IF(AB$29="","",Vérification!$F$87*AB51/$D$15)</f>
        <v>9.8880187499999987E+17</v>
      </c>
      <c r="AC53" s="511">
        <f>IF(AC$29="","",Vérification!$F$87*AC51/$D$15)</f>
        <v>1.0283539500000001E+18</v>
      </c>
      <c r="AD53" s="511">
        <f>IF(AD$29="","",Vérification!$F$87*AD51/$D$15)</f>
        <v>1.067906025E+18</v>
      </c>
      <c r="AE53" s="511">
        <f>IF(AE$29="","",Vérification!$F$87*AE51/$D$15)</f>
        <v>1.1074581E+18</v>
      </c>
      <c r="AF53" s="511">
        <f>IF(AF$29="","",Vérification!$F$87*AF51/$D$15)</f>
        <v>1.147010175E+18</v>
      </c>
      <c r="AG53" s="511">
        <f>IF(AG$29="","",Vérification!$F$87*AG51/$D$15)</f>
        <v>1.18656225E+18</v>
      </c>
      <c r="AH53" s="511">
        <f>IF(AH$29="","",Vérification!$F$87*AH51/$D$15)</f>
        <v>1.226114325E+18</v>
      </c>
      <c r="AI53" s="511">
        <f>IF(AI$29="","",Vérification!$F$87*AI51/$D$15)</f>
        <v>1.2656664E+18</v>
      </c>
      <c r="AJ53" s="511">
        <f>IF(AJ$29="","",Vérification!$F$87*AJ51/$D$15)</f>
        <v>1.305218475E+18</v>
      </c>
      <c r="AK53" s="511" t="str">
        <f>IF(AK$29="","",Vérification!$F$87*AK51/$D$15)</f>
        <v/>
      </c>
      <c r="AL53" s="511" t="str">
        <f>IF(AL$29="","",Vérification!$F$87*AL51/$D$15)</f>
        <v/>
      </c>
      <c r="AM53" s="511" t="str">
        <f>IF(AM$29="","",Vérification!$F$87*AM51/$D$15)</f>
        <v/>
      </c>
      <c r="AN53" s="511" t="str">
        <f>IF(AN$29="","",Vérification!$F$87*AN51/$D$15)</f>
        <v/>
      </c>
      <c r="AO53" s="511" t="str">
        <f>IF(AO$29="","",Vérification!$F$87*AO51/$D$15)</f>
        <v/>
      </c>
      <c r="AP53" s="511" t="str">
        <f>IF(AP$29="","",Vérification!$F$87*AP51/$D$15)</f>
        <v/>
      </c>
      <c r="AQ53" s="511" t="str">
        <f>IF(AQ$29="","",Vérification!$F$87*AQ51/$D$15)</f>
        <v/>
      </c>
      <c r="AR53" s="511" t="str">
        <f>IF(AR$29="","",Vérification!$F$87*AR51/$D$15)</f>
        <v/>
      </c>
    </row>
    <row r="54" spans="1:1173" s="484" customFormat="1" ht="26" hidden="1" customHeight="1" x14ac:dyDescent="0.15">
      <c r="A54" s="483"/>
      <c r="D54" s="524"/>
      <c r="E54" s="485"/>
      <c r="J54" s="485"/>
    </row>
    <row r="55" spans="1:1173" s="483" customFormat="1" ht="10" hidden="1" customHeight="1" x14ac:dyDescent="0.15">
      <c r="E55" s="489"/>
      <c r="J55" s="489"/>
    </row>
    <row r="56" spans="1:1173" s="483" customFormat="1" ht="22" hidden="1" customHeight="1" x14ac:dyDescent="0.15">
      <c r="B56" s="496"/>
      <c r="C56" s="497" t="str">
        <f>G$21</f>
        <v>Puissance éolienne</v>
      </c>
      <c r="D56" s="479"/>
      <c r="E56" s="482"/>
      <c r="J56" s="489"/>
    </row>
    <row r="57" spans="1:1173" s="503" customFormat="1" ht="22" hidden="1" customHeight="1" thickBot="1" x14ac:dyDescent="0.2">
      <c r="A57" s="483"/>
      <c r="B57" s="498" t="s">
        <v>69</v>
      </c>
      <c r="C57" s="499" t="s">
        <v>11</v>
      </c>
      <c r="D57" s="500">
        <f>D$29</f>
        <v>2018</v>
      </c>
      <c r="E57" s="501">
        <f t="shared" ref="E57:AR57" si="8">E$29</f>
        <v>2019</v>
      </c>
      <c r="F57" s="500">
        <f t="shared" si="8"/>
        <v>2020</v>
      </c>
      <c r="G57" s="500">
        <f t="shared" si="8"/>
        <v>2021</v>
      </c>
      <c r="H57" s="500">
        <f t="shared" si="8"/>
        <v>2022</v>
      </c>
      <c r="I57" s="500">
        <f t="shared" si="8"/>
        <v>2023</v>
      </c>
      <c r="J57" s="501">
        <f t="shared" si="8"/>
        <v>2024</v>
      </c>
      <c r="K57" s="500">
        <f t="shared" si="8"/>
        <v>2025</v>
      </c>
      <c r="L57" s="500">
        <f t="shared" si="8"/>
        <v>2026</v>
      </c>
      <c r="M57" s="500">
        <f t="shared" si="8"/>
        <v>2027</v>
      </c>
      <c r="N57" s="500">
        <f t="shared" si="8"/>
        <v>2028</v>
      </c>
      <c r="O57" s="500">
        <f t="shared" si="8"/>
        <v>2029</v>
      </c>
      <c r="P57" s="500">
        <f t="shared" si="8"/>
        <v>2030</v>
      </c>
      <c r="Q57" s="500">
        <f t="shared" si="8"/>
        <v>2031</v>
      </c>
      <c r="R57" s="500">
        <f t="shared" si="8"/>
        <v>2032</v>
      </c>
      <c r="S57" s="500">
        <f t="shared" si="8"/>
        <v>2033</v>
      </c>
      <c r="T57" s="500">
        <f t="shared" si="8"/>
        <v>2034</v>
      </c>
      <c r="U57" s="500">
        <f t="shared" si="8"/>
        <v>2035</v>
      </c>
      <c r="V57" s="500">
        <f t="shared" si="8"/>
        <v>2036</v>
      </c>
      <c r="W57" s="500">
        <f t="shared" si="8"/>
        <v>2037</v>
      </c>
      <c r="X57" s="500">
        <f t="shared" si="8"/>
        <v>2038</v>
      </c>
      <c r="Y57" s="500">
        <f t="shared" si="8"/>
        <v>2039</v>
      </c>
      <c r="Z57" s="500">
        <f t="shared" si="8"/>
        <v>2040</v>
      </c>
      <c r="AA57" s="500">
        <f t="shared" si="8"/>
        <v>2041</v>
      </c>
      <c r="AB57" s="500">
        <f t="shared" si="8"/>
        <v>2042</v>
      </c>
      <c r="AC57" s="500">
        <f t="shared" si="8"/>
        <v>2043</v>
      </c>
      <c r="AD57" s="500">
        <f t="shared" si="8"/>
        <v>2044</v>
      </c>
      <c r="AE57" s="500">
        <f t="shared" si="8"/>
        <v>2045</v>
      </c>
      <c r="AF57" s="500">
        <f t="shared" si="8"/>
        <v>2046</v>
      </c>
      <c r="AG57" s="500">
        <f t="shared" si="8"/>
        <v>2047</v>
      </c>
      <c r="AH57" s="500">
        <f t="shared" si="8"/>
        <v>2048</v>
      </c>
      <c r="AI57" s="500">
        <f t="shared" si="8"/>
        <v>2049</v>
      </c>
      <c r="AJ57" s="500">
        <f t="shared" si="8"/>
        <v>2050</v>
      </c>
      <c r="AK57" s="500" t="str">
        <f t="shared" si="8"/>
        <v/>
      </c>
      <c r="AL57" s="500" t="str">
        <f t="shared" si="8"/>
        <v/>
      </c>
      <c r="AM57" s="500" t="str">
        <f t="shared" si="8"/>
        <v/>
      </c>
      <c r="AN57" s="500" t="str">
        <f t="shared" si="8"/>
        <v/>
      </c>
      <c r="AO57" s="500" t="str">
        <f t="shared" si="8"/>
        <v/>
      </c>
      <c r="AP57" s="500" t="str">
        <f t="shared" si="8"/>
        <v/>
      </c>
      <c r="AQ57" s="500" t="str">
        <f t="shared" si="8"/>
        <v/>
      </c>
      <c r="AR57" s="500" t="str">
        <f t="shared" si="8"/>
        <v/>
      </c>
      <c r="AS57" s="502"/>
      <c r="AT57" s="502"/>
      <c r="AU57" s="502"/>
      <c r="AV57" s="502"/>
      <c r="AW57" s="502"/>
      <c r="AX57" s="502"/>
      <c r="AY57" s="502"/>
      <c r="AZ57" s="502"/>
      <c r="BA57" s="502"/>
      <c r="BB57" s="502"/>
      <c r="BC57" s="502"/>
      <c r="BD57" s="502"/>
      <c r="BE57" s="502"/>
      <c r="BF57" s="502"/>
      <c r="BG57" s="502"/>
      <c r="BH57" s="502"/>
      <c r="BI57" s="502"/>
      <c r="BJ57" s="502"/>
      <c r="BK57" s="502"/>
      <c r="BL57" s="502"/>
      <c r="BM57" s="502"/>
      <c r="BN57" s="502"/>
      <c r="BO57" s="502"/>
      <c r="BP57" s="502"/>
      <c r="BQ57" s="502"/>
      <c r="BR57" s="502"/>
      <c r="BS57" s="502"/>
      <c r="BT57" s="502"/>
      <c r="BU57" s="502"/>
      <c r="BV57" s="502"/>
      <c r="BW57" s="502"/>
      <c r="BX57" s="502"/>
      <c r="BY57" s="502"/>
      <c r="BZ57" s="502"/>
      <c r="CA57" s="502"/>
      <c r="CB57" s="502"/>
      <c r="CC57" s="502"/>
      <c r="CD57" s="502"/>
      <c r="CE57" s="502"/>
      <c r="CF57" s="502"/>
      <c r="CG57" s="502"/>
      <c r="CH57" s="502"/>
      <c r="CI57" s="502"/>
      <c r="CJ57" s="502"/>
      <c r="CK57" s="502"/>
      <c r="CL57" s="502"/>
      <c r="CM57" s="502"/>
      <c r="CN57" s="502"/>
      <c r="CO57" s="502"/>
      <c r="CP57" s="502"/>
      <c r="CQ57" s="502"/>
      <c r="CR57" s="502"/>
      <c r="CS57" s="502"/>
      <c r="CT57" s="502"/>
      <c r="CU57" s="502"/>
      <c r="CV57" s="502"/>
      <c r="CW57" s="502"/>
      <c r="CX57" s="502"/>
      <c r="CY57" s="502"/>
      <c r="CZ57" s="502"/>
      <c r="DA57" s="502"/>
      <c r="DB57" s="502"/>
      <c r="DC57" s="502"/>
      <c r="DD57" s="502"/>
      <c r="DE57" s="502"/>
      <c r="DF57" s="502"/>
      <c r="DG57" s="502"/>
      <c r="DH57" s="502"/>
      <c r="DI57" s="502"/>
      <c r="DJ57" s="502"/>
      <c r="DK57" s="502"/>
      <c r="DL57" s="502"/>
      <c r="DM57" s="502"/>
      <c r="DN57" s="502"/>
      <c r="DO57" s="502"/>
      <c r="DP57" s="502"/>
      <c r="DQ57" s="502"/>
      <c r="DR57" s="502"/>
      <c r="DS57" s="502"/>
      <c r="DT57" s="502"/>
      <c r="DU57" s="502"/>
      <c r="DV57" s="502"/>
      <c r="DW57" s="502"/>
      <c r="DX57" s="502"/>
      <c r="DY57" s="502"/>
      <c r="DZ57" s="502"/>
      <c r="EA57" s="502"/>
      <c r="EB57" s="502"/>
      <c r="EC57" s="502"/>
      <c r="ED57" s="502"/>
      <c r="EE57" s="502"/>
      <c r="EF57" s="502"/>
      <c r="EG57" s="502"/>
      <c r="EH57" s="502"/>
      <c r="EI57" s="502"/>
      <c r="EJ57" s="502"/>
      <c r="EK57" s="502"/>
      <c r="EL57" s="502"/>
      <c r="EM57" s="502"/>
      <c r="EN57" s="502"/>
      <c r="EO57" s="502"/>
      <c r="EP57" s="502"/>
      <c r="EQ57" s="502"/>
      <c r="ER57" s="502"/>
      <c r="ES57" s="502"/>
      <c r="ET57" s="502"/>
      <c r="EU57" s="502"/>
      <c r="EV57" s="502"/>
      <c r="EW57" s="502"/>
      <c r="EX57" s="502"/>
      <c r="EY57" s="502"/>
      <c r="EZ57" s="502"/>
      <c r="FA57" s="502"/>
      <c r="FB57" s="502"/>
      <c r="FC57" s="502"/>
      <c r="FD57" s="502"/>
      <c r="FE57" s="502"/>
      <c r="FF57" s="502"/>
      <c r="FG57" s="502"/>
      <c r="FH57" s="502"/>
      <c r="FI57" s="502"/>
      <c r="FJ57" s="502"/>
      <c r="FK57" s="502"/>
      <c r="FL57" s="502"/>
      <c r="FM57" s="502"/>
      <c r="FN57" s="502"/>
      <c r="FO57" s="502"/>
      <c r="FP57" s="502"/>
      <c r="FQ57" s="502"/>
      <c r="FR57" s="502"/>
      <c r="FS57" s="502"/>
      <c r="FT57" s="502"/>
      <c r="FU57" s="502"/>
      <c r="FV57" s="502"/>
      <c r="FW57" s="502"/>
      <c r="FX57" s="502"/>
      <c r="FY57" s="502"/>
      <c r="FZ57" s="502"/>
      <c r="GA57" s="502"/>
      <c r="GB57" s="502"/>
      <c r="GC57" s="502"/>
      <c r="GD57" s="502"/>
      <c r="GE57" s="502"/>
      <c r="GF57" s="502"/>
      <c r="GG57" s="502"/>
      <c r="GH57" s="502"/>
      <c r="GI57" s="502"/>
      <c r="GJ57" s="502"/>
      <c r="GK57" s="502"/>
      <c r="GL57" s="502"/>
      <c r="GM57" s="502"/>
      <c r="GN57" s="502"/>
      <c r="GO57" s="502"/>
      <c r="GP57" s="502"/>
      <c r="GQ57" s="502"/>
      <c r="GR57" s="502"/>
      <c r="GS57" s="502"/>
      <c r="GT57" s="502"/>
      <c r="GU57" s="502"/>
      <c r="GV57" s="502"/>
      <c r="GW57" s="502"/>
      <c r="GX57" s="502"/>
      <c r="GY57" s="502"/>
      <c r="GZ57" s="502"/>
      <c r="HA57" s="502"/>
      <c r="HB57" s="502"/>
      <c r="HC57" s="502"/>
      <c r="HD57" s="502"/>
      <c r="HE57" s="502"/>
      <c r="HF57" s="502"/>
      <c r="HG57" s="502"/>
      <c r="HH57" s="502"/>
      <c r="HI57" s="502"/>
      <c r="HJ57" s="502"/>
      <c r="HK57" s="502"/>
      <c r="HL57" s="502"/>
      <c r="HM57" s="502"/>
      <c r="HN57" s="502"/>
      <c r="HO57" s="502"/>
      <c r="HP57" s="502"/>
      <c r="HQ57" s="502"/>
      <c r="HR57" s="502"/>
      <c r="HS57" s="502"/>
      <c r="HT57" s="502"/>
      <c r="HU57" s="502"/>
      <c r="HV57" s="502"/>
      <c r="HW57" s="502"/>
      <c r="HX57" s="502"/>
      <c r="HY57" s="502"/>
      <c r="HZ57" s="502"/>
      <c r="IA57" s="502"/>
      <c r="IB57" s="502"/>
      <c r="IC57" s="502"/>
      <c r="ID57" s="502"/>
      <c r="IE57" s="502"/>
      <c r="IF57" s="502"/>
      <c r="IG57" s="502"/>
      <c r="IH57" s="502"/>
      <c r="II57" s="502"/>
      <c r="IJ57" s="502"/>
      <c r="IK57" s="502"/>
      <c r="IL57" s="502"/>
      <c r="IM57" s="502"/>
      <c r="IN57" s="502"/>
      <c r="IO57" s="502"/>
      <c r="IP57" s="502"/>
      <c r="IQ57" s="502"/>
      <c r="IR57" s="502"/>
      <c r="IS57" s="502"/>
      <c r="IT57" s="502"/>
      <c r="IU57" s="502"/>
      <c r="IV57" s="502"/>
      <c r="IW57" s="502"/>
      <c r="IX57" s="502"/>
      <c r="IY57" s="502"/>
      <c r="IZ57" s="502"/>
      <c r="JA57" s="502"/>
      <c r="JB57" s="502"/>
      <c r="JC57" s="502"/>
      <c r="JD57" s="502"/>
      <c r="JE57" s="502"/>
      <c r="JF57" s="502"/>
      <c r="JG57" s="502"/>
      <c r="JH57" s="502"/>
      <c r="JI57" s="502"/>
      <c r="JJ57" s="502"/>
      <c r="JK57" s="502"/>
      <c r="JL57" s="502"/>
      <c r="JM57" s="502"/>
      <c r="JN57" s="502"/>
      <c r="JO57" s="502"/>
      <c r="JP57" s="502"/>
      <c r="JQ57" s="502"/>
      <c r="JR57" s="502"/>
      <c r="JS57" s="502"/>
      <c r="JT57" s="502"/>
      <c r="JU57" s="502"/>
      <c r="JV57" s="502"/>
      <c r="JW57" s="502"/>
      <c r="JX57" s="502"/>
      <c r="JY57" s="502"/>
      <c r="JZ57" s="502"/>
      <c r="KA57" s="502"/>
      <c r="KB57" s="502"/>
      <c r="KC57" s="502"/>
      <c r="KD57" s="502"/>
      <c r="KE57" s="502"/>
      <c r="KF57" s="502"/>
      <c r="KG57" s="502"/>
      <c r="KH57" s="502"/>
      <c r="KI57" s="502"/>
      <c r="KJ57" s="502"/>
      <c r="KK57" s="502"/>
      <c r="KL57" s="502"/>
      <c r="KM57" s="502"/>
      <c r="KN57" s="502"/>
      <c r="KO57" s="502"/>
      <c r="KP57" s="502"/>
      <c r="KQ57" s="502"/>
      <c r="KR57" s="502"/>
      <c r="KS57" s="502"/>
      <c r="KT57" s="502"/>
      <c r="KU57" s="502"/>
      <c r="KV57" s="502"/>
      <c r="KW57" s="502"/>
      <c r="KX57" s="502"/>
      <c r="KY57" s="502"/>
      <c r="KZ57" s="502"/>
      <c r="LA57" s="502"/>
      <c r="LB57" s="502"/>
      <c r="LC57" s="502"/>
      <c r="LD57" s="502"/>
      <c r="LE57" s="502"/>
      <c r="LF57" s="502"/>
      <c r="LG57" s="502"/>
      <c r="LH57" s="502"/>
      <c r="LI57" s="502"/>
      <c r="LJ57" s="502"/>
      <c r="LK57" s="502"/>
      <c r="LL57" s="502"/>
      <c r="LM57" s="502"/>
      <c r="LN57" s="502"/>
      <c r="LO57" s="502"/>
      <c r="LP57" s="502"/>
      <c r="LQ57" s="502"/>
      <c r="LR57" s="502"/>
      <c r="LS57" s="502"/>
      <c r="LT57" s="502"/>
      <c r="LU57" s="502"/>
      <c r="LV57" s="502"/>
      <c r="LW57" s="502"/>
      <c r="LX57" s="502"/>
      <c r="LY57" s="502"/>
      <c r="LZ57" s="502"/>
      <c r="MA57" s="502"/>
      <c r="MB57" s="502"/>
      <c r="MC57" s="502"/>
      <c r="MD57" s="502"/>
      <c r="ME57" s="502"/>
      <c r="MF57" s="502"/>
      <c r="MG57" s="502"/>
      <c r="MH57" s="502"/>
      <c r="MI57" s="502"/>
      <c r="MJ57" s="502"/>
      <c r="MK57" s="502"/>
      <c r="ML57" s="502"/>
      <c r="MM57" s="502"/>
      <c r="MN57" s="502"/>
      <c r="MO57" s="502"/>
      <c r="MP57" s="502"/>
      <c r="MQ57" s="502"/>
      <c r="MR57" s="502"/>
      <c r="MS57" s="502"/>
      <c r="MT57" s="502"/>
      <c r="MU57" s="502"/>
      <c r="MV57" s="502"/>
      <c r="MW57" s="502"/>
      <c r="MX57" s="502"/>
      <c r="MY57" s="502"/>
      <c r="MZ57" s="502"/>
      <c r="NA57" s="502"/>
      <c r="NB57" s="502"/>
      <c r="NC57" s="502"/>
      <c r="ND57" s="502"/>
      <c r="NE57" s="502"/>
      <c r="NF57" s="502"/>
      <c r="NG57" s="502"/>
      <c r="NH57" s="502"/>
      <c r="NI57" s="502"/>
      <c r="NJ57" s="502"/>
      <c r="NK57" s="502"/>
      <c r="NL57" s="502"/>
      <c r="NM57" s="502"/>
      <c r="NN57" s="502"/>
      <c r="NO57" s="502"/>
      <c r="NP57" s="502"/>
      <c r="NQ57" s="502"/>
      <c r="NR57" s="502"/>
      <c r="NS57" s="502"/>
      <c r="NT57" s="502"/>
      <c r="NU57" s="502"/>
      <c r="NV57" s="502"/>
      <c r="NW57" s="502"/>
      <c r="NX57" s="502"/>
      <c r="NY57" s="502"/>
      <c r="NZ57" s="502"/>
      <c r="OA57" s="502"/>
      <c r="OB57" s="502"/>
      <c r="OC57" s="502"/>
      <c r="OD57" s="502"/>
      <c r="OE57" s="502"/>
      <c r="OF57" s="502"/>
      <c r="OG57" s="502"/>
      <c r="OH57" s="502"/>
      <c r="OI57" s="502"/>
      <c r="OJ57" s="502"/>
      <c r="OK57" s="502"/>
      <c r="OL57" s="502"/>
      <c r="OM57" s="502"/>
      <c r="ON57" s="502"/>
      <c r="OO57" s="502"/>
      <c r="OP57" s="502"/>
      <c r="OQ57" s="502"/>
      <c r="OR57" s="502"/>
      <c r="OS57" s="502"/>
      <c r="OT57" s="502"/>
      <c r="OU57" s="502"/>
      <c r="OV57" s="502"/>
      <c r="OW57" s="502"/>
      <c r="OX57" s="502"/>
      <c r="OY57" s="502"/>
      <c r="OZ57" s="502"/>
      <c r="PA57" s="502"/>
      <c r="PB57" s="502"/>
      <c r="PC57" s="502"/>
      <c r="PD57" s="502"/>
      <c r="PE57" s="502"/>
      <c r="PF57" s="502"/>
      <c r="PG57" s="502"/>
      <c r="PH57" s="502"/>
      <c r="PI57" s="502"/>
      <c r="PJ57" s="502"/>
      <c r="PK57" s="502"/>
      <c r="PL57" s="502"/>
      <c r="PM57" s="502"/>
      <c r="PN57" s="502"/>
      <c r="PO57" s="502"/>
      <c r="PP57" s="502"/>
      <c r="PQ57" s="502"/>
      <c r="PR57" s="502"/>
      <c r="PS57" s="502"/>
      <c r="PT57" s="502"/>
      <c r="PU57" s="502"/>
      <c r="PV57" s="502"/>
      <c r="PW57" s="502"/>
      <c r="PX57" s="502"/>
      <c r="PY57" s="502"/>
      <c r="PZ57" s="502"/>
      <c r="QA57" s="502"/>
      <c r="QB57" s="502"/>
      <c r="QC57" s="502"/>
      <c r="QD57" s="502"/>
      <c r="QE57" s="502"/>
      <c r="QF57" s="502"/>
      <c r="QG57" s="502"/>
      <c r="QH57" s="502"/>
      <c r="QI57" s="502"/>
      <c r="QJ57" s="502"/>
      <c r="QK57" s="502"/>
      <c r="QL57" s="502"/>
      <c r="QM57" s="502"/>
      <c r="QN57" s="502"/>
      <c r="QO57" s="502"/>
      <c r="QP57" s="502"/>
      <c r="QQ57" s="502"/>
      <c r="QR57" s="502"/>
      <c r="QS57" s="502"/>
      <c r="QT57" s="502"/>
      <c r="QU57" s="502"/>
      <c r="QV57" s="502"/>
      <c r="QW57" s="502"/>
      <c r="QX57" s="502"/>
      <c r="QY57" s="502"/>
      <c r="QZ57" s="502"/>
      <c r="RA57" s="502"/>
      <c r="RB57" s="502"/>
      <c r="RC57" s="502"/>
      <c r="RD57" s="502"/>
      <c r="RE57" s="502"/>
      <c r="RF57" s="502"/>
      <c r="RG57" s="502"/>
      <c r="RH57" s="502"/>
      <c r="RI57" s="502"/>
      <c r="RJ57" s="502"/>
      <c r="RK57" s="502"/>
      <c r="RL57" s="502"/>
      <c r="RM57" s="502"/>
      <c r="RN57" s="502"/>
      <c r="RO57" s="502"/>
      <c r="RP57" s="502"/>
      <c r="RQ57" s="502"/>
      <c r="RR57" s="502"/>
      <c r="RS57" s="502"/>
      <c r="RT57" s="502"/>
      <c r="RU57" s="502"/>
      <c r="RV57" s="502"/>
      <c r="RW57" s="502"/>
      <c r="RX57" s="502"/>
      <c r="RY57" s="502"/>
      <c r="RZ57" s="502"/>
      <c r="SA57" s="502"/>
      <c r="SB57" s="502"/>
      <c r="SC57" s="502"/>
      <c r="SD57" s="502"/>
      <c r="SE57" s="502"/>
      <c r="SF57" s="502"/>
      <c r="SG57" s="502"/>
      <c r="SH57" s="502"/>
      <c r="SI57" s="502"/>
      <c r="SJ57" s="502"/>
      <c r="SK57" s="502"/>
      <c r="SL57" s="502"/>
      <c r="SM57" s="502"/>
      <c r="SN57" s="502"/>
      <c r="SO57" s="502"/>
      <c r="SP57" s="502"/>
      <c r="SQ57" s="502"/>
      <c r="SR57" s="502"/>
      <c r="SS57" s="502"/>
      <c r="ST57" s="502"/>
      <c r="SU57" s="502"/>
      <c r="SV57" s="502"/>
      <c r="SW57" s="502"/>
      <c r="SX57" s="502"/>
      <c r="SY57" s="502"/>
      <c r="SZ57" s="502"/>
      <c r="TA57" s="502"/>
      <c r="TB57" s="502"/>
      <c r="TC57" s="502"/>
      <c r="TD57" s="502"/>
      <c r="TE57" s="502"/>
      <c r="TF57" s="502"/>
      <c r="TG57" s="502"/>
      <c r="TH57" s="502"/>
      <c r="TI57" s="502"/>
      <c r="TJ57" s="502"/>
      <c r="TK57" s="502"/>
      <c r="TL57" s="502"/>
      <c r="TM57" s="502"/>
      <c r="TN57" s="502"/>
      <c r="TO57" s="502"/>
      <c r="TP57" s="502"/>
      <c r="TQ57" s="502"/>
      <c r="TR57" s="502"/>
      <c r="TS57" s="502"/>
      <c r="TT57" s="502"/>
      <c r="TU57" s="502"/>
      <c r="TV57" s="502"/>
      <c r="TW57" s="502"/>
      <c r="TX57" s="502"/>
      <c r="TY57" s="502"/>
      <c r="TZ57" s="502"/>
      <c r="UA57" s="502"/>
      <c r="UB57" s="502"/>
      <c r="UC57" s="502"/>
      <c r="UD57" s="502"/>
      <c r="UE57" s="502"/>
      <c r="UF57" s="502"/>
      <c r="UG57" s="502"/>
      <c r="UH57" s="502"/>
      <c r="UI57" s="502"/>
      <c r="UJ57" s="502"/>
      <c r="UK57" s="502"/>
      <c r="UL57" s="502"/>
      <c r="UM57" s="502"/>
      <c r="UN57" s="502"/>
      <c r="UO57" s="502"/>
      <c r="UP57" s="502"/>
      <c r="UQ57" s="502"/>
      <c r="UR57" s="502"/>
      <c r="US57" s="502"/>
      <c r="UT57" s="502"/>
      <c r="UU57" s="502"/>
      <c r="UV57" s="502"/>
      <c r="UW57" s="502"/>
      <c r="UX57" s="502"/>
      <c r="UY57" s="502"/>
      <c r="UZ57" s="502"/>
      <c r="VA57" s="502"/>
      <c r="VB57" s="502"/>
      <c r="VC57" s="502"/>
      <c r="VD57" s="502"/>
      <c r="VE57" s="502"/>
      <c r="VF57" s="502"/>
      <c r="VG57" s="502"/>
      <c r="VH57" s="502"/>
      <c r="VI57" s="502"/>
      <c r="VJ57" s="502"/>
      <c r="VK57" s="502"/>
      <c r="VL57" s="502"/>
      <c r="VM57" s="502"/>
      <c r="VN57" s="502"/>
      <c r="VO57" s="502"/>
      <c r="VP57" s="502"/>
      <c r="VQ57" s="502"/>
      <c r="VR57" s="502"/>
      <c r="VS57" s="502"/>
      <c r="VT57" s="502"/>
      <c r="VU57" s="502"/>
      <c r="VV57" s="502"/>
      <c r="VW57" s="502"/>
      <c r="VX57" s="502"/>
      <c r="VY57" s="502"/>
      <c r="VZ57" s="502"/>
      <c r="WA57" s="502"/>
      <c r="WB57" s="502"/>
      <c r="WC57" s="502"/>
      <c r="WD57" s="502"/>
      <c r="WE57" s="502"/>
      <c r="WF57" s="502"/>
      <c r="WG57" s="502"/>
      <c r="WH57" s="502"/>
      <c r="WI57" s="502"/>
      <c r="WJ57" s="502"/>
      <c r="WK57" s="502"/>
      <c r="WL57" s="502"/>
      <c r="WM57" s="502"/>
      <c r="WN57" s="502"/>
      <c r="WO57" s="502"/>
      <c r="WP57" s="502"/>
      <c r="WQ57" s="502"/>
      <c r="WR57" s="502"/>
      <c r="WS57" s="502"/>
      <c r="WT57" s="502"/>
      <c r="WU57" s="502"/>
      <c r="WV57" s="502"/>
      <c r="WW57" s="502"/>
      <c r="WX57" s="502"/>
      <c r="WY57" s="502"/>
      <c r="WZ57" s="502"/>
      <c r="XA57" s="502"/>
      <c r="XB57" s="502"/>
      <c r="XC57" s="502"/>
      <c r="XD57" s="502"/>
      <c r="XE57" s="502"/>
      <c r="XF57" s="502"/>
      <c r="XG57" s="502"/>
      <c r="XH57" s="502"/>
      <c r="XI57" s="502"/>
      <c r="XJ57" s="502"/>
      <c r="XK57" s="502"/>
      <c r="XL57" s="502"/>
      <c r="XM57" s="502"/>
      <c r="XN57" s="502"/>
      <c r="XO57" s="502"/>
      <c r="XP57" s="502"/>
      <c r="XQ57" s="502"/>
      <c r="XR57" s="502"/>
      <c r="XS57" s="502"/>
      <c r="XT57" s="502"/>
      <c r="XU57" s="502"/>
      <c r="XV57" s="502"/>
      <c r="XW57" s="502"/>
      <c r="XX57" s="502"/>
      <c r="XY57" s="502"/>
      <c r="XZ57" s="502"/>
      <c r="YA57" s="502"/>
      <c r="YB57" s="502"/>
      <c r="YC57" s="502"/>
      <c r="YD57" s="502"/>
      <c r="YE57" s="502"/>
      <c r="YF57" s="502"/>
      <c r="YG57" s="502"/>
      <c r="YH57" s="502"/>
      <c r="YI57" s="502"/>
      <c r="YJ57" s="502"/>
      <c r="YK57" s="502"/>
      <c r="YL57" s="502"/>
      <c r="YM57" s="502"/>
      <c r="YN57" s="502"/>
      <c r="YO57" s="502"/>
      <c r="YP57" s="502"/>
      <c r="YQ57" s="502"/>
      <c r="YR57" s="502"/>
      <c r="YS57" s="502"/>
      <c r="YT57" s="502"/>
      <c r="YU57" s="502"/>
      <c r="YV57" s="502"/>
      <c r="YW57" s="502"/>
      <c r="YX57" s="502"/>
      <c r="YY57" s="502"/>
      <c r="YZ57" s="502"/>
      <c r="ZA57" s="502"/>
      <c r="ZB57" s="502"/>
      <c r="ZC57" s="502"/>
      <c r="ZD57" s="502"/>
      <c r="ZE57" s="502"/>
      <c r="ZF57" s="502"/>
      <c r="ZG57" s="502"/>
      <c r="ZH57" s="502"/>
      <c r="ZI57" s="502"/>
      <c r="ZJ57" s="502"/>
      <c r="ZK57" s="502"/>
      <c r="ZL57" s="502"/>
      <c r="ZM57" s="502"/>
      <c r="ZN57" s="502"/>
      <c r="ZO57" s="502"/>
      <c r="ZP57" s="502"/>
      <c r="ZQ57" s="502"/>
      <c r="ZR57" s="502"/>
      <c r="ZS57" s="502"/>
      <c r="ZT57" s="502"/>
      <c r="ZU57" s="502"/>
      <c r="ZV57" s="502"/>
      <c r="ZW57" s="502"/>
      <c r="ZX57" s="502"/>
      <c r="ZY57" s="502"/>
      <c r="ZZ57" s="502"/>
      <c r="AAA57" s="502"/>
      <c r="AAB57" s="502"/>
      <c r="AAC57" s="502"/>
      <c r="AAD57" s="502"/>
      <c r="AAE57" s="502"/>
      <c r="AAF57" s="502"/>
      <c r="AAG57" s="502"/>
      <c r="AAH57" s="502"/>
      <c r="AAI57" s="502"/>
      <c r="AAJ57" s="502"/>
      <c r="AAK57" s="502"/>
      <c r="AAL57" s="502"/>
      <c r="AAM57" s="502"/>
      <c r="AAN57" s="502"/>
      <c r="AAO57" s="502"/>
      <c r="AAP57" s="502"/>
      <c r="AAQ57" s="502"/>
      <c r="AAR57" s="502"/>
      <c r="AAS57" s="502"/>
      <c r="AAT57" s="502"/>
      <c r="AAU57" s="502"/>
      <c r="AAV57" s="502"/>
      <c r="AAW57" s="502"/>
      <c r="AAX57" s="502"/>
      <c r="AAY57" s="502"/>
      <c r="AAZ57" s="502"/>
      <c r="ABA57" s="502"/>
      <c r="ABB57" s="502"/>
      <c r="ABC57" s="502"/>
      <c r="ABD57" s="502"/>
      <c r="ABE57" s="502"/>
      <c r="ABF57" s="502"/>
      <c r="ABG57" s="502"/>
      <c r="ABH57" s="502"/>
      <c r="ABI57" s="502"/>
      <c r="ABJ57" s="502"/>
      <c r="ABK57" s="502"/>
      <c r="ABL57" s="502"/>
      <c r="ABM57" s="502"/>
      <c r="ABN57" s="502"/>
      <c r="ABO57" s="502"/>
      <c r="ABP57" s="502"/>
      <c r="ABQ57" s="502"/>
      <c r="ABR57" s="502"/>
      <c r="ABS57" s="502"/>
      <c r="ABT57" s="502"/>
      <c r="ABU57" s="502"/>
      <c r="ABV57" s="502"/>
      <c r="ABW57" s="502"/>
      <c r="ABX57" s="502"/>
      <c r="ABY57" s="502"/>
      <c r="ABZ57" s="502"/>
      <c r="ACA57" s="502"/>
      <c r="ACB57" s="502"/>
      <c r="ACC57" s="502"/>
      <c r="ACD57" s="502"/>
      <c r="ACE57" s="502"/>
      <c r="ACF57" s="502"/>
      <c r="ACG57" s="502"/>
      <c r="ACH57" s="502"/>
      <c r="ACI57" s="502"/>
      <c r="ACJ57" s="502"/>
      <c r="ACK57" s="502"/>
      <c r="ACL57" s="502"/>
      <c r="ACM57" s="502"/>
      <c r="ACN57" s="502"/>
      <c r="ACO57" s="502"/>
      <c r="ACP57" s="502"/>
      <c r="ACQ57" s="502"/>
      <c r="ACR57" s="502"/>
      <c r="ACS57" s="502"/>
      <c r="ACT57" s="502"/>
      <c r="ACU57" s="502"/>
      <c r="ACV57" s="502"/>
      <c r="ACW57" s="502"/>
      <c r="ACX57" s="502"/>
      <c r="ACY57" s="502"/>
      <c r="ACZ57" s="502"/>
      <c r="ADA57" s="502"/>
      <c r="ADB57" s="502"/>
      <c r="ADC57" s="502"/>
      <c r="ADD57" s="502"/>
      <c r="ADE57" s="502"/>
      <c r="ADF57" s="502"/>
      <c r="ADG57" s="502"/>
      <c r="ADH57" s="502"/>
      <c r="ADI57" s="502"/>
      <c r="ADJ57" s="502"/>
      <c r="ADK57" s="502"/>
      <c r="ADL57" s="502"/>
      <c r="ADM57" s="502"/>
      <c r="ADN57" s="502"/>
      <c r="ADO57" s="502"/>
      <c r="ADP57" s="502"/>
      <c r="ADQ57" s="502"/>
      <c r="ADR57" s="502"/>
      <c r="ADS57" s="502"/>
      <c r="ADT57" s="502"/>
      <c r="ADU57" s="502"/>
      <c r="ADV57" s="502"/>
      <c r="ADW57" s="502"/>
      <c r="ADX57" s="502"/>
      <c r="ADY57" s="502"/>
      <c r="ADZ57" s="502"/>
      <c r="AEA57" s="502"/>
      <c r="AEB57" s="502"/>
      <c r="AEC57" s="502"/>
      <c r="AED57" s="502"/>
      <c r="AEE57" s="502"/>
      <c r="AEF57" s="502"/>
      <c r="AEG57" s="502"/>
      <c r="AEH57" s="502"/>
      <c r="AEI57" s="502"/>
      <c r="AEJ57" s="502"/>
      <c r="AEK57" s="502"/>
      <c r="AEL57" s="502"/>
      <c r="AEM57" s="502"/>
      <c r="AEN57" s="502"/>
      <c r="AEO57" s="502"/>
      <c r="AEP57" s="502"/>
      <c r="AEQ57" s="502"/>
      <c r="AER57" s="502"/>
      <c r="AES57" s="502"/>
      <c r="AET57" s="502"/>
      <c r="AEU57" s="502"/>
      <c r="AEV57" s="502"/>
      <c r="AEW57" s="502"/>
      <c r="AEX57" s="502"/>
      <c r="AEY57" s="502"/>
      <c r="AEZ57" s="502"/>
      <c r="AFA57" s="502"/>
      <c r="AFB57" s="502"/>
      <c r="AFC57" s="502"/>
      <c r="AFD57" s="502"/>
      <c r="AFE57" s="502"/>
      <c r="AFF57" s="502"/>
      <c r="AFG57" s="502"/>
      <c r="AFH57" s="502"/>
      <c r="AFI57" s="502"/>
      <c r="AFJ57" s="502"/>
      <c r="AFK57" s="502"/>
      <c r="AFL57" s="502"/>
      <c r="AFM57" s="502"/>
      <c r="AFN57" s="502"/>
      <c r="AFO57" s="502"/>
      <c r="AFP57" s="502"/>
      <c r="AFQ57" s="502"/>
      <c r="AFR57" s="502"/>
      <c r="AFS57" s="502"/>
      <c r="AFT57" s="502"/>
      <c r="AFU57" s="502"/>
      <c r="AFV57" s="502"/>
      <c r="AFW57" s="502"/>
      <c r="AFX57" s="502"/>
      <c r="AFY57" s="502"/>
      <c r="AFZ57" s="502"/>
      <c r="AGA57" s="502"/>
      <c r="AGB57" s="502"/>
      <c r="AGC57" s="502"/>
      <c r="AGD57" s="502"/>
      <c r="AGE57" s="502"/>
      <c r="AGF57" s="502"/>
      <c r="AGG57" s="502"/>
      <c r="AGH57" s="502"/>
      <c r="AGI57" s="502"/>
      <c r="AGJ57" s="502"/>
      <c r="AGK57" s="502"/>
      <c r="AGL57" s="502"/>
      <c r="AGM57" s="502"/>
      <c r="AGN57" s="502"/>
      <c r="AGO57" s="502"/>
      <c r="AGP57" s="502"/>
      <c r="AGQ57" s="502"/>
      <c r="AGR57" s="502"/>
      <c r="AGS57" s="502"/>
      <c r="AGT57" s="502"/>
      <c r="AGU57" s="502"/>
      <c r="AGV57" s="502"/>
      <c r="AGW57" s="502"/>
      <c r="AGX57" s="502"/>
      <c r="AGY57" s="502"/>
      <c r="AGZ57" s="502"/>
      <c r="AHA57" s="502"/>
      <c r="AHB57" s="502"/>
      <c r="AHC57" s="502"/>
      <c r="AHD57" s="502"/>
      <c r="AHE57" s="502"/>
      <c r="AHF57" s="502"/>
      <c r="AHG57" s="502"/>
      <c r="AHH57" s="502"/>
      <c r="AHI57" s="502"/>
      <c r="AHJ57" s="502"/>
      <c r="AHK57" s="502"/>
      <c r="AHL57" s="502"/>
      <c r="AHM57" s="502"/>
      <c r="AHN57" s="502"/>
      <c r="AHO57" s="502"/>
      <c r="AHP57" s="502"/>
      <c r="AHQ57" s="502"/>
      <c r="AHR57" s="502"/>
      <c r="AHS57" s="502"/>
      <c r="AHT57" s="502"/>
      <c r="AHU57" s="502"/>
      <c r="AHV57" s="502"/>
      <c r="AHW57" s="502"/>
      <c r="AHX57" s="502"/>
      <c r="AHY57" s="502"/>
      <c r="AHZ57" s="502"/>
      <c r="AIA57" s="502"/>
      <c r="AIB57" s="502"/>
      <c r="AIC57" s="502"/>
      <c r="AID57" s="502"/>
      <c r="AIE57" s="502"/>
      <c r="AIF57" s="502"/>
      <c r="AIG57" s="502"/>
      <c r="AIH57" s="502"/>
      <c r="AII57" s="502"/>
      <c r="AIJ57" s="502"/>
      <c r="AIK57" s="502"/>
      <c r="AIL57" s="502"/>
      <c r="AIM57" s="502"/>
      <c r="AIN57" s="502"/>
      <c r="AIO57" s="502"/>
      <c r="AIP57" s="502"/>
      <c r="AIQ57" s="502"/>
      <c r="AIR57" s="502"/>
      <c r="AIS57" s="502"/>
      <c r="AIT57" s="502"/>
      <c r="AIU57" s="502"/>
      <c r="AIV57" s="502"/>
      <c r="AIW57" s="502"/>
      <c r="AIX57" s="502"/>
      <c r="AIY57" s="502"/>
      <c r="AIZ57" s="502"/>
      <c r="AJA57" s="502"/>
      <c r="AJB57" s="502"/>
      <c r="AJC57" s="502"/>
      <c r="AJD57" s="502"/>
      <c r="AJE57" s="502"/>
      <c r="AJF57" s="502"/>
      <c r="AJG57" s="502"/>
      <c r="AJH57" s="502"/>
      <c r="AJI57" s="502"/>
      <c r="AJJ57" s="502"/>
      <c r="AJK57" s="502"/>
      <c r="AJL57" s="502"/>
      <c r="AJM57" s="502"/>
      <c r="AJN57" s="502"/>
      <c r="AJO57" s="502"/>
      <c r="AJP57" s="502"/>
      <c r="AJQ57" s="502"/>
      <c r="AJR57" s="502"/>
      <c r="AJS57" s="502"/>
      <c r="AJT57" s="502"/>
      <c r="AJU57" s="502"/>
      <c r="AJV57" s="502"/>
      <c r="AJW57" s="502"/>
      <c r="AJX57" s="502"/>
      <c r="AJY57" s="502"/>
      <c r="AJZ57" s="502"/>
      <c r="AKA57" s="502"/>
      <c r="AKB57" s="502"/>
      <c r="AKC57" s="502"/>
      <c r="AKD57" s="502"/>
      <c r="AKE57" s="502"/>
      <c r="AKF57" s="502"/>
      <c r="AKG57" s="502"/>
      <c r="AKH57" s="502"/>
      <c r="AKI57" s="502"/>
      <c r="AKJ57" s="502"/>
      <c r="AKK57" s="502"/>
      <c r="AKL57" s="502"/>
      <c r="AKM57" s="502"/>
      <c r="AKN57" s="502"/>
      <c r="AKO57" s="502"/>
      <c r="AKP57" s="502"/>
      <c r="AKQ57" s="502"/>
      <c r="AKR57" s="502"/>
      <c r="AKS57" s="502"/>
      <c r="AKT57" s="502"/>
      <c r="AKU57" s="502"/>
      <c r="AKV57" s="502"/>
      <c r="AKW57" s="502"/>
      <c r="AKX57" s="502"/>
      <c r="AKY57" s="502"/>
      <c r="AKZ57" s="502"/>
      <c r="ALA57" s="502"/>
      <c r="ALB57" s="502"/>
      <c r="ALC57" s="502"/>
      <c r="ALD57" s="502"/>
      <c r="ALE57" s="502"/>
      <c r="ALF57" s="502"/>
      <c r="ALG57" s="502"/>
      <c r="ALH57" s="502"/>
      <c r="ALI57" s="502"/>
      <c r="ALJ57" s="502"/>
      <c r="ALK57" s="502"/>
      <c r="ALL57" s="502"/>
      <c r="ALM57" s="502"/>
      <c r="ALN57" s="502"/>
      <c r="ALO57" s="502"/>
      <c r="ALP57" s="502"/>
      <c r="ALQ57" s="502"/>
      <c r="ALR57" s="502"/>
      <c r="ALS57" s="502"/>
      <c r="ALT57" s="502"/>
      <c r="ALU57" s="502"/>
      <c r="ALV57" s="502"/>
      <c r="ALW57" s="502"/>
      <c r="ALX57" s="502"/>
      <c r="ALY57" s="502"/>
      <c r="ALZ57" s="502"/>
      <c r="AMA57" s="502"/>
      <c r="AMB57" s="502"/>
      <c r="AMC57" s="502"/>
      <c r="AMD57" s="502"/>
      <c r="AME57" s="502"/>
      <c r="AMF57" s="502"/>
      <c r="AMG57" s="502"/>
      <c r="AMH57" s="502"/>
      <c r="AMI57" s="502"/>
      <c r="AMJ57" s="502"/>
      <c r="AMK57" s="502"/>
      <c r="AML57" s="502"/>
      <c r="AMM57" s="502"/>
      <c r="AMN57" s="502"/>
      <c r="AMO57" s="502"/>
      <c r="AMP57" s="502"/>
      <c r="AMQ57" s="502"/>
      <c r="AMR57" s="502"/>
      <c r="AMS57" s="502"/>
      <c r="AMT57" s="502"/>
      <c r="AMU57" s="502"/>
      <c r="AMV57" s="502"/>
      <c r="AMW57" s="502"/>
      <c r="AMX57" s="502"/>
      <c r="AMY57" s="502"/>
      <c r="AMZ57" s="502"/>
      <c r="ANA57" s="502"/>
      <c r="ANB57" s="502"/>
      <c r="ANC57" s="502"/>
      <c r="AND57" s="502"/>
      <c r="ANE57" s="502"/>
      <c r="ANF57" s="502"/>
      <c r="ANG57" s="502"/>
      <c r="ANH57" s="502"/>
      <c r="ANI57" s="502"/>
      <c r="ANJ57" s="502"/>
      <c r="ANK57" s="502"/>
      <c r="ANL57" s="502"/>
      <c r="ANM57" s="502"/>
      <c r="ANN57" s="502"/>
      <c r="ANO57" s="502"/>
      <c r="ANP57" s="502"/>
      <c r="ANQ57" s="502"/>
      <c r="ANR57" s="502"/>
      <c r="ANS57" s="502"/>
      <c r="ANT57" s="502"/>
      <c r="ANU57" s="502"/>
      <c r="ANV57" s="502"/>
      <c r="ANW57" s="502"/>
      <c r="ANX57" s="502"/>
      <c r="ANY57" s="502"/>
      <c r="ANZ57" s="502"/>
      <c r="AOA57" s="502"/>
      <c r="AOB57" s="502"/>
      <c r="AOC57" s="502"/>
      <c r="AOD57" s="502"/>
      <c r="AOE57" s="502"/>
      <c r="AOF57" s="502"/>
      <c r="AOG57" s="502"/>
      <c r="AOH57" s="502"/>
      <c r="AOI57" s="502"/>
      <c r="AOJ57" s="502"/>
      <c r="AOK57" s="502"/>
      <c r="AOL57" s="502"/>
      <c r="AOM57" s="502"/>
      <c r="AON57" s="502"/>
      <c r="AOO57" s="502"/>
      <c r="AOP57" s="502"/>
      <c r="AOQ57" s="502"/>
      <c r="AOR57" s="502"/>
      <c r="AOS57" s="502"/>
      <c r="AOT57" s="502"/>
      <c r="AOU57" s="502"/>
      <c r="AOV57" s="502"/>
      <c r="AOW57" s="502"/>
      <c r="AOX57" s="502"/>
      <c r="AOY57" s="502"/>
      <c r="AOZ57" s="502"/>
      <c r="APA57" s="502"/>
      <c r="APB57" s="502"/>
      <c r="APC57" s="502"/>
      <c r="APD57" s="502"/>
      <c r="APE57" s="502"/>
      <c r="APF57" s="502"/>
      <c r="APG57" s="502"/>
      <c r="APH57" s="502"/>
      <c r="API57" s="502"/>
      <c r="APJ57" s="502"/>
      <c r="APK57" s="502"/>
      <c r="APL57" s="502"/>
      <c r="APM57" s="502"/>
      <c r="APN57" s="502"/>
      <c r="APO57" s="502"/>
      <c r="APP57" s="502"/>
      <c r="APQ57" s="502"/>
      <c r="APR57" s="502"/>
      <c r="APS57" s="502"/>
      <c r="APT57" s="502"/>
      <c r="APU57" s="502"/>
      <c r="APV57" s="502"/>
      <c r="APW57" s="502"/>
      <c r="APX57" s="502"/>
      <c r="APY57" s="502"/>
      <c r="APZ57" s="502"/>
      <c r="AQA57" s="502"/>
      <c r="AQB57" s="502"/>
      <c r="AQC57" s="502"/>
      <c r="AQD57" s="502"/>
      <c r="AQE57" s="502"/>
      <c r="AQF57" s="502"/>
      <c r="AQG57" s="502"/>
      <c r="AQH57" s="502"/>
      <c r="AQI57" s="502"/>
      <c r="AQJ57" s="502"/>
      <c r="AQK57" s="502"/>
      <c r="AQL57" s="502"/>
      <c r="AQM57" s="502"/>
      <c r="AQN57" s="502"/>
      <c r="AQO57" s="502"/>
      <c r="AQP57" s="502"/>
      <c r="AQQ57" s="502"/>
      <c r="AQR57" s="502"/>
      <c r="AQS57" s="502"/>
      <c r="AQT57" s="502"/>
      <c r="AQU57" s="502"/>
      <c r="AQV57" s="502"/>
      <c r="AQW57" s="502"/>
      <c r="AQX57" s="502"/>
      <c r="AQY57" s="502"/>
      <c r="AQZ57" s="502"/>
      <c r="ARA57" s="502"/>
      <c r="ARB57" s="502"/>
      <c r="ARC57" s="502"/>
      <c r="ARD57" s="502"/>
      <c r="ARE57" s="502"/>
      <c r="ARF57" s="502"/>
      <c r="ARG57" s="502"/>
      <c r="ARH57" s="502"/>
      <c r="ARI57" s="502"/>
      <c r="ARJ57" s="502"/>
      <c r="ARK57" s="502"/>
      <c r="ARL57" s="502"/>
      <c r="ARM57" s="502"/>
      <c r="ARN57" s="502"/>
      <c r="ARO57" s="502"/>
      <c r="ARP57" s="502"/>
      <c r="ARQ57" s="502"/>
      <c r="ARR57" s="502"/>
      <c r="ARS57" s="502"/>
      <c r="ART57" s="502"/>
      <c r="ARU57" s="502"/>
      <c r="ARV57" s="502"/>
      <c r="ARW57" s="502"/>
      <c r="ARX57" s="502"/>
      <c r="ARY57" s="502"/>
      <c r="ARZ57" s="502"/>
      <c r="ASA57" s="502"/>
      <c r="ASB57" s="502"/>
      <c r="ASC57" s="502"/>
    </row>
    <row r="58" spans="1:1173" s="507" customFormat="1" ht="22" hidden="1" customHeight="1" thickTop="1" thickBot="1" x14ac:dyDescent="0.2">
      <c r="A58" s="483"/>
      <c r="B58" s="504" t="s">
        <v>246</v>
      </c>
      <c r="C58" s="505" t="s">
        <v>49</v>
      </c>
      <c r="D58" s="506">
        <f>IF(D$29="","",Vérification!$C$86*10^6)</f>
        <v>1326500000</v>
      </c>
      <c r="E58" s="506">
        <f>IF(E$29="","",Vérification!$C$86*10^6)</f>
        <v>1326500000</v>
      </c>
      <c r="F58" s="506">
        <f>IF(F$29="","",Vérification!$C$86*10^6)</f>
        <v>1326500000</v>
      </c>
      <c r="G58" s="506">
        <f>IF(G$29="","",Vérification!$C$86*10^6)</f>
        <v>1326500000</v>
      </c>
      <c r="H58" s="506">
        <f>IF(H$29="","",Vérification!$C$86*10^6)</f>
        <v>1326500000</v>
      </c>
      <c r="I58" s="506">
        <f>IF(I$29="","",Vérification!$C$86*10^6)</f>
        <v>1326500000</v>
      </c>
      <c r="J58" s="506">
        <f>IF(J$29="","",Vérification!$C$86*10^6)</f>
        <v>1326500000</v>
      </c>
      <c r="K58" s="506">
        <f>IF(K$29="","",Vérification!$C$86*10^6)</f>
        <v>1326500000</v>
      </c>
      <c r="L58" s="506">
        <f>IF(L$29="","",Vérification!$C$86*10^6)</f>
        <v>1326500000</v>
      </c>
      <c r="M58" s="506">
        <f>IF(M$29="","",Vérification!$C$86*10^6)</f>
        <v>1326500000</v>
      </c>
      <c r="N58" s="506">
        <f>IF(N$29="","",Vérification!$C$86*10^6)</f>
        <v>1326500000</v>
      </c>
      <c r="O58" s="506">
        <f>IF(O$29="","",Vérification!$C$86*10^6)</f>
        <v>1326500000</v>
      </c>
      <c r="P58" s="506">
        <f>IF(P$29="","",Vérification!$C$86*10^6)</f>
        <v>1326500000</v>
      </c>
      <c r="Q58" s="506">
        <f>IF(Q$29="","",Vérification!$C$86*10^6)</f>
        <v>1326500000</v>
      </c>
      <c r="R58" s="506">
        <f>IF(R$29="","",Vérification!$C$86*10^6)</f>
        <v>1326500000</v>
      </c>
      <c r="S58" s="506">
        <f>IF(S$29="","",Vérification!$C$86*10^6)</f>
        <v>1326500000</v>
      </c>
      <c r="T58" s="506">
        <f>IF(T$29="","",Vérification!$C$86*10^6)</f>
        <v>1326500000</v>
      </c>
      <c r="U58" s="506">
        <f>IF(U$29="","",Vérification!$C$86*10^6)</f>
        <v>1326500000</v>
      </c>
      <c r="V58" s="506">
        <f>IF(V$29="","",Vérification!$C$86*10^6)</f>
        <v>1326500000</v>
      </c>
      <c r="W58" s="506">
        <f>IF(W$29="","",Vérification!$C$86*10^6)</f>
        <v>1326500000</v>
      </c>
      <c r="X58" s="506">
        <f>IF(X$29="","",Vérification!$C$86*10^6)</f>
        <v>1326500000</v>
      </c>
      <c r="Y58" s="506">
        <f>IF(Y$29="","",Vérification!$C$86*10^6)</f>
        <v>1326500000</v>
      </c>
      <c r="Z58" s="506">
        <f>IF(Z$29="","",Vérification!$C$86*10^6)</f>
        <v>1326500000</v>
      </c>
      <c r="AA58" s="506">
        <f>IF(AA$29="","",Vérification!$C$86*10^6)</f>
        <v>1326500000</v>
      </c>
      <c r="AB58" s="506">
        <f>IF(AB$29="","",Vérification!$C$86*10^6)</f>
        <v>1326500000</v>
      </c>
      <c r="AC58" s="506">
        <f>IF(AC$29="","",Vérification!$C$86*10^6)</f>
        <v>1326500000</v>
      </c>
      <c r="AD58" s="506">
        <f>IF(AD$29="","",Vérification!$C$86*10^6)</f>
        <v>1326500000</v>
      </c>
      <c r="AE58" s="506">
        <f>IF(AE$29="","",Vérification!$C$86*10^6)</f>
        <v>1326500000</v>
      </c>
      <c r="AF58" s="506">
        <f>IF(AF$29="","",Vérification!$C$86*10^6)</f>
        <v>1326500000</v>
      </c>
      <c r="AG58" s="506">
        <f>IF(AG$29="","",Vérification!$C$86*10^6)</f>
        <v>1326500000</v>
      </c>
      <c r="AH58" s="506">
        <f>IF(AH$29="","",Vérification!$C$86*10^6)</f>
        <v>1326500000</v>
      </c>
      <c r="AI58" s="506">
        <f>IF(AI$29="","",Vérification!$C$86*10^6)</f>
        <v>1326500000</v>
      </c>
      <c r="AJ58" s="506">
        <f>IF(AJ$29="","",Vérification!$C$86*10^6)</f>
        <v>1326500000</v>
      </c>
      <c r="AK58" s="506" t="str">
        <f>IF(AK$29="","",Vérification!$C$86*10^6)</f>
        <v/>
      </c>
      <c r="AL58" s="506" t="str">
        <f>IF(AL$29="","",Vérification!$C$86*10^6)</f>
        <v/>
      </c>
      <c r="AM58" s="506" t="str">
        <f>IF(AM$29="","",Vérification!$C$86*10^6)</f>
        <v/>
      </c>
      <c r="AN58" s="506" t="str">
        <f>IF(AN$29="","",Vérification!$C$86*10^6)</f>
        <v/>
      </c>
      <c r="AO58" s="506" t="str">
        <f>IF(AO$29="","",Vérification!$C$86*10^6)</f>
        <v/>
      </c>
      <c r="AP58" s="506" t="str">
        <f>IF(AP$29="","",Vérification!$C$86*10^6)</f>
        <v/>
      </c>
      <c r="AQ58" s="506" t="str">
        <f>IF(AQ$29="","",Vérification!$C$86*10^6)</f>
        <v/>
      </c>
      <c r="AR58" s="506" t="str">
        <f>IF(AR$29="","",Vérification!$C$86*10^6)</f>
        <v/>
      </c>
    </row>
    <row r="59" spans="1:1173" s="512" customFormat="1" ht="22" hidden="1" customHeight="1" thickTop="1" x14ac:dyDescent="0.15">
      <c r="A59" s="508"/>
      <c r="B59" s="509" t="s">
        <v>245</v>
      </c>
      <c r="C59" s="510" t="s">
        <v>49</v>
      </c>
      <c r="D59" s="511">
        <f>IF(D$29="","",D58*8760/Vérification!$D$86)</f>
        <v>5602767598.8428154</v>
      </c>
      <c r="E59" s="511">
        <f>IF(E$29="","",E58*8760/Vérification!$D$86)</f>
        <v>5602767598.8428154</v>
      </c>
      <c r="F59" s="511">
        <f>IF(F$29="","",F58*8760/Vérification!$D$86)</f>
        <v>5602767598.8428154</v>
      </c>
      <c r="G59" s="511">
        <f>IF(G$29="","",G58*8760/Vérification!$D$86)</f>
        <v>5602767598.8428154</v>
      </c>
      <c r="H59" s="511">
        <f>IF(H$29="","",H58*8760/Vérification!$D$86)</f>
        <v>5602767598.8428154</v>
      </c>
      <c r="I59" s="511">
        <f>IF(I$29="","",I58*8760/Vérification!$D$86)</f>
        <v>5602767598.8428154</v>
      </c>
      <c r="J59" s="511">
        <f>IF(J$29="","",J58*8760/Vérification!$D$86)</f>
        <v>5602767598.8428154</v>
      </c>
      <c r="K59" s="511">
        <f>IF(K$29="","",K58*8760/Vérification!$D$86)</f>
        <v>5602767598.8428154</v>
      </c>
      <c r="L59" s="511">
        <f>IF(L$29="","",L58*8760/Vérification!$D$86)</f>
        <v>5602767598.8428154</v>
      </c>
      <c r="M59" s="511">
        <f>IF(M$29="","",M58*8760/Vérification!$D$86)</f>
        <v>5602767598.8428154</v>
      </c>
      <c r="N59" s="511">
        <f>IF(N$29="","",N58*8760/Vérification!$D$86)</f>
        <v>5602767598.8428154</v>
      </c>
      <c r="O59" s="511">
        <f>IF(O$29="","",O58*8760/Vérification!$D$86)</f>
        <v>5602767598.8428154</v>
      </c>
      <c r="P59" s="511">
        <f>IF(P$29="","",P58*8760/Vérification!$D$86)</f>
        <v>5602767598.8428154</v>
      </c>
      <c r="Q59" s="511">
        <f>IF(Q$29="","",Q58*8760/Vérification!$D$86)</f>
        <v>5602767598.8428154</v>
      </c>
      <c r="R59" s="511">
        <f>IF(R$29="","",R58*8760/Vérification!$D$86)</f>
        <v>5602767598.8428154</v>
      </c>
      <c r="S59" s="511">
        <f>IF(S$29="","",S58*8760/Vérification!$D$86)</f>
        <v>5602767598.8428154</v>
      </c>
      <c r="T59" s="511">
        <f>IF(T$29="","",T58*8760/Vérification!$D$86)</f>
        <v>5602767598.8428154</v>
      </c>
      <c r="U59" s="511">
        <f>IF(U$29="","",U58*8760/Vérification!$D$86)</f>
        <v>5602767598.8428154</v>
      </c>
      <c r="V59" s="511">
        <f>IF(V$29="","",V58*8760/Vérification!$D$86)</f>
        <v>5602767598.8428154</v>
      </c>
      <c r="W59" s="511">
        <f>IF(W$29="","",W58*8760/Vérification!$D$86)</f>
        <v>5602767598.8428154</v>
      </c>
      <c r="X59" s="511">
        <f>IF(X$29="","",X58*8760/Vérification!$D$86)</f>
        <v>5602767598.8428154</v>
      </c>
      <c r="Y59" s="511">
        <f>IF(Y$29="","",Y58*8760/Vérification!$D$86)</f>
        <v>5602767598.8428154</v>
      </c>
      <c r="Z59" s="511">
        <f>IF(Z$29="","",Z58*8760/Vérification!$D$86)</f>
        <v>5602767598.8428154</v>
      </c>
      <c r="AA59" s="511">
        <f>IF(AA$29="","",AA58*8760/Vérification!$D$86)</f>
        <v>5602767598.8428154</v>
      </c>
      <c r="AB59" s="511">
        <f>IF(AB$29="","",AB58*8760/Vérification!$D$86)</f>
        <v>5602767598.8428154</v>
      </c>
      <c r="AC59" s="511">
        <f>IF(AC$29="","",AC58*8760/Vérification!$D$86)</f>
        <v>5602767598.8428154</v>
      </c>
      <c r="AD59" s="511">
        <f>IF(AD$29="","",AD58*8760/Vérification!$D$86)</f>
        <v>5602767598.8428154</v>
      </c>
      <c r="AE59" s="511">
        <f>IF(AE$29="","",AE58*8760/Vérification!$D$86)</f>
        <v>5602767598.8428154</v>
      </c>
      <c r="AF59" s="511">
        <f>IF(AF$29="","",AF58*8760/Vérification!$D$86)</f>
        <v>5602767598.8428154</v>
      </c>
      <c r="AG59" s="511">
        <f>IF(AG$29="","",AG58*8760/Vérification!$D$86)</f>
        <v>5602767598.8428154</v>
      </c>
      <c r="AH59" s="511">
        <f>IF(AH$29="","",AH58*8760/Vérification!$D$86)</f>
        <v>5602767598.8428154</v>
      </c>
      <c r="AI59" s="511">
        <f>IF(AI$29="","",AI58*8760/Vérification!$D$86)</f>
        <v>5602767598.8428154</v>
      </c>
      <c r="AJ59" s="511">
        <f>IF(AJ$29="","",AJ58*8760/Vérification!$D$86)</f>
        <v>5602767598.8428154</v>
      </c>
      <c r="AK59" s="511" t="str">
        <f>IF(AK$29="","",AK58*8760/Vérification!$D$86)</f>
        <v/>
      </c>
      <c r="AL59" s="511" t="str">
        <f>IF(AL$29="","",AL58*8760/Vérification!$D$86)</f>
        <v/>
      </c>
      <c r="AM59" s="511" t="str">
        <f>IF(AM$29="","",AM58*8760/Vérification!$D$86)</f>
        <v/>
      </c>
      <c r="AN59" s="511" t="str">
        <f>IF(AN$29="","",AN58*8760/Vérification!$D$86)</f>
        <v/>
      </c>
      <c r="AO59" s="511" t="str">
        <f>IF(AO$29="","",AO58*8760/Vérification!$D$86)</f>
        <v/>
      </c>
      <c r="AP59" s="511" t="str">
        <f>IF(AP$29="","",AP58*8760/Vérification!$D$86)</f>
        <v/>
      </c>
      <c r="AQ59" s="511" t="str">
        <f>IF(AQ$29="","",AQ58*8760/Vérification!$D$86)</f>
        <v/>
      </c>
      <c r="AR59" s="511" t="str">
        <f>IF(AR$29="","",AR58*8760/Vérification!$D$86)</f>
        <v/>
      </c>
    </row>
    <row r="60" spans="1:1173" s="518" customFormat="1" ht="22" hidden="1" customHeight="1" x14ac:dyDescent="0.15">
      <c r="A60" s="513"/>
      <c r="B60" s="514" t="s">
        <v>210</v>
      </c>
      <c r="C60" s="515" t="s">
        <v>240</v>
      </c>
      <c r="D60" s="516">
        <f>C42</f>
        <v>0</v>
      </c>
      <c r="E60" s="517">
        <f t="shared" ref="E60:AR60" si="9">IF(E$29="","",$C42+D60)</f>
        <v>0</v>
      </c>
      <c r="F60" s="517">
        <f t="shared" si="9"/>
        <v>0</v>
      </c>
      <c r="G60" s="517">
        <f t="shared" si="9"/>
        <v>0</v>
      </c>
      <c r="H60" s="517">
        <f t="shared" si="9"/>
        <v>0</v>
      </c>
      <c r="I60" s="517">
        <f t="shared" si="9"/>
        <v>0</v>
      </c>
      <c r="J60" s="517">
        <f t="shared" si="9"/>
        <v>0</v>
      </c>
      <c r="K60" s="517">
        <f t="shared" si="9"/>
        <v>0</v>
      </c>
      <c r="L60" s="517">
        <f t="shared" si="9"/>
        <v>0</v>
      </c>
      <c r="M60" s="517">
        <f t="shared" si="9"/>
        <v>0</v>
      </c>
      <c r="N60" s="517">
        <f t="shared" si="9"/>
        <v>0</v>
      </c>
      <c r="O60" s="517">
        <f t="shared" si="9"/>
        <v>0</v>
      </c>
      <c r="P60" s="517">
        <f t="shared" si="9"/>
        <v>0</v>
      </c>
      <c r="Q60" s="517">
        <f t="shared" si="9"/>
        <v>0</v>
      </c>
      <c r="R60" s="517">
        <f t="shared" si="9"/>
        <v>0</v>
      </c>
      <c r="S60" s="517">
        <f t="shared" si="9"/>
        <v>0</v>
      </c>
      <c r="T60" s="517">
        <f t="shared" si="9"/>
        <v>0</v>
      </c>
      <c r="U60" s="517">
        <f t="shared" si="9"/>
        <v>0</v>
      </c>
      <c r="V60" s="517">
        <f t="shared" si="9"/>
        <v>0</v>
      </c>
      <c r="W60" s="517">
        <f t="shared" si="9"/>
        <v>0</v>
      </c>
      <c r="X60" s="517">
        <f t="shared" si="9"/>
        <v>0</v>
      </c>
      <c r="Y60" s="517">
        <f t="shared" si="9"/>
        <v>0</v>
      </c>
      <c r="Z60" s="517">
        <f t="shared" si="9"/>
        <v>0</v>
      </c>
      <c r="AA60" s="517">
        <f t="shared" si="9"/>
        <v>0</v>
      </c>
      <c r="AB60" s="517">
        <f t="shared" si="9"/>
        <v>0</v>
      </c>
      <c r="AC60" s="517">
        <f t="shared" si="9"/>
        <v>0</v>
      </c>
      <c r="AD60" s="517">
        <f t="shared" si="9"/>
        <v>0</v>
      </c>
      <c r="AE60" s="517">
        <f t="shared" si="9"/>
        <v>0</v>
      </c>
      <c r="AF60" s="517">
        <f t="shared" si="9"/>
        <v>0</v>
      </c>
      <c r="AG60" s="517">
        <f t="shared" si="9"/>
        <v>0</v>
      </c>
      <c r="AH60" s="517">
        <f t="shared" si="9"/>
        <v>0</v>
      </c>
      <c r="AI60" s="517">
        <f t="shared" si="9"/>
        <v>0</v>
      </c>
      <c r="AJ60" s="517">
        <f t="shared" si="9"/>
        <v>0</v>
      </c>
      <c r="AK60" s="517" t="str">
        <f t="shared" si="9"/>
        <v/>
      </c>
      <c r="AL60" s="517" t="str">
        <f t="shared" si="9"/>
        <v/>
      </c>
      <c r="AM60" s="517" t="str">
        <f t="shared" si="9"/>
        <v/>
      </c>
      <c r="AN60" s="517" t="str">
        <f t="shared" si="9"/>
        <v/>
      </c>
      <c r="AO60" s="517" t="str">
        <f t="shared" si="9"/>
        <v/>
      </c>
      <c r="AP60" s="517" t="str">
        <f t="shared" si="9"/>
        <v/>
      </c>
      <c r="AQ60" s="517" t="str">
        <f t="shared" si="9"/>
        <v/>
      </c>
      <c r="AR60" s="517" t="str">
        <f t="shared" si="9"/>
        <v/>
      </c>
    </row>
    <row r="61" spans="1:1173" s="522" customFormat="1" ht="22" hidden="1" customHeight="1" thickBot="1" x14ac:dyDescent="0.2">
      <c r="A61" s="483"/>
      <c r="B61" s="519" t="s">
        <v>241</v>
      </c>
      <c r="C61" s="520" t="s">
        <v>240</v>
      </c>
      <c r="D61" s="521">
        <f t="shared" ref="D61:AR61" si="10">IF(D$29="","",ROUNDDOWN(D60,0))</f>
        <v>0</v>
      </c>
      <c r="E61" s="521">
        <f t="shared" si="10"/>
        <v>0</v>
      </c>
      <c r="F61" s="521">
        <f t="shared" si="10"/>
        <v>0</v>
      </c>
      <c r="G61" s="521">
        <f t="shared" si="10"/>
        <v>0</v>
      </c>
      <c r="H61" s="521">
        <f t="shared" si="10"/>
        <v>0</v>
      </c>
      <c r="I61" s="521">
        <f t="shared" si="10"/>
        <v>0</v>
      </c>
      <c r="J61" s="521">
        <f t="shared" si="10"/>
        <v>0</v>
      </c>
      <c r="K61" s="521">
        <f t="shared" si="10"/>
        <v>0</v>
      </c>
      <c r="L61" s="521">
        <f t="shared" si="10"/>
        <v>0</v>
      </c>
      <c r="M61" s="521">
        <f t="shared" si="10"/>
        <v>0</v>
      </c>
      <c r="N61" s="521">
        <f t="shared" si="10"/>
        <v>0</v>
      </c>
      <c r="O61" s="521">
        <f t="shared" si="10"/>
        <v>0</v>
      </c>
      <c r="P61" s="521">
        <f t="shared" si="10"/>
        <v>0</v>
      </c>
      <c r="Q61" s="521">
        <f t="shared" si="10"/>
        <v>0</v>
      </c>
      <c r="R61" s="521">
        <f t="shared" si="10"/>
        <v>0</v>
      </c>
      <c r="S61" s="521">
        <f t="shared" si="10"/>
        <v>0</v>
      </c>
      <c r="T61" s="521">
        <f t="shared" si="10"/>
        <v>0</v>
      </c>
      <c r="U61" s="521">
        <f t="shared" si="10"/>
        <v>0</v>
      </c>
      <c r="V61" s="521">
        <f t="shared" si="10"/>
        <v>0</v>
      </c>
      <c r="W61" s="521">
        <f t="shared" si="10"/>
        <v>0</v>
      </c>
      <c r="X61" s="521">
        <f t="shared" si="10"/>
        <v>0</v>
      </c>
      <c r="Y61" s="521">
        <f t="shared" si="10"/>
        <v>0</v>
      </c>
      <c r="Z61" s="521">
        <f t="shared" si="10"/>
        <v>0</v>
      </c>
      <c r="AA61" s="521">
        <f t="shared" si="10"/>
        <v>0</v>
      </c>
      <c r="AB61" s="521">
        <f t="shared" si="10"/>
        <v>0</v>
      </c>
      <c r="AC61" s="521">
        <f t="shared" si="10"/>
        <v>0</v>
      </c>
      <c r="AD61" s="521">
        <f t="shared" si="10"/>
        <v>0</v>
      </c>
      <c r="AE61" s="521">
        <f t="shared" si="10"/>
        <v>0</v>
      </c>
      <c r="AF61" s="521">
        <f t="shared" si="10"/>
        <v>0</v>
      </c>
      <c r="AG61" s="521">
        <f t="shared" si="10"/>
        <v>0</v>
      </c>
      <c r="AH61" s="521">
        <f t="shared" si="10"/>
        <v>0</v>
      </c>
      <c r="AI61" s="521">
        <f t="shared" si="10"/>
        <v>0</v>
      </c>
      <c r="AJ61" s="521">
        <f t="shared" si="10"/>
        <v>0</v>
      </c>
      <c r="AK61" s="521" t="str">
        <f t="shared" si="10"/>
        <v/>
      </c>
      <c r="AL61" s="521" t="str">
        <f t="shared" si="10"/>
        <v/>
      </c>
      <c r="AM61" s="521" t="str">
        <f t="shared" si="10"/>
        <v/>
      </c>
      <c r="AN61" s="521" t="str">
        <f t="shared" si="10"/>
        <v/>
      </c>
      <c r="AO61" s="521" t="str">
        <f t="shared" si="10"/>
        <v/>
      </c>
      <c r="AP61" s="521" t="str">
        <f t="shared" si="10"/>
        <v/>
      </c>
      <c r="AQ61" s="521" t="str">
        <f t="shared" si="10"/>
        <v/>
      </c>
      <c r="AR61" s="521" t="str">
        <f t="shared" si="10"/>
        <v/>
      </c>
    </row>
    <row r="62" spans="1:1173" s="507" customFormat="1" ht="22" hidden="1" customHeight="1" thickTop="1" thickBot="1" x14ac:dyDescent="0.2">
      <c r="A62" s="483"/>
      <c r="B62" s="504" t="s">
        <v>247</v>
      </c>
      <c r="C62" s="505" t="s">
        <v>49</v>
      </c>
      <c r="D62" s="506">
        <f t="shared" ref="D62:AR62" si="11">IF(D$29="","",$G$24*D61)</f>
        <v>0</v>
      </c>
      <c r="E62" s="506">
        <f t="shared" si="11"/>
        <v>0</v>
      </c>
      <c r="F62" s="506">
        <f t="shared" si="11"/>
        <v>0</v>
      </c>
      <c r="G62" s="506">
        <f t="shared" si="11"/>
        <v>0</v>
      </c>
      <c r="H62" s="506">
        <f t="shared" si="11"/>
        <v>0</v>
      </c>
      <c r="I62" s="506">
        <f t="shared" si="11"/>
        <v>0</v>
      </c>
      <c r="J62" s="506">
        <f t="shared" si="11"/>
        <v>0</v>
      </c>
      <c r="K62" s="506">
        <f t="shared" si="11"/>
        <v>0</v>
      </c>
      <c r="L62" s="506">
        <f t="shared" si="11"/>
        <v>0</v>
      </c>
      <c r="M62" s="506">
        <f t="shared" si="11"/>
        <v>0</v>
      </c>
      <c r="N62" s="506">
        <f t="shared" si="11"/>
        <v>0</v>
      </c>
      <c r="O62" s="506">
        <f t="shared" si="11"/>
        <v>0</v>
      </c>
      <c r="P62" s="506">
        <f t="shared" si="11"/>
        <v>0</v>
      </c>
      <c r="Q62" s="506">
        <f t="shared" si="11"/>
        <v>0</v>
      </c>
      <c r="R62" s="506">
        <f t="shared" si="11"/>
        <v>0</v>
      </c>
      <c r="S62" s="506">
        <f t="shared" si="11"/>
        <v>0</v>
      </c>
      <c r="T62" s="506">
        <f t="shared" si="11"/>
        <v>0</v>
      </c>
      <c r="U62" s="506">
        <f t="shared" si="11"/>
        <v>0</v>
      </c>
      <c r="V62" s="506">
        <f t="shared" si="11"/>
        <v>0</v>
      </c>
      <c r="W62" s="506">
        <f t="shared" si="11"/>
        <v>0</v>
      </c>
      <c r="X62" s="506">
        <f t="shared" si="11"/>
        <v>0</v>
      </c>
      <c r="Y62" s="506">
        <f t="shared" si="11"/>
        <v>0</v>
      </c>
      <c r="Z62" s="506">
        <f t="shared" si="11"/>
        <v>0</v>
      </c>
      <c r="AA62" s="506">
        <f t="shared" si="11"/>
        <v>0</v>
      </c>
      <c r="AB62" s="506">
        <f t="shared" si="11"/>
        <v>0</v>
      </c>
      <c r="AC62" s="506">
        <f t="shared" si="11"/>
        <v>0</v>
      </c>
      <c r="AD62" s="506">
        <f t="shared" si="11"/>
        <v>0</v>
      </c>
      <c r="AE62" s="506">
        <f t="shared" si="11"/>
        <v>0</v>
      </c>
      <c r="AF62" s="506">
        <f t="shared" si="11"/>
        <v>0</v>
      </c>
      <c r="AG62" s="506">
        <f t="shared" si="11"/>
        <v>0</v>
      </c>
      <c r="AH62" s="506">
        <f t="shared" si="11"/>
        <v>0</v>
      </c>
      <c r="AI62" s="506">
        <f t="shared" si="11"/>
        <v>0</v>
      </c>
      <c r="AJ62" s="506">
        <f t="shared" si="11"/>
        <v>0</v>
      </c>
      <c r="AK62" s="506" t="str">
        <f t="shared" si="11"/>
        <v/>
      </c>
      <c r="AL62" s="506" t="str">
        <f t="shared" si="11"/>
        <v/>
      </c>
      <c r="AM62" s="506" t="str">
        <f t="shared" si="11"/>
        <v/>
      </c>
      <c r="AN62" s="506" t="str">
        <f t="shared" si="11"/>
        <v/>
      </c>
      <c r="AO62" s="506" t="str">
        <f t="shared" si="11"/>
        <v/>
      </c>
      <c r="AP62" s="506" t="str">
        <f t="shared" si="11"/>
        <v/>
      </c>
      <c r="AQ62" s="506" t="str">
        <f t="shared" si="11"/>
        <v/>
      </c>
      <c r="AR62" s="506" t="str">
        <f t="shared" si="11"/>
        <v/>
      </c>
    </row>
    <row r="63" spans="1:1173" s="512" customFormat="1" ht="22" hidden="1" customHeight="1" thickTop="1" x14ac:dyDescent="0.15">
      <c r="A63" s="508"/>
      <c r="B63" s="509" t="s">
        <v>245</v>
      </c>
      <c r="C63" s="510" t="s">
        <v>49</v>
      </c>
      <c r="D63" s="511">
        <f t="shared" ref="D63:AR63" si="12">IF(D$29="","",D62*8760/$D$17)</f>
        <v>0</v>
      </c>
      <c r="E63" s="511">
        <f t="shared" si="12"/>
        <v>0</v>
      </c>
      <c r="F63" s="511">
        <f t="shared" si="12"/>
        <v>0</v>
      </c>
      <c r="G63" s="511">
        <f t="shared" si="12"/>
        <v>0</v>
      </c>
      <c r="H63" s="511">
        <f t="shared" si="12"/>
        <v>0</v>
      </c>
      <c r="I63" s="511">
        <f t="shared" si="12"/>
        <v>0</v>
      </c>
      <c r="J63" s="511">
        <f t="shared" si="12"/>
        <v>0</v>
      </c>
      <c r="K63" s="511">
        <f t="shared" si="12"/>
        <v>0</v>
      </c>
      <c r="L63" s="511">
        <f t="shared" si="12"/>
        <v>0</v>
      </c>
      <c r="M63" s="511">
        <f t="shared" si="12"/>
        <v>0</v>
      </c>
      <c r="N63" s="511">
        <f t="shared" si="12"/>
        <v>0</v>
      </c>
      <c r="O63" s="511">
        <f t="shared" si="12"/>
        <v>0</v>
      </c>
      <c r="P63" s="511">
        <f t="shared" si="12"/>
        <v>0</v>
      </c>
      <c r="Q63" s="511">
        <f t="shared" si="12"/>
        <v>0</v>
      </c>
      <c r="R63" s="511">
        <f t="shared" si="12"/>
        <v>0</v>
      </c>
      <c r="S63" s="511">
        <f t="shared" si="12"/>
        <v>0</v>
      </c>
      <c r="T63" s="511">
        <f t="shared" si="12"/>
        <v>0</v>
      </c>
      <c r="U63" s="511">
        <f t="shared" si="12"/>
        <v>0</v>
      </c>
      <c r="V63" s="511">
        <f t="shared" si="12"/>
        <v>0</v>
      </c>
      <c r="W63" s="511">
        <f t="shared" si="12"/>
        <v>0</v>
      </c>
      <c r="X63" s="511">
        <f t="shared" si="12"/>
        <v>0</v>
      </c>
      <c r="Y63" s="511">
        <f t="shared" si="12"/>
        <v>0</v>
      </c>
      <c r="Z63" s="511">
        <f t="shared" si="12"/>
        <v>0</v>
      </c>
      <c r="AA63" s="511">
        <f t="shared" si="12"/>
        <v>0</v>
      </c>
      <c r="AB63" s="511">
        <f t="shared" si="12"/>
        <v>0</v>
      </c>
      <c r="AC63" s="511">
        <f t="shared" si="12"/>
        <v>0</v>
      </c>
      <c r="AD63" s="511">
        <f t="shared" si="12"/>
        <v>0</v>
      </c>
      <c r="AE63" s="511">
        <f t="shared" si="12"/>
        <v>0</v>
      </c>
      <c r="AF63" s="511">
        <f t="shared" si="12"/>
        <v>0</v>
      </c>
      <c r="AG63" s="511">
        <f t="shared" si="12"/>
        <v>0</v>
      </c>
      <c r="AH63" s="511">
        <f t="shared" si="12"/>
        <v>0</v>
      </c>
      <c r="AI63" s="511">
        <f t="shared" si="12"/>
        <v>0</v>
      </c>
      <c r="AJ63" s="511">
        <f t="shared" si="12"/>
        <v>0</v>
      </c>
      <c r="AK63" s="511" t="str">
        <f t="shared" si="12"/>
        <v/>
      </c>
      <c r="AL63" s="511" t="str">
        <f t="shared" si="12"/>
        <v/>
      </c>
      <c r="AM63" s="511" t="str">
        <f t="shared" si="12"/>
        <v/>
      </c>
      <c r="AN63" s="511" t="str">
        <f t="shared" si="12"/>
        <v/>
      </c>
      <c r="AO63" s="511" t="str">
        <f t="shared" si="12"/>
        <v/>
      </c>
      <c r="AP63" s="511" t="str">
        <f t="shared" si="12"/>
        <v/>
      </c>
      <c r="AQ63" s="511" t="str">
        <f t="shared" si="12"/>
        <v/>
      </c>
      <c r="AR63" s="511" t="str">
        <f t="shared" si="12"/>
        <v/>
      </c>
    </row>
    <row r="64" spans="1:1173" s="512" customFormat="1" ht="22" hidden="1" customHeight="1" x14ac:dyDescent="0.15">
      <c r="A64" s="508"/>
      <c r="B64" s="509" t="s">
        <v>40</v>
      </c>
      <c r="C64" s="510" t="s">
        <v>272</v>
      </c>
      <c r="D64" s="511">
        <f>IF(D$29="","",Vérification!$F$86*D62/$D$17)</f>
        <v>0</v>
      </c>
      <c r="E64" s="511">
        <f>IF(E$29="","",Vérification!$F$86*E62/$D$17)</f>
        <v>0</v>
      </c>
      <c r="F64" s="511">
        <f>IF(F$29="","",Vérification!$F$86*F62/$D$17)</f>
        <v>0</v>
      </c>
      <c r="G64" s="511">
        <f>IF(G$29="","",Vérification!$F$86*G62/$D$17)</f>
        <v>0</v>
      </c>
      <c r="H64" s="511">
        <f>IF(H$29="","",Vérification!$F$86*H62/$D$17)</f>
        <v>0</v>
      </c>
      <c r="I64" s="511">
        <f>IF(I$29="","",Vérification!$F$86*I62/$D$17)</f>
        <v>0</v>
      </c>
      <c r="J64" s="511">
        <f>IF(J$29="","",Vérification!$F$86*J62/$D$17)</f>
        <v>0</v>
      </c>
      <c r="K64" s="511">
        <f>IF(K$29="","",Vérification!$F$86*K62/$D$17)</f>
        <v>0</v>
      </c>
      <c r="L64" s="511">
        <f>IF(L$29="","",Vérification!$F$86*L62/$D$17)</f>
        <v>0</v>
      </c>
      <c r="M64" s="511">
        <f>IF(M$29="","",Vérification!$F$86*M62/$D$17)</f>
        <v>0</v>
      </c>
      <c r="N64" s="511">
        <f>IF(N$29="","",Vérification!$F$86*N62/$D$17)</f>
        <v>0</v>
      </c>
      <c r="O64" s="511">
        <f>IF(O$29="","",Vérification!$F$86*O62/$D$17)</f>
        <v>0</v>
      </c>
      <c r="P64" s="511">
        <f>IF(P$29="","",Vérification!$F$86*P62/$D$17)</f>
        <v>0</v>
      </c>
      <c r="Q64" s="511">
        <f>IF(Q$29="","",Vérification!$F$86*Q62/$D$17)</f>
        <v>0</v>
      </c>
      <c r="R64" s="511">
        <f>IF(R$29="","",Vérification!$F$86*R62/$D$17)</f>
        <v>0</v>
      </c>
      <c r="S64" s="511">
        <f>IF(S$29="","",Vérification!$F$86*S62/$D$17)</f>
        <v>0</v>
      </c>
      <c r="T64" s="511">
        <f>IF(T$29="","",Vérification!$F$86*T62/$D$17)</f>
        <v>0</v>
      </c>
      <c r="U64" s="511">
        <f>IF(U$29="","",Vérification!$F$86*U62/$D$17)</f>
        <v>0</v>
      </c>
      <c r="V64" s="511">
        <f>IF(V$29="","",Vérification!$F$86*V62/$D$17)</f>
        <v>0</v>
      </c>
      <c r="W64" s="511">
        <f>IF(W$29="","",Vérification!$F$86*W62/$D$17)</f>
        <v>0</v>
      </c>
      <c r="X64" s="511">
        <f>IF(X$29="","",Vérification!$F$86*X62/$D$17)</f>
        <v>0</v>
      </c>
      <c r="Y64" s="511">
        <f>IF(Y$29="","",Vérification!$F$86*Y62/$D$17)</f>
        <v>0</v>
      </c>
      <c r="Z64" s="511">
        <f>IF(Z$29="","",Vérification!$F$86*Z62/$D$17)</f>
        <v>0</v>
      </c>
      <c r="AA64" s="511">
        <f>IF(AA$29="","",Vérification!$F$86*AA62/$D$17)</f>
        <v>0</v>
      </c>
      <c r="AB64" s="511">
        <f>IF(AB$29="","",Vérification!$F$86*AB62/$D$17)</f>
        <v>0</v>
      </c>
      <c r="AC64" s="511">
        <f>IF(AC$29="","",Vérification!$F$86*AC62/$D$17)</f>
        <v>0</v>
      </c>
      <c r="AD64" s="511">
        <f>IF(AD$29="","",Vérification!$F$86*AD62/$D$17)</f>
        <v>0</v>
      </c>
      <c r="AE64" s="511">
        <f>IF(AE$29="","",Vérification!$F$86*AE62/$D$17)</f>
        <v>0</v>
      </c>
      <c r="AF64" s="511">
        <f>IF(AF$29="","",Vérification!$F$86*AF62/$D$17)</f>
        <v>0</v>
      </c>
      <c r="AG64" s="511">
        <f>IF(AG$29="","",Vérification!$F$86*AG62/$D$17)</f>
        <v>0</v>
      </c>
      <c r="AH64" s="511">
        <f>IF(AH$29="","",Vérification!$F$86*AH62/$D$17)</f>
        <v>0</v>
      </c>
      <c r="AI64" s="511">
        <f>IF(AI$29="","",Vérification!$F$86*AI62/$D$17)</f>
        <v>0</v>
      </c>
      <c r="AJ64" s="511">
        <f>IF(AJ$29="","",Vérification!$F$86*AJ62/$D$17)</f>
        <v>0</v>
      </c>
      <c r="AK64" s="511" t="str">
        <f>IF(AK$29="","",Vérification!$F$86*AK62/$D$17)</f>
        <v/>
      </c>
      <c r="AL64" s="511" t="str">
        <f>IF(AL$29="","",Vérification!$F$86*AL62/$D$17)</f>
        <v/>
      </c>
      <c r="AM64" s="511" t="str">
        <f>IF(AM$29="","",Vérification!$F$86*AM62/$D$17)</f>
        <v/>
      </c>
      <c r="AN64" s="511" t="str">
        <f>IF(AN$29="","",Vérification!$F$86*AN62/$D$17)</f>
        <v/>
      </c>
      <c r="AO64" s="511" t="str">
        <f>IF(AO$29="","",Vérification!$F$86*AO62/$D$17)</f>
        <v/>
      </c>
      <c r="AP64" s="511" t="str">
        <f>IF(AP$29="","",Vérification!$F$86*AP62/$D$17)</f>
        <v/>
      </c>
      <c r="AQ64" s="511" t="str">
        <f>IF(AQ$29="","",Vérification!$F$86*AQ62/$D$17)</f>
        <v/>
      </c>
      <c r="AR64" s="511" t="str">
        <f>IF(AR$29="","",Vérification!$F$86*AR62/$D$17)</f>
        <v/>
      </c>
    </row>
    <row r="65" spans="1:1173" s="483" customFormat="1" ht="10" hidden="1" customHeight="1" x14ac:dyDescent="0.15">
      <c r="E65" s="489"/>
      <c r="J65" s="489"/>
    </row>
    <row r="66" spans="1:1173" s="483" customFormat="1" ht="22" hidden="1" customHeight="1" x14ac:dyDescent="0.15">
      <c r="B66" s="496"/>
      <c r="C66" s="497" t="str">
        <f>J$21</f>
        <v>Puissance PV</v>
      </c>
      <c r="D66" s="479"/>
      <c r="E66" s="482"/>
      <c r="J66" s="489"/>
    </row>
    <row r="67" spans="1:1173" s="503" customFormat="1" ht="22" hidden="1" customHeight="1" thickBot="1" x14ac:dyDescent="0.2">
      <c r="A67" s="483"/>
      <c r="B67" s="498" t="s">
        <v>69</v>
      </c>
      <c r="C67" s="499" t="s">
        <v>11</v>
      </c>
      <c r="D67" s="500">
        <f>D$29</f>
        <v>2018</v>
      </c>
      <c r="E67" s="501">
        <f t="shared" ref="E67:AR67" si="13">E$29</f>
        <v>2019</v>
      </c>
      <c r="F67" s="500">
        <f t="shared" si="13"/>
        <v>2020</v>
      </c>
      <c r="G67" s="500">
        <f t="shared" si="13"/>
        <v>2021</v>
      </c>
      <c r="H67" s="500">
        <f t="shared" si="13"/>
        <v>2022</v>
      </c>
      <c r="I67" s="500">
        <f t="shared" si="13"/>
        <v>2023</v>
      </c>
      <c r="J67" s="501">
        <f t="shared" si="13"/>
        <v>2024</v>
      </c>
      <c r="K67" s="500">
        <f t="shared" si="13"/>
        <v>2025</v>
      </c>
      <c r="L67" s="500">
        <f t="shared" si="13"/>
        <v>2026</v>
      </c>
      <c r="M67" s="500">
        <f t="shared" si="13"/>
        <v>2027</v>
      </c>
      <c r="N67" s="500">
        <f t="shared" si="13"/>
        <v>2028</v>
      </c>
      <c r="O67" s="500">
        <f t="shared" si="13"/>
        <v>2029</v>
      </c>
      <c r="P67" s="500">
        <f t="shared" si="13"/>
        <v>2030</v>
      </c>
      <c r="Q67" s="500">
        <f t="shared" si="13"/>
        <v>2031</v>
      </c>
      <c r="R67" s="500">
        <f t="shared" si="13"/>
        <v>2032</v>
      </c>
      <c r="S67" s="500">
        <f t="shared" si="13"/>
        <v>2033</v>
      </c>
      <c r="T67" s="500">
        <f t="shared" si="13"/>
        <v>2034</v>
      </c>
      <c r="U67" s="500">
        <f t="shared" si="13"/>
        <v>2035</v>
      </c>
      <c r="V67" s="500">
        <f t="shared" si="13"/>
        <v>2036</v>
      </c>
      <c r="W67" s="500">
        <f t="shared" si="13"/>
        <v>2037</v>
      </c>
      <c r="X67" s="500">
        <f t="shared" si="13"/>
        <v>2038</v>
      </c>
      <c r="Y67" s="500">
        <f t="shared" si="13"/>
        <v>2039</v>
      </c>
      <c r="Z67" s="500">
        <f t="shared" si="13"/>
        <v>2040</v>
      </c>
      <c r="AA67" s="500">
        <f t="shared" si="13"/>
        <v>2041</v>
      </c>
      <c r="AB67" s="500">
        <f t="shared" si="13"/>
        <v>2042</v>
      </c>
      <c r="AC67" s="500">
        <f t="shared" si="13"/>
        <v>2043</v>
      </c>
      <c r="AD67" s="500">
        <f t="shared" si="13"/>
        <v>2044</v>
      </c>
      <c r="AE67" s="500">
        <f t="shared" si="13"/>
        <v>2045</v>
      </c>
      <c r="AF67" s="500">
        <f t="shared" si="13"/>
        <v>2046</v>
      </c>
      <c r="AG67" s="500">
        <f t="shared" si="13"/>
        <v>2047</v>
      </c>
      <c r="AH67" s="500">
        <f t="shared" si="13"/>
        <v>2048</v>
      </c>
      <c r="AI67" s="500">
        <f t="shared" si="13"/>
        <v>2049</v>
      </c>
      <c r="AJ67" s="500">
        <f t="shared" si="13"/>
        <v>2050</v>
      </c>
      <c r="AK67" s="500" t="str">
        <f t="shared" si="13"/>
        <v/>
      </c>
      <c r="AL67" s="500" t="str">
        <f t="shared" si="13"/>
        <v/>
      </c>
      <c r="AM67" s="500" t="str">
        <f t="shared" si="13"/>
        <v/>
      </c>
      <c r="AN67" s="500" t="str">
        <f t="shared" si="13"/>
        <v/>
      </c>
      <c r="AO67" s="500" t="str">
        <f t="shared" si="13"/>
        <v/>
      </c>
      <c r="AP67" s="500" t="str">
        <f t="shared" si="13"/>
        <v/>
      </c>
      <c r="AQ67" s="500" t="str">
        <f t="shared" si="13"/>
        <v/>
      </c>
      <c r="AR67" s="500" t="str">
        <f t="shared" si="13"/>
        <v/>
      </c>
      <c r="AS67" s="502"/>
      <c r="AT67" s="502"/>
      <c r="AU67" s="502"/>
      <c r="AV67" s="502"/>
      <c r="AW67" s="502"/>
      <c r="AX67" s="502"/>
      <c r="AY67" s="502"/>
      <c r="AZ67" s="502"/>
      <c r="BA67" s="502"/>
      <c r="BB67" s="502"/>
      <c r="BC67" s="502"/>
      <c r="BD67" s="502"/>
      <c r="BE67" s="502"/>
      <c r="BF67" s="502"/>
      <c r="BG67" s="502"/>
      <c r="BH67" s="502"/>
      <c r="BI67" s="502"/>
      <c r="BJ67" s="502"/>
      <c r="BK67" s="502"/>
      <c r="BL67" s="502"/>
      <c r="BM67" s="502"/>
      <c r="BN67" s="502"/>
      <c r="BO67" s="502"/>
      <c r="BP67" s="502"/>
      <c r="BQ67" s="502"/>
      <c r="BR67" s="502"/>
      <c r="BS67" s="502"/>
      <c r="BT67" s="502"/>
      <c r="BU67" s="502"/>
      <c r="BV67" s="502"/>
      <c r="BW67" s="502"/>
      <c r="BX67" s="502"/>
      <c r="BY67" s="502"/>
      <c r="BZ67" s="502"/>
      <c r="CA67" s="502"/>
      <c r="CB67" s="502"/>
      <c r="CC67" s="502"/>
      <c r="CD67" s="502"/>
      <c r="CE67" s="502"/>
      <c r="CF67" s="502"/>
      <c r="CG67" s="502"/>
      <c r="CH67" s="502"/>
      <c r="CI67" s="502"/>
      <c r="CJ67" s="502"/>
      <c r="CK67" s="502"/>
      <c r="CL67" s="502"/>
      <c r="CM67" s="502"/>
      <c r="CN67" s="502"/>
      <c r="CO67" s="502"/>
      <c r="CP67" s="502"/>
      <c r="CQ67" s="502"/>
      <c r="CR67" s="502"/>
      <c r="CS67" s="502"/>
      <c r="CT67" s="502"/>
      <c r="CU67" s="502"/>
      <c r="CV67" s="502"/>
      <c r="CW67" s="502"/>
      <c r="CX67" s="502"/>
      <c r="CY67" s="502"/>
      <c r="CZ67" s="502"/>
      <c r="DA67" s="502"/>
      <c r="DB67" s="502"/>
      <c r="DC67" s="502"/>
      <c r="DD67" s="502"/>
      <c r="DE67" s="502"/>
      <c r="DF67" s="502"/>
      <c r="DG67" s="502"/>
      <c r="DH67" s="502"/>
      <c r="DI67" s="502"/>
      <c r="DJ67" s="502"/>
      <c r="DK67" s="502"/>
      <c r="DL67" s="502"/>
      <c r="DM67" s="502"/>
      <c r="DN67" s="502"/>
      <c r="DO67" s="502"/>
      <c r="DP67" s="502"/>
      <c r="DQ67" s="502"/>
      <c r="DR67" s="502"/>
      <c r="DS67" s="502"/>
      <c r="DT67" s="502"/>
      <c r="DU67" s="502"/>
      <c r="DV67" s="502"/>
      <c r="DW67" s="502"/>
      <c r="DX67" s="502"/>
      <c r="DY67" s="502"/>
      <c r="DZ67" s="502"/>
      <c r="EA67" s="502"/>
      <c r="EB67" s="502"/>
      <c r="EC67" s="502"/>
      <c r="ED67" s="502"/>
      <c r="EE67" s="502"/>
      <c r="EF67" s="502"/>
      <c r="EG67" s="502"/>
      <c r="EH67" s="502"/>
      <c r="EI67" s="502"/>
      <c r="EJ67" s="502"/>
      <c r="EK67" s="502"/>
      <c r="EL67" s="502"/>
      <c r="EM67" s="502"/>
      <c r="EN67" s="502"/>
      <c r="EO67" s="502"/>
      <c r="EP67" s="502"/>
      <c r="EQ67" s="502"/>
      <c r="ER67" s="502"/>
      <c r="ES67" s="502"/>
      <c r="ET67" s="502"/>
      <c r="EU67" s="502"/>
      <c r="EV67" s="502"/>
      <c r="EW67" s="502"/>
      <c r="EX67" s="502"/>
      <c r="EY67" s="502"/>
      <c r="EZ67" s="502"/>
      <c r="FA67" s="502"/>
      <c r="FB67" s="502"/>
      <c r="FC67" s="502"/>
      <c r="FD67" s="502"/>
      <c r="FE67" s="502"/>
      <c r="FF67" s="502"/>
      <c r="FG67" s="502"/>
      <c r="FH67" s="502"/>
      <c r="FI67" s="502"/>
      <c r="FJ67" s="502"/>
      <c r="FK67" s="502"/>
      <c r="FL67" s="502"/>
      <c r="FM67" s="502"/>
      <c r="FN67" s="502"/>
      <c r="FO67" s="502"/>
      <c r="FP67" s="502"/>
      <c r="FQ67" s="502"/>
      <c r="FR67" s="502"/>
      <c r="FS67" s="502"/>
      <c r="FT67" s="502"/>
      <c r="FU67" s="502"/>
      <c r="FV67" s="502"/>
      <c r="FW67" s="502"/>
      <c r="FX67" s="502"/>
      <c r="FY67" s="502"/>
      <c r="FZ67" s="502"/>
      <c r="GA67" s="502"/>
      <c r="GB67" s="502"/>
      <c r="GC67" s="502"/>
      <c r="GD67" s="502"/>
      <c r="GE67" s="502"/>
      <c r="GF67" s="502"/>
      <c r="GG67" s="502"/>
      <c r="GH67" s="502"/>
      <c r="GI67" s="502"/>
      <c r="GJ67" s="502"/>
      <c r="GK67" s="502"/>
      <c r="GL67" s="502"/>
      <c r="GM67" s="502"/>
      <c r="GN67" s="502"/>
      <c r="GO67" s="502"/>
      <c r="GP67" s="502"/>
      <c r="GQ67" s="502"/>
      <c r="GR67" s="502"/>
      <c r="GS67" s="502"/>
      <c r="GT67" s="502"/>
      <c r="GU67" s="502"/>
      <c r="GV67" s="502"/>
      <c r="GW67" s="502"/>
      <c r="GX67" s="502"/>
      <c r="GY67" s="502"/>
      <c r="GZ67" s="502"/>
      <c r="HA67" s="502"/>
      <c r="HB67" s="502"/>
      <c r="HC67" s="502"/>
      <c r="HD67" s="502"/>
      <c r="HE67" s="502"/>
      <c r="HF67" s="502"/>
      <c r="HG67" s="502"/>
      <c r="HH67" s="502"/>
      <c r="HI67" s="502"/>
      <c r="HJ67" s="502"/>
      <c r="HK67" s="502"/>
      <c r="HL67" s="502"/>
      <c r="HM67" s="502"/>
      <c r="HN67" s="502"/>
      <c r="HO67" s="502"/>
      <c r="HP67" s="502"/>
      <c r="HQ67" s="502"/>
      <c r="HR67" s="502"/>
      <c r="HS67" s="502"/>
      <c r="HT67" s="502"/>
      <c r="HU67" s="502"/>
      <c r="HV67" s="502"/>
      <c r="HW67" s="502"/>
      <c r="HX67" s="502"/>
      <c r="HY67" s="502"/>
      <c r="HZ67" s="502"/>
      <c r="IA67" s="502"/>
      <c r="IB67" s="502"/>
      <c r="IC67" s="502"/>
      <c r="ID67" s="502"/>
      <c r="IE67" s="502"/>
      <c r="IF67" s="502"/>
      <c r="IG67" s="502"/>
      <c r="IH67" s="502"/>
      <c r="II67" s="502"/>
      <c r="IJ67" s="502"/>
      <c r="IK67" s="502"/>
      <c r="IL67" s="502"/>
      <c r="IM67" s="502"/>
      <c r="IN67" s="502"/>
      <c r="IO67" s="502"/>
      <c r="IP67" s="502"/>
      <c r="IQ67" s="502"/>
      <c r="IR67" s="502"/>
      <c r="IS67" s="502"/>
      <c r="IT67" s="502"/>
      <c r="IU67" s="502"/>
      <c r="IV67" s="502"/>
      <c r="IW67" s="502"/>
      <c r="IX67" s="502"/>
      <c r="IY67" s="502"/>
      <c r="IZ67" s="502"/>
      <c r="JA67" s="502"/>
      <c r="JB67" s="502"/>
      <c r="JC67" s="502"/>
      <c r="JD67" s="502"/>
      <c r="JE67" s="502"/>
      <c r="JF67" s="502"/>
      <c r="JG67" s="502"/>
      <c r="JH67" s="502"/>
      <c r="JI67" s="502"/>
      <c r="JJ67" s="502"/>
      <c r="JK67" s="502"/>
      <c r="JL67" s="502"/>
      <c r="JM67" s="502"/>
      <c r="JN67" s="502"/>
      <c r="JO67" s="502"/>
      <c r="JP67" s="502"/>
      <c r="JQ67" s="502"/>
      <c r="JR67" s="502"/>
      <c r="JS67" s="502"/>
      <c r="JT67" s="502"/>
      <c r="JU67" s="502"/>
      <c r="JV67" s="502"/>
      <c r="JW67" s="502"/>
      <c r="JX67" s="502"/>
      <c r="JY67" s="502"/>
      <c r="JZ67" s="502"/>
      <c r="KA67" s="502"/>
      <c r="KB67" s="502"/>
      <c r="KC67" s="502"/>
      <c r="KD67" s="502"/>
      <c r="KE67" s="502"/>
      <c r="KF67" s="502"/>
      <c r="KG67" s="502"/>
      <c r="KH67" s="502"/>
      <c r="KI67" s="502"/>
      <c r="KJ67" s="502"/>
      <c r="KK67" s="502"/>
      <c r="KL67" s="502"/>
      <c r="KM67" s="502"/>
      <c r="KN67" s="502"/>
      <c r="KO67" s="502"/>
      <c r="KP67" s="502"/>
      <c r="KQ67" s="502"/>
      <c r="KR67" s="502"/>
      <c r="KS67" s="502"/>
      <c r="KT67" s="502"/>
      <c r="KU67" s="502"/>
      <c r="KV67" s="502"/>
      <c r="KW67" s="502"/>
      <c r="KX67" s="502"/>
      <c r="KY67" s="502"/>
      <c r="KZ67" s="502"/>
      <c r="LA67" s="502"/>
      <c r="LB67" s="502"/>
      <c r="LC67" s="502"/>
      <c r="LD67" s="502"/>
      <c r="LE67" s="502"/>
      <c r="LF67" s="502"/>
      <c r="LG67" s="502"/>
      <c r="LH67" s="502"/>
      <c r="LI67" s="502"/>
      <c r="LJ67" s="502"/>
      <c r="LK67" s="502"/>
      <c r="LL67" s="502"/>
      <c r="LM67" s="502"/>
      <c r="LN67" s="502"/>
      <c r="LO67" s="502"/>
      <c r="LP67" s="502"/>
      <c r="LQ67" s="502"/>
      <c r="LR67" s="502"/>
      <c r="LS67" s="502"/>
      <c r="LT67" s="502"/>
      <c r="LU67" s="502"/>
      <c r="LV67" s="502"/>
      <c r="LW67" s="502"/>
      <c r="LX67" s="502"/>
      <c r="LY67" s="502"/>
      <c r="LZ67" s="502"/>
      <c r="MA67" s="502"/>
      <c r="MB67" s="502"/>
      <c r="MC67" s="502"/>
      <c r="MD67" s="502"/>
      <c r="ME67" s="502"/>
      <c r="MF67" s="502"/>
      <c r="MG67" s="502"/>
      <c r="MH67" s="502"/>
      <c r="MI67" s="502"/>
      <c r="MJ67" s="502"/>
      <c r="MK67" s="502"/>
      <c r="ML67" s="502"/>
      <c r="MM67" s="502"/>
      <c r="MN67" s="502"/>
      <c r="MO67" s="502"/>
      <c r="MP67" s="502"/>
      <c r="MQ67" s="502"/>
      <c r="MR67" s="502"/>
      <c r="MS67" s="502"/>
      <c r="MT67" s="502"/>
      <c r="MU67" s="502"/>
      <c r="MV67" s="502"/>
      <c r="MW67" s="502"/>
      <c r="MX67" s="502"/>
      <c r="MY67" s="502"/>
      <c r="MZ67" s="502"/>
      <c r="NA67" s="502"/>
      <c r="NB67" s="502"/>
      <c r="NC67" s="502"/>
      <c r="ND67" s="502"/>
      <c r="NE67" s="502"/>
      <c r="NF67" s="502"/>
      <c r="NG67" s="502"/>
      <c r="NH67" s="502"/>
      <c r="NI67" s="502"/>
      <c r="NJ67" s="502"/>
      <c r="NK67" s="502"/>
      <c r="NL67" s="502"/>
      <c r="NM67" s="502"/>
      <c r="NN67" s="502"/>
      <c r="NO67" s="502"/>
      <c r="NP67" s="502"/>
      <c r="NQ67" s="502"/>
      <c r="NR67" s="502"/>
      <c r="NS67" s="502"/>
      <c r="NT67" s="502"/>
      <c r="NU67" s="502"/>
      <c r="NV67" s="502"/>
      <c r="NW67" s="502"/>
      <c r="NX67" s="502"/>
      <c r="NY67" s="502"/>
      <c r="NZ67" s="502"/>
      <c r="OA67" s="502"/>
      <c r="OB67" s="502"/>
      <c r="OC67" s="502"/>
      <c r="OD67" s="502"/>
      <c r="OE67" s="502"/>
      <c r="OF67" s="502"/>
      <c r="OG67" s="502"/>
      <c r="OH67" s="502"/>
      <c r="OI67" s="502"/>
      <c r="OJ67" s="502"/>
      <c r="OK67" s="502"/>
      <c r="OL67" s="502"/>
      <c r="OM67" s="502"/>
      <c r="ON67" s="502"/>
      <c r="OO67" s="502"/>
      <c r="OP67" s="502"/>
      <c r="OQ67" s="502"/>
      <c r="OR67" s="502"/>
      <c r="OS67" s="502"/>
      <c r="OT67" s="502"/>
      <c r="OU67" s="502"/>
      <c r="OV67" s="502"/>
      <c r="OW67" s="502"/>
      <c r="OX67" s="502"/>
      <c r="OY67" s="502"/>
      <c r="OZ67" s="502"/>
      <c r="PA67" s="502"/>
      <c r="PB67" s="502"/>
      <c r="PC67" s="502"/>
      <c r="PD67" s="502"/>
      <c r="PE67" s="502"/>
      <c r="PF67" s="502"/>
      <c r="PG67" s="502"/>
      <c r="PH67" s="502"/>
      <c r="PI67" s="502"/>
      <c r="PJ67" s="502"/>
      <c r="PK67" s="502"/>
      <c r="PL67" s="502"/>
      <c r="PM67" s="502"/>
      <c r="PN67" s="502"/>
      <c r="PO67" s="502"/>
      <c r="PP67" s="502"/>
      <c r="PQ67" s="502"/>
      <c r="PR67" s="502"/>
      <c r="PS67" s="502"/>
      <c r="PT67" s="502"/>
      <c r="PU67" s="502"/>
      <c r="PV67" s="502"/>
      <c r="PW67" s="502"/>
      <c r="PX67" s="502"/>
      <c r="PY67" s="502"/>
      <c r="PZ67" s="502"/>
      <c r="QA67" s="502"/>
      <c r="QB67" s="502"/>
      <c r="QC67" s="502"/>
      <c r="QD67" s="502"/>
      <c r="QE67" s="502"/>
      <c r="QF67" s="502"/>
      <c r="QG67" s="502"/>
      <c r="QH67" s="502"/>
      <c r="QI67" s="502"/>
      <c r="QJ67" s="502"/>
      <c r="QK67" s="502"/>
      <c r="QL67" s="502"/>
      <c r="QM67" s="502"/>
      <c r="QN67" s="502"/>
      <c r="QO67" s="502"/>
      <c r="QP67" s="502"/>
      <c r="QQ67" s="502"/>
      <c r="QR67" s="502"/>
      <c r="QS67" s="502"/>
      <c r="QT67" s="502"/>
      <c r="QU67" s="502"/>
      <c r="QV67" s="502"/>
      <c r="QW67" s="502"/>
      <c r="QX67" s="502"/>
      <c r="QY67" s="502"/>
      <c r="QZ67" s="502"/>
      <c r="RA67" s="502"/>
      <c r="RB67" s="502"/>
      <c r="RC67" s="502"/>
      <c r="RD67" s="502"/>
      <c r="RE67" s="502"/>
      <c r="RF67" s="502"/>
      <c r="RG67" s="502"/>
      <c r="RH67" s="502"/>
      <c r="RI67" s="502"/>
      <c r="RJ67" s="502"/>
      <c r="RK67" s="502"/>
      <c r="RL67" s="502"/>
      <c r="RM67" s="502"/>
      <c r="RN67" s="502"/>
      <c r="RO67" s="502"/>
      <c r="RP67" s="502"/>
      <c r="RQ67" s="502"/>
      <c r="RR67" s="502"/>
      <c r="RS67" s="502"/>
      <c r="RT67" s="502"/>
      <c r="RU67" s="502"/>
      <c r="RV67" s="502"/>
      <c r="RW67" s="502"/>
      <c r="RX67" s="502"/>
      <c r="RY67" s="502"/>
      <c r="RZ67" s="502"/>
      <c r="SA67" s="502"/>
      <c r="SB67" s="502"/>
      <c r="SC67" s="502"/>
      <c r="SD67" s="502"/>
      <c r="SE67" s="502"/>
      <c r="SF67" s="502"/>
      <c r="SG67" s="502"/>
      <c r="SH67" s="502"/>
      <c r="SI67" s="502"/>
      <c r="SJ67" s="502"/>
      <c r="SK67" s="502"/>
      <c r="SL67" s="502"/>
      <c r="SM67" s="502"/>
      <c r="SN67" s="502"/>
      <c r="SO67" s="502"/>
      <c r="SP67" s="502"/>
      <c r="SQ67" s="502"/>
      <c r="SR67" s="502"/>
      <c r="SS67" s="502"/>
      <c r="ST67" s="502"/>
      <c r="SU67" s="502"/>
      <c r="SV67" s="502"/>
      <c r="SW67" s="502"/>
      <c r="SX67" s="502"/>
      <c r="SY67" s="502"/>
      <c r="SZ67" s="502"/>
      <c r="TA67" s="502"/>
      <c r="TB67" s="502"/>
      <c r="TC67" s="502"/>
      <c r="TD67" s="502"/>
      <c r="TE67" s="502"/>
      <c r="TF67" s="502"/>
      <c r="TG67" s="502"/>
      <c r="TH67" s="502"/>
      <c r="TI67" s="502"/>
      <c r="TJ67" s="502"/>
      <c r="TK67" s="502"/>
      <c r="TL67" s="502"/>
      <c r="TM67" s="502"/>
      <c r="TN67" s="502"/>
      <c r="TO67" s="502"/>
      <c r="TP67" s="502"/>
      <c r="TQ67" s="502"/>
      <c r="TR67" s="502"/>
      <c r="TS67" s="502"/>
      <c r="TT67" s="502"/>
      <c r="TU67" s="502"/>
      <c r="TV67" s="502"/>
      <c r="TW67" s="502"/>
      <c r="TX67" s="502"/>
      <c r="TY67" s="502"/>
      <c r="TZ67" s="502"/>
      <c r="UA67" s="502"/>
      <c r="UB67" s="502"/>
      <c r="UC67" s="502"/>
      <c r="UD67" s="502"/>
      <c r="UE67" s="502"/>
      <c r="UF67" s="502"/>
      <c r="UG67" s="502"/>
      <c r="UH67" s="502"/>
      <c r="UI67" s="502"/>
      <c r="UJ67" s="502"/>
      <c r="UK67" s="502"/>
      <c r="UL67" s="502"/>
      <c r="UM67" s="502"/>
      <c r="UN67" s="502"/>
      <c r="UO67" s="502"/>
      <c r="UP67" s="502"/>
      <c r="UQ67" s="502"/>
      <c r="UR67" s="502"/>
      <c r="US67" s="502"/>
      <c r="UT67" s="502"/>
      <c r="UU67" s="502"/>
      <c r="UV67" s="502"/>
      <c r="UW67" s="502"/>
      <c r="UX67" s="502"/>
      <c r="UY67" s="502"/>
      <c r="UZ67" s="502"/>
      <c r="VA67" s="502"/>
      <c r="VB67" s="502"/>
      <c r="VC67" s="502"/>
      <c r="VD67" s="502"/>
      <c r="VE67" s="502"/>
      <c r="VF67" s="502"/>
      <c r="VG67" s="502"/>
      <c r="VH67" s="502"/>
      <c r="VI67" s="502"/>
      <c r="VJ67" s="502"/>
      <c r="VK67" s="502"/>
      <c r="VL67" s="502"/>
      <c r="VM67" s="502"/>
      <c r="VN67" s="502"/>
      <c r="VO67" s="502"/>
      <c r="VP67" s="502"/>
      <c r="VQ67" s="502"/>
      <c r="VR67" s="502"/>
      <c r="VS67" s="502"/>
      <c r="VT67" s="502"/>
      <c r="VU67" s="502"/>
      <c r="VV67" s="502"/>
      <c r="VW67" s="502"/>
      <c r="VX67" s="502"/>
      <c r="VY67" s="502"/>
      <c r="VZ67" s="502"/>
      <c r="WA67" s="502"/>
      <c r="WB67" s="502"/>
      <c r="WC67" s="502"/>
      <c r="WD67" s="502"/>
      <c r="WE67" s="502"/>
      <c r="WF67" s="502"/>
      <c r="WG67" s="502"/>
      <c r="WH67" s="502"/>
      <c r="WI67" s="502"/>
      <c r="WJ67" s="502"/>
      <c r="WK67" s="502"/>
      <c r="WL67" s="502"/>
      <c r="WM67" s="502"/>
      <c r="WN67" s="502"/>
      <c r="WO67" s="502"/>
      <c r="WP67" s="502"/>
      <c r="WQ67" s="502"/>
      <c r="WR67" s="502"/>
      <c r="WS67" s="502"/>
      <c r="WT67" s="502"/>
      <c r="WU67" s="502"/>
      <c r="WV67" s="502"/>
      <c r="WW67" s="502"/>
      <c r="WX67" s="502"/>
      <c r="WY67" s="502"/>
      <c r="WZ67" s="502"/>
      <c r="XA67" s="502"/>
      <c r="XB67" s="502"/>
      <c r="XC67" s="502"/>
      <c r="XD67" s="502"/>
      <c r="XE67" s="502"/>
      <c r="XF67" s="502"/>
      <c r="XG67" s="502"/>
      <c r="XH67" s="502"/>
      <c r="XI67" s="502"/>
      <c r="XJ67" s="502"/>
      <c r="XK67" s="502"/>
      <c r="XL67" s="502"/>
      <c r="XM67" s="502"/>
      <c r="XN67" s="502"/>
      <c r="XO67" s="502"/>
      <c r="XP67" s="502"/>
      <c r="XQ67" s="502"/>
      <c r="XR67" s="502"/>
      <c r="XS67" s="502"/>
      <c r="XT67" s="502"/>
      <c r="XU67" s="502"/>
      <c r="XV67" s="502"/>
      <c r="XW67" s="502"/>
      <c r="XX67" s="502"/>
      <c r="XY67" s="502"/>
      <c r="XZ67" s="502"/>
      <c r="YA67" s="502"/>
      <c r="YB67" s="502"/>
      <c r="YC67" s="502"/>
      <c r="YD67" s="502"/>
      <c r="YE67" s="502"/>
      <c r="YF67" s="502"/>
      <c r="YG67" s="502"/>
      <c r="YH67" s="502"/>
      <c r="YI67" s="502"/>
      <c r="YJ67" s="502"/>
      <c r="YK67" s="502"/>
      <c r="YL67" s="502"/>
      <c r="YM67" s="502"/>
      <c r="YN67" s="502"/>
      <c r="YO67" s="502"/>
      <c r="YP67" s="502"/>
      <c r="YQ67" s="502"/>
      <c r="YR67" s="502"/>
      <c r="YS67" s="502"/>
      <c r="YT67" s="502"/>
      <c r="YU67" s="502"/>
      <c r="YV67" s="502"/>
      <c r="YW67" s="502"/>
      <c r="YX67" s="502"/>
      <c r="YY67" s="502"/>
      <c r="YZ67" s="502"/>
      <c r="ZA67" s="502"/>
      <c r="ZB67" s="502"/>
      <c r="ZC67" s="502"/>
      <c r="ZD67" s="502"/>
      <c r="ZE67" s="502"/>
      <c r="ZF67" s="502"/>
      <c r="ZG67" s="502"/>
      <c r="ZH67" s="502"/>
      <c r="ZI67" s="502"/>
      <c r="ZJ67" s="502"/>
      <c r="ZK67" s="502"/>
      <c r="ZL67" s="502"/>
      <c r="ZM67" s="502"/>
      <c r="ZN67" s="502"/>
      <c r="ZO67" s="502"/>
      <c r="ZP67" s="502"/>
      <c r="ZQ67" s="502"/>
      <c r="ZR67" s="502"/>
      <c r="ZS67" s="502"/>
      <c r="ZT67" s="502"/>
      <c r="ZU67" s="502"/>
      <c r="ZV67" s="502"/>
      <c r="ZW67" s="502"/>
      <c r="ZX67" s="502"/>
      <c r="ZY67" s="502"/>
      <c r="ZZ67" s="502"/>
      <c r="AAA67" s="502"/>
      <c r="AAB67" s="502"/>
      <c r="AAC67" s="502"/>
      <c r="AAD67" s="502"/>
      <c r="AAE67" s="502"/>
      <c r="AAF67" s="502"/>
      <c r="AAG67" s="502"/>
      <c r="AAH67" s="502"/>
      <c r="AAI67" s="502"/>
      <c r="AAJ67" s="502"/>
      <c r="AAK67" s="502"/>
      <c r="AAL67" s="502"/>
      <c r="AAM67" s="502"/>
      <c r="AAN67" s="502"/>
      <c r="AAO67" s="502"/>
      <c r="AAP67" s="502"/>
      <c r="AAQ67" s="502"/>
      <c r="AAR67" s="502"/>
      <c r="AAS67" s="502"/>
      <c r="AAT67" s="502"/>
      <c r="AAU67" s="502"/>
      <c r="AAV67" s="502"/>
      <c r="AAW67" s="502"/>
      <c r="AAX67" s="502"/>
      <c r="AAY67" s="502"/>
      <c r="AAZ67" s="502"/>
      <c r="ABA67" s="502"/>
      <c r="ABB67" s="502"/>
      <c r="ABC67" s="502"/>
      <c r="ABD67" s="502"/>
      <c r="ABE67" s="502"/>
      <c r="ABF67" s="502"/>
      <c r="ABG67" s="502"/>
      <c r="ABH67" s="502"/>
      <c r="ABI67" s="502"/>
      <c r="ABJ67" s="502"/>
      <c r="ABK67" s="502"/>
      <c r="ABL67" s="502"/>
      <c r="ABM67" s="502"/>
      <c r="ABN67" s="502"/>
      <c r="ABO67" s="502"/>
      <c r="ABP67" s="502"/>
      <c r="ABQ67" s="502"/>
      <c r="ABR67" s="502"/>
      <c r="ABS67" s="502"/>
      <c r="ABT67" s="502"/>
      <c r="ABU67" s="502"/>
      <c r="ABV67" s="502"/>
      <c r="ABW67" s="502"/>
      <c r="ABX67" s="502"/>
      <c r="ABY67" s="502"/>
      <c r="ABZ67" s="502"/>
      <c r="ACA67" s="502"/>
      <c r="ACB67" s="502"/>
      <c r="ACC67" s="502"/>
      <c r="ACD67" s="502"/>
      <c r="ACE67" s="502"/>
      <c r="ACF67" s="502"/>
      <c r="ACG67" s="502"/>
      <c r="ACH67" s="502"/>
      <c r="ACI67" s="502"/>
      <c r="ACJ67" s="502"/>
      <c r="ACK67" s="502"/>
      <c r="ACL67" s="502"/>
      <c r="ACM67" s="502"/>
      <c r="ACN67" s="502"/>
      <c r="ACO67" s="502"/>
      <c r="ACP67" s="502"/>
      <c r="ACQ67" s="502"/>
      <c r="ACR67" s="502"/>
      <c r="ACS67" s="502"/>
      <c r="ACT67" s="502"/>
      <c r="ACU67" s="502"/>
      <c r="ACV67" s="502"/>
      <c r="ACW67" s="502"/>
      <c r="ACX67" s="502"/>
      <c r="ACY67" s="502"/>
      <c r="ACZ67" s="502"/>
      <c r="ADA67" s="502"/>
      <c r="ADB67" s="502"/>
      <c r="ADC67" s="502"/>
      <c r="ADD67" s="502"/>
      <c r="ADE67" s="502"/>
      <c r="ADF67" s="502"/>
      <c r="ADG67" s="502"/>
      <c r="ADH67" s="502"/>
      <c r="ADI67" s="502"/>
      <c r="ADJ67" s="502"/>
      <c r="ADK67" s="502"/>
      <c r="ADL67" s="502"/>
      <c r="ADM67" s="502"/>
      <c r="ADN67" s="502"/>
      <c r="ADO67" s="502"/>
      <c r="ADP67" s="502"/>
      <c r="ADQ67" s="502"/>
      <c r="ADR67" s="502"/>
      <c r="ADS67" s="502"/>
      <c r="ADT67" s="502"/>
      <c r="ADU67" s="502"/>
      <c r="ADV67" s="502"/>
      <c r="ADW67" s="502"/>
      <c r="ADX67" s="502"/>
      <c r="ADY67" s="502"/>
      <c r="ADZ67" s="502"/>
      <c r="AEA67" s="502"/>
      <c r="AEB67" s="502"/>
      <c r="AEC67" s="502"/>
      <c r="AED67" s="502"/>
      <c r="AEE67" s="502"/>
      <c r="AEF67" s="502"/>
      <c r="AEG67" s="502"/>
      <c r="AEH67" s="502"/>
      <c r="AEI67" s="502"/>
      <c r="AEJ67" s="502"/>
      <c r="AEK67" s="502"/>
      <c r="AEL67" s="502"/>
      <c r="AEM67" s="502"/>
      <c r="AEN67" s="502"/>
      <c r="AEO67" s="502"/>
      <c r="AEP67" s="502"/>
      <c r="AEQ67" s="502"/>
      <c r="AER67" s="502"/>
      <c r="AES67" s="502"/>
      <c r="AET67" s="502"/>
      <c r="AEU67" s="502"/>
      <c r="AEV67" s="502"/>
      <c r="AEW67" s="502"/>
      <c r="AEX67" s="502"/>
      <c r="AEY67" s="502"/>
      <c r="AEZ67" s="502"/>
      <c r="AFA67" s="502"/>
      <c r="AFB67" s="502"/>
      <c r="AFC67" s="502"/>
      <c r="AFD67" s="502"/>
      <c r="AFE67" s="502"/>
      <c r="AFF67" s="502"/>
      <c r="AFG67" s="502"/>
      <c r="AFH67" s="502"/>
      <c r="AFI67" s="502"/>
      <c r="AFJ67" s="502"/>
      <c r="AFK67" s="502"/>
      <c r="AFL67" s="502"/>
      <c r="AFM67" s="502"/>
      <c r="AFN67" s="502"/>
      <c r="AFO67" s="502"/>
      <c r="AFP67" s="502"/>
      <c r="AFQ67" s="502"/>
      <c r="AFR67" s="502"/>
      <c r="AFS67" s="502"/>
      <c r="AFT67" s="502"/>
      <c r="AFU67" s="502"/>
      <c r="AFV67" s="502"/>
      <c r="AFW67" s="502"/>
      <c r="AFX67" s="502"/>
      <c r="AFY67" s="502"/>
      <c r="AFZ67" s="502"/>
      <c r="AGA67" s="502"/>
      <c r="AGB67" s="502"/>
      <c r="AGC67" s="502"/>
      <c r="AGD67" s="502"/>
      <c r="AGE67" s="502"/>
      <c r="AGF67" s="502"/>
      <c r="AGG67" s="502"/>
      <c r="AGH67" s="502"/>
      <c r="AGI67" s="502"/>
      <c r="AGJ67" s="502"/>
      <c r="AGK67" s="502"/>
      <c r="AGL67" s="502"/>
      <c r="AGM67" s="502"/>
      <c r="AGN67" s="502"/>
      <c r="AGO67" s="502"/>
      <c r="AGP67" s="502"/>
      <c r="AGQ67" s="502"/>
      <c r="AGR67" s="502"/>
      <c r="AGS67" s="502"/>
      <c r="AGT67" s="502"/>
      <c r="AGU67" s="502"/>
      <c r="AGV67" s="502"/>
      <c r="AGW67" s="502"/>
      <c r="AGX67" s="502"/>
      <c r="AGY67" s="502"/>
      <c r="AGZ67" s="502"/>
      <c r="AHA67" s="502"/>
      <c r="AHB67" s="502"/>
      <c r="AHC67" s="502"/>
      <c r="AHD67" s="502"/>
      <c r="AHE67" s="502"/>
      <c r="AHF67" s="502"/>
      <c r="AHG67" s="502"/>
      <c r="AHH67" s="502"/>
      <c r="AHI67" s="502"/>
      <c r="AHJ67" s="502"/>
      <c r="AHK67" s="502"/>
      <c r="AHL67" s="502"/>
      <c r="AHM67" s="502"/>
      <c r="AHN67" s="502"/>
      <c r="AHO67" s="502"/>
      <c r="AHP67" s="502"/>
      <c r="AHQ67" s="502"/>
      <c r="AHR67" s="502"/>
      <c r="AHS67" s="502"/>
      <c r="AHT67" s="502"/>
      <c r="AHU67" s="502"/>
      <c r="AHV67" s="502"/>
      <c r="AHW67" s="502"/>
      <c r="AHX67" s="502"/>
      <c r="AHY67" s="502"/>
      <c r="AHZ67" s="502"/>
      <c r="AIA67" s="502"/>
      <c r="AIB67" s="502"/>
      <c r="AIC67" s="502"/>
      <c r="AID67" s="502"/>
      <c r="AIE67" s="502"/>
      <c r="AIF67" s="502"/>
      <c r="AIG67" s="502"/>
      <c r="AIH67" s="502"/>
      <c r="AII67" s="502"/>
      <c r="AIJ67" s="502"/>
      <c r="AIK67" s="502"/>
      <c r="AIL67" s="502"/>
      <c r="AIM67" s="502"/>
      <c r="AIN67" s="502"/>
      <c r="AIO67" s="502"/>
      <c r="AIP67" s="502"/>
      <c r="AIQ67" s="502"/>
      <c r="AIR67" s="502"/>
      <c r="AIS67" s="502"/>
      <c r="AIT67" s="502"/>
      <c r="AIU67" s="502"/>
      <c r="AIV67" s="502"/>
      <c r="AIW67" s="502"/>
      <c r="AIX67" s="502"/>
      <c r="AIY67" s="502"/>
      <c r="AIZ67" s="502"/>
      <c r="AJA67" s="502"/>
      <c r="AJB67" s="502"/>
      <c r="AJC67" s="502"/>
      <c r="AJD67" s="502"/>
      <c r="AJE67" s="502"/>
      <c r="AJF67" s="502"/>
      <c r="AJG67" s="502"/>
      <c r="AJH67" s="502"/>
      <c r="AJI67" s="502"/>
      <c r="AJJ67" s="502"/>
      <c r="AJK67" s="502"/>
      <c r="AJL67" s="502"/>
      <c r="AJM67" s="502"/>
      <c r="AJN67" s="502"/>
      <c r="AJO67" s="502"/>
      <c r="AJP67" s="502"/>
      <c r="AJQ67" s="502"/>
      <c r="AJR67" s="502"/>
      <c r="AJS67" s="502"/>
      <c r="AJT67" s="502"/>
      <c r="AJU67" s="502"/>
      <c r="AJV67" s="502"/>
      <c r="AJW67" s="502"/>
      <c r="AJX67" s="502"/>
      <c r="AJY67" s="502"/>
      <c r="AJZ67" s="502"/>
      <c r="AKA67" s="502"/>
      <c r="AKB67" s="502"/>
      <c r="AKC67" s="502"/>
      <c r="AKD67" s="502"/>
      <c r="AKE67" s="502"/>
      <c r="AKF67" s="502"/>
      <c r="AKG67" s="502"/>
      <c r="AKH67" s="502"/>
      <c r="AKI67" s="502"/>
      <c r="AKJ67" s="502"/>
      <c r="AKK67" s="502"/>
      <c r="AKL67" s="502"/>
      <c r="AKM67" s="502"/>
      <c r="AKN67" s="502"/>
      <c r="AKO67" s="502"/>
      <c r="AKP67" s="502"/>
      <c r="AKQ67" s="502"/>
      <c r="AKR67" s="502"/>
      <c r="AKS67" s="502"/>
      <c r="AKT67" s="502"/>
      <c r="AKU67" s="502"/>
      <c r="AKV67" s="502"/>
      <c r="AKW67" s="502"/>
      <c r="AKX67" s="502"/>
      <c r="AKY67" s="502"/>
      <c r="AKZ67" s="502"/>
      <c r="ALA67" s="502"/>
      <c r="ALB67" s="502"/>
      <c r="ALC67" s="502"/>
      <c r="ALD67" s="502"/>
      <c r="ALE67" s="502"/>
      <c r="ALF67" s="502"/>
      <c r="ALG67" s="502"/>
      <c r="ALH67" s="502"/>
      <c r="ALI67" s="502"/>
      <c r="ALJ67" s="502"/>
      <c r="ALK67" s="502"/>
      <c r="ALL67" s="502"/>
      <c r="ALM67" s="502"/>
      <c r="ALN67" s="502"/>
      <c r="ALO67" s="502"/>
      <c r="ALP67" s="502"/>
      <c r="ALQ67" s="502"/>
      <c r="ALR67" s="502"/>
      <c r="ALS67" s="502"/>
      <c r="ALT67" s="502"/>
      <c r="ALU67" s="502"/>
      <c r="ALV67" s="502"/>
      <c r="ALW67" s="502"/>
      <c r="ALX67" s="502"/>
      <c r="ALY67" s="502"/>
      <c r="ALZ67" s="502"/>
      <c r="AMA67" s="502"/>
      <c r="AMB67" s="502"/>
      <c r="AMC67" s="502"/>
      <c r="AMD67" s="502"/>
      <c r="AME67" s="502"/>
      <c r="AMF67" s="502"/>
      <c r="AMG67" s="502"/>
      <c r="AMH67" s="502"/>
      <c r="AMI67" s="502"/>
      <c r="AMJ67" s="502"/>
      <c r="AMK67" s="502"/>
      <c r="AML67" s="502"/>
      <c r="AMM67" s="502"/>
      <c r="AMN67" s="502"/>
      <c r="AMO67" s="502"/>
      <c r="AMP67" s="502"/>
      <c r="AMQ67" s="502"/>
      <c r="AMR67" s="502"/>
      <c r="AMS67" s="502"/>
      <c r="AMT67" s="502"/>
      <c r="AMU67" s="502"/>
      <c r="AMV67" s="502"/>
      <c r="AMW67" s="502"/>
      <c r="AMX67" s="502"/>
      <c r="AMY67" s="502"/>
      <c r="AMZ67" s="502"/>
      <c r="ANA67" s="502"/>
      <c r="ANB67" s="502"/>
      <c r="ANC67" s="502"/>
      <c r="AND67" s="502"/>
      <c r="ANE67" s="502"/>
      <c r="ANF67" s="502"/>
      <c r="ANG67" s="502"/>
      <c r="ANH67" s="502"/>
      <c r="ANI67" s="502"/>
      <c r="ANJ67" s="502"/>
      <c r="ANK67" s="502"/>
      <c r="ANL67" s="502"/>
      <c r="ANM67" s="502"/>
      <c r="ANN67" s="502"/>
      <c r="ANO67" s="502"/>
      <c r="ANP67" s="502"/>
      <c r="ANQ67" s="502"/>
      <c r="ANR67" s="502"/>
      <c r="ANS67" s="502"/>
      <c r="ANT67" s="502"/>
      <c r="ANU67" s="502"/>
      <c r="ANV67" s="502"/>
      <c r="ANW67" s="502"/>
      <c r="ANX67" s="502"/>
      <c r="ANY67" s="502"/>
      <c r="ANZ67" s="502"/>
      <c r="AOA67" s="502"/>
      <c r="AOB67" s="502"/>
      <c r="AOC67" s="502"/>
      <c r="AOD67" s="502"/>
      <c r="AOE67" s="502"/>
      <c r="AOF67" s="502"/>
      <c r="AOG67" s="502"/>
      <c r="AOH67" s="502"/>
      <c r="AOI67" s="502"/>
      <c r="AOJ67" s="502"/>
      <c r="AOK67" s="502"/>
      <c r="AOL67" s="502"/>
      <c r="AOM67" s="502"/>
      <c r="AON67" s="502"/>
      <c r="AOO67" s="502"/>
      <c r="AOP67" s="502"/>
      <c r="AOQ67" s="502"/>
      <c r="AOR67" s="502"/>
      <c r="AOS67" s="502"/>
      <c r="AOT67" s="502"/>
      <c r="AOU67" s="502"/>
      <c r="AOV67" s="502"/>
      <c r="AOW67" s="502"/>
      <c r="AOX67" s="502"/>
      <c r="AOY67" s="502"/>
      <c r="AOZ67" s="502"/>
      <c r="APA67" s="502"/>
      <c r="APB67" s="502"/>
      <c r="APC67" s="502"/>
      <c r="APD67" s="502"/>
      <c r="APE67" s="502"/>
      <c r="APF67" s="502"/>
      <c r="APG67" s="502"/>
      <c r="APH67" s="502"/>
      <c r="API67" s="502"/>
      <c r="APJ67" s="502"/>
      <c r="APK67" s="502"/>
      <c r="APL67" s="502"/>
      <c r="APM67" s="502"/>
      <c r="APN67" s="502"/>
      <c r="APO67" s="502"/>
      <c r="APP67" s="502"/>
      <c r="APQ67" s="502"/>
      <c r="APR67" s="502"/>
      <c r="APS67" s="502"/>
      <c r="APT67" s="502"/>
      <c r="APU67" s="502"/>
      <c r="APV67" s="502"/>
      <c r="APW67" s="502"/>
      <c r="APX67" s="502"/>
      <c r="APY67" s="502"/>
      <c r="APZ67" s="502"/>
      <c r="AQA67" s="502"/>
      <c r="AQB67" s="502"/>
      <c r="AQC67" s="502"/>
      <c r="AQD67" s="502"/>
      <c r="AQE67" s="502"/>
      <c r="AQF67" s="502"/>
      <c r="AQG67" s="502"/>
      <c r="AQH67" s="502"/>
      <c r="AQI67" s="502"/>
      <c r="AQJ67" s="502"/>
      <c r="AQK67" s="502"/>
      <c r="AQL67" s="502"/>
      <c r="AQM67" s="502"/>
      <c r="AQN67" s="502"/>
      <c r="AQO67" s="502"/>
      <c r="AQP67" s="502"/>
      <c r="AQQ67" s="502"/>
      <c r="AQR67" s="502"/>
      <c r="AQS67" s="502"/>
      <c r="AQT67" s="502"/>
      <c r="AQU67" s="502"/>
      <c r="AQV67" s="502"/>
      <c r="AQW67" s="502"/>
      <c r="AQX67" s="502"/>
      <c r="AQY67" s="502"/>
      <c r="AQZ67" s="502"/>
      <c r="ARA67" s="502"/>
      <c r="ARB67" s="502"/>
      <c r="ARC67" s="502"/>
      <c r="ARD67" s="502"/>
      <c r="ARE67" s="502"/>
      <c r="ARF67" s="502"/>
      <c r="ARG67" s="502"/>
      <c r="ARH67" s="502"/>
      <c r="ARI67" s="502"/>
      <c r="ARJ67" s="502"/>
      <c r="ARK67" s="502"/>
      <c r="ARL67" s="502"/>
      <c r="ARM67" s="502"/>
      <c r="ARN67" s="502"/>
      <c r="ARO67" s="502"/>
      <c r="ARP67" s="502"/>
      <c r="ARQ67" s="502"/>
      <c r="ARR67" s="502"/>
      <c r="ARS67" s="502"/>
      <c r="ART67" s="502"/>
      <c r="ARU67" s="502"/>
      <c r="ARV67" s="502"/>
      <c r="ARW67" s="502"/>
      <c r="ARX67" s="502"/>
      <c r="ARY67" s="502"/>
      <c r="ARZ67" s="502"/>
      <c r="ASA67" s="502"/>
      <c r="ASB67" s="502"/>
      <c r="ASC67" s="502"/>
    </row>
    <row r="68" spans="1:1173" s="507" customFormat="1" ht="22" hidden="1" customHeight="1" thickTop="1" thickBot="1" x14ac:dyDescent="0.2">
      <c r="A68" s="483"/>
      <c r="B68" s="504" t="s">
        <v>231</v>
      </c>
      <c r="C68" s="505" t="s">
        <v>49</v>
      </c>
      <c r="D68" s="506">
        <f>IF(D$29="","",Vérification!$C$88*10^6)</f>
        <v>722800000</v>
      </c>
      <c r="E68" s="506">
        <f>IF(E$29="","",Vérification!$C$88*10^6)</f>
        <v>722800000</v>
      </c>
      <c r="F68" s="506">
        <f>IF(F$29="","",Vérification!$C$88*10^6)</f>
        <v>722800000</v>
      </c>
      <c r="G68" s="506">
        <f>IF(G$29="","",Vérification!$C$88*10^6)</f>
        <v>722800000</v>
      </c>
      <c r="H68" s="506">
        <f>IF(H$29="","",Vérification!$C$88*10^6)</f>
        <v>722800000</v>
      </c>
      <c r="I68" s="506">
        <f>IF(I$29="","",Vérification!$C$88*10^6)</f>
        <v>722800000</v>
      </c>
      <c r="J68" s="506">
        <f>IF(J$29="","",Vérification!$C$88*10^6)</f>
        <v>722800000</v>
      </c>
      <c r="K68" s="506">
        <f>IF(K$29="","",Vérification!$C$88*10^6)</f>
        <v>722800000</v>
      </c>
      <c r="L68" s="506">
        <f>IF(L$29="","",Vérification!$C$88*10^6)</f>
        <v>722800000</v>
      </c>
      <c r="M68" s="506">
        <f>IF(M$29="","",Vérification!$C$88*10^6)</f>
        <v>722800000</v>
      </c>
      <c r="N68" s="506">
        <f>IF(N$29="","",Vérification!$C$88*10^6)</f>
        <v>722800000</v>
      </c>
      <c r="O68" s="506">
        <f>IF(O$29="","",Vérification!$C$88*10^6)</f>
        <v>722800000</v>
      </c>
      <c r="P68" s="506">
        <f>IF(P$29="","",Vérification!$C$88*10^6)</f>
        <v>722800000</v>
      </c>
      <c r="Q68" s="506">
        <f>IF(Q$29="","",Vérification!$C$88*10^6)</f>
        <v>722800000</v>
      </c>
      <c r="R68" s="506">
        <f>IF(R$29="","",Vérification!$C$88*10^6)</f>
        <v>722800000</v>
      </c>
      <c r="S68" s="506">
        <f>IF(S$29="","",Vérification!$C$88*10^6)</f>
        <v>722800000</v>
      </c>
      <c r="T68" s="506">
        <f>IF(T$29="","",Vérification!$C$88*10^6)</f>
        <v>722800000</v>
      </c>
      <c r="U68" s="506">
        <f>IF(U$29="","",Vérification!$C$88*10^6)</f>
        <v>722800000</v>
      </c>
      <c r="V68" s="506">
        <f>IF(V$29="","",Vérification!$C$88*10^6)</f>
        <v>722800000</v>
      </c>
      <c r="W68" s="506">
        <f>IF(W$29="","",Vérification!$C$88*10^6)</f>
        <v>722800000</v>
      </c>
      <c r="X68" s="506">
        <f>IF(X$29="","",Vérification!$C$88*10^6)</f>
        <v>722800000</v>
      </c>
      <c r="Y68" s="506">
        <f>IF(Y$29="","",Vérification!$C$88*10^6)</f>
        <v>722800000</v>
      </c>
      <c r="Z68" s="506">
        <f>IF(Z$29="","",Vérification!$C$88*10^6)</f>
        <v>722800000</v>
      </c>
      <c r="AA68" s="506">
        <f>IF(AA$29="","",Vérification!$C$88*10^6)</f>
        <v>722800000</v>
      </c>
      <c r="AB68" s="506">
        <f>IF(AB$29="","",Vérification!$C$88*10^6)</f>
        <v>722800000</v>
      </c>
      <c r="AC68" s="506">
        <f>IF(AC$29="","",Vérification!$C$88*10^6)</f>
        <v>722800000</v>
      </c>
      <c r="AD68" s="506">
        <f>IF(AD$29="","",Vérification!$C$88*10^6)</f>
        <v>722800000</v>
      </c>
      <c r="AE68" s="506">
        <f>IF(AE$29="","",Vérification!$C$88*10^6)</f>
        <v>722800000</v>
      </c>
      <c r="AF68" s="506">
        <f>IF(AF$29="","",Vérification!$C$88*10^6)</f>
        <v>722800000</v>
      </c>
      <c r="AG68" s="506">
        <f>IF(AG$29="","",Vérification!$C$88*10^6)</f>
        <v>722800000</v>
      </c>
      <c r="AH68" s="506">
        <f>IF(AH$29="","",Vérification!$C$88*10^6)</f>
        <v>722800000</v>
      </c>
      <c r="AI68" s="506">
        <f>IF(AI$29="","",Vérification!$C$88*10^6)</f>
        <v>722800000</v>
      </c>
      <c r="AJ68" s="506">
        <f>IF(AJ$29="","",Vérification!$C$88*10^6)</f>
        <v>722800000</v>
      </c>
      <c r="AK68" s="506" t="str">
        <f>IF(AK$29="","",Vérification!$C$88*10^6)</f>
        <v/>
      </c>
      <c r="AL68" s="506" t="str">
        <f>IF(AL$29="","",Vérification!$C$88*10^6)</f>
        <v/>
      </c>
      <c r="AM68" s="506" t="str">
        <f>IF(AM$29="","",Vérification!$C$88*10^6)</f>
        <v/>
      </c>
      <c r="AN68" s="506" t="str">
        <f>IF(AN$29="","",Vérification!$C$88*10^6)</f>
        <v/>
      </c>
      <c r="AO68" s="506" t="str">
        <f>IF(AO$29="","",Vérification!$C$88*10^6)</f>
        <v/>
      </c>
      <c r="AP68" s="506" t="str">
        <f>IF(AP$29="","",Vérification!$C$88*10^6)</f>
        <v/>
      </c>
      <c r="AQ68" s="506" t="str">
        <f>IF(AQ$29="","",Vérification!$C$88*10^6)</f>
        <v/>
      </c>
      <c r="AR68" s="506" t="str">
        <f>IF(AR$29="","",Vérification!$C$88*10^6)</f>
        <v/>
      </c>
    </row>
    <row r="69" spans="1:1173" s="512" customFormat="1" ht="22" hidden="1" customHeight="1" thickTop="1" x14ac:dyDescent="0.15">
      <c r="A69" s="508"/>
      <c r="B69" s="509" t="s">
        <v>245</v>
      </c>
      <c r="C69" s="510" t="s">
        <v>49</v>
      </c>
      <c r="D69" s="525">
        <f>IF(D$29="","",D68*8760/Vérification!$D$88)</f>
        <v>7058782608.695652</v>
      </c>
      <c r="E69" s="525">
        <f>IF(E$29="","",E68*8760/Vérification!$D$88)</f>
        <v>7058782608.695652</v>
      </c>
      <c r="F69" s="525">
        <f>IF(F$29="","",F68*8760/Vérification!$D$88)</f>
        <v>7058782608.695652</v>
      </c>
      <c r="G69" s="525">
        <f>IF(G$29="","",G68*8760/Vérification!$D$88)</f>
        <v>7058782608.695652</v>
      </c>
      <c r="H69" s="525">
        <f>IF(H$29="","",H68*8760/Vérification!$D$88)</f>
        <v>7058782608.695652</v>
      </c>
      <c r="I69" s="525">
        <f>IF(I$29="","",I68*8760/Vérification!$D$88)</f>
        <v>7058782608.695652</v>
      </c>
      <c r="J69" s="525">
        <f>IF(J$29="","",J68*8760/Vérification!$D$88)</f>
        <v>7058782608.695652</v>
      </c>
      <c r="K69" s="525">
        <f>IF(K$29="","",K68*8760/Vérification!$D$88)</f>
        <v>7058782608.695652</v>
      </c>
      <c r="L69" s="525">
        <f>IF(L$29="","",L68*8760/Vérification!$D$88)</f>
        <v>7058782608.695652</v>
      </c>
      <c r="M69" s="525">
        <f>IF(M$29="","",M68*8760/Vérification!$D$88)</f>
        <v>7058782608.695652</v>
      </c>
      <c r="N69" s="525">
        <f>IF(N$29="","",N68*8760/Vérification!$D$88)</f>
        <v>7058782608.695652</v>
      </c>
      <c r="O69" s="525">
        <f>IF(O$29="","",O68*8760/Vérification!$D$88)</f>
        <v>7058782608.695652</v>
      </c>
      <c r="P69" s="525">
        <f>IF(P$29="","",P68*8760/Vérification!$D$88)</f>
        <v>7058782608.695652</v>
      </c>
      <c r="Q69" s="525">
        <f>IF(Q$29="","",Q68*8760/Vérification!$D$88)</f>
        <v>7058782608.695652</v>
      </c>
      <c r="R69" s="525">
        <f>IF(R$29="","",R68*8760/Vérification!$D$88)</f>
        <v>7058782608.695652</v>
      </c>
      <c r="S69" s="525">
        <f>IF(S$29="","",S68*8760/Vérification!$D$88)</f>
        <v>7058782608.695652</v>
      </c>
      <c r="T69" s="525">
        <f>IF(T$29="","",T68*8760/Vérification!$D$88)</f>
        <v>7058782608.695652</v>
      </c>
      <c r="U69" s="525">
        <f>IF(U$29="","",U68*8760/Vérification!$D$88)</f>
        <v>7058782608.695652</v>
      </c>
      <c r="V69" s="525">
        <f>IF(V$29="","",V68*8760/Vérification!$D$88)</f>
        <v>7058782608.695652</v>
      </c>
      <c r="W69" s="525">
        <f>IF(W$29="","",W68*8760/Vérification!$D$88)</f>
        <v>7058782608.695652</v>
      </c>
      <c r="X69" s="525">
        <f>IF(X$29="","",X68*8760/Vérification!$D$88)</f>
        <v>7058782608.695652</v>
      </c>
      <c r="Y69" s="525">
        <f>IF(Y$29="","",Y68*8760/Vérification!$D$88)</f>
        <v>7058782608.695652</v>
      </c>
      <c r="Z69" s="525">
        <f>IF(Z$29="","",Z68*8760/Vérification!$D$88)</f>
        <v>7058782608.695652</v>
      </c>
      <c r="AA69" s="525">
        <f>IF(AA$29="","",AA68*8760/Vérification!$D$88)</f>
        <v>7058782608.695652</v>
      </c>
      <c r="AB69" s="525">
        <f>IF(AB$29="","",AB68*8760/Vérification!$D$88)</f>
        <v>7058782608.695652</v>
      </c>
      <c r="AC69" s="525">
        <f>IF(AC$29="","",AC68*8760/Vérification!$D$88)</f>
        <v>7058782608.695652</v>
      </c>
      <c r="AD69" s="525">
        <f>IF(AD$29="","",AD68*8760/Vérification!$D$88)</f>
        <v>7058782608.695652</v>
      </c>
      <c r="AE69" s="525">
        <f>IF(AE$29="","",AE68*8760/Vérification!$D$88)</f>
        <v>7058782608.695652</v>
      </c>
      <c r="AF69" s="525">
        <f>IF(AF$29="","",AF68*8760/Vérification!$D$88)</f>
        <v>7058782608.695652</v>
      </c>
      <c r="AG69" s="525">
        <f>IF(AG$29="","",AG68*8760/Vérification!$D$88)</f>
        <v>7058782608.695652</v>
      </c>
      <c r="AH69" s="525">
        <f>IF(AH$29="","",AH68*8760/Vérification!$D$88)</f>
        <v>7058782608.695652</v>
      </c>
      <c r="AI69" s="525">
        <f>IF(AI$29="","",AI68*8760/Vérification!$D$88)</f>
        <v>7058782608.695652</v>
      </c>
      <c r="AJ69" s="525">
        <f>IF(AJ$29="","",AJ68*8760/Vérification!$D$88)</f>
        <v>7058782608.695652</v>
      </c>
      <c r="AK69" s="525" t="str">
        <f>IF(AK$29="","",AK68*8760/Vérification!$D$88)</f>
        <v/>
      </c>
      <c r="AL69" s="525" t="str">
        <f>IF(AL$29="","",AL68*8760/Vérification!$D$88)</f>
        <v/>
      </c>
      <c r="AM69" s="525" t="str">
        <f>IF(AM$29="","",AM68*8760/Vérification!$D$88)</f>
        <v/>
      </c>
      <c r="AN69" s="525" t="str">
        <f>IF(AN$29="","",AN68*8760/Vérification!$D$88)</f>
        <v/>
      </c>
      <c r="AO69" s="525" t="str">
        <f>IF(AO$29="","",AO68*8760/Vérification!$D$88)</f>
        <v/>
      </c>
      <c r="AP69" s="525" t="str">
        <f>IF(AP$29="","",AP68*8760/Vérification!$D$88)</f>
        <v/>
      </c>
      <c r="AQ69" s="525" t="str">
        <f>IF(AQ$29="","",AQ68*8760/Vérification!$D$88)</f>
        <v/>
      </c>
      <c r="AR69" s="525" t="str">
        <f>IF(AR$29="","",AR68*8760/Vérification!$D$88)</f>
        <v/>
      </c>
    </row>
    <row r="70" spans="1:1173" s="522" customFormat="1" ht="22" hidden="1" customHeight="1" thickBot="1" x14ac:dyDescent="0.2">
      <c r="A70" s="483"/>
      <c r="B70" s="526" t="s">
        <v>249</v>
      </c>
      <c r="C70" s="527" t="s">
        <v>79</v>
      </c>
      <c r="D70" s="528">
        <f>IF(D$29="","",IF($B77=$C$34,D95,IF($B100=$C$34,D118,IF($B123=$C$34,D141,IF($B146=$C$34,D164,D187)))))</f>
        <v>13044283.570000006</v>
      </c>
      <c r="E70" s="528">
        <f t="shared" ref="E70:AR70" si="14">IF(E$29="","",IF($B77=$C$34,E95,IF($B100=$C$34,E118,IF($B123=$C$34,E141,IF($B146=$C$34,E164,E187)))))</f>
        <v>25583992.689375006</v>
      </c>
      <c r="F70" s="528">
        <f t="shared" si="14"/>
        <v>37642073.92173674</v>
      </c>
      <c r="G70" s="528">
        <f t="shared" si="14"/>
        <v>49277580.300338462</v>
      </c>
      <c r="H70" s="528">
        <f t="shared" si="14"/>
        <v>60474670.142680161</v>
      </c>
      <c r="I70" s="528">
        <f t="shared" si="14"/>
        <v>71253383.361417517</v>
      </c>
      <c r="J70" s="528">
        <f t="shared" si="14"/>
        <v>81633058.13460505</v>
      </c>
      <c r="K70" s="528">
        <f t="shared" si="14"/>
        <v>91631847.647250459</v>
      </c>
      <c r="L70" s="528">
        <f t="shared" si="14"/>
        <v>101267468.49515311</v>
      </c>
      <c r="M70" s="528">
        <f t="shared" si="14"/>
        <v>110556470.15104041</v>
      </c>
      <c r="N70" s="528">
        <f t="shared" si="14"/>
        <v>119514982.55210102</v>
      </c>
      <c r="O70" s="528">
        <f t="shared" si="14"/>
        <v>128158107.99714099</v>
      </c>
      <c r="P70" s="528">
        <f t="shared" si="14"/>
        <v>136500544.78075522</v>
      </c>
      <c r="Q70" s="528">
        <f t="shared" si="14"/>
        <v>144389891.30111206</v>
      </c>
      <c r="R70" s="528">
        <f t="shared" si="14"/>
        <v>152005776.67718956</v>
      </c>
      <c r="S70" s="528">
        <f t="shared" si="14"/>
        <v>159360743.63057882</v>
      </c>
      <c r="T70" s="528">
        <f t="shared" si="14"/>
        <v>166467081.11627746</v>
      </c>
      <c r="U70" s="528">
        <f t="shared" si="14"/>
        <v>173336337.48623809</v>
      </c>
      <c r="V70" s="528">
        <f t="shared" si="14"/>
        <v>179979572.63880721</v>
      </c>
      <c r="W70" s="528">
        <f t="shared" si="14"/>
        <v>186407363.48658878</v>
      </c>
      <c r="X70" s="528">
        <f t="shared" si="14"/>
        <v>192629809.17469457</v>
      </c>
      <c r="Y70" s="528">
        <f t="shared" si="14"/>
        <v>198656536.06079632</v>
      </c>
      <c r="Z70" s="528">
        <f t="shared" si="14"/>
        <v>204496702.46787259</v>
      </c>
      <c r="AA70" s="528">
        <f t="shared" si="14"/>
        <v>209854797.73004559</v>
      </c>
      <c r="AB70" s="528">
        <f t="shared" si="14"/>
        <v>215043632.6214281</v>
      </c>
      <c r="AC70" s="528">
        <f t="shared" si="14"/>
        <v>220071110.96744668</v>
      </c>
      <c r="AD70" s="528">
        <f t="shared" si="14"/>
        <v>224945055.1276755</v>
      </c>
      <c r="AE70" s="528">
        <f t="shared" si="14"/>
        <v>229672716.91880083</v>
      </c>
      <c r="AF70" s="528">
        <f t="shared" si="14"/>
        <v>234261027.62594402</v>
      </c>
      <c r="AG70" s="528">
        <f t="shared" si="14"/>
        <v>238716724.64019233</v>
      </c>
      <c r="AH70" s="528">
        <f t="shared" si="14"/>
        <v>243046231.519831</v>
      </c>
      <c r="AI70" s="528">
        <f t="shared" si="14"/>
        <v>247255661.11242414</v>
      </c>
      <c r="AJ70" s="528">
        <f>IF(AJ$29="","",IF($B77=$C$34,AJ95,IF($B100=$C$34,AJ118,IF($B123=$C$34,AJ141,IF($B146=$C$34,AJ164,AJ187)))))</f>
        <v>251350818.53456885</v>
      </c>
      <c r="AK70" s="528" t="str">
        <f t="shared" si="14"/>
        <v/>
      </c>
      <c r="AL70" s="528" t="str">
        <f t="shared" si="14"/>
        <v/>
      </c>
      <c r="AM70" s="528" t="str">
        <f t="shared" si="14"/>
        <v/>
      </c>
      <c r="AN70" s="528" t="str">
        <f t="shared" si="14"/>
        <v/>
      </c>
      <c r="AO70" s="528" t="str">
        <f t="shared" si="14"/>
        <v/>
      </c>
      <c r="AP70" s="528" t="str">
        <f t="shared" si="14"/>
        <v/>
      </c>
      <c r="AQ70" s="528" t="str">
        <f t="shared" si="14"/>
        <v/>
      </c>
      <c r="AR70" s="528" t="str">
        <f t="shared" si="14"/>
        <v/>
      </c>
    </row>
    <row r="71" spans="1:1173" s="507" customFormat="1" ht="22" hidden="1" customHeight="1" thickTop="1" thickBot="1" x14ac:dyDescent="0.2">
      <c r="A71" s="483"/>
      <c r="B71" s="504" t="s">
        <v>273</v>
      </c>
      <c r="C71" s="505" t="s">
        <v>49</v>
      </c>
      <c r="D71" s="506">
        <f>IF(D$29="","",IF($B77=$C$34,D96,IF($B100=$C$34,D119,IF($B123=$C$34,D142,IF($B146=$C$34,D165,D188)))))</f>
        <v>1317756270.0619934</v>
      </c>
      <c r="E71" s="506">
        <f t="shared" ref="E71:AR71" si="15">IF(E$29="","",IF($B77=$C$34,E96,IF($B100=$C$34,E119,IF($B123=$C$34,E142,IF($B146=$C$34,E165,E188)))))</f>
        <v>2581181126.5813842</v>
      </c>
      <c r="F71" s="506">
        <f t="shared" si="15"/>
        <v>3792740044.6677289</v>
      </c>
      <c r="G71" s="506">
        <f t="shared" si="15"/>
        <v>4956469761.7216072</v>
      </c>
      <c r="H71" s="506">
        <f t="shared" si="15"/>
        <v>6072976212.1137733</v>
      </c>
      <c r="I71" s="506">
        <f t="shared" si="15"/>
        <v>7144412417.74226</v>
      </c>
      <c r="J71" s="506">
        <f t="shared" si="15"/>
        <v>8172855966.1222353</v>
      </c>
      <c r="K71" s="506">
        <f t="shared" si="15"/>
        <v>9160257060.6242828</v>
      </c>
      <c r="L71" s="506">
        <f t="shared" si="15"/>
        <v>10108518971.630709</v>
      </c>
      <c r="M71" s="506">
        <f t="shared" si="15"/>
        <v>11019419505.268833</v>
      </c>
      <c r="N71" s="506">
        <f t="shared" si="15"/>
        <v>11894691366.855028</v>
      </c>
      <c r="O71" s="506">
        <f t="shared" si="15"/>
        <v>12735956790.721249</v>
      </c>
      <c r="P71" s="506">
        <f t="shared" si="15"/>
        <v>13544794578.989296</v>
      </c>
      <c r="Q71" s="506">
        <f t="shared" si="15"/>
        <v>14315216137.26495</v>
      </c>
      <c r="R71" s="506">
        <f t="shared" si="15"/>
        <v>15056134483.994617</v>
      </c>
      <c r="S71" s="506">
        <f t="shared" si="15"/>
        <v>15768896691.338148</v>
      </c>
      <c r="T71" s="506">
        <f t="shared" si="15"/>
        <v>16454822547.673079</v>
      </c>
      <c r="U71" s="506">
        <f t="shared" si="15"/>
        <v>17115152223.373358</v>
      </c>
      <c r="V71" s="506">
        <f t="shared" si="15"/>
        <v>17751073375.9049</v>
      </c>
      <c r="W71" s="506">
        <f t="shared" si="15"/>
        <v>18363721737.224171</v>
      </c>
      <c r="X71" s="506">
        <f t="shared" si="15"/>
        <v>18954181674.355263</v>
      </c>
      <c r="Y71" s="506">
        <f t="shared" si="15"/>
        <v>19523486724.371925</v>
      </c>
      <c r="Z71" s="506">
        <f t="shared" si="15"/>
        <v>20072620104.954998</v>
      </c>
      <c r="AA71" s="506">
        <f t="shared" si="15"/>
        <v>20588833654.937229</v>
      </c>
      <c r="AB71" s="506">
        <f t="shared" si="15"/>
        <v>21086732673.811234</v>
      </c>
      <c r="AC71" s="506">
        <f t="shared" si="15"/>
        <v>21567165501.422649</v>
      </c>
      <c r="AD71" s="506">
        <f t="shared" si="15"/>
        <v>22030971712.17971</v>
      </c>
      <c r="AE71" s="506">
        <f t="shared" si="15"/>
        <v>22478929540.074516</v>
      </c>
      <c r="AF71" s="506">
        <f t="shared" si="15"/>
        <v>22911782754.03096</v>
      </c>
      <c r="AG71" s="506">
        <f t="shared" si="15"/>
        <v>23330254270.857285</v>
      </c>
      <c r="AH71" s="506">
        <f t="shared" si="15"/>
        <v>23735033261.813217</v>
      </c>
      <c r="AI71" s="506">
        <f t="shared" si="15"/>
        <v>24126775487.945072</v>
      </c>
      <c r="AJ71" s="506">
        <f t="shared" si="15"/>
        <v>24506103620.126766</v>
      </c>
      <c r="AK71" s="506" t="str">
        <f t="shared" si="15"/>
        <v/>
      </c>
      <c r="AL71" s="506" t="str">
        <f t="shared" si="15"/>
        <v/>
      </c>
      <c r="AM71" s="506" t="str">
        <f t="shared" si="15"/>
        <v/>
      </c>
      <c r="AN71" s="506" t="str">
        <f t="shared" si="15"/>
        <v/>
      </c>
      <c r="AO71" s="506" t="str">
        <f t="shared" si="15"/>
        <v/>
      </c>
      <c r="AP71" s="506" t="str">
        <f t="shared" si="15"/>
        <v/>
      </c>
      <c r="AQ71" s="506" t="str">
        <f t="shared" si="15"/>
        <v/>
      </c>
      <c r="AR71" s="506" t="str">
        <f t="shared" si="15"/>
        <v/>
      </c>
    </row>
    <row r="72" spans="1:1173" s="512" customFormat="1" ht="22" hidden="1" customHeight="1" thickTop="1" x14ac:dyDescent="0.15">
      <c r="A72" s="508"/>
      <c r="B72" s="510" t="s">
        <v>245</v>
      </c>
      <c r="C72" s="510" t="s">
        <v>49</v>
      </c>
      <c r="D72" s="529">
        <f t="shared" ref="D72:AR72" si="16">IF(D$29="","",D71*8760/$I$17)</f>
        <v>12789214409.199049</v>
      </c>
      <c r="E72" s="529">
        <f t="shared" si="16"/>
        <v>25051126378.077694</v>
      </c>
      <c r="F72" s="529">
        <f t="shared" si="16"/>
        <v>36809664071.891541</v>
      </c>
      <c r="G72" s="529">
        <f t="shared" si="16"/>
        <v>48104005221.228981</v>
      </c>
      <c r="H72" s="529">
        <f t="shared" si="16"/>
        <v>58940030598.400902</v>
      </c>
      <c r="I72" s="529">
        <f t="shared" si="16"/>
        <v>69338635917.817627</v>
      </c>
      <c r="J72" s="529">
        <f t="shared" si="16"/>
        <v>79319984780.889404</v>
      </c>
      <c r="K72" s="529">
        <f t="shared" si="16"/>
        <v>88903004488.221497</v>
      </c>
      <c r="L72" s="529">
        <f t="shared" si="16"/>
        <v>98106166841.884567</v>
      </c>
      <c r="M72" s="529">
        <f t="shared" si="16"/>
        <v>106946725976.24084</v>
      </c>
      <c r="N72" s="529">
        <f t="shared" si="16"/>
        <v>115441498308.94089</v>
      </c>
      <c r="O72" s="529">
        <f t="shared" si="16"/>
        <v>123606228104.05289</v>
      </c>
      <c r="P72" s="529">
        <f t="shared" si="16"/>
        <v>131456238103.19769</v>
      </c>
      <c r="Q72" s="529">
        <f t="shared" si="16"/>
        <v>138933407226.2807</v>
      </c>
      <c r="R72" s="529">
        <f t="shared" si="16"/>
        <v>146124238953.90298</v>
      </c>
      <c r="S72" s="529">
        <f t="shared" si="16"/>
        <v>153041807019.85617</v>
      </c>
      <c r="T72" s="529">
        <f t="shared" si="16"/>
        <v>159698920360.75354</v>
      </c>
      <c r="U72" s="529">
        <f t="shared" si="16"/>
        <v>166107615196.93176</v>
      </c>
      <c r="V72" s="529">
        <f t="shared" si="16"/>
        <v>172279418095.4209</v>
      </c>
      <c r="W72" s="529">
        <f t="shared" si="16"/>
        <v>178225351670.82178</v>
      </c>
      <c r="X72" s="529">
        <f t="shared" si="16"/>
        <v>183955940025.87204</v>
      </c>
      <c r="Y72" s="529">
        <f t="shared" si="16"/>
        <v>189481213943.60519</v>
      </c>
      <c r="Z72" s="529">
        <f t="shared" si="16"/>
        <v>194810715842.46152</v>
      </c>
      <c r="AA72" s="529">
        <f t="shared" si="16"/>
        <v>199820721047.2525</v>
      </c>
      <c r="AB72" s="529">
        <f t="shared" si="16"/>
        <v>204652978309.97827</v>
      </c>
      <c r="AC72" s="529">
        <f t="shared" si="16"/>
        <v>209315721019.78995</v>
      </c>
      <c r="AD72" s="529">
        <f t="shared" si="16"/>
        <v>213817097494.67566</v>
      </c>
      <c r="AE72" s="529">
        <f t="shared" si="16"/>
        <v>218164660725.73981</v>
      </c>
      <c r="AF72" s="529">
        <f t="shared" si="16"/>
        <v>222365629210.40463</v>
      </c>
      <c r="AG72" s="529">
        <f t="shared" si="16"/>
        <v>226427019070.1416</v>
      </c>
      <c r="AH72" s="529">
        <f t="shared" si="16"/>
        <v>230355518915.89163</v>
      </c>
      <c r="AI72" s="529">
        <f t="shared" si="16"/>
        <v>234157493102.59122</v>
      </c>
      <c r="AJ72" s="529">
        <f t="shared" si="16"/>
        <v>237838984835.26529</v>
      </c>
      <c r="AK72" s="529" t="str">
        <f t="shared" si="16"/>
        <v/>
      </c>
      <c r="AL72" s="529" t="str">
        <f t="shared" si="16"/>
        <v/>
      </c>
      <c r="AM72" s="529" t="str">
        <f t="shared" si="16"/>
        <v/>
      </c>
      <c r="AN72" s="529" t="str">
        <f t="shared" si="16"/>
        <v/>
      </c>
      <c r="AO72" s="529" t="str">
        <f t="shared" si="16"/>
        <v/>
      </c>
      <c r="AP72" s="529" t="str">
        <f t="shared" si="16"/>
        <v/>
      </c>
      <c r="AQ72" s="529" t="str">
        <f t="shared" si="16"/>
        <v/>
      </c>
      <c r="AR72" s="529" t="str">
        <f t="shared" si="16"/>
        <v/>
      </c>
    </row>
    <row r="73" spans="1:1173" s="512" customFormat="1" ht="22" hidden="1" customHeight="1" x14ac:dyDescent="0.15">
      <c r="A73" s="508"/>
      <c r="B73" s="509" t="s">
        <v>40</v>
      </c>
      <c r="C73" s="510" t="s">
        <v>272</v>
      </c>
      <c r="D73" s="511">
        <f>IF(D$29="","",Vérification!$F$88*D71/$I$17)</f>
        <v>3941881153.5202546</v>
      </c>
      <c r="E73" s="511">
        <f>IF(E$29="","",Vérification!$F$88*E71/$I$17)</f>
        <v>7721237582.2842197</v>
      </c>
      <c r="F73" s="511">
        <f>IF(F$29="","",Vérification!$F$88*F71/$I$17)</f>
        <v>11345444405.719994</v>
      </c>
      <c r="G73" s="511">
        <f>IF(G$29="","",Vérification!$F$88*G71/$I$17)</f>
        <v>14826576951.748659</v>
      </c>
      <c r="H73" s="511">
        <f>IF(H$29="","",Vérification!$F$88*H71/$I$17)</f>
        <v>18166447787.17836</v>
      </c>
      <c r="I73" s="511">
        <f>IF(I$29="","",Vérification!$F$88*I71/$I$17)</f>
        <v>21371497371.930092</v>
      </c>
      <c r="J73" s="511">
        <f>IF(J$29="","",Vérification!$F$88*J71/$I$17)</f>
        <v>24447940514.657696</v>
      </c>
      <c r="K73" s="511">
        <f>IF(K$29="","",Vérification!$F$88*K71/$I$17)</f>
        <v>27401610972.397034</v>
      </c>
      <c r="L73" s="511">
        <f>IF(L$29="","",Vérification!$F$88*L71/$I$17)</f>
        <v>30238202108.800037</v>
      </c>
      <c r="M73" s="511">
        <f>IF(M$29="","",Vérification!$F$88*M71/$I$17)</f>
        <v>32963031978.978336</v>
      </c>
      <c r="N73" s="511">
        <f>IF(N$29="","",Vérification!$F$88*N71/$I$17)</f>
        <v>35581283725.35849</v>
      </c>
      <c r="O73" s="511">
        <f>IF(O$29="","",Vérification!$F$88*O71/$I$17)</f>
        <v>38097810032.071098</v>
      </c>
      <c r="P73" s="511">
        <f>IF(P$29="","",Vérification!$F$88*P71/$I$17)</f>
        <v>40517333661.944496</v>
      </c>
      <c r="Q73" s="511">
        <f>IF(Q$29="","",Vérification!$F$88*Q71/$I$17)</f>
        <v>42821940583.44268</v>
      </c>
      <c r="R73" s="511">
        <f>IF(R$29="","",Vérification!$F$88*R71/$I$17)</f>
        <v>45038292828.257774</v>
      </c>
      <c r="S73" s="511">
        <f>IF(S$29="","",Vérification!$F$88*S71/$I$17)</f>
        <v>47170419971.873474</v>
      </c>
      <c r="T73" s="511">
        <f>IF(T$29="","",Vérification!$F$88*T71/$I$17)</f>
        <v>49222269974.204865</v>
      </c>
      <c r="U73" s="511">
        <f>IF(U$29="","",Vérification!$F$88*U71/$I$17)</f>
        <v>51197552629.191292</v>
      </c>
      <c r="V73" s="511">
        <f>IF(V$29="","",Vérification!$F$88*V71/$I$17)</f>
        <v>53099820645.848907</v>
      </c>
      <c r="W73" s="511">
        <f>IF(W$29="","",Vérification!$F$88*W71/$I$17)</f>
        <v>54932471405.390266</v>
      </c>
      <c r="X73" s="511">
        <f>IF(X$29="","",Vérification!$F$88*X71/$I$17)</f>
        <v>56698748638.111244</v>
      </c>
      <c r="Y73" s="511">
        <f>IF(Y$29="","",Vérification!$F$88*Y71/$I$17)</f>
        <v>58401744023.713928</v>
      </c>
      <c r="Z73" s="511">
        <f>IF(Z$29="","",Vérification!$F$88*Z71/$I$17)</f>
        <v>60044398718.56691</v>
      </c>
      <c r="AA73" s="511">
        <f>IF(AA$29="","",Vérification!$F$88*AA71/$I$17)</f>
        <v>61588578404.97509</v>
      </c>
      <c r="AB73" s="511">
        <f>IF(AB$29="","",Vérification!$F$88*AB71/$I$17)</f>
        <v>63077972766.774124</v>
      </c>
      <c r="AC73" s="511">
        <f>IF(AC$29="","",Vérification!$F$88*AC71/$I$17)</f>
        <v>64515119492.401016</v>
      </c>
      <c r="AD73" s="511">
        <f>IF(AD$29="","",Vérification!$F$88*AD71/$I$17)</f>
        <v>65902530049.728806</v>
      </c>
      <c r="AE73" s="511">
        <f>IF(AE$29="","",Vérification!$F$88*AE71/$I$17)</f>
        <v>67242532415.467751</v>
      </c>
      <c r="AF73" s="511">
        <f>IF(AF$29="","",Vérification!$F$88*AF71/$I$17)</f>
        <v>68537351468.960327</v>
      </c>
      <c r="AG73" s="511">
        <f>IF(AG$29="","",Vérification!$F$88*AG71/$I$17)</f>
        <v>69789149713.399811</v>
      </c>
      <c r="AH73" s="511">
        <f>IF(AH$29="","",Vérification!$F$88*AH71/$I$17)</f>
        <v>70999988706.952896</v>
      </c>
      <c r="AI73" s="511">
        <f>IF(AI$29="","",Vérification!$F$88*AI71/$I$17)</f>
        <v>72171830065.867157</v>
      </c>
      <c r="AJ73" s="511">
        <f>IF(AJ$29="","",Vérification!$F$88*AJ71/$I$17)</f>
        <v>73306536421.828339</v>
      </c>
      <c r="AK73" s="511" t="str">
        <f>IF(AK$29="","",Vérification!$F$88*AK71/$I$17)</f>
        <v/>
      </c>
      <c r="AL73" s="511" t="str">
        <f>IF(AL$29="","",Vérification!$F$88*AL71/$I$17)</f>
        <v/>
      </c>
      <c r="AM73" s="511" t="str">
        <f>IF(AM$29="","",Vérification!$F$88*AM71/$I$17)</f>
        <v/>
      </c>
      <c r="AN73" s="511" t="str">
        <f>IF(AN$29="","",Vérification!$F$88*AN71/$I$17)</f>
        <v/>
      </c>
      <c r="AO73" s="511" t="str">
        <f>IF(AO$29="","",Vérification!$F$88*AO71/$I$17)</f>
        <v/>
      </c>
      <c r="AP73" s="511" t="str">
        <f>IF(AP$29="","",Vérification!$F$88*AP71/$I$17)</f>
        <v/>
      </c>
      <c r="AQ73" s="511" t="str">
        <f>IF(AQ$29="","",Vérification!$F$88*AQ71/$I$17)</f>
        <v/>
      </c>
      <c r="AR73" s="511" t="str">
        <f>IF(AR$29="","",Vérification!$F$88*AR71/$I$17)</f>
        <v/>
      </c>
    </row>
    <row r="74" spans="1:1173" s="513" customFormat="1" ht="26" hidden="1" customHeight="1" x14ac:dyDescent="0.15"/>
    <row r="75" spans="1:1173" s="533" customFormat="1" ht="22" hidden="1" customHeight="1" x14ac:dyDescent="0.15">
      <c r="A75" s="513"/>
      <c r="B75" s="530"/>
      <c r="C75" s="898" t="s">
        <v>53</v>
      </c>
      <c r="D75" s="898"/>
      <c r="E75" s="898" t="s">
        <v>54</v>
      </c>
      <c r="F75" s="898"/>
      <c r="G75" s="531" t="s">
        <v>198</v>
      </c>
      <c r="H75" s="532"/>
    </row>
    <row r="76" spans="1:1173" s="533" customFormat="1" ht="22" hidden="1" customHeight="1" x14ac:dyDescent="0.15">
      <c r="A76" s="513"/>
      <c r="B76" s="534" t="s">
        <v>202</v>
      </c>
      <c r="C76" s="535" t="s">
        <v>46</v>
      </c>
      <c r="D76" s="535" t="s">
        <v>47</v>
      </c>
      <c r="E76" s="535" t="s">
        <v>46</v>
      </c>
      <c r="F76" s="535" t="s">
        <v>47</v>
      </c>
      <c r="G76" s="536" t="s">
        <v>192</v>
      </c>
      <c r="H76" s="537" t="s">
        <v>99</v>
      </c>
    </row>
    <row r="77" spans="1:1173" s="533" customFormat="1" ht="22" hidden="1" customHeight="1" x14ac:dyDescent="0.15">
      <c r="A77" s="513"/>
      <c r="B77" s="538" t="str">
        <f>'Consommation BATIMENT'!C$115</f>
        <v>*PEB*</v>
      </c>
      <c r="C77" s="539">
        <f>VLOOKUP($B77,'Consommation BATIMENT'!$C$27:$K$31,4,)</f>
        <v>115</v>
      </c>
      <c r="D77" s="539">
        <f>VLOOKUP($B77,'Consommation BATIMENT'!$C$27:$K$31,6,)</f>
        <v>130</v>
      </c>
      <c r="E77" s="539">
        <f>VLOOKUP($B77,'Consommation BATIMENT'!$C$27:$K$31,7,)</f>
        <v>85</v>
      </c>
      <c r="F77" s="539">
        <f>VLOOKUP($B77,'Consommation BATIMENT'!$C$27:$K$31,9,)</f>
        <v>115</v>
      </c>
      <c r="G77" s="540">
        <f>$I$14</f>
        <v>45</v>
      </c>
      <c r="H77" s="541">
        <f>$I$15</f>
        <v>90</v>
      </c>
    </row>
    <row r="78" spans="1:1173" s="543" customFormat="1" ht="26" hidden="1" customHeight="1" x14ac:dyDescent="0.15">
      <c r="A78" s="513"/>
      <c r="B78" s="542"/>
      <c r="E78" s="544"/>
      <c r="J78" s="544"/>
    </row>
    <row r="79" spans="1:1173" s="548" customFormat="1" ht="26" hidden="1" customHeight="1" x14ac:dyDescent="0.15">
      <c r="A79" s="545"/>
      <c r="B79" s="544" t="s">
        <v>88</v>
      </c>
      <c r="C79" s="546" t="s">
        <v>79</v>
      </c>
      <c r="D79" s="547">
        <f>IF(D$29="","",IF('Consommation BATIMENT'!D$123&lt;0,0,'Consommation BATIMENT'!D$123*'Consommation BATIMENT'!$D$19))</f>
        <v>36853589.519999996</v>
      </c>
      <c r="E79" s="547">
        <f>IF(E$29="","",IF('Consommation BATIMENT'!E$123&lt;0,0,'Consommation BATIMENT'!E$123*'Consommation BATIMENT'!$D$19))</f>
        <v>66741871.32</v>
      </c>
      <c r="F79" s="547">
        <f>IF(F$29="","",IF('Consommation BATIMENT'!F$123&lt;0,0,'Consommation BATIMENT'!F$123*'Consommation BATIMENT'!$D$19))</f>
        <v>90981221.039999992</v>
      </c>
      <c r="G79" s="547">
        <f>IF(G$29="","",IF('Consommation BATIMENT'!G$123&lt;0,0,'Consommation BATIMENT'!G$123*'Consommation BATIMENT'!$D$19))</f>
        <v>110639376.53999999</v>
      </c>
      <c r="H79" s="547">
        <f>IF(H$29="","",IF('Consommation BATIMENT'!H$123&lt;0,0,'Consommation BATIMENT'!H$123*'Consommation BATIMENT'!$D$19))</f>
        <v>126582134.48999999</v>
      </c>
      <c r="I79" s="547">
        <f>IF(I$29="","",IF('Consommation BATIMENT'!I$123&lt;0,0,'Consommation BATIMENT'!I$123*'Consommation BATIMENT'!$D$19))</f>
        <v>139511668.68000001</v>
      </c>
      <c r="J79" s="547">
        <f>IF(J$29="","",IF('Consommation BATIMENT'!J$123&lt;0,0,'Consommation BATIMENT'!J$123*'Consommation BATIMENT'!$D$19))</f>
        <v>149997578.94</v>
      </c>
      <c r="K79" s="547">
        <f>IF(K$29="","",IF('Consommation BATIMENT'!K$123&lt;0,0,'Consommation BATIMENT'!K$123*'Consommation BATIMENT'!$D$19))</f>
        <v>158501656.34999999</v>
      </c>
      <c r="L79" s="547">
        <f>IF(L$29="","",IF('Consommation BATIMENT'!L$123&lt;0,0,'Consommation BATIMENT'!L$123*'Consommation BATIMENT'!$D$19))</f>
        <v>165398459.31</v>
      </c>
      <c r="M79" s="547">
        <f>IF(M$29="","",IF('Consommation BATIMENT'!M$123&lt;0,0,'Consommation BATIMENT'!M$123*'Consommation BATIMENT'!$D$19))</f>
        <v>170991700.47</v>
      </c>
      <c r="N79" s="547">
        <f>IF(N$29="","",IF('Consommation BATIMENT'!N$123&lt;0,0,'Consommation BATIMENT'!N$123*'Consommation BATIMENT'!$D$19))</f>
        <v>175527799.82999998</v>
      </c>
      <c r="O79" s="547">
        <f>IF(O$29="","",IF('Consommation BATIMENT'!O$123&lt;0,0,'Consommation BATIMENT'!O$123*'Consommation BATIMENT'!$D$19))</f>
        <v>179206604.00999999</v>
      </c>
      <c r="P79" s="547">
        <f>IF(P$29="","",IF('Consommation BATIMENT'!P$123&lt;0,0,'Consommation BATIMENT'!P$123*'Consommation BATIMENT'!$D$19))</f>
        <v>182190134.16</v>
      </c>
      <c r="Q79" s="547">
        <f>IF(Q$29="","",IF('Consommation BATIMENT'!Q$123&lt;0,0,'Consommation BATIMENT'!Q$123*'Consommation BATIMENT'!$D$19))</f>
        <v>184609732.13999999</v>
      </c>
      <c r="R79" s="547">
        <f>IF(R$29="","",IF('Consommation BATIMENT'!R$123&lt;0,0,'Consommation BATIMENT'!R$123*'Consommation BATIMENT'!$D$19))</f>
        <v>186572097.81</v>
      </c>
      <c r="S79" s="547">
        <f>IF(S$29="","",IF('Consommation BATIMENT'!S$123&lt;0,0,'Consommation BATIMENT'!S$123*'Consommation BATIMENT'!$D$19))</f>
        <v>188163601.38</v>
      </c>
      <c r="T79" s="547">
        <f>IF(T$29="","",IF('Consommation BATIMENT'!T$123&lt;0,0,'Consommation BATIMENT'!T$123*'Consommation BATIMENT'!$D$19))</f>
        <v>189454226.13</v>
      </c>
      <c r="U79" s="547">
        <f>IF(U$29="","",IF('Consommation BATIMENT'!U$123&lt;0,0,'Consommation BATIMENT'!U$123*'Consommation BATIMENT'!$D$19))</f>
        <v>190500895.07999998</v>
      </c>
      <c r="V79" s="547">
        <f>IF(V$29="","",IF('Consommation BATIMENT'!V$123&lt;0,0,'Consommation BATIMENT'!V$123*'Consommation BATIMENT'!$D$19))</f>
        <v>191349811.97999999</v>
      </c>
      <c r="W79" s="547">
        <f>IF(W$29="","",IF('Consommation BATIMENT'!W$123&lt;0,0,'Consommation BATIMENT'!W$123*'Consommation BATIMENT'!$D$19))</f>
        <v>192038309.45999998</v>
      </c>
      <c r="X79" s="547">
        <f>IF(X$29="","",IF('Consommation BATIMENT'!X$123&lt;0,0,'Consommation BATIMENT'!X$123*'Consommation BATIMENT'!$D$19))</f>
        <v>192596697.17999998</v>
      </c>
      <c r="Y79" s="547">
        <f>IF(Y$29="","",IF('Consommation BATIMENT'!Y$123&lt;0,0,'Consommation BATIMENT'!Y$123*'Consommation BATIMENT'!$D$19))</f>
        <v>193049493.92999998</v>
      </c>
      <c r="Z79" s="547">
        <f>IF(Z$29="","",IF('Consommation BATIMENT'!Z$123&lt;0,0,'Consommation BATIMENT'!Z$123*'Consommation BATIMENT'!$D$19))</f>
        <v>193416659.72999999</v>
      </c>
      <c r="AA79" s="547">
        <f>IF(AA$29="","",IF('Consommation BATIMENT'!AA$123&lt;0,0,'Consommation BATIMENT'!AA$123*'Consommation BATIMENT'!$D$19))</f>
        <v>193714458.29999998</v>
      </c>
      <c r="AB79" s="547">
        <f>IF(AB$29="","",IF('Consommation BATIMENT'!AB$123&lt;0,0,'Consommation BATIMENT'!AB$123*'Consommation BATIMENT'!$D$19))</f>
        <v>193955949.89999998</v>
      </c>
      <c r="AC79" s="547">
        <f>IF(AC$29="","",IF('Consommation BATIMENT'!AC$123&lt;0,0,'Consommation BATIMENT'!AC$123*'Consommation BATIMENT'!$D$19))</f>
        <v>194151853.79999998</v>
      </c>
      <c r="AD79" s="547">
        <f>IF(AD$29="","",IF('Consommation BATIMENT'!AD$123&lt;0,0,'Consommation BATIMENT'!AD$123*'Consommation BATIMENT'!$D$19))</f>
        <v>194310671.48999998</v>
      </c>
      <c r="AE79" s="547">
        <f>IF(AE$29="","",IF('Consommation BATIMENT'!AE$123&lt;0,0,'Consommation BATIMENT'!AE$123*'Consommation BATIMENT'!$D$19))</f>
        <v>194439549.14999998</v>
      </c>
      <c r="AF79" s="547">
        <f>IF(AF$29="","",IF('Consommation BATIMENT'!AF$123&lt;0,0,'Consommation BATIMENT'!AF$123*'Consommation BATIMENT'!$D$19))</f>
        <v>194544031.22999999</v>
      </c>
      <c r="AG79" s="547">
        <f>IF(AG$29="","",IF('Consommation BATIMENT'!AG$123&lt;0,0,'Consommation BATIMENT'!AG$123*'Consommation BATIMENT'!$D$19))</f>
        <v>194628799.70999998</v>
      </c>
      <c r="AH79" s="547">
        <f>IF(AH$29="","",IF('Consommation BATIMENT'!AH$123&lt;0,0,'Consommation BATIMENT'!AH$123*'Consommation BATIMENT'!$D$19))</f>
        <v>194697550.88999999</v>
      </c>
      <c r="AI79" s="547">
        <f>IF(AI$29="","",IF('Consommation BATIMENT'!AI$123&lt;0,0,'Consommation BATIMENT'!AI$123*'Consommation BATIMENT'!$D$19))</f>
        <v>194753241.81</v>
      </c>
      <c r="AJ79" s="547">
        <f>IF(AJ$29="","",IF('Consommation BATIMENT'!AJ$123&lt;0,0,'Consommation BATIMENT'!AJ$123*'Consommation BATIMENT'!$D$19))</f>
        <v>194798459.88</v>
      </c>
      <c r="AK79" s="547" t="str">
        <f>IF(AK$29="","",IF('Consommation BATIMENT'!AK$123&lt;0,0,'Consommation BATIMENT'!AK$123*'Consommation BATIMENT'!$D$19))</f>
        <v/>
      </c>
      <c r="AL79" s="547" t="str">
        <f>IF(AL$29="","",IF('Consommation BATIMENT'!AL$123&lt;0,0,'Consommation BATIMENT'!AL$123*'Consommation BATIMENT'!$D$19))</f>
        <v/>
      </c>
      <c r="AM79" s="547" t="str">
        <f>IF(AM$29="","",IF('Consommation BATIMENT'!AM$123&lt;0,0,'Consommation BATIMENT'!AM$123*'Consommation BATIMENT'!$D$19))</f>
        <v/>
      </c>
      <c r="AN79" s="547" t="str">
        <f>IF(AN$29="","",IF('Consommation BATIMENT'!AN$123&lt;0,0,'Consommation BATIMENT'!AN$123*'Consommation BATIMENT'!$D$19))</f>
        <v/>
      </c>
      <c r="AO79" s="547" t="str">
        <f>IF(AO$29="","",IF('Consommation BATIMENT'!AO$123&lt;0,0,'Consommation BATIMENT'!AO$123*'Consommation BATIMENT'!$D$19))</f>
        <v/>
      </c>
      <c r="AP79" s="547" t="str">
        <f>IF(AP$29="","",IF('Consommation BATIMENT'!AP$123&lt;0,0,'Consommation BATIMENT'!AP$123*'Consommation BATIMENT'!$D$19))</f>
        <v/>
      </c>
      <c r="AQ79" s="547" t="str">
        <f>IF(AQ$29="","",IF('Consommation BATIMENT'!AQ$123&lt;0,0,'Consommation BATIMENT'!AQ$123*'Consommation BATIMENT'!$D$19))</f>
        <v/>
      </c>
      <c r="AR79" s="547" t="str">
        <f>IF(AR$29="","",IF('Consommation BATIMENT'!AR$123&lt;0,0,'Consommation BATIMENT'!AR$123*'Consommation BATIMENT'!$D$19))</f>
        <v/>
      </c>
    </row>
    <row r="80" spans="1:1173" s="548" customFormat="1" ht="22" hidden="1" customHeight="1" x14ac:dyDescent="0.15">
      <c r="A80" s="513"/>
      <c r="B80" s="549" t="s">
        <v>199</v>
      </c>
      <c r="C80" s="550" t="s">
        <v>79</v>
      </c>
      <c r="D80" s="547">
        <f t="shared" ref="D80:AR80" si="17">IF(D$29="","",IF(D79&lt;0,0,IF($C77=0,D79,$F$41*$F$42*D79)))</f>
        <v>36853589.519999996</v>
      </c>
      <c r="E80" s="547">
        <f t="shared" si="17"/>
        <v>66741871.32</v>
      </c>
      <c r="F80" s="547">
        <f t="shared" si="17"/>
        <v>90981221.039999992</v>
      </c>
      <c r="G80" s="547">
        <f t="shared" si="17"/>
        <v>110639376.53999999</v>
      </c>
      <c r="H80" s="547">
        <f t="shared" si="17"/>
        <v>126582134.48999999</v>
      </c>
      <c r="I80" s="547">
        <f t="shared" si="17"/>
        <v>139511668.68000001</v>
      </c>
      <c r="J80" s="547">
        <f t="shared" si="17"/>
        <v>149997578.94</v>
      </c>
      <c r="K80" s="547">
        <f t="shared" si="17"/>
        <v>158501656.34999999</v>
      </c>
      <c r="L80" s="547">
        <f t="shared" si="17"/>
        <v>165398459.31</v>
      </c>
      <c r="M80" s="547">
        <f t="shared" si="17"/>
        <v>170991700.47</v>
      </c>
      <c r="N80" s="547">
        <f t="shared" si="17"/>
        <v>175527799.82999998</v>
      </c>
      <c r="O80" s="547">
        <f t="shared" si="17"/>
        <v>179206604.00999999</v>
      </c>
      <c r="P80" s="547">
        <f t="shared" si="17"/>
        <v>182190134.16</v>
      </c>
      <c r="Q80" s="547">
        <f t="shared" si="17"/>
        <v>184609732.13999999</v>
      </c>
      <c r="R80" s="547">
        <f t="shared" si="17"/>
        <v>186572097.81</v>
      </c>
      <c r="S80" s="547">
        <f t="shared" si="17"/>
        <v>188163601.38</v>
      </c>
      <c r="T80" s="547">
        <f t="shared" si="17"/>
        <v>189454226.13</v>
      </c>
      <c r="U80" s="547">
        <f t="shared" si="17"/>
        <v>190500895.07999998</v>
      </c>
      <c r="V80" s="547">
        <f t="shared" si="17"/>
        <v>191349811.97999999</v>
      </c>
      <c r="W80" s="547">
        <f t="shared" si="17"/>
        <v>192038309.45999998</v>
      </c>
      <c r="X80" s="547">
        <f t="shared" si="17"/>
        <v>192596697.17999998</v>
      </c>
      <c r="Y80" s="547">
        <f t="shared" si="17"/>
        <v>193049493.92999998</v>
      </c>
      <c r="Z80" s="547">
        <f t="shared" si="17"/>
        <v>193416659.72999999</v>
      </c>
      <c r="AA80" s="547">
        <f t="shared" si="17"/>
        <v>193714458.29999998</v>
      </c>
      <c r="AB80" s="547">
        <f t="shared" si="17"/>
        <v>193955949.89999998</v>
      </c>
      <c r="AC80" s="547">
        <f t="shared" si="17"/>
        <v>194151853.79999998</v>
      </c>
      <c r="AD80" s="547">
        <f t="shared" si="17"/>
        <v>194310671.48999998</v>
      </c>
      <c r="AE80" s="547">
        <f t="shared" si="17"/>
        <v>194439549.14999998</v>
      </c>
      <c r="AF80" s="547">
        <f t="shared" si="17"/>
        <v>194544031.22999999</v>
      </c>
      <c r="AG80" s="547">
        <f t="shared" si="17"/>
        <v>194628799.70999998</v>
      </c>
      <c r="AH80" s="547">
        <f t="shared" si="17"/>
        <v>194697550.88999999</v>
      </c>
      <c r="AI80" s="547">
        <f t="shared" si="17"/>
        <v>194753241.81</v>
      </c>
      <c r="AJ80" s="547">
        <f t="shared" si="17"/>
        <v>194798459.88</v>
      </c>
      <c r="AK80" s="547" t="str">
        <f t="shared" si="17"/>
        <v/>
      </c>
      <c r="AL80" s="547" t="str">
        <f t="shared" si="17"/>
        <v/>
      </c>
      <c r="AM80" s="547" t="str">
        <f t="shared" si="17"/>
        <v/>
      </c>
      <c r="AN80" s="547" t="str">
        <f t="shared" si="17"/>
        <v/>
      </c>
      <c r="AO80" s="547" t="str">
        <f t="shared" si="17"/>
        <v/>
      </c>
      <c r="AP80" s="547" t="str">
        <f t="shared" si="17"/>
        <v/>
      </c>
      <c r="AQ80" s="547" t="str">
        <f t="shared" si="17"/>
        <v/>
      </c>
      <c r="AR80" s="547" t="str">
        <f t="shared" si="17"/>
        <v/>
      </c>
    </row>
    <row r="81" spans="1:1173" s="548" customFormat="1" ht="22" hidden="1" customHeight="1" x14ac:dyDescent="0.15">
      <c r="A81" s="513"/>
      <c r="B81" s="549" t="s">
        <v>197</v>
      </c>
      <c r="C81" s="550" t="s">
        <v>49</v>
      </c>
      <c r="D81" s="547">
        <f t="shared" ref="D81:AR81" si="18">IF(D$29="","",IF($C77=0,$G77*D80,$J$24*D80))</f>
        <v>3961677142.0446105</v>
      </c>
      <c r="E81" s="547">
        <f t="shared" si="18"/>
        <v>7174599529.3683615</v>
      </c>
      <c r="F81" s="547">
        <f t="shared" si="18"/>
        <v>9780274552.4657974</v>
      </c>
      <c r="G81" s="547">
        <f t="shared" si="18"/>
        <v>11893481605.386501</v>
      </c>
      <c r="H81" s="547">
        <f t="shared" si="18"/>
        <v>13607291863.065439</v>
      </c>
      <c r="I81" s="547">
        <f t="shared" si="18"/>
        <v>14997187412.58876</v>
      </c>
      <c r="J81" s="547">
        <f t="shared" si="18"/>
        <v>16124398941.55065</v>
      </c>
      <c r="K81" s="547">
        <f t="shared" si="18"/>
        <v>17038567941.861774</v>
      </c>
      <c r="L81" s="547">
        <f t="shared" si="18"/>
        <v>17779958590.525448</v>
      </c>
      <c r="M81" s="547">
        <f t="shared" si="18"/>
        <v>18381219307.381535</v>
      </c>
      <c r="N81" s="547">
        <f t="shared" si="18"/>
        <v>18868839682.563786</v>
      </c>
      <c r="O81" s="547">
        <f t="shared" si="18"/>
        <v>19264302773.670689</v>
      </c>
      <c r="P81" s="547">
        <f t="shared" si="18"/>
        <v>19585025486.215191</v>
      </c>
      <c r="Q81" s="547">
        <f t="shared" si="18"/>
        <v>19845126771.738579</v>
      </c>
      <c r="R81" s="547">
        <f t="shared" si="18"/>
        <v>20056076622.768776</v>
      </c>
      <c r="S81" s="547">
        <f t="shared" si="18"/>
        <v>20227159640.647667</v>
      </c>
      <c r="T81" s="547">
        <f t="shared" si="18"/>
        <v>20365898868.973232</v>
      </c>
      <c r="U81" s="547">
        <f t="shared" si="18"/>
        <v>20478413403.06638</v>
      </c>
      <c r="V81" s="547">
        <f t="shared" si="18"/>
        <v>20569670041.077183</v>
      </c>
      <c r="W81" s="547">
        <f t="shared" si="18"/>
        <v>20643681955.910908</v>
      </c>
      <c r="X81" s="547">
        <f t="shared" si="18"/>
        <v>20703707367.154007</v>
      </c>
      <c r="Y81" s="547">
        <f t="shared" si="18"/>
        <v>20752381989.024792</v>
      </c>
      <c r="Z81" s="547">
        <f t="shared" si="18"/>
        <v>20791851478.324093</v>
      </c>
      <c r="AA81" s="547">
        <f t="shared" si="18"/>
        <v>20823864148.000744</v>
      </c>
      <c r="AB81" s="547">
        <f t="shared" si="18"/>
        <v>20849823946.331825</v>
      </c>
      <c r="AC81" s="547">
        <f t="shared" si="18"/>
        <v>20870883170.488167</v>
      </c>
      <c r="AD81" s="547">
        <f t="shared" si="18"/>
        <v>20887955711.329376</v>
      </c>
      <c r="AE81" s="547">
        <f t="shared" si="18"/>
        <v>20901809766.96933</v>
      </c>
      <c r="AF81" s="547">
        <f t="shared" si="18"/>
        <v>20913041353.186047</v>
      </c>
      <c r="AG81" s="547">
        <f t="shared" si="18"/>
        <v>20922153772.192059</v>
      </c>
      <c r="AH81" s="547">
        <f t="shared" si="18"/>
        <v>20929544367.839378</v>
      </c>
      <c r="AI81" s="547">
        <f t="shared" si="18"/>
        <v>20935531015.20961</v>
      </c>
      <c r="AJ81" s="547">
        <f t="shared" si="18"/>
        <v>20940391854.999153</v>
      </c>
      <c r="AK81" s="547" t="str">
        <f t="shared" si="18"/>
        <v/>
      </c>
      <c r="AL81" s="547" t="str">
        <f t="shared" si="18"/>
        <v/>
      </c>
      <c r="AM81" s="547" t="str">
        <f t="shared" si="18"/>
        <v/>
      </c>
      <c r="AN81" s="547" t="str">
        <f t="shared" si="18"/>
        <v/>
      </c>
      <c r="AO81" s="547" t="str">
        <f t="shared" si="18"/>
        <v/>
      </c>
      <c r="AP81" s="547" t="str">
        <f t="shared" si="18"/>
        <v/>
      </c>
      <c r="AQ81" s="547" t="str">
        <f t="shared" si="18"/>
        <v/>
      </c>
      <c r="AR81" s="547" t="str">
        <f t="shared" si="18"/>
        <v/>
      </c>
    </row>
    <row r="82" spans="1:1173" s="513" customFormat="1" ht="10" hidden="1" customHeight="1" x14ac:dyDescent="0.15">
      <c r="C82" s="545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551"/>
      <c r="AI82" s="551"/>
      <c r="AJ82" s="551"/>
      <c r="AK82" s="551"/>
      <c r="AL82" s="551"/>
      <c r="AM82" s="551"/>
      <c r="AN82" s="551"/>
      <c r="AO82" s="551"/>
      <c r="AP82" s="551"/>
      <c r="AQ82" s="551"/>
      <c r="AR82" s="551"/>
    </row>
    <row r="83" spans="1:1173" s="543" customFormat="1" ht="26" hidden="1" customHeight="1" x14ac:dyDescent="0.15">
      <c r="A83" s="513"/>
      <c r="B83" s="543" t="s">
        <v>89</v>
      </c>
      <c r="C83" s="546" t="s">
        <v>79</v>
      </c>
      <c r="D83" s="552">
        <f>IF(D$29="","",IF('Consommation BATIMENT'!D$127&lt;0,0,'Consommation BATIMENT'!D$127*'Consommation BATIMENT'!$D$19))</f>
        <v>1195137.0000000056</v>
      </c>
      <c r="E83" s="552">
        <f>IF(E$29="","",IF('Consommation BATIMENT'!E$127&lt;0,0,'Consommation BATIMENT'!E$127*'Consommation BATIMENT'!$D$19))</f>
        <v>2390274.0000000051</v>
      </c>
      <c r="F83" s="552">
        <f>IF(F$29="","",IF('Consommation BATIMENT'!F$127&lt;0,0,'Consommation BATIMENT'!F$127*'Consommation BATIMENT'!$D$19))</f>
        <v>3585411.0000000051</v>
      </c>
      <c r="G83" s="552">
        <f>IF(G$29="","",IF('Consommation BATIMENT'!G$127&lt;0,0,'Consommation BATIMENT'!G$127*'Consommation BATIMENT'!$D$19))</f>
        <v>4817511.0000000056</v>
      </c>
      <c r="H83" s="552">
        <f>IF(H$29="","",IF('Consommation BATIMENT'!H$127&lt;0,0,'Consommation BATIMENT'!H$127*'Consommation BATIMENT'!$D$19))</f>
        <v>6049611.0000000047</v>
      </c>
      <c r="I83" s="552">
        <f>IF(I$29="","",IF('Consommation BATIMENT'!I$127&lt;0,0,'Consommation BATIMENT'!I$127*'Consommation BATIMENT'!$D$19))</f>
        <v>7281711.0000000047</v>
      </c>
      <c r="J83" s="552">
        <f>IF(J$29="","",IF('Consommation BATIMENT'!J$127&lt;0,0,'Consommation BATIMENT'!J$127*'Consommation BATIMENT'!$D$19))</f>
        <v>8513811.0000000056</v>
      </c>
      <c r="K83" s="552">
        <f>IF(K$29="","",IF('Consommation BATIMENT'!K$127&lt;0,0,'Consommation BATIMENT'!K$127*'Consommation BATIMENT'!$D$19))</f>
        <v>9745911.0000000056</v>
      </c>
      <c r="L83" s="552">
        <f>IF(L$29="","",IF('Consommation BATIMENT'!L$127&lt;0,0,'Consommation BATIMENT'!L$127*'Consommation BATIMENT'!$D$19))</f>
        <v>10978011.000000006</v>
      </c>
      <c r="M83" s="552">
        <f>IF(M$29="","",IF('Consommation BATIMENT'!M$127&lt;0,0,'Consommation BATIMENT'!M$127*'Consommation BATIMENT'!$D$19))</f>
        <v>12210111.000000006</v>
      </c>
      <c r="N83" s="552">
        <f>IF(N$29="","",IF('Consommation BATIMENT'!N$127&lt;0,0,'Consommation BATIMENT'!N$127*'Consommation BATIMENT'!$D$19))</f>
        <v>13442211.000000006</v>
      </c>
      <c r="O83" s="552">
        <f>IF(O$29="","",IF('Consommation BATIMENT'!O$127&lt;0,0,'Consommation BATIMENT'!O$127*'Consommation BATIMENT'!$D$19))</f>
        <v>14674311.000000004</v>
      </c>
      <c r="P83" s="552">
        <f>IF(P$29="","",IF('Consommation BATIMENT'!P$127&lt;0,0,'Consommation BATIMENT'!P$127*'Consommation BATIMENT'!$D$19))</f>
        <v>15906411.000000004</v>
      </c>
      <c r="Q83" s="552">
        <f>IF(Q$29="","",IF('Consommation BATIMENT'!Q$127&lt;0,0,'Consommation BATIMENT'!Q$127*'Consommation BATIMENT'!$D$19))</f>
        <v>16972177.500000007</v>
      </c>
      <c r="R83" s="552">
        <f>IF(R$29="","",IF('Consommation BATIMENT'!R$127&lt;0,0,'Consommation BATIMENT'!R$127*'Consommation BATIMENT'!$D$19))</f>
        <v>18037944.000000007</v>
      </c>
      <c r="S83" s="552">
        <f>IF(S$29="","",IF('Consommation BATIMENT'!S$127&lt;0,0,'Consommation BATIMENT'!S$127*'Consommation BATIMENT'!$D$19))</f>
        <v>19103710.500000007</v>
      </c>
      <c r="T83" s="552">
        <f>IF(T$29="","",IF('Consommation BATIMENT'!T$127&lt;0,0,'Consommation BATIMENT'!T$127*'Consommation BATIMENT'!$D$19))</f>
        <v>20169477.000000007</v>
      </c>
      <c r="U83" s="552">
        <f>IF(U$29="","",IF('Consommation BATIMENT'!U$127&lt;0,0,'Consommation BATIMENT'!U$127*'Consommation BATIMENT'!$D$19))</f>
        <v>21235243.500000007</v>
      </c>
      <c r="V83" s="552">
        <f>IF(V$29="","",IF('Consommation BATIMENT'!V$127&lt;0,0,'Consommation BATIMENT'!V$127*'Consommation BATIMENT'!$D$19))</f>
        <v>22301010.000000007</v>
      </c>
      <c r="W83" s="552">
        <f>IF(W$29="","",IF('Consommation BATIMENT'!W$127&lt;0,0,'Consommation BATIMENT'!W$127*'Consommation BATIMENT'!$D$19))</f>
        <v>23366776.500000007</v>
      </c>
      <c r="X83" s="552">
        <f>IF(X$29="","",IF('Consommation BATIMENT'!X$127&lt;0,0,'Consommation BATIMENT'!X$127*'Consommation BATIMENT'!$D$19))</f>
        <v>24432543.000000007</v>
      </c>
      <c r="Y83" s="552">
        <f>IF(Y$29="","",IF('Consommation BATIMENT'!Y$127&lt;0,0,'Consommation BATIMENT'!Y$127*'Consommation BATIMENT'!$D$19))</f>
        <v>25498309.500000007</v>
      </c>
      <c r="Z83" s="552">
        <f>IF(Z$29="","",IF('Consommation BATIMENT'!Z$127&lt;0,0,'Consommation BATIMENT'!Z$127*'Consommation BATIMENT'!$D$19))</f>
        <v>26564076.000000007</v>
      </c>
      <c r="AA83" s="552">
        <f>IF(AA$29="","",IF('Consommation BATIMENT'!AA$127&lt;0,0,'Consommation BATIMENT'!AA$127*'Consommation BATIMENT'!$D$19))</f>
        <v>27325513.800000004</v>
      </c>
      <c r="AB83" s="552">
        <f>IF(AB$29="","",IF('Consommation BATIMENT'!AB$127&lt;0,0,'Consommation BATIMENT'!AB$127*'Consommation BATIMENT'!$D$19))</f>
        <v>28086951.600000005</v>
      </c>
      <c r="AC83" s="552">
        <f>IF(AC$29="","",IF('Consommation BATIMENT'!AC$127&lt;0,0,'Consommation BATIMENT'!AC$127*'Consommation BATIMENT'!$D$19))</f>
        <v>28848389.400000006</v>
      </c>
      <c r="AD83" s="552">
        <f>IF(AD$29="","",IF('Consommation BATIMENT'!AD$127&lt;0,0,'Consommation BATIMENT'!AD$127*'Consommation BATIMENT'!$D$19))</f>
        <v>29609827.200000007</v>
      </c>
      <c r="AE83" s="552">
        <f>IF(AE$29="","",IF('Consommation BATIMENT'!AE$127&lt;0,0,'Consommation BATIMENT'!AE$127*'Consommation BATIMENT'!$D$19))</f>
        <v>30371265.000000007</v>
      </c>
      <c r="AF83" s="552">
        <f>IF(AF$29="","",IF('Consommation BATIMENT'!AF$127&lt;0,0,'Consommation BATIMENT'!AF$127*'Consommation BATIMENT'!$D$19))</f>
        <v>31132702.800000004</v>
      </c>
      <c r="AG83" s="552">
        <f>IF(AG$29="","",IF('Consommation BATIMENT'!AG$127&lt;0,0,'Consommation BATIMENT'!AG$127*'Consommation BATIMENT'!$D$19))</f>
        <v>31894140.600000005</v>
      </c>
      <c r="AH83" s="552">
        <f>IF(AH$29="","",IF('Consommation BATIMENT'!AH$127&lt;0,0,'Consommation BATIMENT'!AH$127*'Consommation BATIMENT'!$D$19))</f>
        <v>32655578.400000006</v>
      </c>
      <c r="AI83" s="552">
        <f>IF(AI$29="","",IF('Consommation BATIMENT'!AI$127&lt;0,0,'Consommation BATIMENT'!AI$127*'Consommation BATIMENT'!$D$19))</f>
        <v>33417016.200000007</v>
      </c>
      <c r="AJ83" s="552">
        <f>IF(AJ$29="","",IF('Consommation BATIMENT'!AJ$127&lt;0,0,'Consommation BATIMENT'!AJ$127*'Consommation BATIMENT'!$D$19))</f>
        <v>34178454.000000007</v>
      </c>
      <c r="AK83" s="552" t="str">
        <f>IF(AK$29="","",IF('Consommation BATIMENT'!AK$127&lt;0,0,'Consommation BATIMENT'!AK$127*'Consommation BATIMENT'!$D$19))</f>
        <v/>
      </c>
      <c r="AL83" s="552" t="str">
        <f>IF(AL$29="","",IF('Consommation BATIMENT'!AL$127&lt;0,0,'Consommation BATIMENT'!AL$127*'Consommation BATIMENT'!$D$19))</f>
        <v/>
      </c>
      <c r="AM83" s="552" t="str">
        <f>IF(AM$29="","",IF('Consommation BATIMENT'!AM$127&lt;0,0,'Consommation BATIMENT'!AM$127*'Consommation BATIMENT'!$D$19))</f>
        <v/>
      </c>
      <c r="AN83" s="552" t="str">
        <f>IF(AN$29="","",IF('Consommation BATIMENT'!AN$127&lt;0,0,'Consommation BATIMENT'!AN$127*'Consommation BATIMENT'!$D$19))</f>
        <v/>
      </c>
      <c r="AO83" s="552" t="str">
        <f>IF(AO$29="","",IF('Consommation BATIMENT'!AO$127&lt;0,0,'Consommation BATIMENT'!AO$127*'Consommation BATIMENT'!$D$19))</f>
        <v/>
      </c>
      <c r="AP83" s="552" t="str">
        <f>IF(AP$29="","",IF('Consommation BATIMENT'!AP$127&lt;0,0,'Consommation BATIMENT'!AP$127*'Consommation BATIMENT'!$D$19))</f>
        <v/>
      </c>
      <c r="AQ83" s="552" t="str">
        <f>IF(AQ$29="","",IF('Consommation BATIMENT'!AQ$127&lt;0,0,'Consommation BATIMENT'!AQ$127*'Consommation BATIMENT'!$D$19))</f>
        <v/>
      </c>
      <c r="AR83" s="552" t="str">
        <f>IF(AR$29="","",IF('Consommation BATIMENT'!AR$127&lt;0,0,'Consommation BATIMENT'!AR$127*'Consommation BATIMENT'!$D$19))</f>
        <v/>
      </c>
    </row>
    <row r="84" spans="1:1173" s="548" customFormat="1" ht="22" hidden="1" customHeight="1" x14ac:dyDescent="0.15">
      <c r="A84" s="513"/>
      <c r="B84" s="549" t="s">
        <v>200</v>
      </c>
      <c r="C84" s="550" t="s">
        <v>79</v>
      </c>
      <c r="D84" s="547">
        <f t="shared" ref="D84:AR84" si="19">IF(D$29="","",IF(D83&lt;0,0,IF($E77=0,D83,$F$41*$F$42*D83)))</f>
        <v>1195137.0000000056</v>
      </c>
      <c r="E84" s="547">
        <f t="shared" si="19"/>
        <v>2390274.0000000051</v>
      </c>
      <c r="F84" s="547">
        <f t="shared" si="19"/>
        <v>3585411.0000000051</v>
      </c>
      <c r="G84" s="547">
        <f t="shared" si="19"/>
        <v>4817511.0000000056</v>
      </c>
      <c r="H84" s="547">
        <f t="shared" si="19"/>
        <v>6049611.0000000047</v>
      </c>
      <c r="I84" s="547">
        <f t="shared" si="19"/>
        <v>7281711.0000000047</v>
      </c>
      <c r="J84" s="547">
        <f t="shared" si="19"/>
        <v>8513811.0000000056</v>
      </c>
      <c r="K84" s="547">
        <f t="shared" si="19"/>
        <v>9745911.0000000056</v>
      </c>
      <c r="L84" s="547">
        <f t="shared" si="19"/>
        <v>10978011.000000006</v>
      </c>
      <c r="M84" s="547">
        <f t="shared" si="19"/>
        <v>12210111.000000006</v>
      </c>
      <c r="N84" s="547">
        <f t="shared" si="19"/>
        <v>13442211.000000006</v>
      </c>
      <c r="O84" s="547">
        <f t="shared" si="19"/>
        <v>14674311.000000004</v>
      </c>
      <c r="P84" s="547">
        <f t="shared" si="19"/>
        <v>15906411.000000004</v>
      </c>
      <c r="Q84" s="547">
        <f t="shared" si="19"/>
        <v>16972177.500000007</v>
      </c>
      <c r="R84" s="547">
        <f t="shared" si="19"/>
        <v>18037944.000000007</v>
      </c>
      <c r="S84" s="547">
        <f t="shared" si="19"/>
        <v>19103710.500000007</v>
      </c>
      <c r="T84" s="547">
        <f t="shared" si="19"/>
        <v>20169477.000000007</v>
      </c>
      <c r="U84" s="547">
        <f t="shared" si="19"/>
        <v>21235243.500000007</v>
      </c>
      <c r="V84" s="547">
        <f t="shared" si="19"/>
        <v>22301010.000000007</v>
      </c>
      <c r="W84" s="547">
        <f t="shared" si="19"/>
        <v>23366776.500000007</v>
      </c>
      <c r="X84" s="547">
        <f t="shared" si="19"/>
        <v>24432543.000000007</v>
      </c>
      <c r="Y84" s="547">
        <f t="shared" si="19"/>
        <v>25498309.500000007</v>
      </c>
      <c r="Z84" s="547">
        <f t="shared" si="19"/>
        <v>26564076.000000007</v>
      </c>
      <c r="AA84" s="547">
        <f t="shared" si="19"/>
        <v>27325513.800000004</v>
      </c>
      <c r="AB84" s="547">
        <f t="shared" si="19"/>
        <v>28086951.600000005</v>
      </c>
      <c r="AC84" s="547">
        <f t="shared" si="19"/>
        <v>28848389.400000006</v>
      </c>
      <c r="AD84" s="547">
        <f t="shared" si="19"/>
        <v>29609827.200000007</v>
      </c>
      <c r="AE84" s="547">
        <f t="shared" si="19"/>
        <v>30371265.000000007</v>
      </c>
      <c r="AF84" s="547">
        <f t="shared" si="19"/>
        <v>31132702.800000004</v>
      </c>
      <c r="AG84" s="547">
        <f t="shared" si="19"/>
        <v>31894140.600000005</v>
      </c>
      <c r="AH84" s="547">
        <f t="shared" si="19"/>
        <v>32655578.400000006</v>
      </c>
      <c r="AI84" s="547">
        <f t="shared" si="19"/>
        <v>33417016.200000007</v>
      </c>
      <c r="AJ84" s="547">
        <f t="shared" si="19"/>
        <v>34178454.000000007</v>
      </c>
      <c r="AK84" s="547" t="str">
        <f t="shared" si="19"/>
        <v/>
      </c>
      <c r="AL84" s="547" t="str">
        <f t="shared" si="19"/>
        <v/>
      </c>
      <c r="AM84" s="547" t="str">
        <f t="shared" si="19"/>
        <v/>
      </c>
      <c r="AN84" s="547" t="str">
        <f t="shared" si="19"/>
        <v/>
      </c>
      <c r="AO84" s="547" t="str">
        <f t="shared" si="19"/>
        <v/>
      </c>
      <c r="AP84" s="547" t="str">
        <f t="shared" si="19"/>
        <v/>
      </c>
      <c r="AQ84" s="547" t="str">
        <f t="shared" si="19"/>
        <v/>
      </c>
      <c r="AR84" s="547" t="str">
        <f t="shared" si="19"/>
        <v/>
      </c>
    </row>
    <row r="85" spans="1:1173" s="548" customFormat="1" ht="22" hidden="1" customHeight="1" x14ac:dyDescent="0.15">
      <c r="A85" s="513"/>
      <c r="B85" s="549" t="s">
        <v>201</v>
      </c>
      <c r="C85" s="550" t="s">
        <v>49</v>
      </c>
      <c r="D85" s="547">
        <f t="shared" ref="D85:AR85" si="20">IF(D$29="","",IF($E77=0,$G77*D84,$J$24*D84))</f>
        <v>128474512.14873661</v>
      </c>
      <c r="E85" s="547">
        <f t="shared" si="20"/>
        <v>256949024.29747257</v>
      </c>
      <c r="F85" s="547">
        <f t="shared" si="20"/>
        <v>385423536.4462086</v>
      </c>
      <c r="G85" s="547">
        <f t="shared" si="20"/>
        <v>517871487.11500865</v>
      </c>
      <c r="H85" s="547">
        <f t="shared" si="20"/>
        <v>650319437.78380859</v>
      </c>
      <c r="I85" s="547">
        <f t="shared" si="20"/>
        <v>782767388.45260859</v>
      </c>
      <c r="J85" s="547">
        <f t="shared" si="20"/>
        <v>915215339.1214087</v>
      </c>
      <c r="K85" s="547">
        <f t="shared" si="20"/>
        <v>1047663289.7902087</v>
      </c>
      <c r="L85" s="547">
        <f t="shared" si="20"/>
        <v>1180111240.4590087</v>
      </c>
      <c r="M85" s="547">
        <f t="shared" si="20"/>
        <v>1312559191.1278088</v>
      </c>
      <c r="N85" s="547">
        <f t="shared" si="20"/>
        <v>1445007141.7966087</v>
      </c>
      <c r="O85" s="547">
        <f t="shared" si="20"/>
        <v>1577455092.4654086</v>
      </c>
      <c r="P85" s="547">
        <f t="shared" si="20"/>
        <v>1709903043.1342084</v>
      </c>
      <c r="Q85" s="547">
        <f t="shared" si="20"/>
        <v>1824470520.4627209</v>
      </c>
      <c r="R85" s="547">
        <f t="shared" si="20"/>
        <v>1939037997.7912331</v>
      </c>
      <c r="S85" s="547">
        <f t="shared" si="20"/>
        <v>2053605475.119745</v>
      </c>
      <c r="T85" s="547">
        <f t="shared" si="20"/>
        <v>2168172952.448257</v>
      </c>
      <c r="U85" s="547">
        <f t="shared" si="20"/>
        <v>2282740429.7767692</v>
      </c>
      <c r="V85" s="547">
        <f t="shared" si="20"/>
        <v>2397307907.1052809</v>
      </c>
      <c r="W85" s="547">
        <f t="shared" si="20"/>
        <v>2511875384.4337931</v>
      </c>
      <c r="X85" s="547">
        <f t="shared" si="20"/>
        <v>2626442861.7623053</v>
      </c>
      <c r="Y85" s="547">
        <f t="shared" si="20"/>
        <v>2741010339.090817</v>
      </c>
      <c r="Z85" s="547">
        <f t="shared" si="20"/>
        <v>2855577816.4193292</v>
      </c>
      <c r="AA85" s="547">
        <f t="shared" si="20"/>
        <v>2937430649.9326472</v>
      </c>
      <c r="AB85" s="547">
        <f t="shared" si="20"/>
        <v>3019283483.4459658</v>
      </c>
      <c r="AC85" s="547">
        <f t="shared" si="20"/>
        <v>3101136316.9592843</v>
      </c>
      <c r="AD85" s="547">
        <f t="shared" si="20"/>
        <v>3182989150.4726024</v>
      </c>
      <c r="AE85" s="547">
        <f t="shared" si="20"/>
        <v>3264841983.9859209</v>
      </c>
      <c r="AF85" s="547">
        <f t="shared" si="20"/>
        <v>3346694817.499239</v>
      </c>
      <c r="AG85" s="547">
        <f t="shared" si="20"/>
        <v>3428547651.0125575</v>
      </c>
      <c r="AH85" s="547">
        <f t="shared" si="20"/>
        <v>3510400484.525876</v>
      </c>
      <c r="AI85" s="547">
        <f t="shared" si="20"/>
        <v>3592253318.0391946</v>
      </c>
      <c r="AJ85" s="547">
        <f t="shared" si="20"/>
        <v>3674106151.5525131</v>
      </c>
      <c r="AK85" s="547" t="str">
        <f t="shared" si="20"/>
        <v/>
      </c>
      <c r="AL85" s="547" t="str">
        <f t="shared" si="20"/>
        <v/>
      </c>
      <c r="AM85" s="547" t="str">
        <f t="shared" si="20"/>
        <v/>
      </c>
      <c r="AN85" s="547" t="str">
        <f t="shared" si="20"/>
        <v/>
      </c>
      <c r="AO85" s="547" t="str">
        <f t="shared" si="20"/>
        <v/>
      </c>
      <c r="AP85" s="547" t="str">
        <f t="shared" si="20"/>
        <v/>
      </c>
      <c r="AQ85" s="547" t="str">
        <f t="shared" si="20"/>
        <v/>
      </c>
      <c r="AR85" s="547" t="str">
        <f t="shared" si="20"/>
        <v/>
      </c>
    </row>
    <row r="86" spans="1:1173" s="513" customFormat="1" ht="10" hidden="1" customHeight="1" x14ac:dyDescent="0.15">
      <c r="C86" s="545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  <c r="AF86" s="551"/>
      <c r="AG86" s="551"/>
      <c r="AH86" s="551"/>
      <c r="AI86" s="551"/>
      <c r="AJ86" s="551"/>
      <c r="AK86" s="551"/>
      <c r="AL86" s="551"/>
      <c r="AM86" s="551"/>
      <c r="AN86" s="551"/>
      <c r="AO86" s="551"/>
      <c r="AP86" s="551"/>
      <c r="AQ86" s="551"/>
      <c r="AR86" s="551"/>
    </row>
    <row r="87" spans="1:1173" s="543" customFormat="1" ht="26" hidden="1" customHeight="1" x14ac:dyDescent="0.15">
      <c r="A87" s="513"/>
      <c r="B87" s="543" t="s">
        <v>100</v>
      </c>
      <c r="C87" s="546" t="s">
        <v>79</v>
      </c>
      <c r="D87" s="553">
        <f>IF(D$29="","",IF('Consommation BATIMENT'!D$139&lt;0,0,'Consommation BATIMENT'!D$139))</f>
        <v>10565099.999999998</v>
      </c>
      <c r="E87" s="553">
        <f>IF(E$29="","",IF('Consommation BATIMENT'!E$139&lt;0,0,'Consommation BATIMENT'!E$139))</f>
        <v>19126969.877924997</v>
      </c>
      <c r="F87" s="553">
        <f>IF(F$29="","",IF('Consommation BATIMENT'!F$139&lt;0,0,'Consommation BATIMENT'!F$139))</f>
        <v>26065438.591568924</v>
      </c>
      <c r="G87" s="553">
        <f>IF(G$29="","",IF('Consommation BATIMENT'!G$139&lt;0,0,'Consommation BATIMENT'!G$139))</f>
        <v>31688316.394739076</v>
      </c>
      <c r="H87" s="553">
        <f>IF(H$29="","",IF('Consommation BATIMENT'!H$139&lt;0,0,'Consommation BATIMENT'!H$139))</f>
        <v>36245050.177686289</v>
      </c>
      <c r="I87" s="553">
        <f>IF(I$29="","",IF('Consommation BATIMENT'!I$139&lt;0,0,'Consommation BATIMENT'!I$139))</f>
        <v>39937789.642333001</v>
      </c>
      <c r="J87" s="553">
        <f>IF(J$29="","",IF('Consommation BATIMENT'!J$139&lt;0,0,'Consommation BATIMENT'!J$139))</f>
        <v>42930355.239382118</v>
      </c>
      <c r="K87" s="553">
        <f>IF(K$29="","",IF('Consommation BATIMENT'!K$139&lt;0,0,'Consommation BATIMENT'!K$139))</f>
        <v>45355505.710564546</v>
      </c>
      <c r="L87" s="553">
        <f>IF(L$29="","",IF('Consommation BATIMENT'!L$139&lt;0,0,'Consommation BATIMENT'!L$139))</f>
        <v>47320827.644919395</v>
      </c>
      <c r="M87" s="553">
        <f>IF(M$29="","",IF('Consommation BATIMENT'!M$139&lt;0,0,'Consommation BATIMENT'!M$139))</f>
        <v>48913508.326614611</v>
      </c>
      <c r="N87" s="553">
        <f>IF(N$29="","",IF('Consommation BATIMENT'!N$139&lt;0,0,'Consommation BATIMENT'!N$139))</f>
        <v>50204203.611444786</v>
      </c>
      <c r="O87" s="553">
        <f>IF(O$29="","",IF('Consommation BATIMENT'!O$139&lt;0,0,'Consommation BATIMENT'!O$139))</f>
        <v>51250172.422035061</v>
      </c>
      <c r="P87" s="553">
        <f>IF(P$29="","",IF('Consommation BATIMENT'!P$139&lt;0,0,'Consommation BATIMENT'!P$139))</f>
        <v>52097816.916894734</v>
      </c>
      <c r="Q87" s="553">
        <f>IF(Q$29="","",IF('Consommation BATIMENT'!Q$139&lt;0,0,'Consommation BATIMENT'!Q$139))</f>
        <v>52784741.022461928</v>
      </c>
      <c r="R87" s="553">
        <f>IF(R$29="","",IF('Consommation BATIMENT'!R$139&lt;0,0,'Consommation BATIMENT'!R$139))</f>
        <v>53341418.65048971</v>
      </c>
      <c r="S87" s="553">
        <f>IF(S$29="","",IF('Consommation BATIMENT'!S$139&lt;0,0,'Consommation BATIMENT'!S$139))</f>
        <v>53792545.607652992</v>
      </c>
      <c r="T87" s="553">
        <f>IF(T$29="","",IF('Consommation BATIMENT'!T$139&lt;0,0,'Consommation BATIMENT'!T$139))</f>
        <v>54158135.171940722</v>
      </c>
      <c r="U87" s="553">
        <f>IF(U$29="","",IF('Consommation BATIMENT'!U$139&lt;0,0,'Consommation BATIMENT'!U$139))</f>
        <v>54454405.938725591</v>
      </c>
      <c r="V87" s="553">
        <f>IF(V$29="","",IF('Consommation BATIMENT'!V$139&lt;0,0,'Consommation BATIMENT'!V$139))</f>
        <v>54694501.323894225</v>
      </c>
      <c r="W87" s="553">
        <f>IF(W$29="","",IF('Consommation BATIMENT'!W$139&lt;0,0,'Consommation BATIMENT'!W$139))</f>
        <v>54889072.643247955</v>
      </c>
      <c r="X87" s="553">
        <f>IF(X$29="","",IF('Consommation BATIMENT'!X$139&lt;0,0,'Consommation BATIMENT'!X$139))</f>
        <v>55046751.635238834</v>
      </c>
      <c r="Y87" s="553">
        <f>IF(Y$29="","",IF('Consommation BATIMENT'!Y$139&lt;0,0,'Consommation BATIMENT'!Y$139))</f>
        <v>55174533.389496557</v>
      </c>
      <c r="Z87" s="553">
        <f>IF(Z$29="","",IF('Consommation BATIMENT'!Z$139&lt;0,0,'Consommation BATIMENT'!Z$139))</f>
        <v>55278086.668947548</v>
      </c>
      <c r="AA87" s="553">
        <f>IF(AA$29="","",IF('Consommation BATIMENT'!AA$139&lt;0,0,'Consommation BATIMENT'!AA$139))</f>
        <v>55362005.392300069</v>
      </c>
      <c r="AB87" s="553">
        <f>IF(AB$29="","",IF('Consommation BATIMENT'!AB$139&lt;0,0,'Consommation BATIMENT'!AB$139))</f>
        <v>55430012.433375485</v>
      </c>
      <c r="AC87" s="553">
        <f>IF(AC$29="","",IF('Consommation BATIMENT'!AC$139&lt;0,0,'Consommation BATIMENT'!AC$139))</f>
        <v>55485124.778404914</v>
      </c>
      <c r="AD87" s="553">
        <f>IF(AD$29="","",IF('Consommation BATIMENT'!AD$139&lt;0,0,'Consommation BATIMENT'!AD$139))</f>
        <v>55529787.368139915</v>
      </c>
      <c r="AE87" s="553">
        <f>IF(AE$29="","",IF('Consommation BATIMENT'!AE$139&lt;0,0,'Consommation BATIMENT'!AE$139))</f>
        <v>55565981.562394798</v>
      </c>
      <c r="AF87" s="553">
        <f>IF(AF$29="","",IF('Consommation BATIMENT'!AF$139&lt;0,0,'Consommation BATIMENT'!AF$139))</f>
        <v>55595313.038816854</v>
      </c>
      <c r="AG87" s="553">
        <f>IF(AG$29="","",IF('Consommation BATIMENT'!AG$139&lt;0,0,'Consommation BATIMENT'!AG$139))</f>
        <v>55619083.025324605</v>
      </c>
      <c r="AH87" s="553">
        <f>IF(AH$29="","",IF('Consommation BATIMENT'!AH$139&lt;0,0,'Consommation BATIMENT'!AH$139))</f>
        <v>55638346.0262881</v>
      </c>
      <c r="AI87" s="553">
        <f>IF(AI$29="","",IF('Consommation BATIMENT'!AI$139&lt;0,0,'Consommation BATIMENT'!AI$139))</f>
        <v>55653956.603349157</v>
      </c>
      <c r="AJ87" s="553">
        <f>IF(AJ$29="","",IF('Consommation BATIMENT'!AJ$139&lt;0,0,'Consommation BATIMENT'!AJ$139))</f>
        <v>55666607.286212176</v>
      </c>
      <c r="AK87" s="553" t="str">
        <f>IF(AK$29="","",IF('Consommation BATIMENT'!AK$139&lt;0,0,'Consommation BATIMENT'!AK$139))</f>
        <v/>
      </c>
      <c r="AL87" s="553" t="str">
        <f>IF(AL$29="","",IF('Consommation BATIMENT'!AL$139&lt;0,0,'Consommation BATIMENT'!AL$139))</f>
        <v/>
      </c>
      <c r="AM87" s="553" t="str">
        <f>IF(AM$29="","",IF('Consommation BATIMENT'!AM$139&lt;0,0,'Consommation BATIMENT'!AM$139))</f>
        <v/>
      </c>
      <c r="AN87" s="553" t="str">
        <f>IF(AN$29="","",IF('Consommation BATIMENT'!AN$139&lt;0,0,'Consommation BATIMENT'!AN$139))</f>
        <v/>
      </c>
      <c r="AO87" s="553" t="str">
        <f>IF(AO$29="","",IF('Consommation BATIMENT'!AO$139&lt;0,0,'Consommation BATIMENT'!AO$139))</f>
        <v/>
      </c>
      <c r="AP87" s="553" t="str">
        <f>IF(AP$29="","",IF('Consommation BATIMENT'!AP$139&lt;0,0,'Consommation BATIMENT'!AP$139))</f>
        <v/>
      </c>
      <c r="AQ87" s="553" t="str">
        <f>IF(AQ$29="","",IF('Consommation BATIMENT'!AQ$139&lt;0,0,'Consommation BATIMENT'!AQ$139))</f>
        <v/>
      </c>
      <c r="AR87" s="553" t="str">
        <f>IF(AR$29="","",IF('Consommation BATIMENT'!AR$139&lt;0,0,'Consommation BATIMENT'!AR$139))</f>
        <v/>
      </c>
    </row>
    <row r="88" spans="1:1173" s="548" customFormat="1" ht="22" hidden="1" customHeight="1" x14ac:dyDescent="0.15">
      <c r="A88" s="513"/>
      <c r="B88" s="549" t="s">
        <v>199</v>
      </c>
      <c r="C88" s="550" t="s">
        <v>79</v>
      </c>
      <c r="D88" s="547">
        <f t="shared" ref="D88:AR88" si="21">IF(D$29="","",IF(D87&lt;0,0,IF($D77=0,D87,$F$41*$F$42*D87)))</f>
        <v>10565099.999999998</v>
      </c>
      <c r="E88" s="547">
        <f t="shared" si="21"/>
        <v>19126969.877924997</v>
      </c>
      <c r="F88" s="547">
        <f t="shared" si="21"/>
        <v>26065438.591568924</v>
      </c>
      <c r="G88" s="547">
        <f t="shared" si="21"/>
        <v>31688316.394739076</v>
      </c>
      <c r="H88" s="547">
        <f t="shared" si="21"/>
        <v>36245050.177686289</v>
      </c>
      <c r="I88" s="547">
        <f t="shared" si="21"/>
        <v>39937789.642333001</v>
      </c>
      <c r="J88" s="547">
        <f t="shared" si="21"/>
        <v>42930355.239382118</v>
      </c>
      <c r="K88" s="547">
        <f t="shared" si="21"/>
        <v>45355505.710564546</v>
      </c>
      <c r="L88" s="547">
        <f t="shared" si="21"/>
        <v>47320827.644919395</v>
      </c>
      <c r="M88" s="547">
        <f t="shared" si="21"/>
        <v>48913508.326614611</v>
      </c>
      <c r="N88" s="547">
        <f t="shared" si="21"/>
        <v>50204203.611444786</v>
      </c>
      <c r="O88" s="547">
        <f t="shared" si="21"/>
        <v>51250172.422035061</v>
      </c>
      <c r="P88" s="547">
        <f t="shared" si="21"/>
        <v>52097816.916894734</v>
      </c>
      <c r="Q88" s="547">
        <f t="shared" si="21"/>
        <v>52784741.022461928</v>
      </c>
      <c r="R88" s="547">
        <f t="shared" si="21"/>
        <v>53341418.65048971</v>
      </c>
      <c r="S88" s="547">
        <f t="shared" si="21"/>
        <v>53792545.607652992</v>
      </c>
      <c r="T88" s="547">
        <f t="shared" si="21"/>
        <v>54158135.171940722</v>
      </c>
      <c r="U88" s="547">
        <f t="shared" si="21"/>
        <v>54454405.938725591</v>
      </c>
      <c r="V88" s="547">
        <f t="shared" si="21"/>
        <v>54694501.323894225</v>
      </c>
      <c r="W88" s="547">
        <f t="shared" si="21"/>
        <v>54889072.643247955</v>
      </c>
      <c r="X88" s="547">
        <f t="shared" si="21"/>
        <v>55046751.635238834</v>
      </c>
      <c r="Y88" s="547">
        <f t="shared" si="21"/>
        <v>55174533.389496557</v>
      </c>
      <c r="Z88" s="547">
        <f t="shared" si="21"/>
        <v>55278086.668947548</v>
      </c>
      <c r="AA88" s="547">
        <f t="shared" si="21"/>
        <v>55362005.392300069</v>
      </c>
      <c r="AB88" s="547">
        <f t="shared" si="21"/>
        <v>55430012.433375485</v>
      </c>
      <c r="AC88" s="547">
        <f t="shared" si="21"/>
        <v>55485124.778404914</v>
      </c>
      <c r="AD88" s="547">
        <f t="shared" si="21"/>
        <v>55529787.368139915</v>
      </c>
      <c r="AE88" s="547">
        <f t="shared" si="21"/>
        <v>55565981.562394798</v>
      </c>
      <c r="AF88" s="547">
        <f t="shared" si="21"/>
        <v>55595313.038816854</v>
      </c>
      <c r="AG88" s="547">
        <f t="shared" si="21"/>
        <v>55619083.025324605</v>
      </c>
      <c r="AH88" s="547">
        <f t="shared" si="21"/>
        <v>55638346.0262881</v>
      </c>
      <c r="AI88" s="547">
        <f t="shared" si="21"/>
        <v>55653956.603349157</v>
      </c>
      <c r="AJ88" s="547">
        <f t="shared" si="21"/>
        <v>55666607.286212176</v>
      </c>
      <c r="AK88" s="547" t="str">
        <f t="shared" si="21"/>
        <v/>
      </c>
      <c r="AL88" s="547" t="str">
        <f t="shared" si="21"/>
        <v/>
      </c>
      <c r="AM88" s="547" t="str">
        <f t="shared" si="21"/>
        <v/>
      </c>
      <c r="AN88" s="547" t="str">
        <f t="shared" si="21"/>
        <v/>
      </c>
      <c r="AO88" s="547" t="str">
        <f t="shared" si="21"/>
        <v/>
      </c>
      <c r="AP88" s="547" t="str">
        <f t="shared" si="21"/>
        <v/>
      </c>
      <c r="AQ88" s="547" t="str">
        <f t="shared" si="21"/>
        <v/>
      </c>
      <c r="AR88" s="547" t="str">
        <f t="shared" si="21"/>
        <v/>
      </c>
    </row>
    <row r="89" spans="1:1173" s="548" customFormat="1" ht="22" hidden="1" customHeight="1" x14ac:dyDescent="0.15">
      <c r="A89" s="513"/>
      <c r="B89" s="549" t="s">
        <v>197</v>
      </c>
      <c r="C89" s="550" t="s">
        <v>49</v>
      </c>
      <c r="D89" s="547">
        <f t="shared" ref="D89:AR89" si="22">IF(D$29="","",IF($D77=0,$H77*D88,$J$24*D88))</f>
        <v>1135724246.0927999</v>
      </c>
      <c r="E89" s="547">
        <f t="shared" si="22"/>
        <v>2056105805.4013748</v>
      </c>
      <c r="F89" s="547">
        <f t="shared" si="22"/>
        <v>2801975427.9171796</v>
      </c>
      <c r="G89" s="547">
        <f t="shared" si="22"/>
        <v>3406422016.5796022</v>
      </c>
      <c r="H89" s="547">
        <f t="shared" si="22"/>
        <v>3896260545.3472729</v>
      </c>
      <c r="I89" s="547">
        <f t="shared" si="22"/>
        <v>4293221647.8927307</v>
      </c>
      <c r="J89" s="547">
        <f t="shared" si="22"/>
        <v>4614915650.4664745</v>
      </c>
      <c r="K89" s="547">
        <f t="shared" si="22"/>
        <v>4875613816.1767149</v>
      </c>
      <c r="L89" s="547">
        <f t="shared" si="22"/>
        <v>5086881458.9084263</v>
      </c>
      <c r="M89" s="547">
        <f t="shared" si="22"/>
        <v>5258091013.6201534</v>
      </c>
      <c r="N89" s="547">
        <f t="shared" si="22"/>
        <v>5396837824.2797098</v>
      </c>
      <c r="O89" s="547">
        <f t="shared" si="22"/>
        <v>5509277094.9770269</v>
      </c>
      <c r="P89" s="547">
        <f t="shared" si="22"/>
        <v>5600396952.326149</v>
      </c>
      <c r="Q89" s="547">
        <f t="shared" si="22"/>
        <v>5674239732.9830551</v>
      </c>
      <c r="R89" s="547">
        <f t="shared" si="22"/>
        <v>5734081313.2244701</v>
      </c>
      <c r="S89" s="547">
        <f t="shared" si="22"/>
        <v>5782576436.1590767</v>
      </c>
      <c r="T89" s="547">
        <f t="shared" si="22"/>
        <v>5821876483.7005177</v>
      </c>
      <c r="U89" s="547">
        <f t="shared" si="22"/>
        <v>5853724918.0027084</v>
      </c>
      <c r="V89" s="547">
        <f t="shared" si="22"/>
        <v>5879534626.411622</v>
      </c>
      <c r="W89" s="547">
        <f t="shared" si="22"/>
        <v>5900450601.1761103</v>
      </c>
      <c r="X89" s="547">
        <f t="shared" si="22"/>
        <v>5917400734.5684595</v>
      </c>
      <c r="Y89" s="547">
        <f t="shared" si="22"/>
        <v>5931136982.8310194</v>
      </c>
      <c r="Z89" s="547">
        <f t="shared" si="22"/>
        <v>5942268725.0989504</v>
      </c>
      <c r="AA89" s="547">
        <f t="shared" si="22"/>
        <v>5951289797.1960068</v>
      </c>
      <c r="AB89" s="547">
        <f t="shared" si="22"/>
        <v>5958600399.599617</v>
      </c>
      <c r="AC89" s="547">
        <f t="shared" si="22"/>
        <v>5964524851.4750319</v>
      </c>
      <c r="AD89" s="547">
        <f t="shared" si="22"/>
        <v>5969325978.3981409</v>
      </c>
      <c r="AE89" s="547">
        <f t="shared" si="22"/>
        <v>5973216772.0473318</v>
      </c>
      <c r="AF89" s="547">
        <f t="shared" si="22"/>
        <v>5976369839.1215878</v>
      </c>
      <c r="AG89" s="547">
        <f t="shared" si="22"/>
        <v>5978925058.6657619</v>
      </c>
      <c r="AH89" s="547">
        <f t="shared" si="22"/>
        <v>5980995787.5037994</v>
      </c>
      <c r="AI89" s="547">
        <f t="shared" si="22"/>
        <v>5982673889.070632</v>
      </c>
      <c r="AJ89" s="547">
        <f t="shared" si="22"/>
        <v>5984033808.7360554</v>
      </c>
      <c r="AK89" s="547" t="str">
        <f t="shared" si="22"/>
        <v/>
      </c>
      <c r="AL89" s="547" t="str">
        <f t="shared" si="22"/>
        <v/>
      </c>
      <c r="AM89" s="547" t="str">
        <f t="shared" si="22"/>
        <v/>
      </c>
      <c r="AN89" s="547" t="str">
        <f t="shared" si="22"/>
        <v/>
      </c>
      <c r="AO89" s="547" t="str">
        <f t="shared" si="22"/>
        <v/>
      </c>
      <c r="AP89" s="547" t="str">
        <f t="shared" si="22"/>
        <v/>
      </c>
      <c r="AQ89" s="547" t="str">
        <f t="shared" si="22"/>
        <v/>
      </c>
      <c r="AR89" s="547" t="str">
        <f t="shared" si="22"/>
        <v/>
      </c>
    </row>
    <row r="90" spans="1:1173" s="513" customFormat="1" ht="10" hidden="1" customHeight="1" x14ac:dyDescent="0.15">
      <c r="C90" s="545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551"/>
      <c r="AI90" s="551"/>
      <c r="AJ90" s="551"/>
      <c r="AK90" s="551"/>
      <c r="AL90" s="551"/>
      <c r="AM90" s="551"/>
      <c r="AN90" s="551"/>
      <c r="AO90" s="551"/>
      <c r="AP90" s="551"/>
      <c r="AQ90" s="551"/>
      <c r="AR90" s="551"/>
    </row>
    <row r="91" spans="1:1173" s="543" customFormat="1" ht="26" hidden="1" customHeight="1" x14ac:dyDescent="0.15">
      <c r="A91" s="513"/>
      <c r="B91" s="543" t="s">
        <v>101</v>
      </c>
      <c r="C91" s="546" t="s">
        <v>79</v>
      </c>
      <c r="D91" s="553">
        <f>IF(D$29="","",IF('Consommation BATIMENT'!D$146&lt;0,0,'Consommation BATIMENT'!D$146))</f>
        <v>559000</v>
      </c>
      <c r="E91" s="553">
        <f>IF(E$29="","",IF('Consommation BATIMENT'!E$146&lt;0,0,'Consommation BATIMENT'!E$146))</f>
        <v>1123249.9882499999</v>
      </c>
      <c r="F91" s="553">
        <f>IF(F$29="","",IF('Consommation BATIMENT'!F$146&lt;0,0,'Consommation BATIMENT'!F$146))</f>
        <v>1692866.9336653971</v>
      </c>
      <c r="G91" s="553">
        <f>IF(G$29="","",IF('Consommation BATIMENT'!G$146&lt;0,0,'Consommation BATIMENT'!G$146))</f>
        <v>2267956.7509902352</v>
      </c>
      <c r="H91" s="553">
        <f>IF(H$29="","",IF('Consommation BATIMENT'!H$146&lt;0,0,'Consommation BATIMENT'!H$146))</f>
        <v>2848616.508000291</v>
      </c>
      <c r="I91" s="553">
        <f>IF(I$29="","",IF('Consommation BATIMENT'!I$146&lt;0,0,'Consommation BATIMENT'!I$146))</f>
        <v>3434936.2153146551</v>
      </c>
      <c r="J91" s="553">
        <f>IF(J$29="","",IF('Consommation BATIMENT'!J$146&lt;0,0,'Consommation BATIMENT'!J$146))</f>
        <v>4027000.2779678046</v>
      </c>
      <c r="K91" s="553">
        <f>IF(K$29="","",IF('Consommation BATIMENT'!K$146&lt;0,0,'Consommation BATIMENT'!K$146))</f>
        <v>4624888.6728864061</v>
      </c>
      <c r="L91" s="553">
        <f>IF(L$29="","",IF('Consommation BATIMENT'!L$146&lt;0,0,'Consommation BATIMENT'!L$146))</f>
        <v>5228677.9042529184</v>
      </c>
      <c r="M91" s="553">
        <f>IF(M$29="","",IF('Consommation BATIMENT'!M$146&lt;0,0,'Consommation BATIMENT'!M$146))</f>
        <v>5838441.778881954</v>
      </c>
      <c r="N91" s="553">
        <f>IF(N$29="","",IF('Consommation BATIMENT'!N$146&lt;0,0,'Consommation BATIMENT'!N$146))</f>
        <v>6454252.0357480403</v>
      </c>
      <c r="O91" s="553">
        <f>IF(O$29="","",IF('Consommation BATIMENT'!O$146&lt;0,0,'Consommation BATIMENT'!O$146))</f>
        <v>7076178.8573305653</v>
      </c>
      <c r="P91" s="553">
        <f>IF(P$29="","",IF('Consommation BATIMENT'!P$146&lt;0,0,'Consommation BATIMENT'!P$146))</f>
        <v>7704291.2851961618</v>
      </c>
      <c r="Q91" s="553">
        <f>IF(Q$29="","",IF('Consommation BATIMENT'!Q$146&lt;0,0,'Consommation BATIMENT'!Q$146))</f>
        <v>8338657.5579878222</v>
      </c>
      <c r="R91" s="553">
        <f>IF(R$29="","",IF('Consommation BATIMENT'!R$146&lt;0,0,'Consommation BATIMENT'!R$146))</f>
        <v>8979345.3865451124</v>
      </c>
      <c r="S91" s="553">
        <f>IF(S$29="","",IF('Consommation BATIMENT'!S$146&lt;0,0,'Consommation BATIMENT'!S$146))</f>
        <v>9626422.1780881211</v>
      </c>
      <c r="T91" s="553">
        <f>IF(T$29="","",IF('Consommation BATIMENT'!T$146&lt;0,0,'Consommation BATIMENT'!T$146))</f>
        <v>10279955.219135359</v>
      </c>
      <c r="U91" s="553">
        <f>IF(U$29="","",IF('Consommation BATIMENT'!U$146&lt;0,0,'Consommation BATIMENT'!U$146))</f>
        <v>10940011.824992409</v>
      </c>
      <c r="V91" s="553">
        <f>IF(V$29="","",IF('Consommation BATIMENT'!V$146&lt;0,0,'Consommation BATIMENT'!V$146))</f>
        <v>11606659.462162321</v>
      </c>
      <c r="W91" s="553">
        <f>IF(W$29="","",IF('Consommation BATIMENT'!W$146&lt;0,0,'Consommation BATIMENT'!W$146))</f>
        <v>12279965.848824672</v>
      </c>
      <c r="X91" s="553">
        <f>IF(X$29="","",IF('Consommation BATIMENT'!X$146&lt;0,0,'Consommation BATIMENT'!X$146))</f>
        <v>12959999.037554439</v>
      </c>
      <c r="Y91" s="553">
        <f>IF(Y$29="","",IF('Consommation BATIMENT'!Y$146&lt;0,0,'Consommation BATIMENT'!Y$146))</f>
        <v>13646827.483661087</v>
      </c>
      <c r="Z91" s="553">
        <f>IF(Z$29="","",IF('Consommation BATIMENT'!Z$146&lt;0,0,'Consommation BATIMENT'!Z$146))</f>
        <v>14340520.101887425</v>
      </c>
      <c r="AA91" s="553">
        <f>IF(AA$29="","",IF('Consommation BATIMENT'!AA$146&lt;0,0,'Consommation BATIMENT'!AA$146))</f>
        <v>15041146.313688502</v>
      </c>
      <c r="AB91" s="553">
        <f>IF(AB$29="","",IF('Consommation BATIMENT'!AB$146&lt;0,0,'Consommation BATIMENT'!AB$146))</f>
        <v>15748776.086889945</v>
      </c>
      <c r="AC91" s="553">
        <f>IF(AC$29="","",IF('Consommation BATIMENT'!AC$146&lt;0,0,'Consommation BATIMENT'!AC$146))</f>
        <v>16463479.969184104</v>
      </c>
      <c r="AD91" s="553">
        <f>IF(AD$29="","",IF('Consommation BATIMENT'!AD$146&lt;0,0,'Consommation BATIMENT'!AD$146))</f>
        <v>17185329.116645973</v>
      </c>
      <c r="AE91" s="553">
        <f>IF(AE$29="","",IF('Consommation BATIMENT'!AE$146&lt;0,0,'Consommation BATIMENT'!AE$146))</f>
        <v>17914395.318226896</v>
      </c>
      <c r="AF91" s="553">
        <f>IF(AF$29="","",IF('Consommation BATIMENT'!AF$146&lt;0,0,'Consommation BATIMENT'!AF$146))</f>
        <v>18650751.017002534</v>
      </c>
      <c r="AG91" s="553">
        <f>IF(AG$29="","",IF('Consommation BATIMENT'!AG$146&lt;0,0,'Consommation BATIMENT'!AG$146))</f>
        <v>19394469.328804523</v>
      </c>
      <c r="AH91" s="553">
        <f>IF(AH$29="","",IF('Consommation BATIMENT'!AH$146&lt;0,0,'Consommation BATIMENT'!AH$146))</f>
        <v>20145624.058745999</v>
      </c>
      <c r="AI91" s="553">
        <f>IF(AI$29="","",IF('Consommation BATIMENT'!AI$146&lt;0,0,'Consommation BATIMENT'!AI$146))</f>
        <v>20904289.716054596</v>
      </c>
      <c r="AJ91" s="553">
        <f>IF(AJ$29="","",IF('Consommation BATIMENT'!AJ$146&lt;0,0,'Consommation BATIMENT'!AJ$146))</f>
        <v>21670541.527548265</v>
      </c>
      <c r="AK91" s="553" t="str">
        <f>IF(AK$29="","",IF('Consommation BATIMENT'!AK$146&lt;0,0,'Consommation BATIMENT'!AK$146))</f>
        <v/>
      </c>
      <c r="AL91" s="553" t="str">
        <f>IF(AL$29="","",IF('Consommation BATIMENT'!AL$146&lt;0,0,'Consommation BATIMENT'!AL$146))</f>
        <v/>
      </c>
      <c r="AM91" s="553" t="str">
        <f>IF(AM$29="","",IF('Consommation BATIMENT'!AM$146&lt;0,0,'Consommation BATIMENT'!AM$146))</f>
        <v/>
      </c>
      <c r="AN91" s="553" t="str">
        <f>IF(AN$29="","",IF('Consommation BATIMENT'!AN$146&lt;0,0,'Consommation BATIMENT'!AN$146))</f>
        <v/>
      </c>
      <c r="AO91" s="553" t="str">
        <f>IF(AO$29="","",IF('Consommation BATIMENT'!AO$146&lt;0,0,'Consommation BATIMENT'!AO$146))</f>
        <v/>
      </c>
      <c r="AP91" s="553" t="str">
        <f>IF(AP$29="","",IF('Consommation BATIMENT'!AP$146&lt;0,0,'Consommation BATIMENT'!AP$146))</f>
        <v/>
      </c>
      <c r="AQ91" s="553" t="str">
        <f>IF(AQ$29="","",IF('Consommation BATIMENT'!AQ$146&lt;0,0,'Consommation BATIMENT'!AQ$146))</f>
        <v/>
      </c>
      <c r="AR91" s="553" t="str">
        <f>IF(AR$29="","",IF('Consommation BATIMENT'!AR$146&lt;0,0,'Consommation BATIMENT'!AR$146))</f>
        <v/>
      </c>
    </row>
    <row r="92" spans="1:1173" s="548" customFormat="1" ht="22" hidden="1" customHeight="1" x14ac:dyDescent="0.15">
      <c r="A92" s="513"/>
      <c r="B92" s="549" t="s">
        <v>200</v>
      </c>
      <c r="C92" s="550" t="s">
        <v>79</v>
      </c>
      <c r="D92" s="547">
        <f t="shared" ref="D92:AR92" si="23">IF(D$29="","",IF(D91&lt;0,0,IF($F77=0,D91,$F$41*$F$42*D91)))</f>
        <v>559000</v>
      </c>
      <c r="E92" s="547">
        <f t="shared" si="23"/>
        <v>1123249.9882499999</v>
      </c>
      <c r="F92" s="547">
        <f t="shared" si="23"/>
        <v>1692866.9336653971</v>
      </c>
      <c r="G92" s="547">
        <f t="shared" si="23"/>
        <v>2267956.7509902352</v>
      </c>
      <c r="H92" s="547">
        <f t="shared" si="23"/>
        <v>2848616.508000291</v>
      </c>
      <c r="I92" s="547">
        <f t="shared" si="23"/>
        <v>3434936.2153146551</v>
      </c>
      <c r="J92" s="547">
        <f t="shared" si="23"/>
        <v>4027000.2779678046</v>
      </c>
      <c r="K92" s="547">
        <f t="shared" si="23"/>
        <v>4624888.6728864061</v>
      </c>
      <c r="L92" s="547">
        <f t="shared" si="23"/>
        <v>5228677.9042529184</v>
      </c>
      <c r="M92" s="547">
        <f t="shared" si="23"/>
        <v>5838441.778881954</v>
      </c>
      <c r="N92" s="547">
        <f t="shared" si="23"/>
        <v>6454252.0357480403</v>
      </c>
      <c r="O92" s="547">
        <f t="shared" si="23"/>
        <v>7076178.8573305653</v>
      </c>
      <c r="P92" s="547">
        <f t="shared" si="23"/>
        <v>7704291.2851961618</v>
      </c>
      <c r="Q92" s="547">
        <f t="shared" si="23"/>
        <v>8338657.5579878222</v>
      </c>
      <c r="R92" s="547">
        <f t="shared" si="23"/>
        <v>8979345.3865451124</v>
      </c>
      <c r="S92" s="547">
        <f t="shared" si="23"/>
        <v>9626422.1780881211</v>
      </c>
      <c r="T92" s="547">
        <f t="shared" si="23"/>
        <v>10279955.219135359</v>
      </c>
      <c r="U92" s="547">
        <f t="shared" si="23"/>
        <v>10940011.824992409</v>
      </c>
      <c r="V92" s="547">
        <f t="shared" si="23"/>
        <v>11606659.462162321</v>
      </c>
      <c r="W92" s="547">
        <f t="shared" si="23"/>
        <v>12279965.848824672</v>
      </c>
      <c r="X92" s="547">
        <f t="shared" si="23"/>
        <v>12959999.037554439</v>
      </c>
      <c r="Y92" s="547">
        <f t="shared" si="23"/>
        <v>13646827.483661087</v>
      </c>
      <c r="Z92" s="547">
        <f t="shared" si="23"/>
        <v>14340520.101887425</v>
      </c>
      <c r="AA92" s="547">
        <f t="shared" si="23"/>
        <v>15041146.313688502</v>
      </c>
      <c r="AB92" s="547">
        <f t="shared" si="23"/>
        <v>15748776.086889945</v>
      </c>
      <c r="AC92" s="547">
        <f t="shared" si="23"/>
        <v>16463479.969184104</v>
      </c>
      <c r="AD92" s="547">
        <f t="shared" si="23"/>
        <v>17185329.116645973</v>
      </c>
      <c r="AE92" s="547">
        <f t="shared" si="23"/>
        <v>17914395.318226896</v>
      </c>
      <c r="AF92" s="547">
        <f t="shared" si="23"/>
        <v>18650751.017002534</v>
      </c>
      <c r="AG92" s="547">
        <f t="shared" si="23"/>
        <v>19394469.328804523</v>
      </c>
      <c r="AH92" s="547">
        <f t="shared" si="23"/>
        <v>20145624.058745999</v>
      </c>
      <c r="AI92" s="547">
        <f t="shared" si="23"/>
        <v>20904289.716054596</v>
      </c>
      <c r="AJ92" s="547">
        <f t="shared" si="23"/>
        <v>21670541.527548265</v>
      </c>
      <c r="AK92" s="547" t="str">
        <f t="shared" si="23"/>
        <v/>
      </c>
      <c r="AL92" s="547" t="str">
        <f t="shared" si="23"/>
        <v/>
      </c>
      <c r="AM92" s="547" t="str">
        <f t="shared" si="23"/>
        <v/>
      </c>
      <c r="AN92" s="547" t="str">
        <f t="shared" si="23"/>
        <v/>
      </c>
      <c r="AO92" s="547" t="str">
        <f t="shared" si="23"/>
        <v/>
      </c>
      <c r="AP92" s="547" t="str">
        <f t="shared" si="23"/>
        <v/>
      </c>
      <c r="AQ92" s="547" t="str">
        <f t="shared" si="23"/>
        <v/>
      </c>
      <c r="AR92" s="547" t="str">
        <f t="shared" si="23"/>
        <v/>
      </c>
      <c r="AS92" s="554"/>
    </row>
    <row r="93" spans="1:1173" s="548" customFormat="1" ht="22" hidden="1" customHeight="1" x14ac:dyDescent="0.15">
      <c r="A93" s="513"/>
      <c r="B93" s="549" t="s">
        <v>201</v>
      </c>
      <c r="C93" s="550" t="s">
        <v>49</v>
      </c>
      <c r="D93" s="547">
        <f t="shared" ref="D93:AR93" si="24">IF(D$29="","",IF($F77=0,$H77*D92,$J$24*D92))</f>
        <v>60091229.952000007</v>
      </c>
      <c r="E93" s="547">
        <f t="shared" si="24"/>
        <v>120746821.7129017</v>
      </c>
      <c r="F93" s="547">
        <f t="shared" si="24"/>
        <v>181979349.17535692</v>
      </c>
      <c r="G93" s="547">
        <f t="shared" si="24"/>
        <v>243800197.93371207</v>
      </c>
      <c r="H93" s="547">
        <f t="shared" si="24"/>
        <v>306219802.55332512</v>
      </c>
      <c r="I93" s="547">
        <f t="shared" si="24"/>
        <v>369247838.97124428</v>
      </c>
      <c r="J93" s="547">
        <f t="shared" si="24"/>
        <v>432893380.53690749</v>
      </c>
      <c r="K93" s="547">
        <f t="shared" si="24"/>
        <v>497165024.58822387</v>
      </c>
      <c r="L93" s="547">
        <f t="shared" si="24"/>
        <v>562070995.15099037</v>
      </c>
      <c r="M93" s="547">
        <f t="shared" si="24"/>
        <v>627619226.29008853</v>
      </c>
      <c r="N93" s="547">
        <f t="shared" si="24"/>
        <v>693817429.78228915</v>
      </c>
      <c r="O93" s="547">
        <f t="shared" si="24"/>
        <v>760673150.08467197</v>
      </c>
      <c r="P93" s="547">
        <f t="shared" si="24"/>
        <v>828193809.00878751</v>
      </c>
      <c r="Q93" s="547">
        <f t="shared" si="24"/>
        <v>896386742.05371916</v>
      </c>
      <c r="R93" s="547">
        <f t="shared" si="24"/>
        <v>965259227.98088145</v>
      </c>
      <c r="S93" s="547">
        <f t="shared" si="24"/>
        <v>1034818512.9132845</v>
      </c>
      <c r="T93" s="547">
        <f t="shared" si="24"/>
        <v>1105071829.9987934</v>
      </c>
      <c r="U93" s="547">
        <f t="shared" si="24"/>
        <v>1176026415.4798176</v>
      </c>
      <c r="V93" s="547">
        <f t="shared" si="24"/>
        <v>1247689521.8521516</v>
      </c>
      <c r="W93" s="547">
        <f t="shared" si="24"/>
        <v>1320068428.6662438</v>
      </c>
      <c r="X93" s="547">
        <f t="shared" si="24"/>
        <v>1393170451.4192891</v>
      </c>
      <c r="Y93" s="547">
        <f t="shared" si="24"/>
        <v>1467002948.9015241</v>
      </c>
      <c r="Z93" s="547">
        <f t="shared" si="24"/>
        <v>1541573329.2912269</v>
      </c>
      <c r="AA93" s="547">
        <f t="shared" si="24"/>
        <v>1616889055.2370894</v>
      </c>
      <c r="AB93" s="547">
        <f t="shared" si="24"/>
        <v>1692957648.1213999</v>
      </c>
      <c r="AC93" s="547">
        <f t="shared" si="24"/>
        <v>1769786691.6608014</v>
      </c>
      <c r="AD93" s="547">
        <f t="shared" si="24"/>
        <v>1847383834.9716892</v>
      </c>
      <c r="AE93" s="547">
        <f t="shared" si="24"/>
        <v>1925756795.2032285</v>
      </c>
      <c r="AF93" s="547">
        <f t="shared" si="24"/>
        <v>2004913359.8214619</v>
      </c>
      <c r="AG93" s="547">
        <f t="shared" si="24"/>
        <v>2084861388.6121714</v>
      </c>
      <c r="AH93" s="547">
        <f t="shared" si="24"/>
        <v>2165608815.4573336</v>
      </c>
      <c r="AI93" s="547">
        <f t="shared" si="24"/>
        <v>2247163649.9296346</v>
      </c>
      <c r="AJ93" s="547">
        <f t="shared" si="24"/>
        <v>2329533978.7410879</v>
      </c>
      <c r="AK93" s="547" t="str">
        <f t="shared" si="24"/>
        <v/>
      </c>
      <c r="AL93" s="547" t="str">
        <f t="shared" si="24"/>
        <v/>
      </c>
      <c r="AM93" s="547" t="str">
        <f t="shared" si="24"/>
        <v/>
      </c>
      <c r="AN93" s="547" t="str">
        <f t="shared" si="24"/>
        <v/>
      </c>
      <c r="AO93" s="547" t="str">
        <f t="shared" si="24"/>
        <v/>
      </c>
      <c r="AP93" s="547" t="str">
        <f t="shared" si="24"/>
        <v/>
      </c>
      <c r="AQ93" s="547" t="str">
        <f t="shared" si="24"/>
        <v/>
      </c>
      <c r="AR93" s="547" t="str">
        <f t="shared" si="24"/>
        <v/>
      </c>
      <c r="AS93" s="554"/>
    </row>
    <row r="94" spans="1:1173" s="513" customFormat="1" ht="10" hidden="1" customHeight="1" thickBot="1" x14ac:dyDescent="0.2">
      <c r="C94" s="545"/>
      <c r="D94" s="551"/>
      <c r="E94" s="555"/>
      <c r="F94" s="551"/>
      <c r="G94" s="551"/>
      <c r="H94" s="551"/>
      <c r="I94" s="551"/>
      <c r="J94" s="555"/>
      <c r="K94" s="551"/>
      <c r="L94" s="551"/>
      <c r="M94" s="551"/>
      <c r="N94" s="551"/>
      <c r="O94" s="551"/>
      <c r="P94" s="551"/>
      <c r="Q94" s="551"/>
      <c r="R94" s="551"/>
      <c r="S94" s="551"/>
      <c r="T94" s="551"/>
      <c r="U94" s="551"/>
      <c r="V94" s="551"/>
      <c r="W94" s="551"/>
      <c r="X94" s="551"/>
      <c r="Y94" s="551"/>
      <c r="Z94" s="551"/>
      <c r="AA94" s="551"/>
      <c r="AB94" s="551"/>
      <c r="AC94" s="551"/>
      <c r="AD94" s="551"/>
      <c r="AE94" s="551"/>
      <c r="AF94" s="551"/>
      <c r="AG94" s="551"/>
      <c r="AH94" s="551"/>
      <c r="AI94" s="551"/>
      <c r="AJ94" s="551"/>
      <c r="AK94" s="551"/>
      <c r="AL94" s="551"/>
      <c r="AM94" s="551"/>
      <c r="AN94" s="551"/>
      <c r="AO94" s="551"/>
      <c r="AP94" s="551"/>
      <c r="AQ94" s="551"/>
      <c r="AR94" s="551"/>
    </row>
    <row r="95" spans="1:1173" s="512" customFormat="1" ht="22" hidden="1" customHeight="1" thickTop="1" thickBot="1" x14ac:dyDescent="0.2">
      <c r="A95" s="513"/>
      <c r="B95" s="556" t="s">
        <v>248</v>
      </c>
      <c r="C95" s="557" t="s">
        <v>79</v>
      </c>
      <c r="D95" s="558">
        <f>IF(D$29="","",D80+D84+D88+D92)</f>
        <v>49172826.520000003</v>
      </c>
      <c r="E95" s="558">
        <f t="shared" ref="E95:AR96" si="25">IF(E$29="","",E80+E84+E88+E92)</f>
        <v>89382365.186175004</v>
      </c>
      <c r="F95" s="558">
        <f t="shared" si="25"/>
        <v>122324937.5652343</v>
      </c>
      <c r="G95" s="558">
        <f t="shared" si="25"/>
        <v>149413160.6857293</v>
      </c>
      <c r="H95" s="558">
        <f t="shared" si="25"/>
        <v>171725412.17568657</v>
      </c>
      <c r="I95" s="558">
        <f t="shared" si="25"/>
        <v>190166105.53764766</v>
      </c>
      <c r="J95" s="558">
        <f t="shared" si="25"/>
        <v>205468745.45734993</v>
      </c>
      <c r="K95" s="558">
        <f t="shared" si="25"/>
        <v>218227961.73345095</v>
      </c>
      <c r="L95" s="558">
        <f t="shared" si="25"/>
        <v>228925975.85917231</v>
      </c>
      <c r="M95" s="558">
        <f t="shared" si="25"/>
        <v>237953761.57549658</v>
      </c>
      <c r="N95" s="558">
        <f t="shared" si="25"/>
        <v>245628466.47719279</v>
      </c>
      <c r="O95" s="558">
        <f t="shared" si="25"/>
        <v>252207266.28936562</v>
      </c>
      <c r="P95" s="558">
        <f t="shared" si="25"/>
        <v>257898653.36209089</v>
      </c>
      <c r="Q95" s="558">
        <f t="shared" si="25"/>
        <v>262705308.22044972</v>
      </c>
      <c r="R95" s="558">
        <f t="shared" si="25"/>
        <v>266930805.84703484</v>
      </c>
      <c r="S95" s="558">
        <f t="shared" si="25"/>
        <v>270686279.66574109</v>
      </c>
      <c r="T95" s="558">
        <f t="shared" si="25"/>
        <v>274061793.52107608</v>
      </c>
      <c r="U95" s="558">
        <f t="shared" si="25"/>
        <v>277130556.34371799</v>
      </c>
      <c r="V95" s="558">
        <f t="shared" si="25"/>
        <v>279951982.76605654</v>
      </c>
      <c r="W95" s="558">
        <f t="shared" si="25"/>
        <v>282574124.45207262</v>
      </c>
      <c r="X95" s="558">
        <f t="shared" si="25"/>
        <v>285035990.85279328</v>
      </c>
      <c r="Y95" s="558">
        <f t="shared" si="25"/>
        <v>287369164.30315763</v>
      </c>
      <c r="Z95" s="558">
        <f t="shared" si="25"/>
        <v>289599342.50083494</v>
      </c>
      <c r="AA95" s="558">
        <f t="shared" si="25"/>
        <v>291443123.80598855</v>
      </c>
      <c r="AB95" s="558">
        <f t="shared" si="25"/>
        <v>293221690.0202654</v>
      </c>
      <c r="AC95" s="558">
        <f t="shared" si="25"/>
        <v>294948847.94758898</v>
      </c>
      <c r="AD95" s="558">
        <f t="shared" si="25"/>
        <v>296635615.17478591</v>
      </c>
      <c r="AE95" s="558">
        <f t="shared" si="25"/>
        <v>298291191.03062165</v>
      </c>
      <c r="AF95" s="558">
        <f t="shared" si="25"/>
        <v>299922798.08581936</v>
      </c>
      <c r="AG95" s="558">
        <f t="shared" si="25"/>
        <v>301536492.66412914</v>
      </c>
      <c r="AH95" s="558">
        <f t="shared" si="25"/>
        <v>303137099.37503409</v>
      </c>
      <c r="AI95" s="558">
        <f t="shared" si="25"/>
        <v>304728504.32940382</v>
      </c>
      <c r="AJ95" s="558">
        <f t="shared" si="25"/>
        <v>306314062.69376045</v>
      </c>
      <c r="AK95" s="558" t="str">
        <f t="shared" si="25"/>
        <v/>
      </c>
      <c r="AL95" s="558" t="str">
        <f t="shared" si="25"/>
        <v/>
      </c>
      <c r="AM95" s="558" t="str">
        <f t="shared" si="25"/>
        <v/>
      </c>
      <c r="AN95" s="558" t="str">
        <f t="shared" si="25"/>
        <v/>
      </c>
      <c r="AO95" s="558" t="str">
        <f t="shared" si="25"/>
        <v/>
      </c>
      <c r="AP95" s="558" t="str">
        <f t="shared" si="25"/>
        <v/>
      </c>
      <c r="AQ95" s="558" t="str">
        <f t="shared" si="25"/>
        <v/>
      </c>
      <c r="AR95" s="558" t="str">
        <f t="shared" si="25"/>
        <v/>
      </c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  <c r="IW95" s="518"/>
      <c r="IX95" s="518"/>
      <c r="IY95" s="518"/>
      <c r="IZ95" s="518"/>
      <c r="JA95" s="518"/>
      <c r="JB95" s="518"/>
      <c r="JC95" s="518"/>
      <c r="JD95" s="518"/>
      <c r="JE95" s="518"/>
      <c r="JF95" s="518"/>
      <c r="JG95" s="518"/>
      <c r="JH95" s="518"/>
      <c r="JI95" s="518"/>
      <c r="JJ95" s="518"/>
      <c r="JK95" s="518"/>
      <c r="JL95" s="518"/>
      <c r="JM95" s="518"/>
      <c r="JN95" s="518"/>
      <c r="JO95" s="518"/>
      <c r="JP95" s="518"/>
      <c r="JQ95" s="518"/>
      <c r="JR95" s="518"/>
      <c r="JS95" s="518"/>
      <c r="JT95" s="518"/>
      <c r="JU95" s="518"/>
      <c r="JV95" s="518"/>
      <c r="JW95" s="518"/>
      <c r="JX95" s="518"/>
      <c r="JY95" s="518"/>
      <c r="JZ95" s="518"/>
      <c r="KA95" s="518"/>
      <c r="KB95" s="518"/>
      <c r="KC95" s="518"/>
      <c r="KD95" s="518"/>
      <c r="KE95" s="518"/>
      <c r="KF95" s="518"/>
      <c r="KG95" s="518"/>
      <c r="KH95" s="518"/>
      <c r="KI95" s="518"/>
      <c r="KJ95" s="518"/>
      <c r="KK95" s="518"/>
      <c r="KL95" s="518"/>
      <c r="KM95" s="518"/>
      <c r="KN95" s="518"/>
      <c r="KO95" s="518"/>
      <c r="KP95" s="518"/>
      <c r="KQ95" s="518"/>
      <c r="KR95" s="518"/>
      <c r="KS95" s="518"/>
      <c r="KT95" s="518"/>
      <c r="KU95" s="518"/>
      <c r="KV95" s="518"/>
      <c r="KW95" s="518"/>
      <c r="KX95" s="518"/>
      <c r="KY95" s="518"/>
      <c r="KZ95" s="518"/>
      <c r="LA95" s="518"/>
      <c r="LB95" s="518"/>
      <c r="LC95" s="518"/>
      <c r="LD95" s="518"/>
      <c r="LE95" s="518"/>
      <c r="LF95" s="518"/>
      <c r="LG95" s="518"/>
      <c r="LH95" s="518"/>
      <c r="LI95" s="518"/>
      <c r="LJ95" s="518"/>
      <c r="LK95" s="518"/>
      <c r="LL95" s="518"/>
      <c r="LM95" s="518"/>
      <c r="LN95" s="518"/>
      <c r="LO95" s="518"/>
      <c r="LP95" s="518"/>
      <c r="LQ95" s="518"/>
      <c r="LR95" s="518"/>
      <c r="LS95" s="518"/>
      <c r="LT95" s="518"/>
      <c r="LU95" s="518"/>
      <c r="LV95" s="518"/>
      <c r="LW95" s="518"/>
      <c r="LX95" s="518"/>
      <c r="LY95" s="518"/>
      <c r="LZ95" s="518"/>
      <c r="MA95" s="518"/>
      <c r="MB95" s="518"/>
      <c r="MC95" s="518"/>
      <c r="MD95" s="518"/>
      <c r="ME95" s="518"/>
      <c r="MF95" s="518"/>
      <c r="MG95" s="518"/>
      <c r="MH95" s="518"/>
      <c r="MI95" s="518"/>
      <c r="MJ95" s="518"/>
      <c r="MK95" s="518"/>
      <c r="ML95" s="518"/>
      <c r="MM95" s="518"/>
      <c r="MN95" s="518"/>
      <c r="MO95" s="518"/>
      <c r="MP95" s="518"/>
      <c r="MQ95" s="518"/>
      <c r="MR95" s="518"/>
      <c r="MS95" s="518"/>
      <c r="MT95" s="518"/>
      <c r="MU95" s="518"/>
      <c r="MV95" s="518"/>
      <c r="MW95" s="518"/>
      <c r="MX95" s="518"/>
      <c r="MY95" s="518"/>
      <c r="MZ95" s="518"/>
      <c r="NA95" s="518"/>
      <c r="NB95" s="518"/>
      <c r="NC95" s="518"/>
      <c r="ND95" s="518"/>
      <c r="NE95" s="518"/>
      <c r="NF95" s="518"/>
      <c r="NG95" s="518"/>
      <c r="NH95" s="518"/>
      <c r="NI95" s="518"/>
      <c r="NJ95" s="518"/>
      <c r="NK95" s="518"/>
      <c r="NL95" s="518"/>
      <c r="NM95" s="518"/>
      <c r="NN95" s="518"/>
      <c r="NO95" s="518"/>
      <c r="NP95" s="518"/>
      <c r="NQ95" s="518"/>
      <c r="NR95" s="518"/>
      <c r="NS95" s="518"/>
      <c r="NT95" s="518"/>
      <c r="NU95" s="518"/>
      <c r="NV95" s="518"/>
      <c r="NW95" s="518"/>
      <c r="NX95" s="518"/>
      <c r="NY95" s="518"/>
      <c r="NZ95" s="518"/>
      <c r="OA95" s="518"/>
      <c r="OB95" s="518"/>
      <c r="OC95" s="518"/>
      <c r="OD95" s="518"/>
      <c r="OE95" s="518"/>
      <c r="OF95" s="518"/>
      <c r="OG95" s="518"/>
      <c r="OH95" s="518"/>
      <c r="OI95" s="518"/>
      <c r="OJ95" s="518"/>
      <c r="OK95" s="518"/>
      <c r="OL95" s="518"/>
      <c r="OM95" s="518"/>
      <c r="ON95" s="518"/>
      <c r="OO95" s="518"/>
      <c r="OP95" s="518"/>
      <c r="OQ95" s="518"/>
      <c r="OR95" s="518"/>
      <c r="OS95" s="518"/>
      <c r="OT95" s="518"/>
      <c r="OU95" s="518"/>
      <c r="OV95" s="518"/>
      <c r="OW95" s="518"/>
      <c r="OX95" s="518"/>
      <c r="OY95" s="518"/>
      <c r="OZ95" s="518"/>
      <c r="PA95" s="518"/>
      <c r="PB95" s="518"/>
      <c r="PC95" s="518"/>
      <c r="PD95" s="518"/>
      <c r="PE95" s="518"/>
      <c r="PF95" s="518"/>
      <c r="PG95" s="518"/>
      <c r="PH95" s="518"/>
      <c r="PI95" s="518"/>
      <c r="PJ95" s="518"/>
      <c r="PK95" s="518"/>
      <c r="PL95" s="518"/>
      <c r="PM95" s="518"/>
      <c r="PN95" s="518"/>
      <c r="PO95" s="518"/>
      <c r="PP95" s="518"/>
      <c r="PQ95" s="518"/>
      <c r="PR95" s="518"/>
      <c r="PS95" s="518"/>
      <c r="PT95" s="518"/>
      <c r="PU95" s="518"/>
      <c r="PV95" s="518"/>
      <c r="PW95" s="518"/>
      <c r="PX95" s="518"/>
      <c r="PY95" s="518"/>
      <c r="PZ95" s="518"/>
      <c r="QA95" s="518"/>
      <c r="QB95" s="518"/>
      <c r="QC95" s="518"/>
      <c r="QD95" s="518"/>
      <c r="QE95" s="518"/>
      <c r="QF95" s="518"/>
      <c r="QG95" s="518"/>
      <c r="QH95" s="518"/>
      <c r="QI95" s="518"/>
      <c r="QJ95" s="518"/>
      <c r="QK95" s="518"/>
      <c r="QL95" s="518"/>
      <c r="QM95" s="518"/>
      <c r="QN95" s="518"/>
      <c r="QO95" s="518"/>
      <c r="QP95" s="518"/>
      <c r="QQ95" s="518"/>
      <c r="QR95" s="518"/>
      <c r="QS95" s="518"/>
      <c r="QT95" s="518"/>
      <c r="QU95" s="518"/>
      <c r="QV95" s="518"/>
      <c r="QW95" s="518"/>
      <c r="QX95" s="518"/>
      <c r="QY95" s="518"/>
      <c r="QZ95" s="518"/>
      <c r="RA95" s="518"/>
      <c r="RB95" s="518"/>
      <c r="RC95" s="518"/>
      <c r="RD95" s="518"/>
      <c r="RE95" s="518"/>
      <c r="RF95" s="518"/>
      <c r="RG95" s="518"/>
      <c r="RH95" s="518"/>
      <c r="RI95" s="518"/>
      <c r="RJ95" s="518"/>
      <c r="RK95" s="518"/>
      <c r="RL95" s="518"/>
      <c r="RM95" s="518"/>
      <c r="RN95" s="518"/>
      <c r="RO95" s="518"/>
      <c r="RP95" s="518"/>
      <c r="RQ95" s="518"/>
      <c r="RR95" s="518"/>
      <c r="RS95" s="518"/>
      <c r="RT95" s="518"/>
      <c r="RU95" s="518"/>
      <c r="RV95" s="518"/>
      <c r="RW95" s="518"/>
      <c r="RX95" s="518"/>
      <c r="RY95" s="518"/>
      <c r="RZ95" s="518"/>
      <c r="SA95" s="518"/>
      <c r="SB95" s="518"/>
      <c r="SC95" s="518"/>
      <c r="SD95" s="518"/>
      <c r="SE95" s="518"/>
      <c r="SF95" s="518"/>
      <c r="SG95" s="518"/>
      <c r="SH95" s="518"/>
      <c r="SI95" s="518"/>
      <c r="SJ95" s="518"/>
      <c r="SK95" s="518"/>
      <c r="SL95" s="518"/>
      <c r="SM95" s="518"/>
      <c r="SN95" s="518"/>
      <c r="SO95" s="518"/>
      <c r="SP95" s="518"/>
      <c r="SQ95" s="518"/>
      <c r="SR95" s="518"/>
      <c r="SS95" s="518"/>
      <c r="ST95" s="518"/>
      <c r="SU95" s="518"/>
      <c r="SV95" s="518"/>
      <c r="SW95" s="518"/>
      <c r="SX95" s="518"/>
      <c r="SY95" s="518"/>
      <c r="SZ95" s="518"/>
      <c r="TA95" s="518"/>
      <c r="TB95" s="518"/>
      <c r="TC95" s="518"/>
      <c r="TD95" s="518"/>
      <c r="TE95" s="518"/>
      <c r="TF95" s="518"/>
      <c r="TG95" s="518"/>
      <c r="TH95" s="518"/>
      <c r="TI95" s="518"/>
      <c r="TJ95" s="518"/>
      <c r="TK95" s="518"/>
      <c r="TL95" s="518"/>
      <c r="TM95" s="518"/>
      <c r="TN95" s="518"/>
      <c r="TO95" s="518"/>
      <c r="TP95" s="518"/>
      <c r="TQ95" s="518"/>
      <c r="TR95" s="518"/>
      <c r="TS95" s="518"/>
      <c r="TT95" s="518"/>
      <c r="TU95" s="518"/>
      <c r="TV95" s="518"/>
      <c r="TW95" s="518"/>
      <c r="TX95" s="518"/>
      <c r="TY95" s="518"/>
      <c r="TZ95" s="518"/>
      <c r="UA95" s="518"/>
      <c r="UB95" s="518"/>
      <c r="UC95" s="518"/>
      <c r="UD95" s="518"/>
      <c r="UE95" s="518"/>
      <c r="UF95" s="518"/>
      <c r="UG95" s="518"/>
      <c r="UH95" s="518"/>
      <c r="UI95" s="518"/>
      <c r="UJ95" s="518"/>
      <c r="UK95" s="518"/>
      <c r="UL95" s="518"/>
      <c r="UM95" s="518"/>
      <c r="UN95" s="518"/>
      <c r="UO95" s="518"/>
      <c r="UP95" s="518"/>
      <c r="UQ95" s="518"/>
      <c r="UR95" s="518"/>
      <c r="US95" s="518"/>
      <c r="UT95" s="518"/>
      <c r="UU95" s="518"/>
      <c r="UV95" s="518"/>
      <c r="UW95" s="518"/>
      <c r="UX95" s="518"/>
      <c r="UY95" s="518"/>
      <c r="UZ95" s="518"/>
      <c r="VA95" s="518"/>
      <c r="VB95" s="518"/>
      <c r="VC95" s="518"/>
      <c r="VD95" s="518"/>
      <c r="VE95" s="518"/>
      <c r="VF95" s="518"/>
      <c r="VG95" s="518"/>
      <c r="VH95" s="518"/>
      <c r="VI95" s="518"/>
      <c r="VJ95" s="518"/>
      <c r="VK95" s="518"/>
      <c r="VL95" s="518"/>
      <c r="VM95" s="518"/>
      <c r="VN95" s="518"/>
      <c r="VO95" s="518"/>
      <c r="VP95" s="518"/>
      <c r="VQ95" s="518"/>
      <c r="VR95" s="518"/>
      <c r="VS95" s="518"/>
      <c r="VT95" s="518"/>
      <c r="VU95" s="518"/>
      <c r="VV95" s="518"/>
      <c r="VW95" s="518"/>
      <c r="VX95" s="518"/>
      <c r="VY95" s="518"/>
      <c r="VZ95" s="518"/>
      <c r="WA95" s="518"/>
      <c r="WB95" s="518"/>
      <c r="WC95" s="518"/>
      <c r="WD95" s="518"/>
      <c r="WE95" s="518"/>
      <c r="WF95" s="518"/>
      <c r="WG95" s="518"/>
      <c r="WH95" s="518"/>
      <c r="WI95" s="518"/>
      <c r="WJ95" s="518"/>
      <c r="WK95" s="518"/>
      <c r="WL95" s="518"/>
      <c r="WM95" s="518"/>
      <c r="WN95" s="518"/>
      <c r="WO95" s="518"/>
      <c r="WP95" s="518"/>
      <c r="WQ95" s="518"/>
      <c r="WR95" s="518"/>
      <c r="WS95" s="518"/>
      <c r="WT95" s="518"/>
      <c r="WU95" s="518"/>
      <c r="WV95" s="518"/>
      <c r="WW95" s="518"/>
      <c r="WX95" s="518"/>
      <c r="WY95" s="518"/>
      <c r="WZ95" s="518"/>
      <c r="XA95" s="518"/>
      <c r="XB95" s="518"/>
      <c r="XC95" s="518"/>
      <c r="XD95" s="518"/>
      <c r="XE95" s="518"/>
      <c r="XF95" s="518"/>
      <c r="XG95" s="518"/>
      <c r="XH95" s="518"/>
      <c r="XI95" s="518"/>
      <c r="XJ95" s="518"/>
      <c r="XK95" s="518"/>
      <c r="XL95" s="518"/>
      <c r="XM95" s="518"/>
      <c r="XN95" s="518"/>
      <c r="XO95" s="518"/>
      <c r="XP95" s="518"/>
      <c r="XQ95" s="518"/>
      <c r="XR95" s="518"/>
      <c r="XS95" s="518"/>
      <c r="XT95" s="518"/>
      <c r="XU95" s="518"/>
      <c r="XV95" s="518"/>
      <c r="XW95" s="518"/>
      <c r="XX95" s="518"/>
      <c r="XY95" s="518"/>
      <c r="XZ95" s="518"/>
      <c r="YA95" s="518"/>
      <c r="YB95" s="518"/>
      <c r="YC95" s="518"/>
      <c r="YD95" s="518"/>
      <c r="YE95" s="518"/>
      <c r="YF95" s="518"/>
      <c r="YG95" s="518"/>
      <c r="YH95" s="518"/>
      <c r="YI95" s="518"/>
      <c r="YJ95" s="518"/>
      <c r="YK95" s="518"/>
      <c r="YL95" s="518"/>
      <c r="YM95" s="518"/>
      <c r="YN95" s="518"/>
      <c r="YO95" s="518"/>
      <c r="YP95" s="518"/>
      <c r="YQ95" s="518"/>
      <c r="YR95" s="518"/>
      <c r="YS95" s="518"/>
      <c r="YT95" s="518"/>
      <c r="YU95" s="518"/>
      <c r="YV95" s="518"/>
      <c r="YW95" s="518"/>
      <c r="YX95" s="518"/>
      <c r="YY95" s="518"/>
      <c r="YZ95" s="518"/>
      <c r="ZA95" s="518"/>
      <c r="ZB95" s="518"/>
      <c r="ZC95" s="518"/>
      <c r="ZD95" s="518"/>
      <c r="ZE95" s="518"/>
      <c r="ZF95" s="518"/>
      <c r="ZG95" s="518"/>
      <c r="ZH95" s="518"/>
      <c r="ZI95" s="518"/>
      <c r="ZJ95" s="518"/>
      <c r="ZK95" s="518"/>
      <c r="ZL95" s="518"/>
      <c r="ZM95" s="518"/>
      <c r="ZN95" s="518"/>
      <c r="ZO95" s="518"/>
      <c r="ZP95" s="518"/>
      <c r="ZQ95" s="518"/>
      <c r="ZR95" s="518"/>
      <c r="ZS95" s="518"/>
      <c r="ZT95" s="518"/>
      <c r="ZU95" s="518"/>
      <c r="ZV95" s="518"/>
      <c r="ZW95" s="518"/>
      <c r="ZX95" s="518"/>
      <c r="ZY95" s="518"/>
      <c r="ZZ95" s="518"/>
      <c r="AAA95" s="518"/>
      <c r="AAB95" s="518"/>
      <c r="AAC95" s="518"/>
      <c r="AAD95" s="518"/>
      <c r="AAE95" s="518"/>
      <c r="AAF95" s="518"/>
      <c r="AAG95" s="518"/>
      <c r="AAH95" s="518"/>
      <c r="AAI95" s="518"/>
      <c r="AAJ95" s="518"/>
      <c r="AAK95" s="518"/>
      <c r="AAL95" s="518"/>
      <c r="AAM95" s="518"/>
      <c r="AAN95" s="518"/>
      <c r="AAO95" s="518"/>
      <c r="AAP95" s="518"/>
      <c r="AAQ95" s="518"/>
      <c r="AAR95" s="518"/>
      <c r="AAS95" s="518"/>
      <c r="AAT95" s="518"/>
      <c r="AAU95" s="518"/>
      <c r="AAV95" s="518"/>
      <c r="AAW95" s="518"/>
      <c r="AAX95" s="518"/>
      <c r="AAY95" s="518"/>
      <c r="AAZ95" s="518"/>
      <c r="ABA95" s="518"/>
      <c r="ABB95" s="518"/>
      <c r="ABC95" s="518"/>
      <c r="ABD95" s="518"/>
      <c r="ABE95" s="518"/>
      <c r="ABF95" s="518"/>
      <c r="ABG95" s="518"/>
      <c r="ABH95" s="518"/>
      <c r="ABI95" s="518"/>
      <c r="ABJ95" s="518"/>
      <c r="ABK95" s="518"/>
      <c r="ABL95" s="518"/>
      <c r="ABM95" s="518"/>
      <c r="ABN95" s="518"/>
      <c r="ABO95" s="518"/>
      <c r="ABP95" s="518"/>
      <c r="ABQ95" s="518"/>
      <c r="ABR95" s="518"/>
      <c r="ABS95" s="518"/>
      <c r="ABT95" s="518"/>
      <c r="ABU95" s="518"/>
      <c r="ABV95" s="518"/>
      <c r="ABW95" s="518"/>
      <c r="ABX95" s="518"/>
      <c r="ABY95" s="518"/>
      <c r="ABZ95" s="518"/>
      <c r="ACA95" s="518"/>
      <c r="ACB95" s="518"/>
      <c r="ACC95" s="518"/>
      <c r="ACD95" s="518"/>
      <c r="ACE95" s="518"/>
      <c r="ACF95" s="518"/>
      <c r="ACG95" s="518"/>
      <c r="ACH95" s="518"/>
      <c r="ACI95" s="518"/>
      <c r="ACJ95" s="518"/>
      <c r="ACK95" s="518"/>
      <c r="ACL95" s="518"/>
      <c r="ACM95" s="518"/>
      <c r="ACN95" s="518"/>
      <c r="ACO95" s="518"/>
      <c r="ACP95" s="518"/>
      <c r="ACQ95" s="518"/>
      <c r="ACR95" s="518"/>
      <c r="ACS95" s="518"/>
      <c r="ACT95" s="518"/>
      <c r="ACU95" s="518"/>
      <c r="ACV95" s="518"/>
      <c r="ACW95" s="518"/>
      <c r="ACX95" s="518"/>
      <c r="ACY95" s="518"/>
      <c r="ACZ95" s="518"/>
      <c r="ADA95" s="518"/>
      <c r="ADB95" s="518"/>
      <c r="ADC95" s="518"/>
      <c r="ADD95" s="518"/>
      <c r="ADE95" s="518"/>
      <c r="ADF95" s="518"/>
      <c r="ADG95" s="518"/>
      <c r="ADH95" s="518"/>
      <c r="ADI95" s="518"/>
      <c r="ADJ95" s="518"/>
      <c r="ADK95" s="518"/>
      <c r="ADL95" s="518"/>
      <c r="ADM95" s="518"/>
      <c r="ADN95" s="518"/>
      <c r="ADO95" s="518"/>
      <c r="ADP95" s="518"/>
      <c r="ADQ95" s="518"/>
      <c r="ADR95" s="518"/>
      <c r="ADS95" s="518"/>
      <c r="ADT95" s="518"/>
      <c r="ADU95" s="518"/>
      <c r="ADV95" s="518"/>
      <c r="ADW95" s="518"/>
      <c r="ADX95" s="518"/>
      <c r="ADY95" s="518"/>
      <c r="ADZ95" s="518"/>
      <c r="AEA95" s="518"/>
      <c r="AEB95" s="518"/>
      <c r="AEC95" s="518"/>
      <c r="AED95" s="518"/>
      <c r="AEE95" s="518"/>
      <c r="AEF95" s="518"/>
      <c r="AEG95" s="518"/>
      <c r="AEH95" s="518"/>
      <c r="AEI95" s="518"/>
      <c r="AEJ95" s="518"/>
      <c r="AEK95" s="518"/>
      <c r="AEL95" s="518"/>
      <c r="AEM95" s="518"/>
      <c r="AEN95" s="518"/>
      <c r="AEO95" s="518"/>
      <c r="AEP95" s="518"/>
      <c r="AEQ95" s="518"/>
      <c r="AER95" s="518"/>
      <c r="AES95" s="518"/>
      <c r="AET95" s="518"/>
      <c r="AEU95" s="518"/>
      <c r="AEV95" s="518"/>
      <c r="AEW95" s="518"/>
      <c r="AEX95" s="518"/>
      <c r="AEY95" s="518"/>
      <c r="AEZ95" s="518"/>
      <c r="AFA95" s="518"/>
      <c r="AFB95" s="518"/>
      <c r="AFC95" s="518"/>
      <c r="AFD95" s="518"/>
      <c r="AFE95" s="518"/>
      <c r="AFF95" s="518"/>
      <c r="AFG95" s="518"/>
      <c r="AFH95" s="518"/>
      <c r="AFI95" s="518"/>
      <c r="AFJ95" s="518"/>
      <c r="AFK95" s="518"/>
      <c r="AFL95" s="518"/>
      <c r="AFM95" s="518"/>
      <c r="AFN95" s="518"/>
      <c r="AFO95" s="518"/>
      <c r="AFP95" s="518"/>
      <c r="AFQ95" s="518"/>
      <c r="AFR95" s="518"/>
      <c r="AFS95" s="518"/>
      <c r="AFT95" s="518"/>
      <c r="AFU95" s="518"/>
      <c r="AFV95" s="518"/>
      <c r="AFW95" s="518"/>
      <c r="AFX95" s="518"/>
      <c r="AFY95" s="518"/>
      <c r="AFZ95" s="518"/>
      <c r="AGA95" s="518"/>
      <c r="AGB95" s="518"/>
      <c r="AGC95" s="518"/>
      <c r="AGD95" s="518"/>
      <c r="AGE95" s="518"/>
      <c r="AGF95" s="518"/>
      <c r="AGG95" s="518"/>
      <c r="AGH95" s="518"/>
      <c r="AGI95" s="518"/>
      <c r="AGJ95" s="518"/>
      <c r="AGK95" s="518"/>
      <c r="AGL95" s="518"/>
      <c r="AGM95" s="518"/>
      <c r="AGN95" s="518"/>
      <c r="AGO95" s="518"/>
      <c r="AGP95" s="518"/>
      <c r="AGQ95" s="518"/>
      <c r="AGR95" s="518"/>
      <c r="AGS95" s="518"/>
      <c r="AGT95" s="518"/>
      <c r="AGU95" s="518"/>
      <c r="AGV95" s="518"/>
      <c r="AGW95" s="518"/>
      <c r="AGX95" s="518"/>
      <c r="AGY95" s="518"/>
      <c r="AGZ95" s="518"/>
      <c r="AHA95" s="518"/>
      <c r="AHB95" s="518"/>
      <c r="AHC95" s="518"/>
      <c r="AHD95" s="518"/>
      <c r="AHE95" s="518"/>
      <c r="AHF95" s="518"/>
      <c r="AHG95" s="518"/>
      <c r="AHH95" s="518"/>
      <c r="AHI95" s="518"/>
      <c r="AHJ95" s="518"/>
      <c r="AHK95" s="518"/>
      <c r="AHL95" s="518"/>
      <c r="AHM95" s="518"/>
      <c r="AHN95" s="518"/>
      <c r="AHO95" s="518"/>
      <c r="AHP95" s="518"/>
      <c r="AHQ95" s="518"/>
      <c r="AHR95" s="518"/>
      <c r="AHS95" s="518"/>
      <c r="AHT95" s="518"/>
      <c r="AHU95" s="518"/>
      <c r="AHV95" s="518"/>
      <c r="AHW95" s="518"/>
      <c r="AHX95" s="518"/>
      <c r="AHY95" s="518"/>
      <c r="AHZ95" s="518"/>
      <c r="AIA95" s="518"/>
      <c r="AIB95" s="518"/>
      <c r="AIC95" s="518"/>
      <c r="AID95" s="518"/>
      <c r="AIE95" s="518"/>
      <c r="AIF95" s="518"/>
      <c r="AIG95" s="518"/>
      <c r="AIH95" s="518"/>
      <c r="AII95" s="518"/>
      <c r="AIJ95" s="518"/>
      <c r="AIK95" s="518"/>
      <c r="AIL95" s="518"/>
      <c r="AIM95" s="518"/>
      <c r="AIN95" s="518"/>
      <c r="AIO95" s="518"/>
      <c r="AIP95" s="518"/>
      <c r="AIQ95" s="518"/>
      <c r="AIR95" s="518"/>
      <c r="AIS95" s="518"/>
      <c r="AIT95" s="518"/>
      <c r="AIU95" s="518"/>
      <c r="AIV95" s="518"/>
      <c r="AIW95" s="518"/>
      <c r="AIX95" s="518"/>
      <c r="AIY95" s="518"/>
      <c r="AIZ95" s="518"/>
      <c r="AJA95" s="518"/>
      <c r="AJB95" s="518"/>
      <c r="AJC95" s="518"/>
      <c r="AJD95" s="518"/>
      <c r="AJE95" s="518"/>
      <c r="AJF95" s="518"/>
      <c r="AJG95" s="518"/>
      <c r="AJH95" s="518"/>
      <c r="AJI95" s="518"/>
      <c r="AJJ95" s="518"/>
      <c r="AJK95" s="518"/>
      <c r="AJL95" s="518"/>
      <c r="AJM95" s="518"/>
      <c r="AJN95" s="518"/>
      <c r="AJO95" s="518"/>
      <c r="AJP95" s="518"/>
      <c r="AJQ95" s="518"/>
      <c r="AJR95" s="518"/>
      <c r="AJS95" s="518"/>
      <c r="AJT95" s="518"/>
      <c r="AJU95" s="518"/>
      <c r="AJV95" s="518"/>
      <c r="AJW95" s="518"/>
      <c r="AJX95" s="518"/>
      <c r="AJY95" s="518"/>
      <c r="AJZ95" s="518"/>
      <c r="AKA95" s="518"/>
      <c r="AKB95" s="518"/>
      <c r="AKC95" s="518"/>
      <c r="AKD95" s="518"/>
      <c r="AKE95" s="518"/>
      <c r="AKF95" s="518"/>
      <c r="AKG95" s="518"/>
      <c r="AKH95" s="518"/>
      <c r="AKI95" s="518"/>
      <c r="AKJ95" s="518"/>
      <c r="AKK95" s="518"/>
      <c r="AKL95" s="518"/>
      <c r="AKM95" s="518"/>
      <c r="AKN95" s="518"/>
      <c r="AKO95" s="518"/>
      <c r="AKP95" s="518"/>
      <c r="AKQ95" s="518"/>
      <c r="AKR95" s="518"/>
      <c r="AKS95" s="518"/>
      <c r="AKT95" s="518"/>
      <c r="AKU95" s="518"/>
      <c r="AKV95" s="518"/>
      <c r="AKW95" s="518"/>
      <c r="AKX95" s="518"/>
      <c r="AKY95" s="518"/>
      <c r="AKZ95" s="518"/>
      <c r="ALA95" s="518"/>
      <c r="ALB95" s="518"/>
      <c r="ALC95" s="518"/>
      <c r="ALD95" s="518"/>
      <c r="ALE95" s="518"/>
      <c r="ALF95" s="518"/>
      <c r="ALG95" s="518"/>
      <c r="ALH95" s="518"/>
      <c r="ALI95" s="518"/>
      <c r="ALJ95" s="518"/>
      <c r="ALK95" s="518"/>
      <c r="ALL95" s="518"/>
      <c r="ALM95" s="518"/>
      <c r="ALN95" s="518"/>
      <c r="ALO95" s="518"/>
      <c r="ALP95" s="518"/>
      <c r="ALQ95" s="518"/>
      <c r="ALR95" s="518"/>
      <c r="ALS95" s="518"/>
      <c r="ALT95" s="518"/>
      <c r="ALU95" s="518"/>
      <c r="ALV95" s="518"/>
      <c r="ALW95" s="518"/>
      <c r="ALX95" s="518"/>
      <c r="ALY95" s="518"/>
      <c r="ALZ95" s="518"/>
      <c r="AMA95" s="518"/>
      <c r="AMB95" s="518"/>
      <c r="AMC95" s="518"/>
      <c r="AMD95" s="518"/>
      <c r="AME95" s="518"/>
      <c r="AMF95" s="518"/>
      <c r="AMG95" s="518"/>
      <c r="AMH95" s="518"/>
      <c r="AMI95" s="518"/>
      <c r="AMJ95" s="518"/>
      <c r="AMK95" s="518"/>
      <c r="AML95" s="518"/>
      <c r="AMM95" s="518"/>
      <c r="AMN95" s="518"/>
      <c r="AMO95" s="518"/>
      <c r="AMP95" s="518"/>
      <c r="AMQ95" s="518"/>
      <c r="AMR95" s="518"/>
      <c r="AMS95" s="518"/>
      <c r="AMT95" s="518"/>
      <c r="AMU95" s="518"/>
      <c r="AMV95" s="518"/>
      <c r="AMW95" s="518"/>
      <c r="AMX95" s="518"/>
      <c r="AMY95" s="518"/>
      <c r="AMZ95" s="518"/>
      <c r="ANA95" s="518"/>
      <c r="ANB95" s="518"/>
      <c r="ANC95" s="518"/>
      <c r="AND95" s="518"/>
      <c r="ANE95" s="518"/>
      <c r="ANF95" s="518"/>
      <c r="ANG95" s="518"/>
      <c r="ANH95" s="518"/>
      <c r="ANI95" s="518"/>
      <c r="ANJ95" s="518"/>
      <c r="ANK95" s="518"/>
      <c r="ANL95" s="518"/>
      <c r="ANM95" s="518"/>
      <c r="ANN95" s="518"/>
      <c r="ANO95" s="518"/>
      <c r="ANP95" s="518"/>
      <c r="ANQ95" s="518"/>
      <c r="ANR95" s="518"/>
      <c r="ANS95" s="518"/>
      <c r="ANT95" s="518"/>
      <c r="ANU95" s="518"/>
      <c r="ANV95" s="518"/>
      <c r="ANW95" s="518"/>
      <c r="ANX95" s="518"/>
      <c r="ANY95" s="518"/>
      <c r="ANZ95" s="518"/>
      <c r="AOA95" s="518"/>
      <c r="AOB95" s="518"/>
      <c r="AOC95" s="518"/>
      <c r="AOD95" s="518"/>
      <c r="AOE95" s="518"/>
      <c r="AOF95" s="518"/>
      <c r="AOG95" s="518"/>
      <c r="AOH95" s="518"/>
      <c r="AOI95" s="518"/>
      <c r="AOJ95" s="518"/>
      <c r="AOK95" s="518"/>
      <c r="AOL95" s="518"/>
      <c r="AOM95" s="518"/>
      <c r="AON95" s="518"/>
      <c r="AOO95" s="518"/>
      <c r="AOP95" s="518"/>
      <c r="AOQ95" s="518"/>
      <c r="AOR95" s="518"/>
      <c r="AOS95" s="518"/>
      <c r="AOT95" s="518"/>
      <c r="AOU95" s="518"/>
      <c r="AOV95" s="518"/>
      <c r="AOW95" s="518"/>
      <c r="AOX95" s="518"/>
      <c r="AOY95" s="518"/>
      <c r="AOZ95" s="518"/>
      <c r="APA95" s="518"/>
      <c r="APB95" s="518"/>
      <c r="APC95" s="518"/>
      <c r="APD95" s="518"/>
      <c r="APE95" s="518"/>
      <c r="APF95" s="518"/>
      <c r="APG95" s="518"/>
      <c r="APH95" s="518"/>
      <c r="API95" s="518"/>
      <c r="APJ95" s="518"/>
      <c r="APK95" s="518"/>
      <c r="APL95" s="518"/>
      <c r="APM95" s="518"/>
      <c r="APN95" s="518"/>
      <c r="APO95" s="518"/>
      <c r="APP95" s="518"/>
      <c r="APQ95" s="518"/>
      <c r="APR95" s="518"/>
      <c r="APS95" s="518"/>
      <c r="APT95" s="518"/>
      <c r="APU95" s="518"/>
      <c r="APV95" s="518"/>
      <c r="APW95" s="518"/>
      <c r="APX95" s="518"/>
      <c r="APY95" s="518"/>
      <c r="APZ95" s="518"/>
      <c r="AQA95" s="518"/>
      <c r="AQB95" s="518"/>
      <c r="AQC95" s="518"/>
      <c r="AQD95" s="518"/>
      <c r="AQE95" s="518"/>
      <c r="AQF95" s="518"/>
      <c r="AQG95" s="518"/>
      <c r="AQH95" s="518"/>
      <c r="AQI95" s="518"/>
      <c r="AQJ95" s="518"/>
      <c r="AQK95" s="518"/>
      <c r="AQL95" s="518"/>
      <c r="AQM95" s="518"/>
      <c r="AQN95" s="518"/>
      <c r="AQO95" s="518"/>
      <c r="AQP95" s="518"/>
      <c r="AQQ95" s="518"/>
      <c r="AQR95" s="518"/>
      <c r="AQS95" s="518"/>
      <c r="AQT95" s="518"/>
      <c r="AQU95" s="518"/>
      <c r="AQV95" s="518"/>
      <c r="AQW95" s="518"/>
      <c r="AQX95" s="518"/>
      <c r="AQY95" s="518"/>
      <c r="AQZ95" s="518"/>
      <c r="ARA95" s="518"/>
      <c r="ARB95" s="518"/>
      <c r="ARC95" s="518"/>
      <c r="ARD95" s="518"/>
      <c r="ARE95" s="518"/>
      <c r="ARF95" s="518"/>
      <c r="ARG95" s="518"/>
      <c r="ARH95" s="518"/>
      <c r="ARI95" s="518"/>
      <c r="ARJ95" s="518"/>
      <c r="ARK95" s="518"/>
      <c r="ARL95" s="518"/>
      <c r="ARM95" s="518"/>
      <c r="ARN95" s="518"/>
      <c r="ARO95" s="518"/>
      <c r="ARP95" s="518"/>
      <c r="ARQ95" s="518"/>
      <c r="ARR95" s="518"/>
      <c r="ARS95" s="518"/>
      <c r="ART95" s="518"/>
      <c r="ARU95" s="518"/>
      <c r="ARV95" s="518"/>
      <c r="ARW95" s="518"/>
      <c r="ARX95" s="518"/>
      <c r="ARY95" s="518"/>
      <c r="ARZ95" s="518"/>
      <c r="ASA95" s="518"/>
      <c r="ASB95" s="518"/>
      <c r="ASC95" s="518"/>
    </row>
    <row r="96" spans="1:1173" s="512" customFormat="1" ht="22" hidden="1" customHeight="1" thickTop="1" thickBot="1" x14ac:dyDescent="0.2">
      <c r="A96" s="513"/>
      <c r="B96" s="556" t="s">
        <v>250</v>
      </c>
      <c r="C96" s="557" t="s">
        <v>49</v>
      </c>
      <c r="D96" s="559">
        <f>IF(D$29="","",D81+D85+D89+D93)</f>
        <v>5285967130.2381468</v>
      </c>
      <c r="E96" s="558">
        <f t="shared" si="25"/>
        <v>9608401180.7801113</v>
      </c>
      <c r="F96" s="558">
        <f t="shared" si="25"/>
        <v>13149652866.004543</v>
      </c>
      <c r="G96" s="558">
        <f t="shared" si="25"/>
        <v>16061575307.014824</v>
      </c>
      <c r="H96" s="558">
        <f t="shared" si="25"/>
        <v>18460091648.749844</v>
      </c>
      <c r="I96" s="558">
        <f t="shared" si="25"/>
        <v>20442424287.905342</v>
      </c>
      <c r="J96" s="558">
        <f t="shared" si="25"/>
        <v>22087423311.675442</v>
      </c>
      <c r="K96" s="558">
        <f t="shared" si="25"/>
        <v>23459010072.41692</v>
      </c>
      <c r="L96" s="558">
        <f t="shared" si="25"/>
        <v>24609022285.043873</v>
      </c>
      <c r="M96" s="558">
        <f t="shared" si="25"/>
        <v>25579488738.419582</v>
      </c>
      <c r="N96" s="558">
        <f t="shared" si="25"/>
        <v>26404502078.42239</v>
      </c>
      <c r="O96" s="558">
        <f t="shared" si="25"/>
        <v>27111708111.197796</v>
      </c>
      <c r="P96" s="558">
        <f t="shared" si="25"/>
        <v>27723519290.684338</v>
      </c>
      <c r="Q96" s="558">
        <f t="shared" si="25"/>
        <v>28240223767.238075</v>
      </c>
      <c r="R96" s="558">
        <f t="shared" si="25"/>
        <v>28694455161.765358</v>
      </c>
      <c r="S96" s="558">
        <f t="shared" si="25"/>
        <v>29098160064.839771</v>
      </c>
      <c r="T96" s="558">
        <f t="shared" si="25"/>
        <v>29461020135.120804</v>
      </c>
      <c r="U96" s="558">
        <f t="shared" si="25"/>
        <v>29790905166.325672</v>
      </c>
      <c r="V96" s="558">
        <f t="shared" si="25"/>
        <v>30094202096.446236</v>
      </c>
      <c r="W96" s="558">
        <f t="shared" si="25"/>
        <v>30376076370.187054</v>
      </c>
      <c r="X96" s="558">
        <f t="shared" si="25"/>
        <v>30640721414.90406</v>
      </c>
      <c r="Y96" s="558">
        <f t="shared" si="25"/>
        <v>30891532259.848152</v>
      </c>
      <c r="Z96" s="558">
        <f t="shared" si="25"/>
        <v>31131271349.133598</v>
      </c>
      <c r="AA96" s="558">
        <f t="shared" si="25"/>
        <v>31329473650.366489</v>
      </c>
      <c r="AB96" s="558">
        <f t="shared" si="25"/>
        <v>31520665477.498806</v>
      </c>
      <c r="AC96" s="558">
        <f t="shared" si="25"/>
        <v>31706331030.583286</v>
      </c>
      <c r="AD96" s="558">
        <f t="shared" si="25"/>
        <v>31887654675.171806</v>
      </c>
      <c r="AE96" s="558">
        <f t="shared" si="25"/>
        <v>32065625318.205811</v>
      </c>
      <c r="AF96" s="558">
        <f t="shared" si="25"/>
        <v>32241019369.628338</v>
      </c>
      <c r="AG96" s="558">
        <f t="shared" si="25"/>
        <v>32414487870.482548</v>
      </c>
      <c r="AH96" s="558">
        <f t="shared" si="25"/>
        <v>32586549455.326385</v>
      </c>
      <c r="AI96" s="558">
        <f t="shared" si="25"/>
        <v>32757621872.249073</v>
      </c>
      <c r="AJ96" s="558">
        <f t="shared" si="25"/>
        <v>32928065794.028809</v>
      </c>
      <c r="AK96" s="558" t="str">
        <f t="shared" si="25"/>
        <v/>
      </c>
      <c r="AL96" s="558" t="str">
        <f t="shared" si="25"/>
        <v/>
      </c>
      <c r="AM96" s="558" t="str">
        <f t="shared" si="25"/>
        <v/>
      </c>
      <c r="AN96" s="558" t="str">
        <f t="shared" si="25"/>
        <v/>
      </c>
      <c r="AO96" s="558" t="str">
        <f t="shared" si="25"/>
        <v/>
      </c>
      <c r="AP96" s="558" t="str">
        <f t="shared" si="25"/>
        <v/>
      </c>
      <c r="AQ96" s="558" t="str">
        <f t="shared" si="25"/>
        <v/>
      </c>
      <c r="AR96" s="558" t="str">
        <f t="shared" si="25"/>
        <v/>
      </c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  <c r="IW96" s="518"/>
      <c r="IX96" s="518"/>
      <c r="IY96" s="518"/>
      <c r="IZ96" s="518"/>
      <c r="JA96" s="518"/>
      <c r="JB96" s="518"/>
      <c r="JC96" s="518"/>
      <c r="JD96" s="518"/>
      <c r="JE96" s="518"/>
      <c r="JF96" s="518"/>
      <c r="JG96" s="518"/>
      <c r="JH96" s="518"/>
      <c r="JI96" s="518"/>
      <c r="JJ96" s="518"/>
      <c r="JK96" s="518"/>
      <c r="JL96" s="518"/>
      <c r="JM96" s="518"/>
      <c r="JN96" s="518"/>
      <c r="JO96" s="518"/>
      <c r="JP96" s="518"/>
      <c r="JQ96" s="518"/>
      <c r="JR96" s="518"/>
      <c r="JS96" s="518"/>
      <c r="JT96" s="518"/>
      <c r="JU96" s="518"/>
      <c r="JV96" s="518"/>
      <c r="JW96" s="518"/>
      <c r="JX96" s="518"/>
      <c r="JY96" s="518"/>
      <c r="JZ96" s="518"/>
      <c r="KA96" s="518"/>
      <c r="KB96" s="518"/>
      <c r="KC96" s="518"/>
      <c r="KD96" s="518"/>
      <c r="KE96" s="518"/>
      <c r="KF96" s="518"/>
      <c r="KG96" s="518"/>
      <c r="KH96" s="518"/>
      <c r="KI96" s="518"/>
      <c r="KJ96" s="518"/>
      <c r="KK96" s="518"/>
      <c r="KL96" s="518"/>
      <c r="KM96" s="518"/>
      <c r="KN96" s="518"/>
      <c r="KO96" s="518"/>
      <c r="KP96" s="518"/>
      <c r="KQ96" s="518"/>
      <c r="KR96" s="518"/>
      <c r="KS96" s="518"/>
      <c r="KT96" s="518"/>
      <c r="KU96" s="518"/>
      <c r="KV96" s="518"/>
      <c r="KW96" s="518"/>
      <c r="KX96" s="518"/>
      <c r="KY96" s="518"/>
      <c r="KZ96" s="518"/>
      <c r="LA96" s="518"/>
      <c r="LB96" s="518"/>
      <c r="LC96" s="518"/>
      <c r="LD96" s="518"/>
      <c r="LE96" s="518"/>
      <c r="LF96" s="518"/>
      <c r="LG96" s="518"/>
      <c r="LH96" s="518"/>
      <c r="LI96" s="518"/>
      <c r="LJ96" s="518"/>
      <c r="LK96" s="518"/>
      <c r="LL96" s="518"/>
      <c r="LM96" s="518"/>
      <c r="LN96" s="518"/>
      <c r="LO96" s="518"/>
      <c r="LP96" s="518"/>
      <c r="LQ96" s="518"/>
      <c r="LR96" s="518"/>
      <c r="LS96" s="518"/>
      <c r="LT96" s="518"/>
      <c r="LU96" s="518"/>
      <c r="LV96" s="518"/>
      <c r="LW96" s="518"/>
      <c r="LX96" s="518"/>
      <c r="LY96" s="518"/>
      <c r="LZ96" s="518"/>
      <c r="MA96" s="518"/>
      <c r="MB96" s="518"/>
      <c r="MC96" s="518"/>
      <c r="MD96" s="518"/>
      <c r="ME96" s="518"/>
      <c r="MF96" s="518"/>
      <c r="MG96" s="518"/>
      <c r="MH96" s="518"/>
      <c r="MI96" s="518"/>
      <c r="MJ96" s="518"/>
      <c r="MK96" s="518"/>
      <c r="ML96" s="518"/>
      <c r="MM96" s="518"/>
      <c r="MN96" s="518"/>
      <c r="MO96" s="518"/>
      <c r="MP96" s="518"/>
      <c r="MQ96" s="518"/>
      <c r="MR96" s="518"/>
      <c r="MS96" s="518"/>
      <c r="MT96" s="518"/>
      <c r="MU96" s="518"/>
      <c r="MV96" s="518"/>
      <c r="MW96" s="518"/>
      <c r="MX96" s="518"/>
      <c r="MY96" s="518"/>
      <c r="MZ96" s="518"/>
      <c r="NA96" s="518"/>
      <c r="NB96" s="518"/>
      <c r="NC96" s="518"/>
      <c r="ND96" s="518"/>
      <c r="NE96" s="518"/>
      <c r="NF96" s="518"/>
      <c r="NG96" s="518"/>
      <c r="NH96" s="518"/>
      <c r="NI96" s="518"/>
      <c r="NJ96" s="518"/>
      <c r="NK96" s="518"/>
      <c r="NL96" s="518"/>
      <c r="NM96" s="518"/>
      <c r="NN96" s="518"/>
      <c r="NO96" s="518"/>
      <c r="NP96" s="518"/>
      <c r="NQ96" s="518"/>
      <c r="NR96" s="518"/>
      <c r="NS96" s="518"/>
      <c r="NT96" s="518"/>
      <c r="NU96" s="518"/>
      <c r="NV96" s="518"/>
      <c r="NW96" s="518"/>
      <c r="NX96" s="518"/>
      <c r="NY96" s="518"/>
      <c r="NZ96" s="518"/>
      <c r="OA96" s="518"/>
      <c r="OB96" s="518"/>
      <c r="OC96" s="518"/>
      <c r="OD96" s="518"/>
      <c r="OE96" s="518"/>
      <c r="OF96" s="518"/>
      <c r="OG96" s="518"/>
      <c r="OH96" s="518"/>
      <c r="OI96" s="518"/>
      <c r="OJ96" s="518"/>
      <c r="OK96" s="518"/>
      <c r="OL96" s="518"/>
      <c r="OM96" s="518"/>
      <c r="ON96" s="518"/>
      <c r="OO96" s="518"/>
      <c r="OP96" s="518"/>
      <c r="OQ96" s="518"/>
      <c r="OR96" s="518"/>
      <c r="OS96" s="518"/>
      <c r="OT96" s="518"/>
      <c r="OU96" s="518"/>
      <c r="OV96" s="518"/>
      <c r="OW96" s="518"/>
      <c r="OX96" s="518"/>
      <c r="OY96" s="518"/>
      <c r="OZ96" s="518"/>
      <c r="PA96" s="518"/>
      <c r="PB96" s="518"/>
      <c r="PC96" s="518"/>
      <c r="PD96" s="518"/>
      <c r="PE96" s="518"/>
      <c r="PF96" s="518"/>
      <c r="PG96" s="518"/>
      <c r="PH96" s="518"/>
      <c r="PI96" s="518"/>
      <c r="PJ96" s="518"/>
      <c r="PK96" s="518"/>
      <c r="PL96" s="518"/>
      <c r="PM96" s="518"/>
      <c r="PN96" s="518"/>
      <c r="PO96" s="518"/>
      <c r="PP96" s="518"/>
      <c r="PQ96" s="518"/>
      <c r="PR96" s="518"/>
      <c r="PS96" s="518"/>
      <c r="PT96" s="518"/>
      <c r="PU96" s="518"/>
      <c r="PV96" s="518"/>
      <c r="PW96" s="518"/>
      <c r="PX96" s="518"/>
      <c r="PY96" s="518"/>
      <c r="PZ96" s="518"/>
      <c r="QA96" s="518"/>
      <c r="QB96" s="518"/>
      <c r="QC96" s="518"/>
      <c r="QD96" s="518"/>
      <c r="QE96" s="518"/>
      <c r="QF96" s="518"/>
      <c r="QG96" s="518"/>
      <c r="QH96" s="518"/>
      <c r="QI96" s="518"/>
      <c r="QJ96" s="518"/>
      <c r="QK96" s="518"/>
      <c r="QL96" s="518"/>
      <c r="QM96" s="518"/>
      <c r="QN96" s="518"/>
      <c r="QO96" s="518"/>
      <c r="QP96" s="518"/>
      <c r="QQ96" s="518"/>
      <c r="QR96" s="518"/>
      <c r="QS96" s="518"/>
      <c r="QT96" s="518"/>
      <c r="QU96" s="518"/>
      <c r="QV96" s="518"/>
      <c r="QW96" s="518"/>
      <c r="QX96" s="518"/>
      <c r="QY96" s="518"/>
      <c r="QZ96" s="518"/>
      <c r="RA96" s="518"/>
      <c r="RB96" s="518"/>
      <c r="RC96" s="518"/>
      <c r="RD96" s="518"/>
      <c r="RE96" s="518"/>
      <c r="RF96" s="518"/>
      <c r="RG96" s="518"/>
      <c r="RH96" s="518"/>
      <c r="RI96" s="518"/>
      <c r="RJ96" s="518"/>
      <c r="RK96" s="518"/>
      <c r="RL96" s="518"/>
      <c r="RM96" s="518"/>
      <c r="RN96" s="518"/>
      <c r="RO96" s="518"/>
      <c r="RP96" s="518"/>
      <c r="RQ96" s="518"/>
      <c r="RR96" s="518"/>
      <c r="RS96" s="518"/>
      <c r="RT96" s="518"/>
      <c r="RU96" s="518"/>
      <c r="RV96" s="518"/>
      <c r="RW96" s="518"/>
      <c r="RX96" s="518"/>
      <c r="RY96" s="518"/>
      <c r="RZ96" s="518"/>
      <c r="SA96" s="518"/>
      <c r="SB96" s="518"/>
      <c r="SC96" s="518"/>
      <c r="SD96" s="518"/>
      <c r="SE96" s="518"/>
      <c r="SF96" s="518"/>
      <c r="SG96" s="518"/>
      <c r="SH96" s="518"/>
      <c r="SI96" s="518"/>
      <c r="SJ96" s="518"/>
      <c r="SK96" s="518"/>
      <c r="SL96" s="518"/>
      <c r="SM96" s="518"/>
      <c r="SN96" s="518"/>
      <c r="SO96" s="518"/>
      <c r="SP96" s="518"/>
      <c r="SQ96" s="518"/>
      <c r="SR96" s="518"/>
      <c r="SS96" s="518"/>
      <c r="ST96" s="518"/>
      <c r="SU96" s="518"/>
      <c r="SV96" s="518"/>
      <c r="SW96" s="518"/>
      <c r="SX96" s="518"/>
      <c r="SY96" s="518"/>
      <c r="SZ96" s="518"/>
      <c r="TA96" s="518"/>
      <c r="TB96" s="518"/>
      <c r="TC96" s="518"/>
      <c r="TD96" s="518"/>
      <c r="TE96" s="518"/>
      <c r="TF96" s="518"/>
      <c r="TG96" s="518"/>
      <c r="TH96" s="518"/>
      <c r="TI96" s="518"/>
      <c r="TJ96" s="518"/>
      <c r="TK96" s="518"/>
      <c r="TL96" s="518"/>
      <c r="TM96" s="518"/>
      <c r="TN96" s="518"/>
      <c r="TO96" s="518"/>
      <c r="TP96" s="518"/>
      <c r="TQ96" s="518"/>
      <c r="TR96" s="518"/>
      <c r="TS96" s="518"/>
      <c r="TT96" s="518"/>
      <c r="TU96" s="518"/>
      <c r="TV96" s="518"/>
      <c r="TW96" s="518"/>
      <c r="TX96" s="518"/>
      <c r="TY96" s="518"/>
      <c r="TZ96" s="518"/>
      <c r="UA96" s="518"/>
      <c r="UB96" s="518"/>
      <c r="UC96" s="518"/>
      <c r="UD96" s="518"/>
      <c r="UE96" s="518"/>
      <c r="UF96" s="518"/>
      <c r="UG96" s="518"/>
      <c r="UH96" s="518"/>
      <c r="UI96" s="518"/>
      <c r="UJ96" s="518"/>
      <c r="UK96" s="518"/>
      <c r="UL96" s="518"/>
      <c r="UM96" s="518"/>
      <c r="UN96" s="518"/>
      <c r="UO96" s="518"/>
      <c r="UP96" s="518"/>
      <c r="UQ96" s="518"/>
      <c r="UR96" s="518"/>
      <c r="US96" s="518"/>
      <c r="UT96" s="518"/>
      <c r="UU96" s="518"/>
      <c r="UV96" s="518"/>
      <c r="UW96" s="518"/>
      <c r="UX96" s="518"/>
      <c r="UY96" s="518"/>
      <c r="UZ96" s="518"/>
      <c r="VA96" s="518"/>
      <c r="VB96" s="518"/>
      <c r="VC96" s="518"/>
      <c r="VD96" s="518"/>
      <c r="VE96" s="518"/>
      <c r="VF96" s="518"/>
      <c r="VG96" s="518"/>
      <c r="VH96" s="518"/>
      <c r="VI96" s="518"/>
      <c r="VJ96" s="518"/>
      <c r="VK96" s="518"/>
      <c r="VL96" s="518"/>
      <c r="VM96" s="518"/>
      <c r="VN96" s="518"/>
      <c r="VO96" s="518"/>
      <c r="VP96" s="518"/>
      <c r="VQ96" s="518"/>
      <c r="VR96" s="518"/>
      <c r="VS96" s="518"/>
      <c r="VT96" s="518"/>
      <c r="VU96" s="518"/>
      <c r="VV96" s="518"/>
      <c r="VW96" s="518"/>
      <c r="VX96" s="518"/>
      <c r="VY96" s="518"/>
      <c r="VZ96" s="518"/>
      <c r="WA96" s="518"/>
      <c r="WB96" s="518"/>
      <c r="WC96" s="518"/>
      <c r="WD96" s="518"/>
      <c r="WE96" s="518"/>
      <c r="WF96" s="518"/>
      <c r="WG96" s="518"/>
      <c r="WH96" s="518"/>
      <c r="WI96" s="518"/>
      <c r="WJ96" s="518"/>
      <c r="WK96" s="518"/>
      <c r="WL96" s="518"/>
      <c r="WM96" s="518"/>
      <c r="WN96" s="518"/>
      <c r="WO96" s="518"/>
      <c r="WP96" s="518"/>
      <c r="WQ96" s="518"/>
      <c r="WR96" s="518"/>
      <c r="WS96" s="518"/>
      <c r="WT96" s="518"/>
      <c r="WU96" s="518"/>
      <c r="WV96" s="518"/>
      <c r="WW96" s="518"/>
      <c r="WX96" s="518"/>
      <c r="WY96" s="518"/>
      <c r="WZ96" s="518"/>
      <c r="XA96" s="518"/>
      <c r="XB96" s="518"/>
      <c r="XC96" s="518"/>
      <c r="XD96" s="518"/>
      <c r="XE96" s="518"/>
      <c r="XF96" s="518"/>
      <c r="XG96" s="518"/>
      <c r="XH96" s="518"/>
      <c r="XI96" s="518"/>
      <c r="XJ96" s="518"/>
      <c r="XK96" s="518"/>
      <c r="XL96" s="518"/>
      <c r="XM96" s="518"/>
      <c r="XN96" s="518"/>
      <c r="XO96" s="518"/>
      <c r="XP96" s="518"/>
      <c r="XQ96" s="518"/>
      <c r="XR96" s="518"/>
      <c r="XS96" s="518"/>
      <c r="XT96" s="518"/>
      <c r="XU96" s="518"/>
      <c r="XV96" s="518"/>
      <c r="XW96" s="518"/>
      <c r="XX96" s="518"/>
      <c r="XY96" s="518"/>
      <c r="XZ96" s="518"/>
      <c r="YA96" s="518"/>
      <c r="YB96" s="518"/>
      <c r="YC96" s="518"/>
      <c r="YD96" s="518"/>
      <c r="YE96" s="518"/>
      <c r="YF96" s="518"/>
      <c r="YG96" s="518"/>
      <c r="YH96" s="518"/>
      <c r="YI96" s="518"/>
      <c r="YJ96" s="518"/>
      <c r="YK96" s="518"/>
      <c r="YL96" s="518"/>
      <c r="YM96" s="518"/>
      <c r="YN96" s="518"/>
      <c r="YO96" s="518"/>
      <c r="YP96" s="518"/>
      <c r="YQ96" s="518"/>
      <c r="YR96" s="518"/>
      <c r="YS96" s="518"/>
      <c r="YT96" s="518"/>
      <c r="YU96" s="518"/>
      <c r="YV96" s="518"/>
      <c r="YW96" s="518"/>
      <c r="YX96" s="518"/>
      <c r="YY96" s="518"/>
      <c r="YZ96" s="518"/>
      <c r="ZA96" s="518"/>
      <c r="ZB96" s="518"/>
      <c r="ZC96" s="518"/>
      <c r="ZD96" s="518"/>
      <c r="ZE96" s="518"/>
      <c r="ZF96" s="518"/>
      <c r="ZG96" s="518"/>
      <c r="ZH96" s="518"/>
      <c r="ZI96" s="518"/>
      <c r="ZJ96" s="518"/>
      <c r="ZK96" s="518"/>
      <c r="ZL96" s="518"/>
      <c r="ZM96" s="518"/>
      <c r="ZN96" s="518"/>
      <c r="ZO96" s="518"/>
      <c r="ZP96" s="518"/>
      <c r="ZQ96" s="518"/>
      <c r="ZR96" s="518"/>
      <c r="ZS96" s="518"/>
      <c r="ZT96" s="518"/>
      <c r="ZU96" s="518"/>
      <c r="ZV96" s="518"/>
      <c r="ZW96" s="518"/>
      <c r="ZX96" s="518"/>
      <c r="ZY96" s="518"/>
      <c r="ZZ96" s="518"/>
      <c r="AAA96" s="518"/>
      <c r="AAB96" s="518"/>
      <c r="AAC96" s="518"/>
      <c r="AAD96" s="518"/>
      <c r="AAE96" s="518"/>
      <c r="AAF96" s="518"/>
      <c r="AAG96" s="518"/>
      <c r="AAH96" s="518"/>
      <c r="AAI96" s="518"/>
      <c r="AAJ96" s="518"/>
      <c r="AAK96" s="518"/>
      <c r="AAL96" s="518"/>
      <c r="AAM96" s="518"/>
      <c r="AAN96" s="518"/>
      <c r="AAO96" s="518"/>
      <c r="AAP96" s="518"/>
      <c r="AAQ96" s="518"/>
      <c r="AAR96" s="518"/>
      <c r="AAS96" s="518"/>
      <c r="AAT96" s="518"/>
      <c r="AAU96" s="518"/>
      <c r="AAV96" s="518"/>
      <c r="AAW96" s="518"/>
      <c r="AAX96" s="518"/>
      <c r="AAY96" s="518"/>
      <c r="AAZ96" s="518"/>
      <c r="ABA96" s="518"/>
      <c r="ABB96" s="518"/>
      <c r="ABC96" s="518"/>
      <c r="ABD96" s="518"/>
      <c r="ABE96" s="518"/>
      <c r="ABF96" s="518"/>
      <c r="ABG96" s="518"/>
      <c r="ABH96" s="518"/>
      <c r="ABI96" s="518"/>
      <c r="ABJ96" s="518"/>
      <c r="ABK96" s="518"/>
      <c r="ABL96" s="518"/>
      <c r="ABM96" s="518"/>
      <c r="ABN96" s="518"/>
      <c r="ABO96" s="518"/>
      <c r="ABP96" s="518"/>
      <c r="ABQ96" s="518"/>
      <c r="ABR96" s="518"/>
      <c r="ABS96" s="518"/>
      <c r="ABT96" s="518"/>
      <c r="ABU96" s="518"/>
      <c r="ABV96" s="518"/>
      <c r="ABW96" s="518"/>
      <c r="ABX96" s="518"/>
      <c r="ABY96" s="518"/>
      <c r="ABZ96" s="518"/>
      <c r="ACA96" s="518"/>
      <c r="ACB96" s="518"/>
      <c r="ACC96" s="518"/>
      <c r="ACD96" s="518"/>
      <c r="ACE96" s="518"/>
      <c r="ACF96" s="518"/>
      <c r="ACG96" s="518"/>
      <c r="ACH96" s="518"/>
      <c r="ACI96" s="518"/>
      <c r="ACJ96" s="518"/>
      <c r="ACK96" s="518"/>
      <c r="ACL96" s="518"/>
      <c r="ACM96" s="518"/>
      <c r="ACN96" s="518"/>
      <c r="ACO96" s="518"/>
      <c r="ACP96" s="518"/>
      <c r="ACQ96" s="518"/>
      <c r="ACR96" s="518"/>
      <c r="ACS96" s="518"/>
      <c r="ACT96" s="518"/>
      <c r="ACU96" s="518"/>
      <c r="ACV96" s="518"/>
      <c r="ACW96" s="518"/>
      <c r="ACX96" s="518"/>
      <c r="ACY96" s="518"/>
      <c r="ACZ96" s="518"/>
      <c r="ADA96" s="518"/>
      <c r="ADB96" s="518"/>
      <c r="ADC96" s="518"/>
      <c r="ADD96" s="518"/>
      <c r="ADE96" s="518"/>
      <c r="ADF96" s="518"/>
      <c r="ADG96" s="518"/>
      <c r="ADH96" s="518"/>
      <c r="ADI96" s="518"/>
      <c r="ADJ96" s="518"/>
      <c r="ADK96" s="518"/>
      <c r="ADL96" s="518"/>
      <c r="ADM96" s="518"/>
      <c r="ADN96" s="518"/>
      <c r="ADO96" s="518"/>
      <c r="ADP96" s="518"/>
      <c r="ADQ96" s="518"/>
      <c r="ADR96" s="518"/>
      <c r="ADS96" s="518"/>
      <c r="ADT96" s="518"/>
      <c r="ADU96" s="518"/>
      <c r="ADV96" s="518"/>
      <c r="ADW96" s="518"/>
      <c r="ADX96" s="518"/>
      <c r="ADY96" s="518"/>
      <c r="ADZ96" s="518"/>
      <c r="AEA96" s="518"/>
      <c r="AEB96" s="518"/>
      <c r="AEC96" s="518"/>
      <c r="AED96" s="518"/>
      <c r="AEE96" s="518"/>
      <c r="AEF96" s="518"/>
      <c r="AEG96" s="518"/>
      <c r="AEH96" s="518"/>
      <c r="AEI96" s="518"/>
      <c r="AEJ96" s="518"/>
      <c r="AEK96" s="518"/>
      <c r="AEL96" s="518"/>
      <c r="AEM96" s="518"/>
      <c r="AEN96" s="518"/>
      <c r="AEO96" s="518"/>
      <c r="AEP96" s="518"/>
      <c r="AEQ96" s="518"/>
      <c r="AER96" s="518"/>
      <c r="AES96" s="518"/>
      <c r="AET96" s="518"/>
      <c r="AEU96" s="518"/>
      <c r="AEV96" s="518"/>
      <c r="AEW96" s="518"/>
      <c r="AEX96" s="518"/>
      <c r="AEY96" s="518"/>
      <c r="AEZ96" s="518"/>
      <c r="AFA96" s="518"/>
      <c r="AFB96" s="518"/>
      <c r="AFC96" s="518"/>
      <c r="AFD96" s="518"/>
      <c r="AFE96" s="518"/>
      <c r="AFF96" s="518"/>
      <c r="AFG96" s="518"/>
      <c r="AFH96" s="518"/>
      <c r="AFI96" s="518"/>
      <c r="AFJ96" s="518"/>
      <c r="AFK96" s="518"/>
      <c r="AFL96" s="518"/>
      <c r="AFM96" s="518"/>
      <c r="AFN96" s="518"/>
      <c r="AFO96" s="518"/>
      <c r="AFP96" s="518"/>
      <c r="AFQ96" s="518"/>
      <c r="AFR96" s="518"/>
      <c r="AFS96" s="518"/>
      <c r="AFT96" s="518"/>
      <c r="AFU96" s="518"/>
      <c r="AFV96" s="518"/>
      <c r="AFW96" s="518"/>
      <c r="AFX96" s="518"/>
      <c r="AFY96" s="518"/>
      <c r="AFZ96" s="518"/>
      <c r="AGA96" s="518"/>
      <c r="AGB96" s="518"/>
      <c r="AGC96" s="518"/>
      <c r="AGD96" s="518"/>
      <c r="AGE96" s="518"/>
      <c r="AGF96" s="518"/>
      <c r="AGG96" s="518"/>
      <c r="AGH96" s="518"/>
      <c r="AGI96" s="518"/>
      <c r="AGJ96" s="518"/>
      <c r="AGK96" s="518"/>
      <c r="AGL96" s="518"/>
      <c r="AGM96" s="518"/>
      <c r="AGN96" s="518"/>
      <c r="AGO96" s="518"/>
      <c r="AGP96" s="518"/>
      <c r="AGQ96" s="518"/>
      <c r="AGR96" s="518"/>
      <c r="AGS96" s="518"/>
      <c r="AGT96" s="518"/>
      <c r="AGU96" s="518"/>
      <c r="AGV96" s="518"/>
      <c r="AGW96" s="518"/>
      <c r="AGX96" s="518"/>
      <c r="AGY96" s="518"/>
      <c r="AGZ96" s="518"/>
      <c r="AHA96" s="518"/>
      <c r="AHB96" s="518"/>
      <c r="AHC96" s="518"/>
      <c r="AHD96" s="518"/>
      <c r="AHE96" s="518"/>
      <c r="AHF96" s="518"/>
      <c r="AHG96" s="518"/>
      <c r="AHH96" s="518"/>
      <c r="AHI96" s="518"/>
      <c r="AHJ96" s="518"/>
      <c r="AHK96" s="518"/>
      <c r="AHL96" s="518"/>
      <c r="AHM96" s="518"/>
      <c r="AHN96" s="518"/>
      <c r="AHO96" s="518"/>
      <c r="AHP96" s="518"/>
      <c r="AHQ96" s="518"/>
      <c r="AHR96" s="518"/>
      <c r="AHS96" s="518"/>
      <c r="AHT96" s="518"/>
      <c r="AHU96" s="518"/>
      <c r="AHV96" s="518"/>
      <c r="AHW96" s="518"/>
      <c r="AHX96" s="518"/>
      <c r="AHY96" s="518"/>
      <c r="AHZ96" s="518"/>
      <c r="AIA96" s="518"/>
      <c r="AIB96" s="518"/>
      <c r="AIC96" s="518"/>
      <c r="AID96" s="518"/>
      <c r="AIE96" s="518"/>
      <c r="AIF96" s="518"/>
      <c r="AIG96" s="518"/>
      <c r="AIH96" s="518"/>
      <c r="AII96" s="518"/>
      <c r="AIJ96" s="518"/>
      <c r="AIK96" s="518"/>
      <c r="AIL96" s="518"/>
      <c r="AIM96" s="518"/>
      <c r="AIN96" s="518"/>
      <c r="AIO96" s="518"/>
      <c r="AIP96" s="518"/>
      <c r="AIQ96" s="518"/>
      <c r="AIR96" s="518"/>
      <c r="AIS96" s="518"/>
      <c r="AIT96" s="518"/>
      <c r="AIU96" s="518"/>
      <c r="AIV96" s="518"/>
      <c r="AIW96" s="518"/>
      <c r="AIX96" s="518"/>
      <c r="AIY96" s="518"/>
      <c r="AIZ96" s="518"/>
      <c r="AJA96" s="518"/>
      <c r="AJB96" s="518"/>
      <c r="AJC96" s="518"/>
      <c r="AJD96" s="518"/>
      <c r="AJE96" s="518"/>
      <c r="AJF96" s="518"/>
      <c r="AJG96" s="518"/>
      <c r="AJH96" s="518"/>
      <c r="AJI96" s="518"/>
      <c r="AJJ96" s="518"/>
      <c r="AJK96" s="518"/>
      <c r="AJL96" s="518"/>
      <c r="AJM96" s="518"/>
      <c r="AJN96" s="518"/>
      <c r="AJO96" s="518"/>
      <c r="AJP96" s="518"/>
      <c r="AJQ96" s="518"/>
      <c r="AJR96" s="518"/>
      <c r="AJS96" s="518"/>
      <c r="AJT96" s="518"/>
      <c r="AJU96" s="518"/>
      <c r="AJV96" s="518"/>
      <c r="AJW96" s="518"/>
      <c r="AJX96" s="518"/>
      <c r="AJY96" s="518"/>
      <c r="AJZ96" s="518"/>
      <c r="AKA96" s="518"/>
      <c r="AKB96" s="518"/>
      <c r="AKC96" s="518"/>
      <c r="AKD96" s="518"/>
      <c r="AKE96" s="518"/>
      <c r="AKF96" s="518"/>
      <c r="AKG96" s="518"/>
      <c r="AKH96" s="518"/>
      <c r="AKI96" s="518"/>
      <c r="AKJ96" s="518"/>
      <c r="AKK96" s="518"/>
      <c r="AKL96" s="518"/>
      <c r="AKM96" s="518"/>
      <c r="AKN96" s="518"/>
      <c r="AKO96" s="518"/>
      <c r="AKP96" s="518"/>
      <c r="AKQ96" s="518"/>
      <c r="AKR96" s="518"/>
      <c r="AKS96" s="518"/>
      <c r="AKT96" s="518"/>
      <c r="AKU96" s="518"/>
      <c r="AKV96" s="518"/>
      <c r="AKW96" s="518"/>
      <c r="AKX96" s="518"/>
      <c r="AKY96" s="518"/>
      <c r="AKZ96" s="518"/>
      <c r="ALA96" s="518"/>
      <c r="ALB96" s="518"/>
      <c r="ALC96" s="518"/>
      <c r="ALD96" s="518"/>
      <c r="ALE96" s="518"/>
      <c r="ALF96" s="518"/>
      <c r="ALG96" s="518"/>
      <c r="ALH96" s="518"/>
      <c r="ALI96" s="518"/>
      <c r="ALJ96" s="518"/>
      <c r="ALK96" s="518"/>
      <c r="ALL96" s="518"/>
      <c r="ALM96" s="518"/>
      <c r="ALN96" s="518"/>
      <c r="ALO96" s="518"/>
      <c r="ALP96" s="518"/>
      <c r="ALQ96" s="518"/>
      <c r="ALR96" s="518"/>
      <c r="ALS96" s="518"/>
      <c r="ALT96" s="518"/>
      <c r="ALU96" s="518"/>
      <c r="ALV96" s="518"/>
      <c r="ALW96" s="518"/>
      <c r="ALX96" s="518"/>
      <c r="ALY96" s="518"/>
      <c r="ALZ96" s="518"/>
      <c r="AMA96" s="518"/>
      <c r="AMB96" s="518"/>
      <c r="AMC96" s="518"/>
      <c r="AMD96" s="518"/>
      <c r="AME96" s="518"/>
      <c r="AMF96" s="518"/>
      <c r="AMG96" s="518"/>
      <c r="AMH96" s="518"/>
      <c r="AMI96" s="518"/>
      <c r="AMJ96" s="518"/>
      <c r="AMK96" s="518"/>
      <c r="AML96" s="518"/>
      <c r="AMM96" s="518"/>
      <c r="AMN96" s="518"/>
      <c r="AMO96" s="518"/>
      <c r="AMP96" s="518"/>
      <c r="AMQ96" s="518"/>
      <c r="AMR96" s="518"/>
      <c r="AMS96" s="518"/>
      <c r="AMT96" s="518"/>
      <c r="AMU96" s="518"/>
      <c r="AMV96" s="518"/>
      <c r="AMW96" s="518"/>
      <c r="AMX96" s="518"/>
      <c r="AMY96" s="518"/>
      <c r="AMZ96" s="518"/>
      <c r="ANA96" s="518"/>
      <c r="ANB96" s="518"/>
      <c r="ANC96" s="518"/>
      <c r="AND96" s="518"/>
      <c r="ANE96" s="518"/>
      <c r="ANF96" s="518"/>
      <c r="ANG96" s="518"/>
      <c r="ANH96" s="518"/>
      <c r="ANI96" s="518"/>
      <c r="ANJ96" s="518"/>
      <c r="ANK96" s="518"/>
      <c r="ANL96" s="518"/>
      <c r="ANM96" s="518"/>
      <c r="ANN96" s="518"/>
      <c r="ANO96" s="518"/>
      <c r="ANP96" s="518"/>
      <c r="ANQ96" s="518"/>
      <c r="ANR96" s="518"/>
      <c r="ANS96" s="518"/>
      <c r="ANT96" s="518"/>
      <c r="ANU96" s="518"/>
      <c r="ANV96" s="518"/>
      <c r="ANW96" s="518"/>
      <c r="ANX96" s="518"/>
      <c r="ANY96" s="518"/>
      <c r="ANZ96" s="518"/>
      <c r="AOA96" s="518"/>
      <c r="AOB96" s="518"/>
      <c r="AOC96" s="518"/>
      <c r="AOD96" s="518"/>
      <c r="AOE96" s="518"/>
      <c r="AOF96" s="518"/>
      <c r="AOG96" s="518"/>
      <c r="AOH96" s="518"/>
      <c r="AOI96" s="518"/>
      <c r="AOJ96" s="518"/>
      <c r="AOK96" s="518"/>
      <c r="AOL96" s="518"/>
      <c r="AOM96" s="518"/>
      <c r="AON96" s="518"/>
      <c r="AOO96" s="518"/>
      <c r="AOP96" s="518"/>
      <c r="AOQ96" s="518"/>
      <c r="AOR96" s="518"/>
      <c r="AOS96" s="518"/>
      <c r="AOT96" s="518"/>
      <c r="AOU96" s="518"/>
      <c r="AOV96" s="518"/>
      <c r="AOW96" s="518"/>
      <c r="AOX96" s="518"/>
      <c r="AOY96" s="518"/>
      <c r="AOZ96" s="518"/>
      <c r="APA96" s="518"/>
      <c r="APB96" s="518"/>
      <c r="APC96" s="518"/>
      <c r="APD96" s="518"/>
      <c r="APE96" s="518"/>
      <c r="APF96" s="518"/>
      <c r="APG96" s="518"/>
      <c r="APH96" s="518"/>
      <c r="API96" s="518"/>
      <c r="APJ96" s="518"/>
      <c r="APK96" s="518"/>
      <c r="APL96" s="518"/>
      <c r="APM96" s="518"/>
      <c r="APN96" s="518"/>
      <c r="APO96" s="518"/>
      <c r="APP96" s="518"/>
      <c r="APQ96" s="518"/>
      <c r="APR96" s="518"/>
      <c r="APS96" s="518"/>
      <c r="APT96" s="518"/>
      <c r="APU96" s="518"/>
      <c r="APV96" s="518"/>
      <c r="APW96" s="518"/>
      <c r="APX96" s="518"/>
      <c r="APY96" s="518"/>
      <c r="APZ96" s="518"/>
      <c r="AQA96" s="518"/>
      <c r="AQB96" s="518"/>
      <c r="AQC96" s="518"/>
      <c r="AQD96" s="518"/>
      <c r="AQE96" s="518"/>
      <c r="AQF96" s="518"/>
      <c r="AQG96" s="518"/>
      <c r="AQH96" s="518"/>
      <c r="AQI96" s="518"/>
      <c r="AQJ96" s="518"/>
      <c r="AQK96" s="518"/>
      <c r="AQL96" s="518"/>
      <c r="AQM96" s="518"/>
      <c r="AQN96" s="518"/>
      <c r="AQO96" s="518"/>
      <c r="AQP96" s="518"/>
      <c r="AQQ96" s="518"/>
      <c r="AQR96" s="518"/>
      <c r="AQS96" s="518"/>
      <c r="AQT96" s="518"/>
      <c r="AQU96" s="518"/>
      <c r="AQV96" s="518"/>
      <c r="AQW96" s="518"/>
      <c r="AQX96" s="518"/>
      <c r="AQY96" s="518"/>
      <c r="AQZ96" s="518"/>
      <c r="ARA96" s="518"/>
      <c r="ARB96" s="518"/>
      <c r="ARC96" s="518"/>
      <c r="ARD96" s="518"/>
      <c r="ARE96" s="518"/>
      <c r="ARF96" s="518"/>
      <c r="ARG96" s="518"/>
      <c r="ARH96" s="518"/>
      <c r="ARI96" s="518"/>
      <c r="ARJ96" s="518"/>
      <c r="ARK96" s="518"/>
      <c r="ARL96" s="518"/>
      <c r="ARM96" s="518"/>
      <c r="ARN96" s="518"/>
      <c r="ARO96" s="518"/>
      <c r="ARP96" s="518"/>
      <c r="ARQ96" s="518"/>
      <c r="ARR96" s="518"/>
      <c r="ARS96" s="518"/>
      <c r="ART96" s="518"/>
      <c r="ARU96" s="518"/>
      <c r="ARV96" s="518"/>
      <c r="ARW96" s="518"/>
      <c r="ARX96" s="518"/>
      <c r="ARY96" s="518"/>
      <c r="ARZ96" s="518"/>
      <c r="ASA96" s="518"/>
      <c r="ASB96" s="518"/>
      <c r="ASC96" s="518"/>
    </row>
    <row r="97" spans="1:44" s="513" customFormat="1" ht="26" hidden="1" customHeight="1" thickTop="1" x14ac:dyDescent="0.15"/>
    <row r="98" spans="1:44" s="533" customFormat="1" ht="22" hidden="1" customHeight="1" x14ac:dyDescent="0.15">
      <c r="A98" s="513"/>
      <c r="B98" s="530"/>
      <c r="C98" s="898" t="s">
        <v>53</v>
      </c>
      <c r="D98" s="898"/>
      <c r="E98" s="898" t="s">
        <v>54</v>
      </c>
      <c r="F98" s="898"/>
      <c r="G98" s="531" t="s">
        <v>198</v>
      </c>
      <c r="H98" s="532"/>
    </row>
    <row r="99" spans="1:44" s="533" customFormat="1" ht="22" hidden="1" customHeight="1" x14ac:dyDescent="0.15">
      <c r="A99" s="513"/>
      <c r="B99" s="534" t="s">
        <v>202</v>
      </c>
      <c r="C99" s="535" t="s">
        <v>46</v>
      </c>
      <c r="D99" s="535" t="s">
        <v>47</v>
      </c>
      <c r="E99" s="535" t="s">
        <v>46</v>
      </c>
      <c r="F99" s="535" t="s">
        <v>47</v>
      </c>
      <c r="G99" s="536" t="s">
        <v>192</v>
      </c>
      <c r="H99" s="537" t="s">
        <v>99</v>
      </c>
    </row>
    <row r="100" spans="1:44" s="533" customFormat="1" ht="22" hidden="1" customHeight="1" x14ac:dyDescent="0.15">
      <c r="A100" s="513"/>
      <c r="B100" s="538" t="str">
        <f>'Consommation BATIMENT'!C$166</f>
        <v>*BE*</v>
      </c>
      <c r="C100" s="539">
        <f>VLOOKUP($B100,'Consommation BATIMENT'!$C$27:$K$31,4,)</f>
        <v>85</v>
      </c>
      <c r="D100" s="539">
        <f>VLOOKUP($B100,'Consommation BATIMENT'!$C$27:$K$31,6,)</f>
        <v>115</v>
      </c>
      <c r="E100" s="539">
        <f>VLOOKUP($B100,'Consommation BATIMENT'!$C$27:$K$31,7,)</f>
        <v>45</v>
      </c>
      <c r="F100" s="539">
        <f>VLOOKUP($B100,'Consommation BATIMENT'!$C$27:$K$31,9,)</f>
        <v>90</v>
      </c>
      <c r="G100" s="540">
        <f>$I$14</f>
        <v>45</v>
      </c>
      <c r="H100" s="541">
        <f>$I$15</f>
        <v>90</v>
      </c>
    </row>
    <row r="101" spans="1:44" s="543" customFormat="1" ht="26" hidden="1" customHeight="1" x14ac:dyDescent="0.15">
      <c r="A101" s="513"/>
      <c r="B101" s="542"/>
      <c r="E101" s="544"/>
      <c r="J101" s="544"/>
    </row>
    <row r="102" spans="1:44" s="543" customFormat="1" ht="26" hidden="1" customHeight="1" x14ac:dyDescent="0.15">
      <c r="A102" s="513"/>
      <c r="B102" s="543" t="s">
        <v>88</v>
      </c>
      <c r="C102" s="546" t="s">
        <v>79</v>
      </c>
      <c r="D102" s="553">
        <f>IF(D$29="","",IF('Consommation BATIMENT'!D$174&lt;0,0,'Consommation BATIMENT'!D$174*'Consommation BATIMENT'!$D$19))</f>
        <v>7019766.54</v>
      </c>
      <c r="E102" s="553">
        <f>IF(E$29="","",IF('Consommation BATIMENT'!E$174&lt;0,0,'Consommation BATIMENT'!E$174*'Consommation BATIMENT'!$D$19))</f>
        <v>13786829.369999999</v>
      </c>
      <c r="F102" s="553">
        <f>IF(F$29="","",IF('Consommation BATIMENT'!F$174&lt;0,0,'Consommation BATIMENT'!F$174*'Consommation BATIMENT'!$D$19))</f>
        <v>20310306.029999997</v>
      </c>
      <c r="G102" s="553">
        <f>IF(G$29="","",IF('Consommation BATIMENT'!G$174&lt;0,0,'Consommation BATIMENT'!G$174*'Consommation BATIMENT'!$D$19))</f>
        <v>26598944.43</v>
      </c>
      <c r="H102" s="553">
        <f>IF(H$29="","",IF('Consommation BATIMENT'!H$174&lt;0,0,'Consommation BATIMENT'!H$174*'Consommation BATIMENT'!$D$19))</f>
        <v>32661122.849999998</v>
      </c>
      <c r="I102" s="553">
        <f>IF(I$29="","",IF('Consommation BATIMENT'!I$174&lt;0,0,'Consommation BATIMENT'!I$174*'Consommation BATIMENT'!$D$19))</f>
        <v>38505096.359999999</v>
      </c>
      <c r="J102" s="553">
        <f>IF(J$29="","",IF('Consommation BATIMENT'!J$174&lt;0,0,'Consommation BATIMENT'!J$174*'Consommation BATIMENT'!$D$19))</f>
        <v>44138750.399999999</v>
      </c>
      <c r="K102" s="553">
        <f>IF(K$29="","",IF('Consommation BATIMENT'!K$174&lt;0,0,'Consommation BATIMENT'!K$174*'Consommation BATIMENT'!$D$19))</f>
        <v>49569477.57</v>
      </c>
      <c r="L102" s="553">
        <f>IF(L$29="","",IF('Consommation BATIMENT'!L$174&lt;0,0,'Consommation BATIMENT'!L$174*'Consommation BATIMENT'!$D$19))</f>
        <v>54804793.68</v>
      </c>
      <c r="M102" s="553">
        <f>IF(M$29="","",IF('Consommation BATIMENT'!M$174&lt;0,0,'Consommation BATIMENT'!M$174*'Consommation BATIMENT'!$D$19))</f>
        <v>59851598.489999995</v>
      </c>
      <c r="N102" s="553">
        <f>IF(N$29="","",IF('Consommation BATIMENT'!N$174&lt;0,0,'Consommation BATIMENT'!N$174*'Consommation BATIMENT'!$D$19))</f>
        <v>64716668.549999997</v>
      </c>
      <c r="O102" s="553">
        <f>IF(O$29="","",IF('Consommation BATIMENT'!O$174&lt;0,0,'Consommation BATIMENT'!O$174*'Consommation BATIMENT'!$D$19))</f>
        <v>69406657.200000003</v>
      </c>
      <c r="P102" s="553">
        <f>IF(P$29="","",IF('Consommation BATIMENT'!P$174&lt;0,0,'Consommation BATIMENT'!P$174*'Consommation BATIMENT'!$D$19))</f>
        <v>73927848.149999991</v>
      </c>
      <c r="Q102" s="553">
        <f>IF(Q$29="","",IF('Consommation BATIMENT'!Q$174&lt;0,0,'Consommation BATIMENT'!Q$174*'Consommation BATIMENT'!$D$19))</f>
        <v>78286278.689999998</v>
      </c>
      <c r="R102" s="553">
        <f>IF(R$29="","",IF('Consommation BATIMENT'!R$174&lt;0,0,'Consommation BATIMENT'!R$174*'Consommation BATIMENT'!$D$19))</f>
        <v>82487739.689999998</v>
      </c>
      <c r="S102" s="553">
        <f>IF(S$29="","",IF('Consommation BATIMENT'!S$174&lt;0,0,'Consommation BATIMENT'!S$174*'Consommation BATIMENT'!$D$19))</f>
        <v>86537898.810000002</v>
      </c>
      <c r="T102" s="553">
        <f>IF(T$29="","",IF('Consommation BATIMENT'!T$174&lt;0,0,'Consommation BATIMENT'!T$174*'Consommation BATIMENT'!$D$19))</f>
        <v>90442300.5</v>
      </c>
      <c r="U102" s="553">
        <f>IF(U$29="","",IF('Consommation BATIMENT'!U$174&lt;0,0,'Consommation BATIMENT'!U$174*'Consommation BATIMENT'!$D$19))</f>
        <v>94206119.579999998</v>
      </c>
      <c r="V102" s="553">
        <f>IF(V$29="","",IF('Consommation BATIMENT'!V$174&lt;0,0,'Consommation BATIMENT'!V$174*'Consommation BATIMENT'!$D$19))</f>
        <v>97834530.86999999</v>
      </c>
      <c r="W102" s="553">
        <f>IF(W$29="","",IF('Consommation BATIMENT'!W$174&lt;0,0,'Consommation BATIMENT'!W$174*'Consommation BATIMENT'!$D$19))</f>
        <v>101332216.34999999</v>
      </c>
      <c r="X102" s="553">
        <f>IF(X$29="","",IF('Consommation BATIMENT'!X$174&lt;0,0,'Consommation BATIMENT'!X$174*'Consommation BATIMENT'!$D$19))</f>
        <v>104703981.20999999</v>
      </c>
      <c r="Y102" s="553">
        <f>IF(Y$29="","",IF('Consommation BATIMENT'!Y$174&lt;0,0,'Consommation BATIMENT'!Y$174*'Consommation BATIMENT'!$D$19))</f>
        <v>107954384.22</v>
      </c>
      <c r="Z102" s="553">
        <f>IF(Z$29="","",IF('Consommation BATIMENT'!Z$174&lt;0,0,'Consommation BATIMENT'!Z$174*'Consommation BATIMENT'!$D$19))</f>
        <v>111087860.94</v>
      </c>
      <c r="AA102" s="553">
        <f>IF(AA$29="","",IF('Consommation BATIMENT'!AA$174&lt;0,0,'Consommation BATIMENT'!AA$174*'Consommation BATIMENT'!$D$19))</f>
        <v>114108477.3</v>
      </c>
      <c r="AB102" s="553">
        <f>IF(AB$29="","",IF('Consommation BATIMENT'!AB$174&lt;0,0,'Consommation BATIMENT'!AB$174*'Consommation BATIMENT'!$D$19))</f>
        <v>117020299.22999999</v>
      </c>
      <c r="AC102" s="553">
        <f>IF(AC$29="","",IF('Consommation BATIMENT'!AC$174&lt;0,0,'Consommation BATIMENT'!AC$174*'Consommation BATIMENT'!$D$19))</f>
        <v>119827392.66</v>
      </c>
      <c r="AD102" s="553">
        <f>IF(AD$29="","",IF('Consommation BATIMENT'!AD$174&lt;0,0,'Consommation BATIMENT'!AD$174*'Consommation BATIMENT'!$D$19))</f>
        <v>122533330.67999999</v>
      </c>
      <c r="AE102" s="553">
        <f>IF(AE$29="","",IF('Consommation BATIMENT'!AE$174&lt;0,0,'Consommation BATIMENT'!AE$174*'Consommation BATIMENT'!$D$19))</f>
        <v>125141932.8</v>
      </c>
      <c r="AF102" s="553">
        <f>IF(AF$29="","",IF('Consommation BATIMENT'!AF$174&lt;0,0,'Consommation BATIMENT'!AF$174*'Consommation BATIMENT'!$D$19))</f>
        <v>127656648.89999999</v>
      </c>
      <c r="AG102" s="553">
        <f>IF(AG$29="","",IF('Consommation BATIMENT'!AG$174&lt;0,0,'Consommation BATIMENT'!AG$174*'Consommation BATIMENT'!$D$19))</f>
        <v>130080805.64999999</v>
      </c>
      <c r="AH102" s="553">
        <f>IF(AH$29="","",IF('Consommation BATIMENT'!AH$174&lt;0,0,'Consommation BATIMENT'!AH$174*'Consommation BATIMENT'!$D$19))</f>
        <v>132417729.72</v>
      </c>
      <c r="AI102" s="553">
        <f>IF(AI$29="","",IF('Consommation BATIMENT'!AI$174&lt;0,0,'Consommation BATIMENT'!AI$174*'Consommation BATIMENT'!$D$19))</f>
        <v>134670501.35999998</v>
      </c>
      <c r="AJ102" s="553">
        <f>IF(AJ$29="","",IF('Consommation BATIMENT'!AJ$174&lt;0,0,'Consommation BATIMENT'!AJ$174*'Consommation BATIMENT'!$D$19))</f>
        <v>136842200.81999999</v>
      </c>
      <c r="AK102" s="553" t="str">
        <f>IF(AK$29="","",IF('Consommation BATIMENT'!AK$174&lt;0,0,'Consommation BATIMENT'!AK$174*'Consommation BATIMENT'!$D$19))</f>
        <v/>
      </c>
      <c r="AL102" s="553" t="str">
        <f>IF(AL$29="","",IF('Consommation BATIMENT'!AL$174&lt;0,0,'Consommation BATIMENT'!AL$174*'Consommation BATIMENT'!$D$19))</f>
        <v/>
      </c>
      <c r="AM102" s="553" t="str">
        <f>IF(AM$29="","",IF('Consommation BATIMENT'!AM$174&lt;0,0,'Consommation BATIMENT'!AM$174*'Consommation BATIMENT'!$D$19))</f>
        <v/>
      </c>
      <c r="AN102" s="553" t="str">
        <f>IF(AN$29="","",IF('Consommation BATIMENT'!AN$174&lt;0,0,'Consommation BATIMENT'!AN$174*'Consommation BATIMENT'!$D$19))</f>
        <v/>
      </c>
      <c r="AO102" s="553" t="str">
        <f>IF(AO$29="","",IF('Consommation BATIMENT'!AO$174&lt;0,0,'Consommation BATIMENT'!AO$174*'Consommation BATIMENT'!$D$19))</f>
        <v/>
      </c>
      <c r="AP102" s="553" t="str">
        <f>IF(AP$29="","",IF('Consommation BATIMENT'!AP$174&lt;0,0,'Consommation BATIMENT'!AP$174*'Consommation BATIMENT'!$D$19))</f>
        <v/>
      </c>
      <c r="AQ102" s="553" t="str">
        <f>IF(AQ$29="","",IF('Consommation BATIMENT'!AQ$174&lt;0,0,'Consommation BATIMENT'!AQ$174*'Consommation BATIMENT'!$D$19))</f>
        <v/>
      </c>
      <c r="AR102" s="553" t="str">
        <f>IF(AR$29="","",IF('Consommation BATIMENT'!AR$174&lt;0,0,'Consommation BATIMENT'!AR$174*'Consommation BATIMENT'!$D$19))</f>
        <v/>
      </c>
    </row>
    <row r="103" spans="1:44" s="548" customFormat="1" ht="22" hidden="1" customHeight="1" x14ac:dyDescent="0.15">
      <c r="A103" s="513"/>
      <c r="B103" s="549" t="s">
        <v>199</v>
      </c>
      <c r="C103" s="550" t="s">
        <v>79</v>
      </c>
      <c r="D103" s="547">
        <f t="shared" ref="D103:AR103" si="26">IF(D$29="","",IF(D102&lt;0,0,IF($C100=0,D102,$F$41*$F$42*D102)))</f>
        <v>7019766.54</v>
      </c>
      <c r="E103" s="547">
        <f t="shared" si="26"/>
        <v>13786829.369999999</v>
      </c>
      <c r="F103" s="547">
        <f t="shared" si="26"/>
        <v>20310306.029999997</v>
      </c>
      <c r="G103" s="547">
        <f t="shared" si="26"/>
        <v>26598944.43</v>
      </c>
      <c r="H103" s="547">
        <f t="shared" si="26"/>
        <v>32661122.849999998</v>
      </c>
      <c r="I103" s="547">
        <f t="shared" si="26"/>
        <v>38505096.359999999</v>
      </c>
      <c r="J103" s="547">
        <f t="shared" si="26"/>
        <v>44138750.399999999</v>
      </c>
      <c r="K103" s="547">
        <f t="shared" si="26"/>
        <v>49569477.57</v>
      </c>
      <c r="L103" s="547">
        <f t="shared" si="26"/>
        <v>54804793.68</v>
      </c>
      <c r="M103" s="547">
        <f t="shared" si="26"/>
        <v>59851598.489999995</v>
      </c>
      <c r="N103" s="547">
        <f t="shared" si="26"/>
        <v>64716668.549999997</v>
      </c>
      <c r="O103" s="547">
        <f t="shared" si="26"/>
        <v>69406657.200000003</v>
      </c>
      <c r="P103" s="547">
        <f t="shared" si="26"/>
        <v>73927848.149999991</v>
      </c>
      <c r="Q103" s="547">
        <f t="shared" si="26"/>
        <v>78286278.689999998</v>
      </c>
      <c r="R103" s="547">
        <f t="shared" si="26"/>
        <v>82487739.689999998</v>
      </c>
      <c r="S103" s="547">
        <f t="shared" si="26"/>
        <v>86537898.810000002</v>
      </c>
      <c r="T103" s="547">
        <f t="shared" si="26"/>
        <v>90442300.5</v>
      </c>
      <c r="U103" s="547">
        <f t="shared" si="26"/>
        <v>94206119.579999998</v>
      </c>
      <c r="V103" s="547">
        <f t="shared" si="26"/>
        <v>97834530.86999999</v>
      </c>
      <c r="W103" s="547">
        <f t="shared" si="26"/>
        <v>101332216.34999999</v>
      </c>
      <c r="X103" s="547">
        <f t="shared" si="26"/>
        <v>104703981.20999999</v>
      </c>
      <c r="Y103" s="547">
        <f t="shared" si="26"/>
        <v>107954384.22</v>
      </c>
      <c r="Z103" s="547">
        <f t="shared" si="26"/>
        <v>111087860.94</v>
      </c>
      <c r="AA103" s="547">
        <f t="shared" si="26"/>
        <v>114108477.3</v>
      </c>
      <c r="AB103" s="547">
        <f t="shared" si="26"/>
        <v>117020299.22999999</v>
      </c>
      <c r="AC103" s="547">
        <f t="shared" si="26"/>
        <v>119827392.66</v>
      </c>
      <c r="AD103" s="547">
        <f t="shared" si="26"/>
        <v>122533330.67999999</v>
      </c>
      <c r="AE103" s="547">
        <f t="shared" si="26"/>
        <v>125141932.8</v>
      </c>
      <c r="AF103" s="547">
        <f t="shared" si="26"/>
        <v>127656648.89999999</v>
      </c>
      <c r="AG103" s="547">
        <f t="shared" si="26"/>
        <v>130080805.64999999</v>
      </c>
      <c r="AH103" s="547">
        <f t="shared" si="26"/>
        <v>132417729.72</v>
      </c>
      <c r="AI103" s="547">
        <f t="shared" si="26"/>
        <v>134670501.35999998</v>
      </c>
      <c r="AJ103" s="547">
        <f t="shared" si="26"/>
        <v>136842200.81999999</v>
      </c>
      <c r="AK103" s="547" t="str">
        <f t="shared" si="26"/>
        <v/>
      </c>
      <c r="AL103" s="547" t="str">
        <f t="shared" si="26"/>
        <v/>
      </c>
      <c r="AM103" s="547" t="str">
        <f t="shared" si="26"/>
        <v/>
      </c>
      <c r="AN103" s="547" t="str">
        <f t="shared" si="26"/>
        <v/>
      </c>
      <c r="AO103" s="547" t="str">
        <f t="shared" si="26"/>
        <v/>
      </c>
      <c r="AP103" s="547" t="str">
        <f t="shared" si="26"/>
        <v/>
      </c>
      <c r="AQ103" s="547" t="str">
        <f t="shared" si="26"/>
        <v/>
      </c>
      <c r="AR103" s="547" t="str">
        <f t="shared" si="26"/>
        <v/>
      </c>
    </row>
    <row r="104" spans="1:44" s="548" customFormat="1" ht="22" hidden="1" customHeight="1" x14ac:dyDescent="0.15">
      <c r="A104" s="513"/>
      <c r="B104" s="549" t="s">
        <v>197</v>
      </c>
      <c r="C104" s="550" t="s">
        <v>49</v>
      </c>
      <c r="D104" s="547">
        <f t="shared" ref="D104:AR104" si="27">IF(D$29="","",IF($C100=0,$G100*D103,$J$24*D103))</f>
        <v>754608954.14042115</v>
      </c>
      <c r="E104" s="547">
        <f t="shared" si="27"/>
        <v>1482052833.5986714</v>
      </c>
      <c r="F104" s="547">
        <f t="shared" si="27"/>
        <v>2183311753.2096996</v>
      </c>
      <c r="G104" s="547">
        <f t="shared" si="27"/>
        <v>2859326093.4232554</v>
      </c>
      <c r="H104" s="547">
        <f t="shared" si="27"/>
        <v>3510996500.303885</v>
      </c>
      <c r="I104" s="547">
        <f t="shared" si="27"/>
        <v>4139210375.1210704</v>
      </c>
      <c r="J104" s="547">
        <f t="shared" si="27"/>
        <v>4744815384.7590914</v>
      </c>
      <c r="K104" s="547">
        <f t="shared" si="27"/>
        <v>5328606216.9219618</v>
      </c>
      <c r="L104" s="547">
        <f t="shared" si="27"/>
        <v>5891390804.1087599</v>
      </c>
      <c r="M104" s="547">
        <f t="shared" si="27"/>
        <v>6433910854.8432302</v>
      </c>
      <c r="N104" s="547">
        <f t="shared" si="27"/>
        <v>6956894832.8540545</v>
      </c>
      <c r="O104" s="547">
        <f t="shared" si="27"/>
        <v>7461057957.0748425</v>
      </c>
      <c r="P104" s="547">
        <f t="shared" si="27"/>
        <v>7947075712.0540028</v>
      </c>
      <c r="Q104" s="547">
        <f t="shared" si="27"/>
        <v>8415597092.7498169</v>
      </c>
      <c r="R104" s="547">
        <f t="shared" si="27"/>
        <v>8867244604.5304241</v>
      </c>
      <c r="S104" s="547">
        <f t="shared" si="27"/>
        <v>9302627507.9689045</v>
      </c>
      <c r="T104" s="547">
        <f t="shared" si="27"/>
        <v>9722341818.8432655</v>
      </c>
      <c r="U104" s="547">
        <f t="shared" si="27"/>
        <v>10126943818.546314</v>
      </c>
      <c r="V104" s="547">
        <f t="shared" si="27"/>
        <v>10516989788.470863</v>
      </c>
      <c r="W104" s="547">
        <f t="shared" si="27"/>
        <v>10892983030.829453</v>
      </c>
      <c r="X104" s="547">
        <f t="shared" si="27"/>
        <v>11255440092.629692</v>
      </c>
      <c r="Y104" s="547">
        <f t="shared" si="27"/>
        <v>11604851031.289053</v>
      </c>
      <c r="Z104" s="547">
        <f t="shared" si="27"/>
        <v>11941692659.429945</v>
      </c>
      <c r="AA104" s="547">
        <f t="shared" si="27"/>
        <v>12266402055.289576</v>
      </c>
      <c r="AB104" s="547">
        <f t="shared" si="27"/>
        <v>12579416297.10515</v>
      </c>
      <c r="AC104" s="547">
        <f t="shared" si="27"/>
        <v>12881172463.113876</v>
      </c>
      <c r="AD104" s="547">
        <f t="shared" si="27"/>
        <v>13172054652.372696</v>
      </c>
      <c r="AE104" s="547">
        <f t="shared" si="27"/>
        <v>13452473453.528679</v>
      </c>
      <c r="AF104" s="547">
        <f t="shared" si="27"/>
        <v>13722799720.843699</v>
      </c>
      <c r="AG104" s="547">
        <f t="shared" si="27"/>
        <v>13983391063.784563</v>
      </c>
      <c r="AH104" s="547">
        <f t="shared" si="27"/>
        <v>14234605091.818077</v>
      </c>
      <c r="AI104" s="547">
        <f t="shared" si="27"/>
        <v>14476772924.82091</v>
      </c>
      <c r="AJ104" s="547">
        <f t="shared" si="27"/>
        <v>14710225682.669737</v>
      </c>
      <c r="AK104" s="547" t="str">
        <f t="shared" si="27"/>
        <v/>
      </c>
      <c r="AL104" s="547" t="str">
        <f t="shared" si="27"/>
        <v/>
      </c>
      <c r="AM104" s="547" t="str">
        <f t="shared" si="27"/>
        <v/>
      </c>
      <c r="AN104" s="547" t="str">
        <f t="shared" si="27"/>
        <v/>
      </c>
      <c r="AO104" s="547" t="str">
        <f t="shared" si="27"/>
        <v/>
      </c>
      <c r="AP104" s="547" t="str">
        <f t="shared" si="27"/>
        <v/>
      </c>
      <c r="AQ104" s="547" t="str">
        <f t="shared" si="27"/>
        <v/>
      </c>
      <c r="AR104" s="547" t="str">
        <f t="shared" si="27"/>
        <v/>
      </c>
    </row>
    <row r="105" spans="1:44" s="513" customFormat="1" ht="10" hidden="1" customHeight="1" x14ac:dyDescent="0.15">
      <c r="C105" s="545"/>
      <c r="D105" s="551"/>
      <c r="E105" s="551"/>
      <c r="F105" s="551"/>
      <c r="G105" s="551"/>
      <c r="H105" s="551"/>
      <c r="I105" s="551"/>
      <c r="J105" s="551"/>
      <c r="K105" s="551"/>
      <c r="L105" s="551"/>
      <c r="M105" s="551"/>
      <c r="N105" s="551"/>
      <c r="O105" s="551"/>
      <c r="P105" s="551"/>
      <c r="Q105" s="551"/>
      <c r="R105" s="551"/>
      <c r="S105" s="551"/>
      <c r="T105" s="551"/>
      <c r="U105" s="551"/>
      <c r="V105" s="551"/>
      <c r="W105" s="551"/>
      <c r="X105" s="551"/>
      <c r="Y105" s="551"/>
      <c r="Z105" s="551"/>
      <c r="AA105" s="551"/>
      <c r="AB105" s="551"/>
      <c r="AC105" s="551"/>
      <c r="AD105" s="551"/>
      <c r="AE105" s="551"/>
      <c r="AF105" s="551"/>
      <c r="AG105" s="551"/>
      <c r="AH105" s="551"/>
      <c r="AI105" s="551"/>
      <c r="AJ105" s="551"/>
      <c r="AK105" s="551"/>
      <c r="AL105" s="551"/>
      <c r="AM105" s="551"/>
      <c r="AN105" s="551"/>
      <c r="AO105" s="551"/>
      <c r="AP105" s="551"/>
      <c r="AQ105" s="551"/>
      <c r="AR105" s="551"/>
    </row>
    <row r="106" spans="1:44" s="543" customFormat="1" ht="26" hidden="1" customHeight="1" x14ac:dyDescent="0.15">
      <c r="A106" s="513"/>
      <c r="B106" s="543" t="s">
        <v>89</v>
      </c>
      <c r="C106" s="546" t="s">
        <v>79</v>
      </c>
      <c r="D106" s="552">
        <f>IF(D$29="","",IF('Consommation BATIMENT'!D$178&lt;0,0,'Consommation BATIMENT'!D$178*'Consommation BATIMENT'!$D$19))</f>
        <v>1195137.0000000056</v>
      </c>
      <c r="E106" s="552">
        <f>IF(E$29="","",IF('Consommation BATIMENT'!E$178&lt;0,0,'Consommation BATIMENT'!E$178*'Consommation BATIMENT'!$D$19))</f>
        <v>2390274.0000000051</v>
      </c>
      <c r="F106" s="552">
        <f>IF(F$29="","",IF('Consommation BATIMENT'!F$178&lt;0,0,'Consommation BATIMENT'!F$178*'Consommation BATIMENT'!$D$19))</f>
        <v>3585411.0000000051</v>
      </c>
      <c r="G106" s="552">
        <f>IF(G$29="","",IF('Consommation BATIMENT'!G$178&lt;0,0,'Consommation BATIMENT'!G$178*'Consommation BATIMENT'!$D$19))</f>
        <v>4817511.0000000056</v>
      </c>
      <c r="H106" s="552">
        <f>IF(H$29="","",IF('Consommation BATIMENT'!H$178&lt;0,0,'Consommation BATIMENT'!H$178*'Consommation BATIMENT'!$D$19))</f>
        <v>6049611.0000000047</v>
      </c>
      <c r="I106" s="552">
        <f>IF(I$29="","",IF('Consommation BATIMENT'!I$178&lt;0,0,'Consommation BATIMENT'!I$178*'Consommation BATIMENT'!$D$19))</f>
        <v>7281711.0000000047</v>
      </c>
      <c r="J106" s="552">
        <f>IF(J$29="","",IF('Consommation BATIMENT'!J$178&lt;0,0,'Consommation BATIMENT'!J$178*'Consommation BATIMENT'!$D$19))</f>
        <v>8513811.0000000056</v>
      </c>
      <c r="K106" s="552">
        <f>IF(K$29="","",IF('Consommation BATIMENT'!K$178&lt;0,0,'Consommation BATIMENT'!K$178*'Consommation BATIMENT'!$D$19))</f>
        <v>9745911.0000000056</v>
      </c>
      <c r="L106" s="552">
        <f>IF(L$29="","",IF('Consommation BATIMENT'!L$178&lt;0,0,'Consommation BATIMENT'!L$178*'Consommation BATIMENT'!$D$19))</f>
        <v>10978011.000000006</v>
      </c>
      <c r="M106" s="552">
        <f>IF(M$29="","",IF('Consommation BATIMENT'!M$178&lt;0,0,'Consommation BATIMENT'!M$178*'Consommation BATIMENT'!$D$19))</f>
        <v>12210111.000000006</v>
      </c>
      <c r="N106" s="552">
        <f>IF(N$29="","",IF('Consommation BATIMENT'!N$178&lt;0,0,'Consommation BATIMENT'!N$178*'Consommation BATIMENT'!$D$19))</f>
        <v>13442211.000000006</v>
      </c>
      <c r="O106" s="552">
        <f>IF(O$29="","",IF('Consommation BATIMENT'!O$178&lt;0,0,'Consommation BATIMENT'!O$178*'Consommation BATIMENT'!$D$19))</f>
        <v>14674311.000000004</v>
      </c>
      <c r="P106" s="552">
        <f>IF(P$29="","",IF('Consommation BATIMENT'!P$178&lt;0,0,'Consommation BATIMENT'!P$178*'Consommation BATIMENT'!$D$19))</f>
        <v>15906411.000000004</v>
      </c>
      <c r="Q106" s="552">
        <f>IF(Q$29="","",IF('Consommation BATIMENT'!Q$178&lt;0,0,'Consommation BATIMENT'!Q$178*'Consommation BATIMENT'!$D$19))</f>
        <v>16972177.500000007</v>
      </c>
      <c r="R106" s="552">
        <f>IF(R$29="","",IF('Consommation BATIMENT'!R$178&lt;0,0,'Consommation BATIMENT'!R$178*'Consommation BATIMENT'!$D$19))</f>
        <v>18037944.000000007</v>
      </c>
      <c r="S106" s="552">
        <f>IF(S$29="","",IF('Consommation BATIMENT'!S$178&lt;0,0,'Consommation BATIMENT'!S$178*'Consommation BATIMENT'!$D$19))</f>
        <v>19103710.500000007</v>
      </c>
      <c r="T106" s="552">
        <f>IF(T$29="","",IF('Consommation BATIMENT'!T$178&lt;0,0,'Consommation BATIMENT'!T$178*'Consommation BATIMENT'!$D$19))</f>
        <v>20169477.000000007</v>
      </c>
      <c r="U106" s="552">
        <f>IF(U$29="","",IF('Consommation BATIMENT'!U$178&lt;0,0,'Consommation BATIMENT'!U$178*'Consommation BATIMENT'!$D$19))</f>
        <v>21235243.500000007</v>
      </c>
      <c r="V106" s="552">
        <f>IF(V$29="","",IF('Consommation BATIMENT'!V$178&lt;0,0,'Consommation BATIMENT'!V$178*'Consommation BATIMENT'!$D$19))</f>
        <v>22301010.000000007</v>
      </c>
      <c r="W106" s="552">
        <f>IF(W$29="","",IF('Consommation BATIMENT'!W$178&lt;0,0,'Consommation BATIMENT'!W$178*'Consommation BATIMENT'!$D$19))</f>
        <v>23366776.500000007</v>
      </c>
      <c r="X106" s="552">
        <f>IF(X$29="","",IF('Consommation BATIMENT'!X$178&lt;0,0,'Consommation BATIMENT'!X$178*'Consommation BATIMENT'!$D$19))</f>
        <v>24432543.000000007</v>
      </c>
      <c r="Y106" s="552">
        <f>IF(Y$29="","",IF('Consommation BATIMENT'!Y$178&lt;0,0,'Consommation BATIMENT'!Y$178*'Consommation BATIMENT'!$D$19))</f>
        <v>25498309.500000007</v>
      </c>
      <c r="Z106" s="552">
        <f>IF(Z$29="","",IF('Consommation BATIMENT'!Z$178&lt;0,0,'Consommation BATIMENT'!Z$178*'Consommation BATIMENT'!$D$19))</f>
        <v>26564076.000000007</v>
      </c>
      <c r="AA106" s="552">
        <f>IF(AA$29="","",IF('Consommation BATIMENT'!AA$178&lt;0,0,'Consommation BATIMENT'!AA$178*'Consommation BATIMENT'!$D$19))</f>
        <v>27325513.800000004</v>
      </c>
      <c r="AB106" s="552">
        <f>IF(AB$29="","",IF('Consommation BATIMENT'!AB$178&lt;0,0,'Consommation BATIMENT'!AB$178*'Consommation BATIMENT'!$D$19))</f>
        <v>28086951.600000005</v>
      </c>
      <c r="AC106" s="552">
        <f>IF(AC$29="","",IF('Consommation BATIMENT'!AC$178&lt;0,0,'Consommation BATIMENT'!AC$178*'Consommation BATIMENT'!$D$19))</f>
        <v>28848389.400000006</v>
      </c>
      <c r="AD106" s="552">
        <f>IF(AD$29="","",IF('Consommation BATIMENT'!AD$178&lt;0,0,'Consommation BATIMENT'!AD$178*'Consommation BATIMENT'!$D$19))</f>
        <v>29609827.200000007</v>
      </c>
      <c r="AE106" s="552">
        <f>IF(AE$29="","",IF('Consommation BATIMENT'!AE$178&lt;0,0,'Consommation BATIMENT'!AE$178*'Consommation BATIMENT'!$D$19))</f>
        <v>30371265.000000007</v>
      </c>
      <c r="AF106" s="552">
        <f>IF(AF$29="","",IF('Consommation BATIMENT'!AF$178&lt;0,0,'Consommation BATIMENT'!AF$178*'Consommation BATIMENT'!$D$19))</f>
        <v>31132702.800000004</v>
      </c>
      <c r="AG106" s="552">
        <f>IF(AG$29="","",IF('Consommation BATIMENT'!AG$178&lt;0,0,'Consommation BATIMENT'!AG$178*'Consommation BATIMENT'!$D$19))</f>
        <v>31894140.600000005</v>
      </c>
      <c r="AH106" s="552">
        <f>IF(AH$29="","",IF('Consommation BATIMENT'!AH$178&lt;0,0,'Consommation BATIMENT'!AH$178*'Consommation BATIMENT'!$D$19))</f>
        <v>32655578.400000006</v>
      </c>
      <c r="AI106" s="552">
        <f>IF(AI$29="","",IF('Consommation BATIMENT'!AI$178&lt;0,0,'Consommation BATIMENT'!AI$178*'Consommation BATIMENT'!$D$19))</f>
        <v>33417016.200000007</v>
      </c>
      <c r="AJ106" s="552">
        <f>IF(AJ$29="","",IF('Consommation BATIMENT'!AJ$178&lt;0,0,'Consommation BATIMENT'!AJ$178*'Consommation BATIMENT'!$D$19))</f>
        <v>34178454.000000007</v>
      </c>
      <c r="AK106" s="552" t="str">
        <f>IF(AK$29="","",IF('Consommation BATIMENT'!AK$178&lt;0,0,'Consommation BATIMENT'!AK$178*'Consommation BATIMENT'!$D$19))</f>
        <v/>
      </c>
      <c r="AL106" s="552" t="str">
        <f>IF(AL$29="","",IF('Consommation BATIMENT'!AL$178&lt;0,0,'Consommation BATIMENT'!AL$178*'Consommation BATIMENT'!$D$19))</f>
        <v/>
      </c>
      <c r="AM106" s="552" t="str">
        <f>IF(AM$29="","",IF('Consommation BATIMENT'!AM$178&lt;0,0,'Consommation BATIMENT'!AM$178*'Consommation BATIMENT'!$D$19))</f>
        <v/>
      </c>
      <c r="AN106" s="552" t="str">
        <f>IF(AN$29="","",IF('Consommation BATIMENT'!AN$178&lt;0,0,'Consommation BATIMENT'!AN$178*'Consommation BATIMENT'!$D$19))</f>
        <v/>
      </c>
      <c r="AO106" s="552" t="str">
        <f>IF(AO$29="","",IF('Consommation BATIMENT'!AO$178&lt;0,0,'Consommation BATIMENT'!AO$178*'Consommation BATIMENT'!$D$19))</f>
        <v/>
      </c>
      <c r="AP106" s="552" t="str">
        <f>IF(AP$29="","",IF('Consommation BATIMENT'!AP$178&lt;0,0,'Consommation BATIMENT'!AP$178*'Consommation BATIMENT'!$D$19))</f>
        <v/>
      </c>
      <c r="AQ106" s="552" t="str">
        <f>IF(AQ$29="","",IF('Consommation BATIMENT'!AQ$178&lt;0,0,'Consommation BATIMENT'!AQ$178*'Consommation BATIMENT'!$D$19))</f>
        <v/>
      </c>
      <c r="AR106" s="552" t="str">
        <f>IF(AR$29="","",IF('Consommation BATIMENT'!AR$178&lt;0,0,'Consommation BATIMENT'!AR$178*'Consommation BATIMENT'!$D$19))</f>
        <v/>
      </c>
    </row>
    <row r="107" spans="1:44" s="548" customFormat="1" ht="22" hidden="1" customHeight="1" x14ac:dyDescent="0.15">
      <c r="A107" s="513"/>
      <c r="B107" s="549" t="s">
        <v>200</v>
      </c>
      <c r="C107" s="550" t="s">
        <v>79</v>
      </c>
      <c r="D107" s="547">
        <f t="shared" ref="D107:AR107" si="28">IF(D$29="","",IF(D106&lt;0,0,IF($E100=0,D106,$F$41*$F$42*D106)))</f>
        <v>1195137.0000000056</v>
      </c>
      <c r="E107" s="547">
        <f t="shared" si="28"/>
        <v>2390274.0000000051</v>
      </c>
      <c r="F107" s="547">
        <f t="shared" si="28"/>
        <v>3585411.0000000051</v>
      </c>
      <c r="G107" s="547">
        <f t="shared" si="28"/>
        <v>4817511.0000000056</v>
      </c>
      <c r="H107" s="547">
        <f t="shared" si="28"/>
        <v>6049611.0000000047</v>
      </c>
      <c r="I107" s="547">
        <f t="shared" si="28"/>
        <v>7281711.0000000047</v>
      </c>
      <c r="J107" s="547">
        <f t="shared" si="28"/>
        <v>8513811.0000000056</v>
      </c>
      <c r="K107" s="547">
        <f t="shared" si="28"/>
        <v>9745911.0000000056</v>
      </c>
      <c r="L107" s="547">
        <f t="shared" si="28"/>
        <v>10978011.000000006</v>
      </c>
      <c r="M107" s="547">
        <f t="shared" si="28"/>
        <v>12210111.000000006</v>
      </c>
      <c r="N107" s="547">
        <f t="shared" si="28"/>
        <v>13442211.000000006</v>
      </c>
      <c r="O107" s="547">
        <f t="shared" si="28"/>
        <v>14674311.000000004</v>
      </c>
      <c r="P107" s="547">
        <f t="shared" si="28"/>
        <v>15906411.000000004</v>
      </c>
      <c r="Q107" s="547">
        <f t="shared" si="28"/>
        <v>16972177.500000007</v>
      </c>
      <c r="R107" s="547">
        <f t="shared" si="28"/>
        <v>18037944.000000007</v>
      </c>
      <c r="S107" s="547">
        <f t="shared" si="28"/>
        <v>19103710.500000007</v>
      </c>
      <c r="T107" s="547">
        <f t="shared" si="28"/>
        <v>20169477.000000007</v>
      </c>
      <c r="U107" s="547">
        <f t="shared" si="28"/>
        <v>21235243.500000007</v>
      </c>
      <c r="V107" s="547">
        <f t="shared" si="28"/>
        <v>22301010.000000007</v>
      </c>
      <c r="W107" s="547">
        <f t="shared" si="28"/>
        <v>23366776.500000007</v>
      </c>
      <c r="X107" s="547">
        <f t="shared" si="28"/>
        <v>24432543.000000007</v>
      </c>
      <c r="Y107" s="547">
        <f t="shared" si="28"/>
        <v>25498309.500000007</v>
      </c>
      <c r="Z107" s="547">
        <f t="shared" si="28"/>
        <v>26564076.000000007</v>
      </c>
      <c r="AA107" s="547">
        <f t="shared" si="28"/>
        <v>27325513.800000004</v>
      </c>
      <c r="AB107" s="547">
        <f t="shared" si="28"/>
        <v>28086951.600000005</v>
      </c>
      <c r="AC107" s="547">
        <f t="shared" si="28"/>
        <v>28848389.400000006</v>
      </c>
      <c r="AD107" s="547">
        <f t="shared" si="28"/>
        <v>29609827.200000007</v>
      </c>
      <c r="AE107" s="547">
        <f t="shared" si="28"/>
        <v>30371265.000000007</v>
      </c>
      <c r="AF107" s="547">
        <f t="shared" si="28"/>
        <v>31132702.800000004</v>
      </c>
      <c r="AG107" s="547">
        <f t="shared" si="28"/>
        <v>31894140.600000005</v>
      </c>
      <c r="AH107" s="547">
        <f t="shared" si="28"/>
        <v>32655578.400000006</v>
      </c>
      <c r="AI107" s="547">
        <f t="shared" si="28"/>
        <v>33417016.200000007</v>
      </c>
      <c r="AJ107" s="547">
        <f t="shared" si="28"/>
        <v>34178454.000000007</v>
      </c>
      <c r="AK107" s="547" t="str">
        <f t="shared" si="28"/>
        <v/>
      </c>
      <c r="AL107" s="547" t="str">
        <f t="shared" si="28"/>
        <v/>
      </c>
      <c r="AM107" s="547" t="str">
        <f t="shared" si="28"/>
        <v/>
      </c>
      <c r="AN107" s="547" t="str">
        <f t="shared" si="28"/>
        <v/>
      </c>
      <c r="AO107" s="547" t="str">
        <f t="shared" si="28"/>
        <v/>
      </c>
      <c r="AP107" s="547" t="str">
        <f t="shared" si="28"/>
        <v/>
      </c>
      <c r="AQ107" s="547" t="str">
        <f t="shared" si="28"/>
        <v/>
      </c>
      <c r="AR107" s="547" t="str">
        <f t="shared" si="28"/>
        <v/>
      </c>
    </row>
    <row r="108" spans="1:44" s="548" customFormat="1" ht="22" hidden="1" customHeight="1" x14ac:dyDescent="0.15">
      <c r="A108" s="513"/>
      <c r="B108" s="549" t="s">
        <v>201</v>
      </c>
      <c r="C108" s="550" t="s">
        <v>49</v>
      </c>
      <c r="D108" s="547">
        <f t="shared" ref="D108:AR108" si="29">IF(D$29="","",IF($E100=0,$G100*D107,$J$24*D107))</f>
        <v>128474512.14873661</v>
      </c>
      <c r="E108" s="547">
        <f t="shared" si="29"/>
        <v>256949024.29747257</v>
      </c>
      <c r="F108" s="547">
        <f t="shared" si="29"/>
        <v>385423536.4462086</v>
      </c>
      <c r="G108" s="547">
        <f t="shared" si="29"/>
        <v>517871487.11500865</v>
      </c>
      <c r="H108" s="547">
        <f t="shared" si="29"/>
        <v>650319437.78380859</v>
      </c>
      <c r="I108" s="547">
        <f t="shared" si="29"/>
        <v>782767388.45260859</v>
      </c>
      <c r="J108" s="547">
        <f t="shared" si="29"/>
        <v>915215339.1214087</v>
      </c>
      <c r="K108" s="547">
        <f t="shared" si="29"/>
        <v>1047663289.7902087</v>
      </c>
      <c r="L108" s="547">
        <f t="shared" si="29"/>
        <v>1180111240.4590087</v>
      </c>
      <c r="M108" s="547">
        <f t="shared" si="29"/>
        <v>1312559191.1278088</v>
      </c>
      <c r="N108" s="547">
        <f t="shared" si="29"/>
        <v>1445007141.7966087</v>
      </c>
      <c r="O108" s="547">
        <f t="shared" si="29"/>
        <v>1577455092.4654086</v>
      </c>
      <c r="P108" s="547">
        <f t="shared" si="29"/>
        <v>1709903043.1342084</v>
      </c>
      <c r="Q108" s="547">
        <f t="shared" si="29"/>
        <v>1824470520.4627209</v>
      </c>
      <c r="R108" s="547">
        <f t="shared" si="29"/>
        <v>1939037997.7912331</v>
      </c>
      <c r="S108" s="547">
        <f t="shared" si="29"/>
        <v>2053605475.119745</v>
      </c>
      <c r="T108" s="547">
        <f t="shared" si="29"/>
        <v>2168172952.448257</v>
      </c>
      <c r="U108" s="547">
        <f t="shared" si="29"/>
        <v>2282740429.7767692</v>
      </c>
      <c r="V108" s="547">
        <f t="shared" si="29"/>
        <v>2397307907.1052809</v>
      </c>
      <c r="W108" s="547">
        <f t="shared" si="29"/>
        <v>2511875384.4337931</v>
      </c>
      <c r="X108" s="547">
        <f t="shared" si="29"/>
        <v>2626442861.7623053</v>
      </c>
      <c r="Y108" s="547">
        <f t="shared" si="29"/>
        <v>2741010339.090817</v>
      </c>
      <c r="Z108" s="547">
        <f t="shared" si="29"/>
        <v>2855577816.4193292</v>
      </c>
      <c r="AA108" s="547">
        <f t="shared" si="29"/>
        <v>2937430649.9326472</v>
      </c>
      <c r="AB108" s="547">
        <f t="shared" si="29"/>
        <v>3019283483.4459658</v>
      </c>
      <c r="AC108" s="547">
        <f t="shared" si="29"/>
        <v>3101136316.9592843</v>
      </c>
      <c r="AD108" s="547">
        <f t="shared" si="29"/>
        <v>3182989150.4726024</v>
      </c>
      <c r="AE108" s="547">
        <f t="shared" si="29"/>
        <v>3264841983.9859209</v>
      </c>
      <c r="AF108" s="547">
        <f t="shared" si="29"/>
        <v>3346694817.499239</v>
      </c>
      <c r="AG108" s="547">
        <f t="shared" si="29"/>
        <v>3428547651.0125575</v>
      </c>
      <c r="AH108" s="547">
        <f t="shared" si="29"/>
        <v>3510400484.525876</v>
      </c>
      <c r="AI108" s="547">
        <f t="shared" si="29"/>
        <v>3592253318.0391946</v>
      </c>
      <c r="AJ108" s="547">
        <f t="shared" si="29"/>
        <v>3674106151.5525131</v>
      </c>
      <c r="AK108" s="547" t="str">
        <f t="shared" si="29"/>
        <v/>
      </c>
      <c r="AL108" s="547" t="str">
        <f t="shared" si="29"/>
        <v/>
      </c>
      <c r="AM108" s="547" t="str">
        <f t="shared" si="29"/>
        <v/>
      </c>
      <c r="AN108" s="547" t="str">
        <f t="shared" si="29"/>
        <v/>
      </c>
      <c r="AO108" s="547" t="str">
        <f t="shared" si="29"/>
        <v/>
      </c>
      <c r="AP108" s="547" t="str">
        <f t="shared" si="29"/>
        <v/>
      </c>
      <c r="AQ108" s="547" t="str">
        <f t="shared" si="29"/>
        <v/>
      </c>
      <c r="AR108" s="547" t="str">
        <f t="shared" si="29"/>
        <v/>
      </c>
    </row>
    <row r="109" spans="1:44" s="513" customFormat="1" ht="10" hidden="1" customHeight="1" x14ac:dyDescent="0.15">
      <c r="C109" s="545"/>
      <c r="D109" s="551"/>
      <c r="E109" s="551"/>
      <c r="F109" s="551"/>
      <c r="G109" s="551"/>
      <c r="H109" s="551"/>
      <c r="I109" s="551"/>
      <c r="J109" s="551"/>
      <c r="K109" s="551"/>
      <c r="L109" s="551"/>
      <c r="M109" s="551"/>
      <c r="N109" s="551"/>
      <c r="O109" s="551"/>
      <c r="P109" s="551"/>
      <c r="Q109" s="551"/>
      <c r="R109" s="551"/>
      <c r="S109" s="551"/>
      <c r="T109" s="551"/>
      <c r="U109" s="551"/>
      <c r="V109" s="551"/>
      <c r="W109" s="551"/>
      <c r="X109" s="551"/>
      <c r="Y109" s="551"/>
      <c r="Z109" s="551"/>
      <c r="AA109" s="551"/>
      <c r="AB109" s="551"/>
      <c r="AC109" s="551"/>
      <c r="AD109" s="551"/>
      <c r="AE109" s="551"/>
      <c r="AF109" s="551"/>
      <c r="AG109" s="551"/>
      <c r="AH109" s="551"/>
      <c r="AI109" s="551"/>
      <c r="AJ109" s="551"/>
      <c r="AK109" s="551"/>
      <c r="AL109" s="551"/>
      <c r="AM109" s="551"/>
      <c r="AN109" s="551"/>
      <c r="AO109" s="551"/>
      <c r="AP109" s="551"/>
      <c r="AQ109" s="551"/>
      <c r="AR109" s="551"/>
    </row>
    <row r="110" spans="1:44" s="543" customFormat="1" ht="26" hidden="1" customHeight="1" x14ac:dyDescent="0.15">
      <c r="A110" s="513"/>
      <c r="B110" s="543" t="s">
        <v>100</v>
      </c>
      <c r="C110" s="546" t="s">
        <v>79</v>
      </c>
      <c r="D110" s="553">
        <f>IF(D$29="","",IF('Consommation BATIMENT'!D$190&lt;0,0,'Consommation BATIMENT'!D$190))</f>
        <v>2012400.0000000002</v>
      </c>
      <c r="E110" s="553">
        <f>IF(E$29="","",IF('Consommation BATIMENT'!E$190&lt;0,0,'Consommation BATIMENT'!E$190))</f>
        <v>3950898.6348000001</v>
      </c>
      <c r="F110" s="553">
        <f>IF(F$29="","",IF('Consommation BATIMENT'!F$190&lt;0,0,'Consommation BATIMENT'!F$190))</f>
        <v>5818209.7842342397</v>
      </c>
      <c r="G110" s="553">
        <f>IF(G$29="","",IF('Consommation BATIMENT'!G$190&lt;0,0,'Consommation BATIMENT'!G$190))</f>
        <v>7616947.6663278062</v>
      </c>
      <c r="H110" s="553">
        <f>IF(H$29="","",IF('Consommation BATIMENT'!H$190&lt;0,0,'Consommation BATIMENT'!H$190))</f>
        <v>9349630.4971772507</v>
      </c>
      <c r="I110" s="553">
        <f>IF(I$29="","",IF('Consommation BATIMENT'!I$190&lt;0,0,'Consommation BATIMENT'!I$190))</f>
        <v>11018684.016429411</v>
      </c>
      <c r="J110" s="553">
        <f>IF(J$29="","",IF('Consommation BATIMENT'!J$190&lt;0,0,'Consommation BATIMENT'!J$190))</f>
        <v>12626444.883294074</v>
      </c>
      <c r="K110" s="553">
        <f>IF(K$29="","",IF('Consommation BATIMENT'!K$190&lt;0,0,'Consommation BATIMENT'!K$190))</f>
        <v>14175163.947844865</v>
      </c>
      <c r="L110" s="553">
        <f>IF(L$29="","",IF('Consommation BATIMENT'!L$190&lt;0,0,'Consommation BATIMENT'!L$190))</f>
        <v>15667009.402188158</v>
      </c>
      <c r="M110" s="553">
        <f>IF(M$29="","",IF('Consommation BATIMENT'!M$190&lt;0,0,'Consommation BATIMENT'!M$190))</f>
        <v>17104069.815911602</v>
      </c>
      <c r="N110" s="553">
        <f>IF(N$29="","",IF('Consommation BATIMENT'!N$190&lt;0,0,'Consommation BATIMENT'!N$190))</f>
        <v>18488357.060061879</v>
      </c>
      <c r="O110" s="553">
        <f>IF(O$29="","",IF('Consommation BATIMENT'!O$190&lt;0,0,'Consommation BATIMENT'!O$190))</f>
        <v>19821809.123745225</v>
      </c>
      <c r="P110" s="553">
        <f>IF(P$29="","",IF('Consommation BATIMENT'!P$190&lt;0,0,'Consommation BATIMENT'!P$190))</f>
        <v>21106292.827293929</v>
      </c>
      <c r="Q110" s="553">
        <f>IF(Q$29="","",IF('Consommation BATIMENT'!Q$190&lt;0,0,'Consommation BATIMENT'!Q$190))</f>
        <v>22343606.435797215</v>
      </c>
      <c r="R110" s="553">
        <f>IF(R$29="","",IF('Consommation BATIMENT'!R$190&lt;0,0,'Consommation BATIMENT'!R$190))</f>
        <v>23535482.176655434</v>
      </c>
      <c r="S110" s="553">
        <f>IF(S$29="","",IF('Consommation BATIMENT'!S$190&lt;0,0,'Consommation BATIMENT'!S$190))</f>
        <v>24683588.664682116</v>
      </c>
      <c r="T110" s="553">
        <f>IF(T$29="","",IF('Consommation BATIMENT'!T$190&lt;0,0,'Consommation BATIMENT'!T$190))</f>
        <v>25789533.238148995</v>
      </c>
      <c r="U110" s="553">
        <f>IF(U$29="","",IF('Consommation BATIMENT'!U$190&lt;0,0,'Consommation BATIMENT'!U$190))</f>
        <v>26854864.209044449</v>
      </c>
      <c r="V110" s="553">
        <f>IF(V$29="","",IF('Consommation BATIMENT'!V$190&lt;0,0,'Consommation BATIMENT'!V$190))</f>
        <v>27881073.03069571</v>
      </c>
      <c r="W110" s="553">
        <f>IF(W$29="","",IF('Consommation BATIMENT'!W$190&lt;0,0,'Consommation BATIMENT'!W$190))</f>
        <v>28869596.385789473</v>
      </c>
      <c r="X110" s="553">
        <f>IF(X$29="","",IF('Consommation BATIMENT'!X$190&lt;0,0,'Consommation BATIMENT'!X$190))</f>
        <v>29821818.197714124</v>
      </c>
      <c r="Y110" s="553">
        <f>IF(Y$29="","",IF('Consommation BATIMENT'!Y$190&lt;0,0,'Consommation BATIMENT'!Y$190))</f>
        <v>30739071.568039469</v>
      </c>
      <c r="Z110" s="553">
        <f>IF(Z$29="","",IF('Consommation BATIMENT'!Z$190&lt;0,0,'Consommation BATIMENT'!Z$190))</f>
        <v>31622640.642846357</v>
      </c>
      <c r="AA110" s="553">
        <f>IF(AA$29="","",IF('Consommation BATIMENT'!AA$190&lt;0,0,'Consommation BATIMENT'!AA$190))</f>
        <v>32473762.410519108</v>
      </c>
      <c r="AB110" s="553">
        <f>IF(AB$29="","",IF('Consommation BATIMENT'!AB$190&lt;0,0,'Consommation BATIMENT'!AB$190))</f>
        <v>33293628.433517616</v>
      </c>
      <c r="AC110" s="553">
        <f>IF(AC$29="","",IF('Consommation BATIMENT'!AC$190&lt;0,0,'Consommation BATIMENT'!AC$190))</f>
        <v>34083386.516553551</v>
      </c>
      <c r="AD110" s="553">
        <f>IF(AD$29="","",IF('Consommation BATIMENT'!AD$190&lt;0,0,'Consommation BATIMENT'!AD$190))</f>
        <v>34844142.313506156</v>
      </c>
      <c r="AE110" s="553">
        <f>IF(AE$29="","",IF('Consommation BATIMENT'!AE$190&lt;0,0,'Consommation BATIMENT'!AE$190))</f>
        <v>35576960.875327267</v>
      </c>
      <c r="AF110" s="553">
        <f>IF(AF$29="","",IF('Consommation BATIMENT'!AF$190&lt;0,0,'Consommation BATIMENT'!AF$190))</f>
        <v>36282868.141102627</v>
      </c>
      <c r="AG110" s="553">
        <f>IF(AG$29="","",IF('Consommation BATIMENT'!AG$190&lt;0,0,'Consommation BATIMENT'!AG$190))</f>
        <v>36962852.374356918</v>
      </c>
      <c r="AH110" s="553">
        <f>IF(AH$29="","",IF('Consommation BATIMENT'!AH$190&lt;0,0,'Consommation BATIMENT'!AH$190))</f>
        <v>37617865.54661341</v>
      </c>
      <c r="AI110" s="553">
        <f>IF(AI$29="","",IF('Consommation BATIMENT'!AI$190&lt;0,0,'Consommation BATIMENT'!AI$190))</f>
        <v>38248824.670145124</v>
      </c>
      <c r="AJ110" s="553">
        <f>IF(AJ$29="","",IF('Consommation BATIMENT'!AJ$190&lt;0,0,'Consommation BATIMENT'!AJ$190))</f>
        <v>38856613.081783384</v>
      </c>
      <c r="AK110" s="553" t="str">
        <f>IF(AK$29="","",IF('Consommation BATIMENT'!AK$190&lt;0,0,'Consommation BATIMENT'!AK$190))</f>
        <v/>
      </c>
      <c r="AL110" s="553" t="str">
        <f>IF(AL$29="","",IF('Consommation BATIMENT'!AL$190&lt;0,0,'Consommation BATIMENT'!AL$190))</f>
        <v/>
      </c>
      <c r="AM110" s="553" t="str">
        <f>IF(AM$29="","",IF('Consommation BATIMENT'!AM$190&lt;0,0,'Consommation BATIMENT'!AM$190))</f>
        <v/>
      </c>
      <c r="AN110" s="553" t="str">
        <f>IF(AN$29="","",IF('Consommation BATIMENT'!AN$190&lt;0,0,'Consommation BATIMENT'!AN$190))</f>
        <v/>
      </c>
      <c r="AO110" s="553" t="str">
        <f>IF(AO$29="","",IF('Consommation BATIMENT'!AO$190&lt;0,0,'Consommation BATIMENT'!AO$190))</f>
        <v/>
      </c>
      <c r="AP110" s="553" t="str">
        <f>IF(AP$29="","",IF('Consommation BATIMENT'!AP$190&lt;0,0,'Consommation BATIMENT'!AP$190))</f>
        <v/>
      </c>
      <c r="AQ110" s="553" t="str">
        <f>IF(AQ$29="","",IF('Consommation BATIMENT'!AQ$190&lt;0,0,'Consommation BATIMENT'!AQ$190))</f>
        <v/>
      </c>
      <c r="AR110" s="553" t="str">
        <f>IF(AR$29="","",IF('Consommation BATIMENT'!AR$190&lt;0,0,'Consommation BATIMENT'!AR$190))</f>
        <v/>
      </c>
    </row>
    <row r="111" spans="1:44" s="548" customFormat="1" ht="22" hidden="1" customHeight="1" x14ac:dyDescent="0.15">
      <c r="A111" s="513"/>
      <c r="B111" s="549" t="s">
        <v>199</v>
      </c>
      <c r="C111" s="550" t="s">
        <v>79</v>
      </c>
      <c r="D111" s="547">
        <f t="shared" ref="D111:AR111" si="30">IF(D$29="","",IF(D110&lt;0,0,IF($D100=0,D110,$F$41*$F$42*D110)))</f>
        <v>2012400.0000000002</v>
      </c>
      <c r="E111" s="547">
        <f t="shared" si="30"/>
        <v>3950898.6348000001</v>
      </c>
      <c r="F111" s="547">
        <f t="shared" si="30"/>
        <v>5818209.7842342397</v>
      </c>
      <c r="G111" s="547">
        <f t="shared" si="30"/>
        <v>7616947.6663278062</v>
      </c>
      <c r="H111" s="547">
        <f t="shared" si="30"/>
        <v>9349630.4971772507</v>
      </c>
      <c r="I111" s="547">
        <f t="shared" si="30"/>
        <v>11018684.016429411</v>
      </c>
      <c r="J111" s="547">
        <f t="shared" si="30"/>
        <v>12626444.883294074</v>
      </c>
      <c r="K111" s="547">
        <f t="shared" si="30"/>
        <v>14175163.947844865</v>
      </c>
      <c r="L111" s="547">
        <f t="shared" si="30"/>
        <v>15667009.402188158</v>
      </c>
      <c r="M111" s="547">
        <f t="shared" si="30"/>
        <v>17104069.815911602</v>
      </c>
      <c r="N111" s="547">
        <f t="shared" si="30"/>
        <v>18488357.060061879</v>
      </c>
      <c r="O111" s="547">
        <f t="shared" si="30"/>
        <v>19821809.123745225</v>
      </c>
      <c r="P111" s="547">
        <f t="shared" si="30"/>
        <v>21106292.827293929</v>
      </c>
      <c r="Q111" s="547">
        <f t="shared" si="30"/>
        <v>22343606.435797215</v>
      </c>
      <c r="R111" s="547">
        <f t="shared" si="30"/>
        <v>23535482.176655434</v>
      </c>
      <c r="S111" s="547">
        <f t="shared" si="30"/>
        <v>24683588.664682116</v>
      </c>
      <c r="T111" s="547">
        <f t="shared" si="30"/>
        <v>25789533.238148995</v>
      </c>
      <c r="U111" s="547">
        <f t="shared" si="30"/>
        <v>26854864.209044449</v>
      </c>
      <c r="V111" s="547">
        <f t="shared" si="30"/>
        <v>27881073.03069571</v>
      </c>
      <c r="W111" s="547">
        <f t="shared" si="30"/>
        <v>28869596.385789473</v>
      </c>
      <c r="X111" s="547">
        <f t="shared" si="30"/>
        <v>29821818.197714124</v>
      </c>
      <c r="Y111" s="547">
        <f t="shared" si="30"/>
        <v>30739071.568039469</v>
      </c>
      <c r="Z111" s="547">
        <f t="shared" si="30"/>
        <v>31622640.642846357</v>
      </c>
      <c r="AA111" s="547">
        <f t="shared" si="30"/>
        <v>32473762.410519108</v>
      </c>
      <c r="AB111" s="547">
        <f t="shared" si="30"/>
        <v>33293628.433517616</v>
      </c>
      <c r="AC111" s="547">
        <f t="shared" si="30"/>
        <v>34083386.516553551</v>
      </c>
      <c r="AD111" s="547">
        <f t="shared" si="30"/>
        <v>34844142.313506156</v>
      </c>
      <c r="AE111" s="547">
        <f t="shared" si="30"/>
        <v>35576960.875327267</v>
      </c>
      <c r="AF111" s="547">
        <f t="shared" si="30"/>
        <v>36282868.141102627</v>
      </c>
      <c r="AG111" s="547">
        <f t="shared" si="30"/>
        <v>36962852.374356918</v>
      </c>
      <c r="AH111" s="547">
        <f t="shared" si="30"/>
        <v>37617865.54661341</v>
      </c>
      <c r="AI111" s="547">
        <f t="shared" si="30"/>
        <v>38248824.670145124</v>
      </c>
      <c r="AJ111" s="547">
        <f t="shared" si="30"/>
        <v>38856613.081783384</v>
      </c>
      <c r="AK111" s="547" t="str">
        <f t="shared" si="30"/>
        <v/>
      </c>
      <c r="AL111" s="547" t="str">
        <f t="shared" si="30"/>
        <v/>
      </c>
      <c r="AM111" s="547" t="str">
        <f t="shared" si="30"/>
        <v/>
      </c>
      <c r="AN111" s="547" t="str">
        <f t="shared" si="30"/>
        <v/>
      </c>
      <c r="AO111" s="547" t="str">
        <f t="shared" si="30"/>
        <v/>
      </c>
      <c r="AP111" s="547" t="str">
        <f t="shared" si="30"/>
        <v/>
      </c>
      <c r="AQ111" s="547" t="str">
        <f t="shared" si="30"/>
        <v/>
      </c>
      <c r="AR111" s="547" t="str">
        <f t="shared" si="30"/>
        <v/>
      </c>
    </row>
    <row r="112" spans="1:44" s="548" customFormat="1" ht="22" hidden="1" customHeight="1" x14ac:dyDescent="0.15">
      <c r="A112" s="513"/>
      <c r="B112" s="549" t="s">
        <v>197</v>
      </c>
      <c r="C112" s="550" t="s">
        <v>49</v>
      </c>
      <c r="D112" s="547">
        <f t="shared" ref="D112:AR112" si="31">IF(D$29="","",IF($D100=0,$H100*D111,$J$24*D111))</f>
        <v>216328427.82720006</v>
      </c>
      <c r="E112" s="547">
        <f t="shared" si="31"/>
        <v>424712626.7993018</v>
      </c>
      <c r="F112" s="547">
        <f t="shared" si="31"/>
        <v>625444332.832551</v>
      </c>
      <c r="G112" s="547">
        <f t="shared" si="31"/>
        <v>818804568.42514133</v>
      </c>
      <c r="H112" s="547">
        <f t="shared" si="31"/>
        <v>1005064036.0860649</v>
      </c>
      <c r="I112" s="547">
        <f t="shared" si="31"/>
        <v>1184483497.3160765</v>
      </c>
      <c r="J112" s="547">
        <f t="shared" si="31"/>
        <v>1357314137.6713383</v>
      </c>
      <c r="K112" s="547">
        <f t="shared" si="31"/>
        <v>1523797918.4208336</v>
      </c>
      <c r="L112" s="547">
        <f t="shared" si="31"/>
        <v>1684167915.2898653</v>
      </c>
      <c r="M112" s="547">
        <f t="shared" si="31"/>
        <v>1838648644.7638757</v>
      </c>
      <c r="N112" s="547">
        <f t="shared" si="31"/>
        <v>1987456378.4094117</v>
      </c>
      <c r="O112" s="547">
        <f t="shared" si="31"/>
        <v>2130799445.6522827</v>
      </c>
      <c r="P112" s="547">
        <f t="shared" si="31"/>
        <v>2268878525.4367938</v>
      </c>
      <c r="Q112" s="547">
        <f t="shared" si="31"/>
        <v>2401886927.1743789</v>
      </c>
      <c r="R112" s="547">
        <f t="shared" si="31"/>
        <v>2530010861.3749542</v>
      </c>
      <c r="S112" s="547">
        <f t="shared" si="31"/>
        <v>2653429700.3398814</v>
      </c>
      <c r="T112" s="547">
        <f t="shared" si="31"/>
        <v>2772316229.2814999</v>
      </c>
      <c r="U112" s="547">
        <f t="shared" si="31"/>
        <v>2886836888.2207956</v>
      </c>
      <c r="V112" s="547">
        <f t="shared" si="31"/>
        <v>2997152005.0018635</v>
      </c>
      <c r="W112" s="547">
        <f t="shared" si="31"/>
        <v>3103416019.7493801</v>
      </c>
      <c r="X112" s="547">
        <f t="shared" si="31"/>
        <v>3205777701.0833235</v>
      </c>
      <c r="Y112" s="547">
        <f t="shared" si="31"/>
        <v>3304380354.3936405</v>
      </c>
      <c r="Z112" s="547">
        <f t="shared" si="31"/>
        <v>3399362022.4664431</v>
      </c>
      <c r="AA112" s="547">
        <f t="shared" si="31"/>
        <v>3490855678.7426076</v>
      </c>
      <c r="AB112" s="547">
        <f t="shared" si="31"/>
        <v>3578989413.4793429</v>
      </c>
      <c r="AC112" s="547">
        <f t="shared" si="31"/>
        <v>3663886613.0753412</v>
      </c>
      <c r="AD112" s="547">
        <f t="shared" si="31"/>
        <v>3745666132.810576</v>
      </c>
      <c r="AE112" s="547">
        <f t="shared" si="31"/>
        <v>3824442463.2425728</v>
      </c>
      <c r="AF112" s="547">
        <f t="shared" si="31"/>
        <v>3900325890.492116</v>
      </c>
      <c r="AG112" s="547">
        <f t="shared" si="31"/>
        <v>3973422650.6427746</v>
      </c>
      <c r="AH112" s="547">
        <f t="shared" si="31"/>
        <v>4043835078.4704199</v>
      </c>
      <c r="AI112" s="547">
        <f t="shared" si="31"/>
        <v>4111661750.7109509</v>
      </c>
      <c r="AJ112" s="547">
        <f t="shared" si="31"/>
        <v>4176997624.0667925</v>
      </c>
      <c r="AK112" s="547" t="str">
        <f t="shared" si="31"/>
        <v/>
      </c>
      <c r="AL112" s="547" t="str">
        <f t="shared" si="31"/>
        <v/>
      </c>
      <c r="AM112" s="547" t="str">
        <f t="shared" si="31"/>
        <v/>
      </c>
      <c r="AN112" s="547" t="str">
        <f t="shared" si="31"/>
        <v/>
      </c>
      <c r="AO112" s="547" t="str">
        <f t="shared" si="31"/>
        <v/>
      </c>
      <c r="AP112" s="547" t="str">
        <f t="shared" si="31"/>
        <v/>
      </c>
      <c r="AQ112" s="547" t="str">
        <f t="shared" si="31"/>
        <v/>
      </c>
      <c r="AR112" s="547" t="str">
        <f t="shared" si="31"/>
        <v/>
      </c>
    </row>
    <row r="113" spans="1:1173" s="513" customFormat="1" ht="10" hidden="1" customHeight="1" x14ac:dyDescent="0.15">
      <c r="C113" s="545"/>
      <c r="D113" s="551"/>
      <c r="E113" s="551"/>
      <c r="F113" s="551"/>
      <c r="G113" s="551"/>
      <c r="H113" s="551"/>
      <c r="I113" s="551"/>
      <c r="J113" s="551"/>
      <c r="K113" s="551"/>
      <c r="L113" s="551"/>
      <c r="M113" s="551"/>
      <c r="N113" s="551"/>
      <c r="O113" s="551"/>
      <c r="P113" s="551"/>
      <c r="Q113" s="551"/>
      <c r="R113" s="551"/>
      <c r="S113" s="551"/>
      <c r="T113" s="551"/>
      <c r="U113" s="551"/>
      <c r="V113" s="551"/>
      <c r="W113" s="551"/>
      <c r="X113" s="551"/>
      <c r="Y113" s="551"/>
      <c r="Z113" s="551"/>
      <c r="AA113" s="551"/>
      <c r="AB113" s="551"/>
      <c r="AC113" s="551"/>
      <c r="AD113" s="551"/>
      <c r="AE113" s="551"/>
      <c r="AF113" s="551"/>
      <c r="AG113" s="551"/>
      <c r="AH113" s="551"/>
      <c r="AI113" s="551"/>
      <c r="AJ113" s="551"/>
      <c r="AK113" s="551"/>
      <c r="AL113" s="551"/>
      <c r="AM113" s="551"/>
      <c r="AN113" s="551"/>
      <c r="AO113" s="551"/>
      <c r="AP113" s="551"/>
      <c r="AQ113" s="551"/>
      <c r="AR113" s="551"/>
    </row>
    <row r="114" spans="1:1173" s="543" customFormat="1" ht="26" hidden="1" customHeight="1" x14ac:dyDescent="0.15">
      <c r="A114" s="513"/>
      <c r="B114" s="543" t="s">
        <v>101</v>
      </c>
      <c r="C114" s="546" t="s">
        <v>79</v>
      </c>
      <c r="D114" s="553">
        <f>IF(D$29="","",IF('Consommation BATIMENT'!D$201&lt;0,0,'Consommation BATIMENT'!D$201))</f>
        <v>53847184.299999997</v>
      </c>
      <c r="E114" s="553">
        <f>IF(E$29="","",IF('Consommation BATIMENT'!E$201&lt;0,0,'Consommation BATIMENT'!E$201))</f>
        <v>51869754.150951095</v>
      </c>
      <c r="F114" s="553">
        <f>IF(F$29="","",IF('Consommation BATIMENT'!F$201&lt;0,0,'Consommation BATIMENT'!F$201))</f>
        <v>49964941.169265717</v>
      </c>
      <c r="G114" s="553">
        <f>IF(G$29="","",IF('Consommation BATIMENT'!G$201&lt;0,0,'Consommation BATIMENT'!G$201))</f>
        <v>48130078.634706773</v>
      </c>
      <c r="H114" s="553">
        <f>IF(H$29="","",IF('Consommation BATIMENT'!H$201&lt;0,0,'Consommation BATIMENT'!H$201))</f>
        <v>46362597.757004432</v>
      </c>
      <c r="I114" s="553">
        <f>IF(I$29="","",IF('Consommation BATIMENT'!I$201&lt;0,0,'Consommation BATIMENT'!I$201))</f>
        <v>44660024.079573959</v>
      </c>
      <c r="J114" s="553">
        <f>IF(J$29="","",IF('Consommation BATIMENT'!J$201&lt;0,0,'Consommation BATIMENT'!J$201))</f>
        <v>43019974.01529976</v>
      </c>
      <c r="K114" s="553">
        <f>IF(K$29="","",IF('Consommation BATIMENT'!K$201&lt;0,0,'Consommation BATIMENT'!K$201))</f>
        <v>41440151.509535901</v>
      </c>
      <c r="L114" s="553">
        <f>IF(L$29="","",IF('Consommation BATIMENT'!L$201&lt;0,0,'Consommation BATIMENT'!L$201))</f>
        <v>39918344.825651221</v>
      </c>
      <c r="M114" s="553">
        <f>IF(M$29="","",IF('Consommation BATIMENT'!M$201&lt;0,0,'Consommation BATIMENT'!M$201))</f>
        <v>38452423.448618829</v>
      </c>
      <c r="N114" s="553">
        <f>IF(N$29="","",IF('Consommation BATIMENT'!N$201&lt;0,0,'Consommation BATIMENT'!N$201))</f>
        <v>37040335.102315195</v>
      </c>
      <c r="O114" s="553">
        <f>IF(O$29="","",IF('Consommation BATIMENT'!O$201&lt;0,0,'Consommation BATIMENT'!O$201))</f>
        <v>35680102.876352876</v>
      </c>
      <c r="P114" s="553">
        <f>IF(P$29="","",IF('Consommation BATIMENT'!P$201&lt;0,0,'Consommation BATIMENT'!P$201))</f>
        <v>34369822.458424568</v>
      </c>
      <c r="Q114" s="553">
        <f>IF(Q$29="","",IF('Consommation BATIMENT'!Q$201&lt;0,0,'Consommation BATIMENT'!Q$201))</f>
        <v>33107659.468283843</v>
      </c>
      <c r="R114" s="553">
        <f>IF(R$29="","",IF('Consommation BATIMENT'!R$201&lt;0,0,'Consommation BATIMENT'!R$201))</f>
        <v>31891846.889630053</v>
      </c>
      <c r="S114" s="553">
        <f>IF(S$29="","",IF('Consommation BATIMENT'!S$201&lt;0,0,'Consommation BATIMENT'!S$201))</f>
        <v>30720682.596302167</v>
      </c>
      <c r="T114" s="553">
        <f>IF(T$29="","",IF('Consommation BATIMENT'!T$201&lt;0,0,'Consommation BATIMENT'!T$201))</f>
        <v>29592526.969318163</v>
      </c>
      <c r="U114" s="553">
        <f>IF(U$29="","",IF('Consommation BATIMENT'!U$201&lt;0,0,'Consommation BATIMENT'!U$201))</f>
        <v>28505800.601423893</v>
      </c>
      <c r="V114" s="553">
        <f>IF(V$29="","",IF('Consommation BATIMENT'!V$201&lt;0,0,'Consommation BATIMENT'!V$201))</f>
        <v>27458982.085937802</v>
      </c>
      <c r="W114" s="553">
        <f>IF(W$29="","",IF('Consommation BATIMENT'!W$201&lt;0,0,'Consommation BATIMENT'!W$201))</f>
        <v>26450605.886795908</v>
      </c>
      <c r="X114" s="553">
        <f>IF(X$29="","",IF('Consommation BATIMENT'!X$201&lt;0,0,'Consommation BATIMENT'!X$201))</f>
        <v>25479260.286815103</v>
      </c>
      <c r="Y114" s="553">
        <f>IF(Y$29="","",IF('Consommation BATIMENT'!Y$201&lt;0,0,'Consommation BATIMENT'!Y$201))</f>
        <v>24543585.411302391</v>
      </c>
      <c r="Z114" s="553">
        <f>IF(Z$29="","",IF('Consommation BATIMENT'!Z$201&lt;0,0,'Consommation BATIMENT'!Z$201))</f>
        <v>23642271.324243132</v>
      </c>
      <c r="AA114" s="553">
        <f>IF(AA$29="","",IF('Consommation BATIMENT'!AA$201&lt;0,0,'Consommation BATIMENT'!AA$201))</f>
        <v>22774056.194402952</v>
      </c>
      <c r="AB114" s="553">
        <f>IF(AB$29="","",IF('Consommation BATIMENT'!AB$201&lt;0,0,'Consommation BATIMENT'!AB$201))</f>
        <v>21937724.528775889</v>
      </c>
      <c r="AC114" s="553">
        <f>IF(AC$29="","",IF('Consommation BATIMENT'!AC$201&lt;0,0,'Consommation BATIMENT'!AC$201))</f>
        <v>21132105.470905654</v>
      </c>
      <c r="AD114" s="553">
        <f>IF(AD$29="","",IF('Consommation BATIMENT'!AD$201&lt;0,0,'Consommation BATIMENT'!AD$201))</f>
        <v>20356071.161697585</v>
      </c>
      <c r="AE114" s="553">
        <f>IF(AE$29="","",IF('Consommation BATIMENT'!AE$201&lt;0,0,'Consommation BATIMENT'!AE$201))</f>
        <v>19608535.160426565</v>
      </c>
      <c r="AF114" s="553">
        <f>IF(AF$29="","",IF('Consommation BATIMENT'!AF$201&lt;0,0,'Consommation BATIMENT'!AF$201))</f>
        <v>18888450.923730221</v>
      </c>
      <c r="AG114" s="553">
        <f>IF(AG$29="","",IF('Consommation BATIMENT'!AG$201&lt;0,0,'Consommation BATIMENT'!AG$201))</f>
        <v>18194810.340458076</v>
      </c>
      <c r="AH114" s="553">
        <f>IF(AH$29="","",IF('Consommation BATIMENT'!AH$201&lt;0,0,'Consommation BATIMENT'!AH$201))</f>
        <v>17526642.320325434</v>
      </c>
      <c r="AI114" s="553">
        <f>IF(AI$29="","",IF('Consommation BATIMENT'!AI$201&lt;0,0,'Consommation BATIMENT'!AI$201))</f>
        <v>16883011.434396125</v>
      </c>
      <c r="AJ114" s="553">
        <f>IF(AJ$29="","",IF('Consommation BATIMENT'!AJ$201&lt;0,0,'Consommation BATIMENT'!AJ$201))</f>
        <v>16263016.605490796</v>
      </c>
      <c r="AK114" s="553" t="str">
        <f>IF(AK$29="","",IF('Consommation BATIMENT'!AK$201&lt;0,0,'Consommation BATIMENT'!AK$201))</f>
        <v/>
      </c>
      <c r="AL114" s="553" t="str">
        <f>IF(AL$29="","",IF('Consommation BATIMENT'!AL$201&lt;0,0,'Consommation BATIMENT'!AL$201))</f>
        <v/>
      </c>
      <c r="AM114" s="553" t="str">
        <f>IF(AM$29="","",IF('Consommation BATIMENT'!AM$201&lt;0,0,'Consommation BATIMENT'!AM$201))</f>
        <v/>
      </c>
      <c r="AN114" s="553" t="str">
        <f>IF(AN$29="","",IF('Consommation BATIMENT'!AN$201&lt;0,0,'Consommation BATIMENT'!AN$201))</f>
        <v/>
      </c>
      <c r="AO114" s="553" t="str">
        <f>IF(AO$29="","",IF('Consommation BATIMENT'!AO$201&lt;0,0,'Consommation BATIMENT'!AO$201))</f>
        <v/>
      </c>
      <c r="AP114" s="553" t="str">
        <f>IF(AP$29="","",IF('Consommation BATIMENT'!AP$201&lt;0,0,'Consommation BATIMENT'!AP$201))</f>
        <v/>
      </c>
      <c r="AQ114" s="553" t="str">
        <f>IF(AQ$29="","",IF('Consommation BATIMENT'!AQ$201&lt;0,0,'Consommation BATIMENT'!AQ$201))</f>
        <v/>
      </c>
      <c r="AR114" s="553" t="str">
        <f>IF(AR$29="","",IF('Consommation BATIMENT'!AR$201&lt;0,0,'Consommation BATIMENT'!AR$201))</f>
        <v/>
      </c>
    </row>
    <row r="115" spans="1:1173" s="548" customFormat="1" ht="22" hidden="1" customHeight="1" x14ac:dyDescent="0.15">
      <c r="A115" s="513"/>
      <c r="B115" s="549" t="s">
        <v>200</v>
      </c>
      <c r="C115" s="550" t="s">
        <v>79</v>
      </c>
      <c r="D115" s="547">
        <f t="shared" ref="D115:AR115" si="32">IF(D$29="","",IF(D114&lt;0,0,IF($F100=0,D114,$F$41*$F$42*D114)))</f>
        <v>53847184.299999997</v>
      </c>
      <c r="E115" s="547">
        <f t="shared" si="32"/>
        <v>51869754.150951095</v>
      </c>
      <c r="F115" s="547">
        <f t="shared" si="32"/>
        <v>49964941.169265717</v>
      </c>
      <c r="G115" s="547">
        <f t="shared" si="32"/>
        <v>48130078.634706773</v>
      </c>
      <c r="H115" s="547">
        <f t="shared" si="32"/>
        <v>46362597.757004432</v>
      </c>
      <c r="I115" s="547">
        <f t="shared" si="32"/>
        <v>44660024.079573959</v>
      </c>
      <c r="J115" s="547">
        <f t="shared" si="32"/>
        <v>43019974.01529976</v>
      </c>
      <c r="K115" s="547">
        <f t="shared" si="32"/>
        <v>41440151.509535901</v>
      </c>
      <c r="L115" s="547">
        <f t="shared" si="32"/>
        <v>39918344.825651221</v>
      </c>
      <c r="M115" s="547">
        <f t="shared" si="32"/>
        <v>38452423.448618829</v>
      </c>
      <c r="N115" s="547">
        <f t="shared" si="32"/>
        <v>37040335.102315195</v>
      </c>
      <c r="O115" s="547">
        <f t="shared" si="32"/>
        <v>35680102.876352876</v>
      </c>
      <c r="P115" s="547">
        <f t="shared" si="32"/>
        <v>34369822.458424568</v>
      </c>
      <c r="Q115" s="547">
        <f t="shared" si="32"/>
        <v>33107659.468283843</v>
      </c>
      <c r="R115" s="547">
        <f t="shared" si="32"/>
        <v>31891846.889630053</v>
      </c>
      <c r="S115" s="547">
        <f t="shared" si="32"/>
        <v>30720682.596302167</v>
      </c>
      <c r="T115" s="547">
        <f t="shared" si="32"/>
        <v>29592526.969318163</v>
      </c>
      <c r="U115" s="547">
        <f t="shared" si="32"/>
        <v>28505800.601423893</v>
      </c>
      <c r="V115" s="547">
        <f t="shared" si="32"/>
        <v>27458982.085937802</v>
      </c>
      <c r="W115" s="547">
        <f t="shared" si="32"/>
        <v>26450605.886795908</v>
      </c>
      <c r="X115" s="547">
        <f t="shared" si="32"/>
        <v>25479260.286815103</v>
      </c>
      <c r="Y115" s="547">
        <f t="shared" si="32"/>
        <v>24543585.411302391</v>
      </c>
      <c r="Z115" s="547">
        <f t="shared" si="32"/>
        <v>23642271.324243132</v>
      </c>
      <c r="AA115" s="547">
        <f t="shared" si="32"/>
        <v>22774056.194402952</v>
      </c>
      <c r="AB115" s="547">
        <f t="shared" si="32"/>
        <v>21937724.528775889</v>
      </c>
      <c r="AC115" s="547">
        <f t="shared" si="32"/>
        <v>21132105.470905654</v>
      </c>
      <c r="AD115" s="547">
        <f t="shared" si="32"/>
        <v>20356071.161697585</v>
      </c>
      <c r="AE115" s="547">
        <f t="shared" si="32"/>
        <v>19608535.160426565</v>
      </c>
      <c r="AF115" s="547">
        <f t="shared" si="32"/>
        <v>18888450.923730221</v>
      </c>
      <c r="AG115" s="547">
        <f t="shared" si="32"/>
        <v>18194810.340458076</v>
      </c>
      <c r="AH115" s="547">
        <f t="shared" si="32"/>
        <v>17526642.320325434</v>
      </c>
      <c r="AI115" s="547">
        <f t="shared" si="32"/>
        <v>16883011.434396125</v>
      </c>
      <c r="AJ115" s="547">
        <f t="shared" si="32"/>
        <v>16263016.605490796</v>
      </c>
      <c r="AK115" s="547" t="str">
        <f t="shared" si="32"/>
        <v/>
      </c>
      <c r="AL115" s="547" t="str">
        <f t="shared" si="32"/>
        <v/>
      </c>
      <c r="AM115" s="547" t="str">
        <f t="shared" si="32"/>
        <v/>
      </c>
      <c r="AN115" s="547" t="str">
        <f t="shared" si="32"/>
        <v/>
      </c>
      <c r="AO115" s="547" t="str">
        <f t="shared" si="32"/>
        <v/>
      </c>
      <c r="AP115" s="547" t="str">
        <f t="shared" si="32"/>
        <v/>
      </c>
      <c r="AQ115" s="547" t="str">
        <f t="shared" si="32"/>
        <v/>
      </c>
      <c r="AR115" s="547" t="str">
        <f t="shared" si="32"/>
        <v/>
      </c>
      <c r="AS115" s="554"/>
    </row>
    <row r="116" spans="1:1173" s="548" customFormat="1" ht="22" hidden="1" customHeight="1" x14ac:dyDescent="0.15">
      <c r="A116" s="513"/>
      <c r="B116" s="549" t="s">
        <v>201</v>
      </c>
      <c r="C116" s="550" t="s">
        <v>49</v>
      </c>
      <c r="D116" s="547">
        <f t="shared" ref="D116:AR116" si="33">IF(D$29="","",IF($F100=0,$H100*D115,$J$24*D115))</f>
        <v>5788449971.4472704</v>
      </c>
      <c r="E116" s="547">
        <f t="shared" si="33"/>
        <v>5575880723.145812</v>
      </c>
      <c r="F116" s="547">
        <f t="shared" si="33"/>
        <v>5371117655.3497286</v>
      </c>
      <c r="G116" s="547">
        <f t="shared" si="33"/>
        <v>5173874101.6923208</v>
      </c>
      <c r="H116" s="547">
        <f t="shared" si="33"/>
        <v>4983873923.0558729</v>
      </c>
      <c r="I116" s="547">
        <f t="shared" si="33"/>
        <v>4800851120.9794922</v>
      </c>
      <c r="J116" s="547">
        <f t="shared" si="33"/>
        <v>4624549465.2637615</v>
      </c>
      <c r="K116" s="547">
        <f t="shared" si="33"/>
        <v>4454722135.2508802</v>
      </c>
      <c r="L116" s="547">
        <f t="shared" si="33"/>
        <v>4291131374.2780628</v>
      </c>
      <c r="M116" s="547">
        <f t="shared" si="33"/>
        <v>4133548156.8204494</v>
      </c>
      <c r="N116" s="547">
        <f t="shared" si="33"/>
        <v>3981751867.8575315</v>
      </c>
      <c r="O116" s="547">
        <f t="shared" si="33"/>
        <v>3835529994.0141993</v>
      </c>
      <c r="P116" s="547">
        <f t="shared" si="33"/>
        <v>3694677826.0440159</v>
      </c>
      <c r="Q116" s="547">
        <f t="shared" si="33"/>
        <v>3558998172.2382016</v>
      </c>
      <c r="R116" s="547">
        <f t="shared" si="33"/>
        <v>3428301082.359098</v>
      </c>
      <c r="S116" s="547">
        <f t="shared" si="33"/>
        <v>3302403581.7116246</v>
      </c>
      <c r="T116" s="547">
        <f t="shared" si="33"/>
        <v>3181129414.9804287</v>
      </c>
      <c r="U116" s="547">
        <f t="shared" si="33"/>
        <v>3064308799.4741025</v>
      </c>
      <c r="V116" s="547">
        <f t="shared" si="33"/>
        <v>2951778187.4310145</v>
      </c>
      <c r="W116" s="547">
        <f t="shared" si="33"/>
        <v>2843380037.0539856</v>
      </c>
      <c r="X116" s="547">
        <f t="shared" si="33"/>
        <v>2738962591.9532523</v>
      </c>
      <c r="Y116" s="547">
        <f t="shared" si="33"/>
        <v>2638379668.6889529</v>
      </c>
      <c r="Z116" s="547">
        <f t="shared" si="33"/>
        <v>2541490452.1156883</v>
      </c>
      <c r="AA116" s="547">
        <f t="shared" si="33"/>
        <v>2448159298.2426438</v>
      </c>
      <c r="AB116" s="547">
        <f t="shared" si="33"/>
        <v>2358255544.3332791</v>
      </c>
      <c r="AC116" s="547">
        <f t="shared" si="33"/>
        <v>2271653325.9787283</v>
      </c>
      <c r="AD116" s="547">
        <f t="shared" si="33"/>
        <v>2188231400.8888111</v>
      </c>
      <c r="AE116" s="547">
        <f t="shared" si="33"/>
        <v>2107872979.1539714</v>
      </c>
      <c r="AF116" s="547">
        <f t="shared" si="33"/>
        <v>2030465559.7405002</v>
      </c>
      <c r="AG116" s="547">
        <f t="shared" si="33"/>
        <v>1955900772.99015</v>
      </c>
      <c r="AH116" s="547">
        <f t="shared" si="33"/>
        <v>1884074228.9036326</v>
      </c>
      <c r="AI116" s="547">
        <f t="shared" si="33"/>
        <v>1814885370.9956048</v>
      </c>
      <c r="AJ116" s="547">
        <f t="shared" si="33"/>
        <v>1748237335.5165331</v>
      </c>
      <c r="AK116" s="547" t="str">
        <f t="shared" si="33"/>
        <v/>
      </c>
      <c r="AL116" s="547" t="str">
        <f t="shared" si="33"/>
        <v/>
      </c>
      <c r="AM116" s="547" t="str">
        <f t="shared" si="33"/>
        <v/>
      </c>
      <c r="AN116" s="547" t="str">
        <f t="shared" si="33"/>
        <v/>
      </c>
      <c r="AO116" s="547" t="str">
        <f t="shared" si="33"/>
        <v/>
      </c>
      <c r="AP116" s="547" t="str">
        <f t="shared" si="33"/>
        <v/>
      </c>
      <c r="AQ116" s="547" t="str">
        <f t="shared" si="33"/>
        <v/>
      </c>
      <c r="AR116" s="547" t="str">
        <f t="shared" si="33"/>
        <v/>
      </c>
      <c r="AS116" s="554"/>
    </row>
    <row r="117" spans="1:1173" s="513" customFormat="1" ht="10" hidden="1" customHeight="1" thickBot="1" x14ac:dyDescent="0.2">
      <c r="C117" s="545"/>
      <c r="D117" s="551"/>
      <c r="E117" s="555"/>
      <c r="F117" s="551"/>
      <c r="G117" s="551"/>
      <c r="H117" s="551"/>
      <c r="I117" s="551"/>
      <c r="J117" s="555"/>
      <c r="K117" s="551"/>
      <c r="L117" s="551"/>
      <c r="M117" s="551"/>
      <c r="N117" s="551"/>
      <c r="O117" s="551"/>
      <c r="P117" s="551"/>
      <c r="Q117" s="551"/>
      <c r="R117" s="551"/>
      <c r="S117" s="551"/>
      <c r="T117" s="551"/>
      <c r="U117" s="551"/>
      <c r="V117" s="551"/>
      <c r="W117" s="551"/>
      <c r="X117" s="551"/>
      <c r="Y117" s="551"/>
      <c r="Z117" s="551"/>
      <c r="AA117" s="551"/>
      <c r="AB117" s="551"/>
      <c r="AC117" s="551"/>
      <c r="AD117" s="551"/>
      <c r="AE117" s="551"/>
      <c r="AF117" s="551"/>
      <c r="AG117" s="551"/>
      <c r="AH117" s="551"/>
      <c r="AI117" s="551"/>
      <c r="AJ117" s="551"/>
      <c r="AK117" s="551"/>
      <c r="AL117" s="551"/>
      <c r="AM117" s="551"/>
      <c r="AN117" s="551"/>
      <c r="AO117" s="551"/>
      <c r="AP117" s="551"/>
      <c r="AQ117" s="551"/>
      <c r="AR117" s="551"/>
    </row>
    <row r="118" spans="1:1173" s="512" customFormat="1" ht="22" hidden="1" customHeight="1" thickTop="1" thickBot="1" x14ac:dyDescent="0.2">
      <c r="A118" s="513"/>
      <c r="B118" s="556" t="s">
        <v>248</v>
      </c>
      <c r="C118" s="557" t="s">
        <v>79</v>
      </c>
      <c r="D118" s="558">
        <f>IF(D$29="","",D103+D107+D111+D115)</f>
        <v>64074487.840000004</v>
      </c>
      <c r="E118" s="558">
        <f t="shared" ref="E118:AR119" si="34">IF(E$29="","",E103+E107+E111+E115)</f>
        <v>71997756.155751109</v>
      </c>
      <c r="F118" s="558">
        <f t="shared" si="34"/>
        <v>79678867.983499959</v>
      </c>
      <c r="G118" s="558">
        <f t="shared" si="34"/>
        <v>87163481.731034577</v>
      </c>
      <c r="H118" s="558">
        <f t="shared" si="34"/>
        <v>94422962.104181677</v>
      </c>
      <c r="I118" s="558">
        <f t="shared" si="34"/>
        <v>101465515.45600337</v>
      </c>
      <c r="J118" s="558">
        <f t="shared" si="34"/>
        <v>108298980.29859385</v>
      </c>
      <c r="K118" s="558">
        <f t="shared" si="34"/>
        <v>114930704.02738076</v>
      </c>
      <c r="L118" s="558">
        <f t="shared" si="34"/>
        <v>121368158.90783939</v>
      </c>
      <c r="M118" s="558">
        <f t="shared" si="34"/>
        <v>127618202.75453043</v>
      </c>
      <c r="N118" s="558">
        <f t="shared" si="34"/>
        <v>133687571.71237707</v>
      </c>
      <c r="O118" s="558">
        <f t="shared" si="34"/>
        <v>139582880.2000981</v>
      </c>
      <c r="P118" s="558">
        <f t="shared" si="34"/>
        <v>145310374.43571848</v>
      </c>
      <c r="Q118" s="558">
        <f t="shared" si="34"/>
        <v>150709722.09408104</v>
      </c>
      <c r="R118" s="558">
        <f t="shared" si="34"/>
        <v>155953012.75628549</v>
      </c>
      <c r="S118" s="558">
        <f t="shared" si="34"/>
        <v>161045880.5709843</v>
      </c>
      <c r="T118" s="558">
        <f t="shared" si="34"/>
        <v>165993837.70746714</v>
      </c>
      <c r="U118" s="558">
        <f t="shared" si="34"/>
        <v>170802027.89046836</v>
      </c>
      <c r="V118" s="558">
        <f t="shared" si="34"/>
        <v>175475595.98663351</v>
      </c>
      <c r="W118" s="558">
        <f t="shared" si="34"/>
        <v>180019195.12258539</v>
      </c>
      <c r="X118" s="558">
        <f t="shared" si="34"/>
        <v>184437602.69452924</v>
      </c>
      <c r="Y118" s="558">
        <f t="shared" si="34"/>
        <v>188735350.69934186</v>
      </c>
      <c r="Z118" s="558">
        <f t="shared" si="34"/>
        <v>192916848.90708947</v>
      </c>
      <c r="AA118" s="558">
        <f t="shared" si="34"/>
        <v>196681809.70492205</v>
      </c>
      <c r="AB118" s="558">
        <f t="shared" si="34"/>
        <v>200338603.79229349</v>
      </c>
      <c r="AC118" s="558">
        <f t="shared" si="34"/>
        <v>203891274.04745921</v>
      </c>
      <c r="AD118" s="558">
        <f t="shared" si="34"/>
        <v>207343371.35520375</v>
      </c>
      <c r="AE118" s="558">
        <f t="shared" si="34"/>
        <v>210698693.83575383</v>
      </c>
      <c r="AF118" s="558">
        <f t="shared" si="34"/>
        <v>213960670.76483282</v>
      </c>
      <c r="AG118" s="558">
        <f t="shared" si="34"/>
        <v>217132608.96481499</v>
      </c>
      <c r="AH118" s="558">
        <f t="shared" si="34"/>
        <v>220217815.98693883</v>
      </c>
      <c r="AI118" s="558">
        <f t="shared" si="34"/>
        <v>223219353.66454124</v>
      </c>
      <c r="AJ118" s="558">
        <f t="shared" si="34"/>
        <v>226140284.50727418</v>
      </c>
      <c r="AK118" s="558" t="str">
        <f t="shared" si="34"/>
        <v/>
      </c>
      <c r="AL118" s="558" t="str">
        <f t="shared" si="34"/>
        <v/>
      </c>
      <c r="AM118" s="558" t="str">
        <f t="shared" si="34"/>
        <v/>
      </c>
      <c r="AN118" s="558" t="str">
        <f t="shared" si="34"/>
        <v/>
      </c>
      <c r="AO118" s="558" t="str">
        <f t="shared" si="34"/>
        <v/>
      </c>
      <c r="AP118" s="558" t="str">
        <f t="shared" si="34"/>
        <v/>
      </c>
      <c r="AQ118" s="558" t="str">
        <f t="shared" si="34"/>
        <v/>
      </c>
      <c r="AR118" s="558" t="str">
        <f t="shared" si="34"/>
        <v/>
      </c>
      <c r="AS118" s="518"/>
      <c r="AT118" s="518"/>
      <c r="AU118" s="518"/>
      <c r="AV118" s="518"/>
      <c r="AW118" s="518"/>
      <c r="AX118" s="518"/>
      <c r="AY118" s="518"/>
      <c r="AZ118" s="518"/>
      <c r="BA118" s="518"/>
      <c r="BB118" s="518"/>
      <c r="BC118" s="518"/>
      <c r="BD118" s="518"/>
      <c r="BE118" s="518"/>
      <c r="BF118" s="518"/>
      <c r="BG118" s="518"/>
      <c r="BH118" s="518"/>
      <c r="BI118" s="518"/>
      <c r="BJ118" s="518"/>
      <c r="BK118" s="518"/>
      <c r="BL118" s="518"/>
      <c r="BM118" s="518"/>
      <c r="BN118" s="518"/>
      <c r="BO118" s="518"/>
      <c r="BP118" s="518"/>
      <c r="BQ118" s="518"/>
      <c r="BR118" s="518"/>
      <c r="BS118" s="518"/>
      <c r="BT118" s="518"/>
      <c r="BU118" s="518"/>
      <c r="BV118" s="518"/>
      <c r="BW118" s="518"/>
      <c r="BX118" s="518"/>
      <c r="BY118" s="518"/>
      <c r="BZ118" s="518"/>
      <c r="CA118" s="518"/>
      <c r="CB118" s="518"/>
      <c r="CC118" s="518"/>
      <c r="CD118" s="518"/>
      <c r="CE118" s="518"/>
      <c r="CF118" s="518"/>
      <c r="CG118" s="518"/>
      <c r="CH118" s="518"/>
      <c r="CI118" s="518"/>
      <c r="CJ118" s="518"/>
      <c r="CK118" s="518"/>
      <c r="CL118" s="518"/>
      <c r="CM118" s="518"/>
      <c r="CN118" s="518"/>
      <c r="CO118" s="518"/>
      <c r="CP118" s="518"/>
      <c r="CQ118" s="518"/>
      <c r="CR118" s="518"/>
      <c r="CS118" s="518"/>
      <c r="CT118" s="518"/>
      <c r="CU118" s="518"/>
      <c r="CV118" s="518"/>
      <c r="CW118" s="518"/>
      <c r="CX118" s="518"/>
      <c r="CY118" s="518"/>
      <c r="CZ118" s="518"/>
      <c r="DA118" s="518"/>
      <c r="DB118" s="518"/>
      <c r="DC118" s="518"/>
      <c r="DD118" s="518"/>
      <c r="DE118" s="518"/>
      <c r="DF118" s="518"/>
      <c r="DG118" s="518"/>
      <c r="DH118" s="518"/>
      <c r="DI118" s="518"/>
      <c r="DJ118" s="518"/>
      <c r="DK118" s="518"/>
      <c r="DL118" s="518"/>
      <c r="DM118" s="518"/>
      <c r="DN118" s="518"/>
      <c r="DO118" s="518"/>
      <c r="DP118" s="518"/>
      <c r="DQ118" s="518"/>
      <c r="DR118" s="518"/>
      <c r="DS118" s="518"/>
      <c r="DT118" s="518"/>
      <c r="DU118" s="518"/>
      <c r="DV118" s="518"/>
      <c r="DW118" s="518"/>
      <c r="DX118" s="518"/>
      <c r="DY118" s="518"/>
      <c r="DZ118" s="518"/>
      <c r="EA118" s="518"/>
      <c r="EB118" s="518"/>
      <c r="EC118" s="518"/>
      <c r="ED118" s="518"/>
      <c r="EE118" s="518"/>
      <c r="EF118" s="518"/>
      <c r="EG118" s="518"/>
      <c r="EH118" s="518"/>
      <c r="EI118" s="518"/>
      <c r="EJ118" s="518"/>
      <c r="EK118" s="518"/>
      <c r="EL118" s="518"/>
      <c r="EM118" s="518"/>
      <c r="EN118" s="518"/>
      <c r="EO118" s="518"/>
      <c r="EP118" s="518"/>
      <c r="EQ118" s="518"/>
      <c r="ER118" s="518"/>
      <c r="ES118" s="518"/>
      <c r="ET118" s="518"/>
      <c r="EU118" s="518"/>
      <c r="EV118" s="518"/>
      <c r="EW118" s="518"/>
      <c r="EX118" s="518"/>
      <c r="EY118" s="518"/>
      <c r="EZ118" s="518"/>
      <c r="FA118" s="518"/>
      <c r="FB118" s="518"/>
      <c r="FC118" s="518"/>
      <c r="FD118" s="518"/>
      <c r="FE118" s="518"/>
      <c r="FF118" s="518"/>
      <c r="FG118" s="518"/>
      <c r="FH118" s="518"/>
      <c r="FI118" s="518"/>
      <c r="FJ118" s="518"/>
      <c r="FK118" s="518"/>
      <c r="FL118" s="518"/>
      <c r="FM118" s="518"/>
      <c r="FN118" s="518"/>
      <c r="FO118" s="518"/>
      <c r="FP118" s="518"/>
      <c r="FQ118" s="518"/>
      <c r="FR118" s="518"/>
      <c r="FS118" s="518"/>
      <c r="FT118" s="518"/>
      <c r="FU118" s="518"/>
      <c r="FV118" s="518"/>
      <c r="FW118" s="518"/>
      <c r="FX118" s="518"/>
      <c r="FY118" s="518"/>
      <c r="FZ118" s="518"/>
      <c r="GA118" s="518"/>
      <c r="GB118" s="518"/>
      <c r="GC118" s="518"/>
      <c r="GD118" s="518"/>
      <c r="GE118" s="518"/>
      <c r="GF118" s="518"/>
      <c r="GG118" s="518"/>
      <c r="GH118" s="518"/>
      <c r="GI118" s="518"/>
      <c r="GJ118" s="518"/>
      <c r="GK118" s="518"/>
      <c r="GL118" s="518"/>
      <c r="GM118" s="518"/>
      <c r="GN118" s="518"/>
      <c r="GO118" s="518"/>
      <c r="GP118" s="518"/>
      <c r="GQ118" s="518"/>
      <c r="GR118" s="518"/>
      <c r="GS118" s="518"/>
      <c r="GT118" s="518"/>
      <c r="GU118" s="518"/>
      <c r="GV118" s="518"/>
      <c r="GW118" s="518"/>
      <c r="GX118" s="518"/>
      <c r="GY118" s="518"/>
      <c r="GZ118" s="518"/>
      <c r="HA118" s="518"/>
      <c r="HB118" s="518"/>
      <c r="HC118" s="518"/>
      <c r="HD118" s="518"/>
      <c r="HE118" s="518"/>
      <c r="HF118" s="518"/>
      <c r="HG118" s="518"/>
      <c r="HH118" s="518"/>
      <c r="HI118" s="518"/>
      <c r="HJ118" s="518"/>
      <c r="HK118" s="518"/>
      <c r="HL118" s="518"/>
      <c r="HM118" s="518"/>
      <c r="HN118" s="518"/>
      <c r="HO118" s="518"/>
      <c r="HP118" s="518"/>
      <c r="HQ118" s="518"/>
      <c r="HR118" s="518"/>
      <c r="HS118" s="518"/>
      <c r="HT118" s="518"/>
      <c r="HU118" s="518"/>
      <c r="HV118" s="518"/>
      <c r="HW118" s="518"/>
      <c r="HX118" s="518"/>
      <c r="HY118" s="518"/>
      <c r="HZ118" s="518"/>
      <c r="IA118" s="518"/>
      <c r="IB118" s="518"/>
      <c r="IC118" s="518"/>
      <c r="ID118" s="518"/>
      <c r="IE118" s="518"/>
      <c r="IF118" s="518"/>
      <c r="IG118" s="518"/>
      <c r="IH118" s="518"/>
      <c r="II118" s="518"/>
      <c r="IJ118" s="518"/>
      <c r="IK118" s="518"/>
      <c r="IL118" s="518"/>
      <c r="IM118" s="518"/>
      <c r="IN118" s="518"/>
      <c r="IO118" s="518"/>
      <c r="IP118" s="518"/>
      <c r="IQ118" s="518"/>
      <c r="IR118" s="518"/>
      <c r="IS118" s="518"/>
      <c r="IT118" s="518"/>
      <c r="IU118" s="518"/>
      <c r="IV118" s="518"/>
      <c r="IW118" s="518"/>
      <c r="IX118" s="518"/>
      <c r="IY118" s="518"/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  <c r="JP118" s="518"/>
      <c r="JQ118" s="518"/>
      <c r="JR118" s="518"/>
      <c r="JS118" s="518"/>
      <c r="JT118" s="518"/>
      <c r="JU118" s="518"/>
      <c r="JV118" s="518"/>
      <c r="JW118" s="518"/>
      <c r="JX118" s="518"/>
      <c r="JY118" s="518"/>
      <c r="JZ118" s="518"/>
      <c r="KA118" s="518"/>
      <c r="KB118" s="518"/>
      <c r="KC118" s="518"/>
      <c r="KD118" s="518"/>
      <c r="KE118" s="518"/>
      <c r="KF118" s="518"/>
      <c r="KG118" s="518"/>
      <c r="KH118" s="518"/>
      <c r="KI118" s="518"/>
      <c r="KJ118" s="518"/>
      <c r="KK118" s="518"/>
      <c r="KL118" s="518"/>
      <c r="KM118" s="518"/>
      <c r="KN118" s="518"/>
      <c r="KO118" s="518"/>
      <c r="KP118" s="518"/>
      <c r="KQ118" s="518"/>
      <c r="KR118" s="518"/>
      <c r="KS118" s="518"/>
      <c r="KT118" s="518"/>
      <c r="KU118" s="518"/>
      <c r="KV118" s="518"/>
      <c r="KW118" s="518"/>
      <c r="KX118" s="518"/>
      <c r="KY118" s="518"/>
      <c r="KZ118" s="518"/>
      <c r="LA118" s="518"/>
      <c r="LB118" s="518"/>
      <c r="LC118" s="518"/>
      <c r="LD118" s="518"/>
      <c r="LE118" s="518"/>
      <c r="LF118" s="518"/>
      <c r="LG118" s="518"/>
      <c r="LH118" s="518"/>
      <c r="LI118" s="518"/>
      <c r="LJ118" s="518"/>
      <c r="LK118" s="518"/>
      <c r="LL118" s="518"/>
      <c r="LM118" s="518"/>
      <c r="LN118" s="518"/>
      <c r="LO118" s="518"/>
      <c r="LP118" s="518"/>
      <c r="LQ118" s="518"/>
      <c r="LR118" s="518"/>
      <c r="LS118" s="518"/>
      <c r="LT118" s="518"/>
      <c r="LU118" s="518"/>
      <c r="LV118" s="518"/>
      <c r="LW118" s="518"/>
      <c r="LX118" s="518"/>
      <c r="LY118" s="518"/>
      <c r="LZ118" s="518"/>
      <c r="MA118" s="518"/>
      <c r="MB118" s="518"/>
      <c r="MC118" s="518"/>
      <c r="MD118" s="518"/>
      <c r="ME118" s="518"/>
      <c r="MF118" s="518"/>
      <c r="MG118" s="518"/>
      <c r="MH118" s="518"/>
      <c r="MI118" s="518"/>
      <c r="MJ118" s="518"/>
      <c r="MK118" s="518"/>
      <c r="ML118" s="518"/>
      <c r="MM118" s="518"/>
      <c r="MN118" s="518"/>
      <c r="MO118" s="518"/>
      <c r="MP118" s="518"/>
      <c r="MQ118" s="518"/>
      <c r="MR118" s="518"/>
      <c r="MS118" s="518"/>
      <c r="MT118" s="518"/>
      <c r="MU118" s="518"/>
      <c r="MV118" s="518"/>
      <c r="MW118" s="518"/>
      <c r="MX118" s="518"/>
      <c r="MY118" s="518"/>
      <c r="MZ118" s="518"/>
      <c r="NA118" s="518"/>
      <c r="NB118" s="518"/>
      <c r="NC118" s="518"/>
      <c r="ND118" s="518"/>
      <c r="NE118" s="518"/>
      <c r="NF118" s="518"/>
      <c r="NG118" s="518"/>
      <c r="NH118" s="518"/>
      <c r="NI118" s="518"/>
      <c r="NJ118" s="518"/>
      <c r="NK118" s="518"/>
      <c r="NL118" s="518"/>
      <c r="NM118" s="518"/>
      <c r="NN118" s="518"/>
      <c r="NO118" s="518"/>
      <c r="NP118" s="518"/>
      <c r="NQ118" s="518"/>
      <c r="NR118" s="518"/>
      <c r="NS118" s="518"/>
      <c r="NT118" s="518"/>
      <c r="NU118" s="518"/>
      <c r="NV118" s="518"/>
      <c r="NW118" s="518"/>
      <c r="NX118" s="518"/>
      <c r="NY118" s="518"/>
      <c r="NZ118" s="518"/>
      <c r="OA118" s="518"/>
      <c r="OB118" s="518"/>
      <c r="OC118" s="518"/>
      <c r="OD118" s="518"/>
      <c r="OE118" s="518"/>
      <c r="OF118" s="518"/>
      <c r="OG118" s="518"/>
      <c r="OH118" s="518"/>
      <c r="OI118" s="518"/>
      <c r="OJ118" s="518"/>
      <c r="OK118" s="518"/>
      <c r="OL118" s="518"/>
      <c r="OM118" s="518"/>
      <c r="ON118" s="518"/>
      <c r="OO118" s="518"/>
      <c r="OP118" s="518"/>
      <c r="OQ118" s="518"/>
      <c r="OR118" s="518"/>
      <c r="OS118" s="518"/>
      <c r="OT118" s="518"/>
      <c r="OU118" s="518"/>
      <c r="OV118" s="518"/>
      <c r="OW118" s="518"/>
      <c r="OX118" s="518"/>
      <c r="OY118" s="518"/>
      <c r="OZ118" s="518"/>
      <c r="PA118" s="518"/>
      <c r="PB118" s="518"/>
      <c r="PC118" s="518"/>
      <c r="PD118" s="518"/>
      <c r="PE118" s="518"/>
      <c r="PF118" s="518"/>
      <c r="PG118" s="518"/>
      <c r="PH118" s="518"/>
      <c r="PI118" s="518"/>
      <c r="PJ118" s="518"/>
      <c r="PK118" s="518"/>
      <c r="PL118" s="518"/>
      <c r="PM118" s="518"/>
      <c r="PN118" s="518"/>
      <c r="PO118" s="518"/>
      <c r="PP118" s="518"/>
      <c r="PQ118" s="518"/>
      <c r="PR118" s="518"/>
      <c r="PS118" s="518"/>
      <c r="PT118" s="518"/>
      <c r="PU118" s="518"/>
      <c r="PV118" s="518"/>
      <c r="PW118" s="518"/>
      <c r="PX118" s="518"/>
      <c r="PY118" s="518"/>
      <c r="PZ118" s="518"/>
      <c r="QA118" s="518"/>
      <c r="QB118" s="518"/>
      <c r="QC118" s="518"/>
      <c r="QD118" s="518"/>
      <c r="QE118" s="518"/>
      <c r="QF118" s="518"/>
      <c r="QG118" s="518"/>
      <c r="QH118" s="518"/>
      <c r="QI118" s="518"/>
      <c r="QJ118" s="518"/>
      <c r="QK118" s="518"/>
      <c r="QL118" s="518"/>
      <c r="QM118" s="518"/>
      <c r="QN118" s="518"/>
      <c r="QO118" s="518"/>
      <c r="QP118" s="518"/>
      <c r="QQ118" s="518"/>
      <c r="QR118" s="518"/>
      <c r="QS118" s="518"/>
      <c r="QT118" s="518"/>
      <c r="QU118" s="518"/>
      <c r="QV118" s="518"/>
      <c r="QW118" s="518"/>
      <c r="QX118" s="518"/>
      <c r="QY118" s="518"/>
      <c r="QZ118" s="518"/>
      <c r="RA118" s="518"/>
      <c r="RB118" s="518"/>
      <c r="RC118" s="518"/>
      <c r="RD118" s="518"/>
      <c r="RE118" s="518"/>
      <c r="RF118" s="518"/>
      <c r="RG118" s="518"/>
      <c r="RH118" s="518"/>
      <c r="RI118" s="518"/>
      <c r="RJ118" s="518"/>
      <c r="RK118" s="518"/>
      <c r="RL118" s="518"/>
      <c r="RM118" s="518"/>
      <c r="RN118" s="518"/>
      <c r="RO118" s="518"/>
      <c r="RP118" s="518"/>
      <c r="RQ118" s="518"/>
      <c r="RR118" s="518"/>
      <c r="RS118" s="518"/>
      <c r="RT118" s="518"/>
      <c r="RU118" s="518"/>
      <c r="RV118" s="518"/>
      <c r="RW118" s="518"/>
      <c r="RX118" s="518"/>
      <c r="RY118" s="518"/>
      <c r="RZ118" s="518"/>
      <c r="SA118" s="518"/>
      <c r="SB118" s="518"/>
      <c r="SC118" s="518"/>
      <c r="SD118" s="518"/>
      <c r="SE118" s="518"/>
      <c r="SF118" s="518"/>
      <c r="SG118" s="518"/>
      <c r="SH118" s="518"/>
      <c r="SI118" s="518"/>
      <c r="SJ118" s="518"/>
      <c r="SK118" s="518"/>
      <c r="SL118" s="518"/>
      <c r="SM118" s="518"/>
      <c r="SN118" s="518"/>
      <c r="SO118" s="518"/>
      <c r="SP118" s="518"/>
      <c r="SQ118" s="518"/>
      <c r="SR118" s="518"/>
      <c r="SS118" s="518"/>
      <c r="ST118" s="518"/>
      <c r="SU118" s="518"/>
      <c r="SV118" s="518"/>
      <c r="SW118" s="518"/>
      <c r="SX118" s="518"/>
      <c r="SY118" s="518"/>
      <c r="SZ118" s="518"/>
      <c r="TA118" s="518"/>
      <c r="TB118" s="518"/>
      <c r="TC118" s="518"/>
      <c r="TD118" s="518"/>
      <c r="TE118" s="518"/>
      <c r="TF118" s="518"/>
      <c r="TG118" s="518"/>
      <c r="TH118" s="518"/>
      <c r="TI118" s="518"/>
      <c r="TJ118" s="518"/>
      <c r="TK118" s="518"/>
      <c r="TL118" s="518"/>
      <c r="TM118" s="518"/>
      <c r="TN118" s="518"/>
      <c r="TO118" s="518"/>
      <c r="TP118" s="518"/>
      <c r="TQ118" s="518"/>
      <c r="TR118" s="518"/>
      <c r="TS118" s="518"/>
      <c r="TT118" s="518"/>
      <c r="TU118" s="518"/>
      <c r="TV118" s="518"/>
      <c r="TW118" s="518"/>
      <c r="TX118" s="518"/>
      <c r="TY118" s="518"/>
      <c r="TZ118" s="518"/>
      <c r="UA118" s="518"/>
      <c r="UB118" s="518"/>
      <c r="UC118" s="518"/>
      <c r="UD118" s="518"/>
      <c r="UE118" s="518"/>
      <c r="UF118" s="518"/>
      <c r="UG118" s="518"/>
      <c r="UH118" s="518"/>
      <c r="UI118" s="518"/>
      <c r="UJ118" s="518"/>
      <c r="UK118" s="518"/>
      <c r="UL118" s="518"/>
      <c r="UM118" s="518"/>
      <c r="UN118" s="518"/>
      <c r="UO118" s="518"/>
      <c r="UP118" s="518"/>
      <c r="UQ118" s="518"/>
      <c r="UR118" s="518"/>
      <c r="US118" s="518"/>
      <c r="UT118" s="518"/>
      <c r="UU118" s="518"/>
      <c r="UV118" s="518"/>
      <c r="UW118" s="518"/>
      <c r="UX118" s="518"/>
      <c r="UY118" s="518"/>
      <c r="UZ118" s="518"/>
      <c r="VA118" s="518"/>
      <c r="VB118" s="518"/>
      <c r="VC118" s="518"/>
      <c r="VD118" s="518"/>
      <c r="VE118" s="518"/>
      <c r="VF118" s="518"/>
      <c r="VG118" s="518"/>
      <c r="VH118" s="518"/>
      <c r="VI118" s="518"/>
      <c r="VJ118" s="518"/>
      <c r="VK118" s="518"/>
      <c r="VL118" s="518"/>
      <c r="VM118" s="518"/>
      <c r="VN118" s="518"/>
      <c r="VO118" s="518"/>
      <c r="VP118" s="518"/>
      <c r="VQ118" s="518"/>
      <c r="VR118" s="518"/>
      <c r="VS118" s="518"/>
      <c r="VT118" s="518"/>
      <c r="VU118" s="518"/>
      <c r="VV118" s="518"/>
      <c r="VW118" s="518"/>
      <c r="VX118" s="518"/>
      <c r="VY118" s="518"/>
      <c r="VZ118" s="518"/>
      <c r="WA118" s="518"/>
      <c r="WB118" s="518"/>
      <c r="WC118" s="518"/>
      <c r="WD118" s="518"/>
      <c r="WE118" s="518"/>
      <c r="WF118" s="518"/>
      <c r="WG118" s="518"/>
      <c r="WH118" s="518"/>
      <c r="WI118" s="518"/>
      <c r="WJ118" s="518"/>
      <c r="WK118" s="518"/>
      <c r="WL118" s="518"/>
      <c r="WM118" s="518"/>
      <c r="WN118" s="518"/>
      <c r="WO118" s="518"/>
      <c r="WP118" s="518"/>
      <c r="WQ118" s="518"/>
      <c r="WR118" s="518"/>
      <c r="WS118" s="518"/>
      <c r="WT118" s="518"/>
      <c r="WU118" s="518"/>
      <c r="WV118" s="518"/>
      <c r="WW118" s="518"/>
      <c r="WX118" s="518"/>
      <c r="WY118" s="518"/>
      <c r="WZ118" s="518"/>
      <c r="XA118" s="518"/>
      <c r="XB118" s="518"/>
      <c r="XC118" s="518"/>
      <c r="XD118" s="518"/>
      <c r="XE118" s="518"/>
      <c r="XF118" s="518"/>
      <c r="XG118" s="518"/>
      <c r="XH118" s="518"/>
      <c r="XI118" s="518"/>
      <c r="XJ118" s="518"/>
      <c r="XK118" s="518"/>
      <c r="XL118" s="518"/>
      <c r="XM118" s="518"/>
      <c r="XN118" s="518"/>
      <c r="XO118" s="518"/>
      <c r="XP118" s="518"/>
      <c r="XQ118" s="518"/>
      <c r="XR118" s="518"/>
      <c r="XS118" s="518"/>
      <c r="XT118" s="518"/>
      <c r="XU118" s="518"/>
      <c r="XV118" s="518"/>
      <c r="XW118" s="518"/>
      <c r="XX118" s="518"/>
      <c r="XY118" s="518"/>
      <c r="XZ118" s="518"/>
      <c r="YA118" s="518"/>
      <c r="YB118" s="518"/>
      <c r="YC118" s="518"/>
      <c r="YD118" s="518"/>
      <c r="YE118" s="518"/>
      <c r="YF118" s="518"/>
      <c r="YG118" s="518"/>
      <c r="YH118" s="518"/>
      <c r="YI118" s="518"/>
      <c r="YJ118" s="518"/>
      <c r="YK118" s="518"/>
      <c r="YL118" s="518"/>
      <c r="YM118" s="518"/>
      <c r="YN118" s="518"/>
      <c r="YO118" s="518"/>
      <c r="YP118" s="518"/>
      <c r="YQ118" s="518"/>
      <c r="YR118" s="518"/>
      <c r="YS118" s="518"/>
      <c r="YT118" s="518"/>
      <c r="YU118" s="518"/>
      <c r="YV118" s="518"/>
      <c r="YW118" s="518"/>
      <c r="YX118" s="518"/>
      <c r="YY118" s="518"/>
      <c r="YZ118" s="518"/>
      <c r="ZA118" s="518"/>
      <c r="ZB118" s="518"/>
      <c r="ZC118" s="518"/>
      <c r="ZD118" s="518"/>
      <c r="ZE118" s="518"/>
      <c r="ZF118" s="518"/>
      <c r="ZG118" s="518"/>
      <c r="ZH118" s="518"/>
      <c r="ZI118" s="518"/>
      <c r="ZJ118" s="518"/>
      <c r="ZK118" s="518"/>
      <c r="ZL118" s="518"/>
      <c r="ZM118" s="518"/>
      <c r="ZN118" s="518"/>
      <c r="ZO118" s="518"/>
      <c r="ZP118" s="518"/>
      <c r="ZQ118" s="518"/>
      <c r="ZR118" s="518"/>
      <c r="ZS118" s="518"/>
      <c r="ZT118" s="518"/>
      <c r="ZU118" s="518"/>
      <c r="ZV118" s="518"/>
      <c r="ZW118" s="518"/>
      <c r="ZX118" s="518"/>
      <c r="ZY118" s="518"/>
      <c r="ZZ118" s="518"/>
      <c r="AAA118" s="518"/>
      <c r="AAB118" s="518"/>
      <c r="AAC118" s="518"/>
      <c r="AAD118" s="518"/>
      <c r="AAE118" s="518"/>
      <c r="AAF118" s="518"/>
      <c r="AAG118" s="518"/>
      <c r="AAH118" s="518"/>
      <c r="AAI118" s="518"/>
      <c r="AAJ118" s="518"/>
      <c r="AAK118" s="518"/>
      <c r="AAL118" s="518"/>
      <c r="AAM118" s="518"/>
      <c r="AAN118" s="518"/>
      <c r="AAO118" s="518"/>
      <c r="AAP118" s="518"/>
      <c r="AAQ118" s="518"/>
      <c r="AAR118" s="518"/>
      <c r="AAS118" s="518"/>
      <c r="AAT118" s="518"/>
      <c r="AAU118" s="518"/>
      <c r="AAV118" s="518"/>
      <c r="AAW118" s="518"/>
      <c r="AAX118" s="518"/>
      <c r="AAY118" s="518"/>
      <c r="AAZ118" s="518"/>
      <c r="ABA118" s="518"/>
      <c r="ABB118" s="518"/>
      <c r="ABC118" s="518"/>
      <c r="ABD118" s="518"/>
      <c r="ABE118" s="518"/>
      <c r="ABF118" s="518"/>
      <c r="ABG118" s="518"/>
      <c r="ABH118" s="518"/>
      <c r="ABI118" s="518"/>
      <c r="ABJ118" s="518"/>
      <c r="ABK118" s="518"/>
      <c r="ABL118" s="518"/>
      <c r="ABM118" s="518"/>
      <c r="ABN118" s="518"/>
      <c r="ABO118" s="518"/>
      <c r="ABP118" s="518"/>
      <c r="ABQ118" s="518"/>
      <c r="ABR118" s="518"/>
      <c r="ABS118" s="518"/>
      <c r="ABT118" s="518"/>
      <c r="ABU118" s="518"/>
      <c r="ABV118" s="518"/>
      <c r="ABW118" s="518"/>
      <c r="ABX118" s="518"/>
      <c r="ABY118" s="518"/>
      <c r="ABZ118" s="518"/>
      <c r="ACA118" s="518"/>
      <c r="ACB118" s="518"/>
      <c r="ACC118" s="518"/>
      <c r="ACD118" s="518"/>
      <c r="ACE118" s="518"/>
      <c r="ACF118" s="518"/>
      <c r="ACG118" s="518"/>
      <c r="ACH118" s="518"/>
      <c r="ACI118" s="518"/>
      <c r="ACJ118" s="518"/>
      <c r="ACK118" s="518"/>
      <c r="ACL118" s="518"/>
      <c r="ACM118" s="518"/>
      <c r="ACN118" s="518"/>
      <c r="ACO118" s="518"/>
      <c r="ACP118" s="518"/>
      <c r="ACQ118" s="518"/>
      <c r="ACR118" s="518"/>
      <c r="ACS118" s="518"/>
      <c r="ACT118" s="518"/>
      <c r="ACU118" s="518"/>
      <c r="ACV118" s="518"/>
      <c r="ACW118" s="518"/>
      <c r="ACX118" s="518"/>
      <c r="ACY118" s="518"/>
      <c r="ACZ118" s="518"/>
      <c r="ADA118" s="518"/>
      <c r="ADB118" s="518"/>
      <c r="ADC118" s="518"/>
      <c r="ADD118" s="518"/>
      <c r="ADE118" s="518"/>
      <c r="ADF118" s="518"/>
      <c r="ADG118" s="518"/>
      <c r="ADH118" s="518"/>
      <c r="ADI118" s="518"/>
      <c r="ADJ118" s="518"/>
      <c r="ADK118" s="518"/>
      <c r="ADL118" s="518"/>
      <c r="ADM118" s="518"/>
      <c r="ADN118" s="518"/>
      <c r="ADO118" s="518"/>
      <c r="ADP118" s="518"/>
      <c r="ADQ118" s="518"/>
      <c r="ADR118" s="518"/>
      <c r="ADS118" s="518"/>
      <c r="ADT118" s="518"/>
      <c r="ADU118" s="518"/>
      <c r="ADV118" s="518"/>
      <c r="ADW118" s="518"/>
      <c r="ADX118" s="518"/>
      <c r="ADY118" s="518"/>
      <c r="ADZ118" s="518"/>
      <c r="AEA118" s="518"/>
      <c r="AEB118" s="518"/>
      <c r="AEC118" s="518"/>
      <c r="AED118" s="518"/>
      <c r="AEE118" s="518"/>
      <c r="AEF118" s="518"/>
      <c r="AEG118" s="518"/>
      <c r="AEH118" s="518"/>
      <c r="AEI118" s="518"/>
      <c r="AEJ118" s="518"/>
      <c r="AEK118" s="518"/>
      <c r="AEL118" s="518"/>
      <c r="AEM118" s="518"/>
      <c r="AEN118" s="518"/>
      <c r="AEO118" s="518"/>
      <c r="AEP118" s="518"/>
      <c r="AEQ118" s="518"/>
      <c r="AER118" s="518"/>
      <c r="AES118" s="518"/>
      <c r="AET118" s="518"/>
      <c r="AEU118" s="518"/>
      <c r="AEV118" s="518"/>
      <c r="AEW118" s="518"/>
      <c r="AEX118" s="518"/>
      <c r="AEY118" s="518"/>
      <c r="AEZ118" s="518"/>
      <c r="AFA118" s="518"/>
      <c r="AFB118" s="518"/>
      <c r="AFC118" s="518"/>
      <c r="AFD118" s="518"/>
      <c r="AFE118" s="518"/>
      <c r="AFF118" s="518"/>
      <c r="AFG118" s="518"/>
      <c r="AFH118" s="518"/>
      <c r="AFI118" s="518"/>
      <c r="AFJ118" s="518"/>
      <c r="AFK118" s="518"/>
      <c r="AFL118" s="518"/>
      <c r="AFM118" s="518"/>
      <c r="AFN118" s="518"/>
      <c r="AFO118" s="518"/>
      <c r="AFP118" s="518"/>
      <c r="AFQ118" s="518"/>
      <c r="AFR118" s="518"/>
      <c r="AFS118" s="518"/>
      <c r="AFT118" s="518"/>
      <c r="AFU118" s="518"/>
      <c r="AFV118" s="518"/>
      <c r="AFW118" s="518"/>
      <c r="AFX118" s="518"/>
      <c r="AFY118" s="518"/>
      <c r="AFZ118" s="518"/>
      <c r="AGA118" s="518"/>
      <c r="AGB118" s="518"/>
      <c r="AGC118" s="518"/>
      <c r="AGD118" s="518"/>
      <c r="AGE118" s="518"/>
      <c r="AGF118" s="518"/>
      <c r="AGG118" s="518"/>
      <c r="AGH118" s="518"/>
      <c r="AGI118" s="518"/>
      <c r="AGJ118" s="518"/>
      <c r="AGK118" s="518"/>
      <c r="AGL118" s="518"/>
      <c r="AGM118" s="518"/>
      <c r="AGN118" s="518"/>
      <c r="AGO118" s="518"/>
      <c r="AGP118" s="518"/>
      <c r="AGQ118" s="518"/>
      <c r="AGR118" s="518"/>
      <c r="AGS118" s="518"/>
      <c r="AGT118" s="518"/>
      <c r="AGU118" s="518"/>
      <c r="AGV118" s="518"/>
      <c r="AGW118" s="518"/>
      <c r="AGX118" s="518"/>
      <c r="AGY118" s="518"/>
      <c r="AGZ118" s="518"/>
      <c r="AHA118" s="518"/>
      <c r="AHB118" s="518"/>
      <c r="AHC118" s="518"/>
      <c r="AHD118" s="518"/>
      <c r="AHE118" s="518"/>
      <c r="AHF118" s="518"/>
      <c r="AHG118" s="518"/>
      <c r="AHH118" s="518"/>
      <c r="AHI118" s="518"/>
      <c r="AHJ118" s="518"/>
      <c r="AHK118" s="518"/>
      <c r="AHL118" s="518"/>
      <c r="AHM118" s="518"/>
      <c r="AHN118" s="518"/>
      <c r="AHO118" s="518"/>
      <c r="AHP118" s="518"/>
      <c r="AHQ118" s="518"/>
      <c r="AHR118" s="518"/>
      <c r="AHS118" s="518"/>
      <c r="AHT118" s="518"/>
      <c r="AHU118" s="518"/>
      <c r="AHV118" s="518"/>
      <c r="AHW118" s="518"/>
      <c r="AHX118" s="518"/>
      <c r="AHY118" s="518"/>
      <c r="AHZ118" s="518"/>
      <c r="AIA118" s="518"/>
      <c r="AIB118" s="518"/>
      <c r="AIC118" s="518"/>
      <c r="AID118" s="518"/>
      <c r="AIE118" s="518"/>
      <c r="AIF118" s="518"/>
      <c r="AIG118" s="518"/>
      <c r="AIH118" s="518"/>
      <c r="AII118" s="518"/>
      <c r="AIJ118" s="518"/>
      <c r="AIK118" s="518"/>
      <c r="AIL118" s="518"/>
      <c r="AIM118" s="518"/>
      <c r="AIN118" s="518"/>
      <c r="AIO118" s="518"/>
      <c r="AIP118" s="518"/>
      <c r="AIQ118" s="518"/>
      <c r="AIR118" s="518"/>
      <c r="AIS118" s="518"/>
      <c r="AIT118" s="518"/>
      <c r="AIU118" s="518"/>
      <c r="AIV118" s="518"/>
      <c r="AIW118" s="518"/>
      <c r="AIX118" s="518"/>
      <c r="AIY118" s="518"/>
      <c r="AIZ118" s="518"/>
      <c r="AJA118" s="518"/>
      <c r="AJB118" s="518"/>
      <c r="AJC118" s="518"/>
      <c r="AJD118" s="518"/>
      <c r="AJE118" s="518"/>
      <c r="AJF118" s="518"/>
      <c r="AJG118" s="518"/>
      <c r="AJH118" s="518"/>
      <c r="AJI118" s="518"/>
      <c r="AJJ118" s="518"/>
      <c r="AJK118" s="518"/>
      <c r="AJL118" s="518"/>
      <c r="AJM118" s="518"/>
      <c r="AJN118" s="518"/>
      <c r="AJO118" s="518"/>
      <c r="AJP118" s="518"/>
      <c r="AJQ118" s="518"/>
      <c r="AJR118" s="518"/>
      <c r="AJS118" s="518"/>
      <c r="AJT118" s="518"/>
      <c r="AJU118" s="518"/>
      <c r="AJV118" s="518"/>
      <c r="AJW118" s="518"/>
      <c r="AJX118" s="518"/>
      <c r="AJY118" s="518"/>
      <c r="AJZ118" s="518"/>
      <c r="AKA118" s="518"/>
      <c r="AKB118" s="518"/>
      <c r="AKC118" s="518"/>
      <c r="AKD118" s="518"/>
      <c r="AKE118" s="518"/>
      <c r="AKF118" s="518"/>
      <c r="AKG118" s="518"/>
      <c r="AKH118" s="518"/>
      <c r="AKI118" s="518"/>
      <c r="AKJ118" s="518"/>
      <c r="AKK118" s="518"/>
      <c r="AKL118" s="518"/>
      <c r="AKM118" s="518"/>
      <c r="AKN118" s="518"/>
      <c r="AKO118" s="518"/>
      <c r="AKP118" s="518"/>
      <c r="AKQ118" s="518"/>
      <c r="AKR118" s="518"/>
      <c r="AKS118" s="518"/>
      <c r="AKT118" s="518"/>
      <c r="AKU118" s="518"/>
      <c r="AKV118" s="518"/>
      <c r="AKW118" s="518"/>
      <c r="AKX118" s="518"/>
      <c r="AKY118" s="518"/>
      <c r="AKZ118" s="518"/>
      <c r="ALA118" s="518"/>
      <c r="ALB118" s="518"/>
      <c r="ALC118" s="518"/>
      <c r="ALD118" s="518"/>
      <c r="ALE118" s="518"/>
      <c r="ALF118" s="518"/>
      <c r="ALG118" s="518"/>
      <c r="ALH118" s="518"/>
      <c r="ALI118" s="518"/>
      <c r="ALJ118" s="518"/>
      <c r="ALK118" s="518"/>
      <c r="ALL118" s="518"/>
      <c r="ALM118" s="518"/>
      <c r="ALN118" s="518"/>
      <c r="ALO118" s="518"/>
      <c r="ALP118" s="518"/>
      <c r="ALQ118" s="518"/>
      <c r="ALR118" s="518"/>
      <c r="ALS118" s="518"/>
      <c r="ALT118" s="518"/>
      <c r="ALU118" s="518"/>
      <c r="ALV118" s="518"/>
      <c r="ALW118" s="518"/>
      <c r="ALX118" s="518"/>
      <c r="ALY118" s="518"/>
      <c r="ALZ118" s="518"/>
      <c r="AMA118" s="518"/>
      <c r="AMB118" s="518"/>
      <c r="AMC118" s="518"/>
      <c r="AMD118" s="518"/>
      <c r="AME118" s="518"/>
      <c r="AMF118" s="518"/>
      <c r="AMG118" s="518"/>
      <c r="AMH118" s="518"/>
      <c r="AMI118" s="518"/>
      <c r="AMJ118" s="518"/>
      <c r="AMK118" s="518"/>
      <c r="AML118" s="518"/>
      <c r="AMM118" s="518"/>
      <c r="AMN118" s="518"/>
      <c r="AMO118" s="518"/>
      <c r="AMP118" s="518"/>
      <c r="AMQ118" s="518"/>
      <c r="AMR118" s="518"/>
      <c r="AMS118" s="518"/>
      <c r="AMT118" s="518"/>
      <c r="AMU118" s="518"/>
      <c r="AMV118" s="518"/>
      <c r="AMW118" s="518"/>
      <c r="AMX118" s="518"/>
      <c r="AMY118" s="518"/>
      <c r="AMZ118" s="518"/>
      <c r="ANA118" s="518"/>
      <c r="ANB118" s="518"/>
      <c r="ANC118" s="518"/>
      <c r="AND118" s="518"/>
      <c r="ANE118" s="518"/>
      <c r="ANF118" s="518"/>
      <c r="ANG118" s="518"/>
      <c r="ANH118" s="518"/>
      <c r="ANI118" s="518"/>
      <c r="ANJ118" s="518"/>
      <c r="ANK118" s="518"/>
      <c r="ANL118" s="518"/>
      <c r="ANM118" s="518"/>
      <c r="ANN118" s="518"/>
      <c r="ANO118" s="518"/>
      <c r="ANP118" s="518"/>
      <c r="ANQ118" s="518"/>
      <c r="ANR118" s="518"/>
      <c r="ANS118" s="518"/>
      <c r="ANT118" s="518"/>
      <c r="ANU118" s="518"/>
      <c r="ANV118" s="518"/>
      <c r="ANW118" s="518"/>
      <c r="ANX118" s="518"/>
      <c r="ANY118" s="518"/>
      <c r="ANZ118" s="518"/>
      <c r="AOA118" s="518"/>
      <c r="AOB118" s="518"/>
      <c r="AOC118" s="518"/>
      <c r="AOD118" s="518"/>
      <c r="AOE118" s="518"/>
      <c r="AOF118" s="518"/>
      <c r="AOG118" s="518"/>
      <c r="AOH118" s="518"/>
      <c r="AOI118" s="518"/>
      <c r="AOJ118" s="518"/>
      <c r="AOK118" s="518"/>
      <c r="AOL118" s="518"/>
      <c r="AOM118" s="518"/>
      <c r="AON118" s="518"/>
      <c r="AOO118" s="518"/>
      <c r="AOP118" s="518"/>
      <c r="AOQ118" s="518"/>
      <c r="AOR118" s="518"/>
      <c r="AOS118" s="518"/>
      <c r="AOT118" s="518"/>
      <c r="AOU118" s="518"/>
      <c r="AOV118" s="518"/>
      <c r="AOW118" s="518"/>
      <c r="AOX118" s="518"/>
      <c r="AOY118" s="518"/>
      <c r="AOZ118" s="518"/>
      <c r="APA118" s="518"/>
      <c r="APB118" s="518"/>
      <c r="APC118" s="518"/>
      <c r="APD118" s="518"/>
      <c r="APE118" s="518"/>
      <c r="APF118" s="518"/>
      <c r="APG118" s="518"/>
      <c r="APH118" s="518"/>
      <c r="API118" s="518"/>
      <c r="APJ118" s="518"/>
      <c r="APK118" s="518"/>
      <c r="APL118" s="518"/>
      <c r="APM118" s="518"/>
      <c r="APN118" s="518"/>
      <c r="APO118" s="518"/>
      <c r="APP118" s="518"/>
      <c r="APQ118" s="518"/>
      <c r="APR118" s="518"/>
      <c r="APS118" s="518"/>
      <c r="APT118" s="518"/>
      <c r="APU118" s="518"/>
      <c r="APV118" s="518"/>
      <c r="APW118" s="518"/>
      <c r="APX118" s="518"/>
      <c r="APY118" s="518"/>
      <c r="APZ118" s="518"/>
      <c r="AQA118" s="518"/>
      <c r="AQB118" s="518"/>
      <c r="AQC118" s="518"/>
      <c r="AQD118" s="518"/>
      <c r="AQE118" s="518"/>
      <c r="AQF118" s="518"/>
      <c r="AQG118" s="518"/>
      <c r="AQH118" s="518"/>
      <c r="AQI118" s="518"/>
      <c r="AQJ118" s="518"/>
      <c r="AQK118" s="518"/>
      <c r="AQL118" s="518"/>
      <c r="AQM118" s="518"/>
      <c r="AQN118" s="518"/>
      <c r="AQO118" s="518"/>
      <c r="AQP118" s="518"/>
      <c r="AQQ118" s="518"/>
      <c r="AQR118" s="518"/>
      <c r="AQS118" s="518"/>
      <c r="AQT118" s="518"/>
      <c r="AQU118" s="518"/>
      <c r="AQV118" s="518"/>
      <c r="AQW118" s="518"/>
      <c r="AQX118" s="518"/>
      <c r="AQY118" s="518"/>
      <c r="AQZ118" s="518"/>
      <c r="ARA118" s="518"/>
      <c r="ARB118" s="518"/>
      <c r="ARC118" s="518"/>
      <c r="ARD118" s="518"/>
      <c r="ARE118" s="518"/>
      <c r="ARF118" s="518"/>
      <c r="ARG118" s="518"/>
      <c r="ARH118" s="518"/>
      <c r="ARI118" s="518"/>
      <c r="ARJ118" s="518"/>
      <c r="ARK118" s="518"/>
      <c r="ARL118" s="518"/>
      <c r="ARM118" s="518"/>
      <c r="ARN118" s="518"/>
      <c r="ARO118" s="518"/>
      <c r="ARP118" s="518"/>
      <c r="ARQ118" s="518"/>
      <c r="ARR118" s="518"/>
      <c r="ARS118" s="518"/>
      <c r="ART118" s="518"/>
      <c r="ARU118" s="518"/>
      <c r="ARV118" s="518"/>
      <c r="ARW118" s="518"/>
      <c r="ARX118" s="518"/>
      <c r="ARY118" s="518"/>
      <c r="ARZ118" s="518"/>
      <c r="ASA118" s="518"/>
      <c r="ASB118" s="518"/>
      <c r="ASC118" s="518"/>
    </row>
    <row r="119" spans="1:1173" s="512" customFormat="1" ht="22" hidden="1" customHeight="1" thickTop="1" thickBot="1" x14ac:dyDescent="0.2">
      <c r="A119" s="513"/>
      <c r="B119" s="556" t="s">
        <v>250</v>
      </c>
      <c r="C119" s="557" t="s">
        <v>49</v>
      </c>
      <c r="D119" s="559">
        <f>IF(D$29="","",D104+D108+D112+D116)</f>
        <v>6887861865.5636282</v>
      </c>
      <c r="E119" s="558">
        <f t="shared" si="34"/>
        <v>7739595207.8412571</v>
      </c>
      <c r="F119" s="558">
        <f t="shared" si="34"/>
        <v>8565297277.8381882</v>
      </c>
      <c r="G119" s="558">
        <f t="shared" si="34"/>
        <v>9369876250.6557274</v>
      </c>
      <c r="H119" s="558">
        <f t="shared" si="34"/>
        <v>10150253897.229631</v>
      </c>
      <c r="I119" s="558">
        <f t="shared" si="34"/>
        <v>10907312381.869247</v>
      </c>
      <c r="J119" s="558">
        <f t="shared" si="34"/>
        <v>11641894326.815599</v>
      </c>
      <c r="K119" s="558">
        <f t="shared" si="34"/>
        <v>12354789560.383884</v>
      </c>
      <c r="L119" s="558">
        <f t="shared" si="34"/>
        <v>13046801334.135696</v>
      </c>
      <c r="M119" s="558">
        <f t="shared" si="34"/>
        <v>13718666847.555365</v>
      </c>
      <c r="N119" s="558">
        <f t="shared" si="34"/>
        <v>14371110220.917606</v>
      </c>
      <c r="O119" s="558">
        <f t="shared" si="34"/>
        <v>15004842489.206734</v>
      </c>
      <c r="P119" s="558">
        <f t="shared" si="34"/>
        <v>15620535106.669022</v>
      </c>
      <c r="Q119" s="558">
        <f t="shared" si="34"/>
        <v>16200952712.625118</v>
      </c>
      <c r="R119" s="558">
        <f t="shared" si="34"/>
        <v>16764594546.05571</v>
      </c>
      <c r="S119" s="558">
        <f t="shared" si="34"/>
        <v>17312066265.140156</v>
      </c>
      <c r="T119" s="558">
        <f t="shared" si="34"/>
        <v>17843960415.553452</v>
      </c>
      <c r="U119" s="558">
        <f t="shared" si="34"/>
        <v>18360829936.017982</v>
      </c>
      <c r="V119" s="558">
        <f t="shared" si="34"/>
        <v>18863227888.009022</v>
      </c>
      <c r="W119" s="558">
        <f t="shared" si="34"/>
        <v>19351654472.066612</v>
      </c>
      <c r="X119" s="558">
        <f t="shared" si="34"/>
        <v>19826623247.428574</v>
      </c>
      <c r="Y119" s="558">
        <f t="shared" si="34"/>
        <v>20288621393.462463</v>
      </c>
      <c r="Z119" s="558">
        <f t="shared" si="34"/>
        <v>20738122950.431404</v>
      </c>
      <c r="AA119" s="558">
        <f t="shared" si="34"/>
        <v>21142847682.207478</v>
      </c>
      <c r="AB119" s="558">
        <f t="shared" si="34"/>
        <v>21535944738.363739</v>
      </c>
      <c r="AC119" s="558">
        <f t="shared" si="34"/>
        <v>21917848719.127232</v>
      </c>
      <c r="AD119" s="558">
        <f t="shared" si="34"/>
        <v>22288941336.544685</v>
      </c>
      <c r="AE119" s="558">
        <f t="shared" si="34"/>
        <v>22649630879.911144</v>
      </c>
      <c r="AF119" s="558">
        <f t="shared" si="34"/>
        <v>23000285988.575554</v>
      </c>
      <c r="AG119" s="558">
        <f t="shared" si="34"/>
        <v>23341262138.430046</v>
      </c>
      <c r="AH119" s="558">
        <f t="shared" si="34"/>
        <v>23672914883.718006</v>
      </c>
      <c r="AI119" s="558">
        <f t="shared" si="34"/>
        <v>23995573364.566658</v>
      </c>
      <c r="AJ119" s="558">
        <f t="shared" si="34"/>
        <v>24309566793.805576</v>
      </c>
      <c r="AK119" s="558" t="str">
        <f t="shared" si="34"/>
        <v/>
      </c>
      <c r="AL119" s="558" t="str">
        <f t="shared" si="34"/>
        <v/>
      </c>
      <c r="AM119" s="558" t="str">
        <f t="shared" si="34"/>
        <v/>
      </c>
      <c r="AN119" s="558" t="str">
        <f t="shared" si="34"/>
        <v/>
      </c>
      <c r="AO119" s="558" t="str">
        <f t="shared" si="34"/>
        <v/>
      </c>
      <c r="AP119" s="558" t="str">
        <f t="shared" si="34"/>
        <v/>
      </c>
      <c r="AQ119" s="558" t="str">
        <f t="shared" si="34"/>
        <v/>
      </c>
      <c r="AR119" s="558" t="str">
        <f t="shared" si="34"/>
        <v/>
      </c>
      <c r="AS119" s="518"/>
      <c r="AT119" s="518"/>
      <c r="AU119" s="518"/>
      <c r="AV119" s="518"/>
      <c r="AW119" s="518"/>
      <c r="AX119" s="518"/>
      <c r="AY119" s="518"/>
      <c r="AZ119" s="518"/>
      <c r="BA119" s="518"/>
      <c r="BB119" s="518"/>
      <c r="BC119" s="518"/>
      <c r="BD119" s="518"/>
      <c r="BE119" s="518"/>
      <c r="BF119" s="518"/>
      <c r="BG119" s="518"/>
      <c r="BH119" s="518"/>
      <c r="BI119" s="518"/>
      <c r="BJ119" s="518"/>
      <c r="BK119" s="518"/>
      <c r="BL119" s="518"/>
      <c r="BM119" s="518"/>
      <c r="BN119" s="518"/>
      <c r="BO119" s="518"/>
      <c r="BP119" s="518"/>
      <c r="BQ119" s="518"/>
      <c r="BR119" s="518"/>
      <c r="BS119" s="518"/>
      <c r="BT119" s="518"/>
      <c r="BU119" s="518"/>
      <c r="BV119" s="518"/>
      <c r="BW119" s="518"/>
      <c r="BX119" s="518"/>
      <c r="BY119" s="518"/>
      <c r="BZ119" s="518"/>
      <c r="CA119" s="518"/>
      <c r="CB119" s="518"/>
      <c r="CC119" s="518"/>
      <c r="CD119" s="518"/>
      <c r="CE119" s="518"/>
      <c r="CF119" s="518"/>
      <c r="CG119" s="518"/>
      <c r="CH119" s="518"/>
      <c r="CI119" s="518"/>
      <c r="CJ119" s="518"/>
      <c r="CK119" s="518"/>
      <c r="CL119" s="518"/>
      <c r="CM119" s="518"/>
      <c r="CN119" s="518"/>
      <c r="CO119" s="518"/>
      <c r="CP119" s="518"/>
      <c r="CQ119" s="518"/>
      <c r="CR119" s="518"/>
      <c r="CS119" s="518"/>
      <c r="CT119" s="518"/>
      <c r="CU119" s="518"/>
      <c r="CV119" s="518"/>
      <c r="CW119" s="518"/>
      <c r="CX119" s="518"/>
      <c r="CY119" s="518"/>
      <c r="CZ119" s="518"/>
      <c r="DA119" s="518"/>
      <c r="DB119" s="518"/>
      <c r="DC119" s="518"/>
      <c r="DD119" s="518"/>
      <c r="DE119" s="518"/>
      <c r="DF119" s="518"/>
      <c r="DG119" s="518"/>
      <c r="DH119" s="518"/>
      <c r="DI119" s="518"/>
      <c r="DJ119" s="518"/>
      <c r="DK119" s="518"/>
      <c r="DL119" s="518"/>
      <c r="DM119" s="518"/>
      <c r="DN119" s="518"/>
      <c r="DO119" s="518"/>
      <c r="DP119" s="518"/>
      <c r="DQ119" s="518"/>
      <c r="DR119" s="518"/>
      <c r="DS119" s="518"/>
      <c r="DT119" s="518"/>
      <c r="DU119" s="518"/>
      <c r="DV119" s="518"/>
      <c r="DW119" s="518"/>
      <c r="DX119" s="518"/>
      <c r="DY119" s="518"/>
      <c r="DZ119" s="518"/>
      <c r="EA119" s="518"/>
      <c r="EB119" s="518"/>
      <c r="EC119" s="518"/>
      <c r="ED119" s="518"/>
      <c r="EE119" s="518"/>
      <c r="EF119" s="518"/>
      <c r="EG119" s="518"/>
      <c r="EH119" s="518"/>
      <c r="EI119" s="518"/>
      <c r="EJ119" s="518"/>
      <c r="EK119" s="518"/>
      <c r="EL119" s="518"/>
      <c r="EM119" s="518"/>
      <c r="EN119" s="518"/>
      <c r="EO119" s="518"/>
      <c r="EP119" s="518"/>
      <c r="EQ119" s="518"/>
      <c r="ER119" s="518"/>
      <c r="ES119" s="518"/>
      <c r="ET119" s="518"/>
      <c r="EU119" s="518"/>
      <c r="EV119" s="518"/>
      <c r="EW119" s="518"/>
      <c r="EX119" s="518"/>
      <c r="EY119" s="518"/>
      <c r="EZ119" s="518"/>
      <c r="FA119" s="518"/>
      <c r="FB119" s="518"/>
      <c r="FC119" s="518"/>
      <c r="FD119" s="518"/>
      <c r="FE119" s="518"/>
      <c r="FF119" s="518"/>
      <c r="FG119" s="518"/>
      <c r="FH119" s="518"/>
      <c r="FI119" s="518"/>
      <c r="FJ119" s="518"/>
      <c r="FK119" s="518"/>
      <c r="FL119" s="518"/>
      <c r="FM119" s="518"/>
      <c r="FN119" s="518"/>
      <c r="FO119" s="518"/>
      <c r="FP119" s="518"/>
      <c r="FQ119" s="518"/>
      <c r="FR119" s="518"/>
      <c r="FS119" s="518"/>
      <c r="FT119" s="518"/>
      <c r="FU119" s="518"/>
      <c r="FV119" s="518"/>
      <c r="FW119" s="518"/>
      <c r="FX119" s="518"/>
      <c r="FY119" s="518"/>
      <c r="FZ119" s="518"/>
      <c r="GA119" s="518"/>
      <c r="GB119" s="518"/>
      <c r="GC119" s="518"/>
      <c r="GD119" s="518"/>
      <c r="GE119" s="518"/>
      <c r="GF119" s="518"/>
      <c r="GG119" s="518"/>
      <c r="GH119" s="518"/>
      <c r="GI119" s="518"/>
      <c r="GJ119" s="518"/>
      <c r="GK119" s="518"/>
      <c r="GL119" s="518"/>
      <c r="GM119" s="518"/>
      <c r="GN119" s="518"/>
      <c r="GO119" s="518"/>
      <c r="GP119" s="518"/>
      <c r="GQ119" s="518"/>
      <c r="GR119" s="518"/>
      <c r="GS119" s="518"/>
      <c r="GT119" s="518"/>
      <c r="GU119" s="518"/>
      <c r="GV119" s="518"/>
      <c r="GW119" s="518"/>
      <c r="GX119" s="518"/>
      <c r="GY119" s="518"/>
      <c r="GZ119" s="518"/>
      <c r="HA119" s="518"/>
      <c r="HB119" s="518"/>
      <c r="HC119" s="518"/>
      <c r="HD119" s="518"/>
      <c r="HE119" s="518"/>
      <c r="HF119" s="518"/>
      <c r="HG119" s="518"/>
      <c r="HH119" s="518"/>
      <c r="HI119" s="518"/>
      <c r="HJ119" s="518"/>
      <c r="HK119" s="518"/>
      <c r="HL119" s="518"/>
      <c r="HM119" s="518"/>
      <c r="HN119" s="518"/>
      <c r="HO119" s="518"/>
      <c r="HP119" s="518"/>
      <c r="HQ119" s="518"/>
      <c r="HR119" s="518"/>
      <c r="HS119" s="518"/>
      <c r="HT119" s="518"/>
      <c r="HU119" s="518"/>
      <c r="HV119" s="518"/>
      <c r="HW119" s="518"/>
      <c r="HX119" s="518"/>
      <c r="HY119" s="518"/>
      <c r="HZ119" s="518"/>
      <c r="IA119" s="518"/>
      <c r="IB119" s="518"/>
      <c r="IC119" s="518"/>
      <c r="ID119" s="518"/>
      <c r="IE119" s="518"/>
      <c r="IF119" s="518"/>
      <c r="IG119" s="518"/>
      <c r="IH119" s="518"/>
      <c r="II119" s="518"/>
      <c r="IJ119" s="518"/>
      <c r="IK119" s="518"/>
      <c r="IL119" s="518"/>
      <c r="IM119" s="518"/>
      <c r="IN119" s="518"/>
      <c r="IO119" s="518"/>
      <c r="IP119" s="518"/>
      <c r="IQ119" s="518"/>
      <c r="IR119" s="518"/>
      <c r="IS119" s="518"/>
      <c r="IT119" s="518"/>
      <c r="IU119" s="518"/>
      <c r="IV119" s="518"/>
      <c r="IW119" s="518"/>
      <c r="IX119" s="518"/>
      <c r="IY119" s="518"/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  <c r="JP119" s="518"/>
      <c r="JQ119" s="518"/>
      <c r="JR119" s="518"/>
      <c r="JS119" s="518"/>
      <c r="JT119" s="518"/>
      <c r="JU119" s="518"/>
      <c r="JV119" s="518"/>
      <c r="JW119" s="518"/>
      <c r="JX119" s="518"/>
      <c r="JY119" s="518"/>
      <c r="JZ119" s="518"/>
      <c r="KA119" s="518"/>
      <c r="KB119" s="518"/>
      <c r="KC119" s="518"/>
      <c r="KD119" s="518"/>
      <c r="KE119" s="518"/>
      <c r="KF119" s="518"/>
      <c r="KG119" s="518"/>
      <c r="KH119" s="518"/>
      <c r="KI119" s="518"/>
      <c r="KJ119" s="518"/>
      <c r="KK119" s="518"/>
      <c r="KL119" s="518"/>
      <c r="KM119" s="518"/>
      <c r="KN119" s="518"/>
      <c r="KO119" s="518"/>
      <c r="KP119" s="518"/>
      <c r="KQ119" s="518"/>
      <c r="KR119" s="518"/>
      <c r="KS119" s="518"/>
      <c r="KT119" s="518"/>
      <c r="KU119" s="518"/>
      <c r="KV119" s="518"/>
      <c r="KW119" s="518"/>
      <c r="KX119" s="518"/>
      <c r="KY119" s="518"/>
      <c r="KZ119" s="518"/>
      <c r="LA119" s="518"/>
      <c r="LB119" s="518"/>
      <c r="LC119" s="518"/>
      <c r="LD119" s="518"/>
      <c r="LE119" s="518"/>
      <c r="LF119" s="518"/>
      <c r="LG119" s="518"/>
      <c r="LH119" s="518"/>
      <c r="LI119" s="518"/>
      <c r="LJ119" s="518"/>
      <c r="LK119" s="518"/>
      <c r="LL119" s="518"/>
      <c r="LM119" s="518"/>
      <c r="LN119" s="518"/>
      <c r="LO119" s="518"/>
      <c r="LP119" s="518"/>
      <c r="LQ119" s="518"/>
      <c r="LR119" s="518"/>
      <c r="LS119" s="518"/>
      <c r="LT119" s="518"/>
      <c r="LU119" s="518"/>
      <c r="LV119" s="518"/>
      <c r="LW119" s="518"/>
      <c r="LX119" s="518"/>
      <c r="LY119" s="518"/>
      <c r="LZ119" s="518"/>
      <c r="MA119" s="518"/>
      <c r="MB119" s="518"/>
      <c r="MC119" s="518"/>
      <c r="MD119" s="518"/>
      <c r="ME119" s="518"/>
      <c r="MF119" s="518"/>
      <c r="MG119" s="518"/>
      <c r="MH119" s="518"/>
      <c r="MI119" s="518"/>
      <c r="MJ119" s="518"/>
      <c r="MK119" s="518"/>
      <c r="ML119" s="518"/>
      <c r="MM119" s="518"/>
      <c r="MN119" s="518"/>
      <c r="MO119" s="518"/>
      <c r="MP119" s="518"/>
      <c r="MQ119" s="518"/>
      <c r="MR119" s="518"/>
      <c r="MS119" s="518"/>
      <c r="MT119" s="518"/>
      <c r="MU119" s="518"/>
      <c r="MV119" s="518"/>
      <c r="MW119" s="518"/>
      <c r="MX119" s="518"/>
      <c r="MY119" s="518"/>
      <c r="MZ119" s="518"/>
      <c r="NA119" s="518"/>
      <c r="NB119" s="518"/>
      <c r="NC119" s="518"/>
      <c r="ND119" s="518"/>
      <c r="NE119" s="518"/>
      <c r="NF119" s="518"/>
      <c r="NG119" s="518"/>
      <c r="NH119" s="518"/>
      <c r="NI119" s="518"/>
      <c r="NJ119" s="518"/>
      <c r="NK119" s="518"/>
      <c r="NL119" s="518"/>
      <c r="NM119" s="518"/>
      <c r="NN119" s="518"/>
      <c r="NO119" s="518"/>
      <c r="NP119" s="518"/>
      <c r="NQ119" s="518"/>
      <c r="NR119" s="518"/>
      <c r="NS119" s="518"/>
      <c r="NT119" s="518"/>
      <c r="NU119" s="518"/>
      <c r="NV119" s="518"/>
      <c r="NW119" s="518"/>
      <c r="NX119" s="518"/>
      <c r="NY119" s="518"/>
      <c r="NZ119" s="518"/>
      <c r="OA119" s="518"/>
      <c r="OB119" s="518"/>
      <c r="OC119" s="518"/>
      <c r="OD119" s="518"/>
      <c r="OE119" s="518"/>
      <c r="OF119" s="518"/>
      <c r="OG119" s="518"/>
      <c r="OH119" s="518"/>
      <c r="OI119" s="518"/>
      <c r="OJ119" s="518"/>
      <c r="OK119" s="518"/>
      <c r="OL119" s="518"/>
      <c r="OM119" s="518"/>
      <c r="ON119" s="518"/>
      <c r="OO119" s="518"/>
      <c r="OP119" s="518"/>
      <c r="OQ119" s="518"/>
      <c r="OR119" s="518"/>
      <c r="OS119" s="518"/>
      <c r="OT119" s="518"/>
      <c r="OU119" s="518"/>
      <c r="OV119" s="518"/>
      <c r="OW119" s="518"/>
      <c r="OX119" s="518"/>
      <c r="OY119" s="518"/>
      <c r="OZ119" s="518"/>
      <c r="PA119" s="518"/>
      <c r="PB119" s="518"/>
      <c r="PC119" s="518"/>
      <c r="PD119" s="518"/>
      <c r="PE119" s="518"/>
      <c r="PF119" s="518"/>
      <c r="PG119" s="518"/>
      <c r="PH119" s="518"/>
      <c r="PI119" s="518"/>
      <c r="PJ119" s="518"/>
      <c r="PK119" s="518"/>
      <c r="PL119" s="518"/>
      <c r="PM119" s="518"/>
      <c r="PN119" s="518"/>
      <c r="PO119" s="518"/>
      <c r="PP119" s="518"/>
      <c r="PQ119" s="518"/>
      <c r="PR119" s="518"/>
      <c r="PS119" s="518"/>
      <c r="PT119" s="518"/>
      <c r="PU119" s="518"/>
      <c r="PV119" s="518"/>
      <c r="PW119" s="518"/>
      <c r="PX119" s="518"/>
      <c r="PY119" s="518"/>
      <c r="PZ119" s="518"/>
      <c r="QA119" s="518"/>
      <c r="QB119" s="518"/>
      <c r="QC119" s="518"/>
      <c r="QD119" s="518"/>
      <c r="QE119" s="518"/>
      <c r="QF119" s="518"/>
      <c r="QG119" s="518"/>
      <c r="QH119" s="518"/>
      <c r="QI119" s="518"/>
      <c r="QJ119" s="518"/>
      <c r="QK119" s="518"/>
      <c r="QL119" s="518"/>
      <c r="QM119" s="518"/>
      <c r="QN119" s="518"/>
      <c r="QO119" s="518"/>
      <c r="QP119" s="518"/>
      <c r="QQ119" s="518"/>
      <c r="QR119" s="518"/>
      <c r="QS119" s="518"/>
      <c r="QT119" s="518"/>
      <c r="QU119" s="518"/>
      <c r="QV119" s="518"/>
      <c r="QW119" s="518"/>
      <c r="QX119" s="518"/>
      <c r="QY119" s="518"/>
      <c r="QZ119" s="518"/>
      <c r="RA119" s="518"/>
      <c r="RB119" s="518"/>
      <c r="RC119" s="518"/>
      <c r="RD119" s="518"/>
      <c r="RE119" s="518"/>
      <c r="RF119" s="518"/>
      <c r="RG119" s="518"/>
      <c r="RH119" s="518"/>
      <c r="RI119" s="518"/>
      <c r="RJ119" s="518"/>
      <c r="RK119" s="518"/>
      <c r="RL119" s="518"/>
      <c r="RM119" s="518"/>
      <c r="RN119" s="518"/>
      <c r="RO119" s="518"/>
      <c r="RP119" s="518"/>
      <c r="RQ119" s="518"/>
      <c r="RR119" s="518"/>
      <c r="RS119" s="518"/>
      <c r="RT119" s="518"/>
      <c r="RU119" s="518"/>
      <c r="RV119" s="518"/>
      <c r="RW119" s="518"/>
      <c r="RX119" s="518"/>
      <c r="RY119" s="518"/>
      <c r="RZ119" s="518"/>
      <c r="SA119" s="518"/>
      <c r="SB119" s="518"/>
      <c r="SC119" s="518"/>
      <c r="SD119" s="518"/>
      <c r="SE119" s="518"/>
      <c r="SF119" s="518"/>
      <c r="SG119" s="518"/>
      <c r="SH119" s="518"/>
      <c r="SI119" s="518"/>
      <c r="SJ119" s="518"/>
      <c r="SK119" s="518"/>
      <c r="SL119" s="518"/>
      <c r="SM119" s="518"/>
      <c r="SN119" s="518"/>
      <c r="SO119" s="518"/>
      <c r="SP119" s="518"/>
      <c r="SQ119" s="518"/>
      <c r="SR119" s="518"/>
      <c r="SS119" s="518"/>
      <c r="ST119" s="518"/>
      <c r="SU119" s="518"/>
      <c r="SV119" s="518"/>
      <c r="SW119" s="518"/>
      <c r="SX119" s="518"/>
      <c r="SY119" s="518"/>
      <c r="SZ119" s="518"/>
      <c r="TA119" s="518"/>
      <c r="TB119" s="518"/>
      <c r="TC119" s="518"/>
      <c r="TD119" s="518"/>
      <c r="TE119" s="518"/>
      <c r="TF119" s="518"/>
      <c r="TG119" s="518"/>
      <c r="TH119" s="518"/>
      <c r="TI119" s="518"/>
      <c r="TJ119" s="518"/>
      <c r="TK119" s="518"/>
      <c r="TL119" s="518"/>
      <c r="TM119" s="518"/>
      <c r="TN119" s="518"/>
      <c r="TO119" s="518"/>
      <c r="TP119" s="518"/>
      <c r="TQ119" s="518"/>
      <c r="TR119" s="518"/>
      <c r="TS119" s="518"/>
      <c r="TT119" s="518"/>
      <c r="TU119" s="518"/>
      <c r="TV119" s="518"/>
      <c r="TW119" s="518"/>
      <c r="TX119" s="518"/>
      <c r="TY119" s="518"/>
      <c r="TZ119" s="518"/>
      <c r="UA119" s="518"/>
      <c r="UB119" s="518"/>
      <c r="UC119" s="518"/>
      <c r="UD119" s="518"/>
      <c r="UE119" s="518"/>
      <c r="UF119" s="518"/>
      <c r="UG119" s="518"/>
      <c r="UH119" s="518"/>
      <c r="UI119" s="518"/>
      <c r="UJ119" s="518"/>
      <c r="UK119" s="518"/>
      <c r="UL119" s="518"/>
      <c r="UM119" s="518"/>
      <c r="UN119" s="518"/>
      <c r="UO119" s="518"/>
      <c r="UP119" s="518"/>
      <c r="UQ119" s="518"/>
      <c r="UR119" s="518"/>
      <c r="US119" s="518"/>
      <c r="UT119" s="518"/>
      <c r="UU119" s="518"/>
      <c r="UV119" s="518"/>
      <c r="UW119" s="518"/>
      <c r="UX119" s="518"/>
      <c r="UY119" s="518"/>
      <c r="UZ119" s="518"/>
      <c r="VA119" s="518"/>
      <c r="VB119" s="518"/>
      <c r="VC119" s="518"/>
      <c r="VD119" s="518"/>
      <c r="VE119" s="518"/>
      <c r="VF119" s="518"/>
      <c r="VG119" s="518"/>
      <c r="VH119" s="518"/>
      <c r="VI119" s="518"/>
      <c r="VJ119" s="518"/>
      <c r="VK119" s="518"/>
      <c r="VL119" s="518"/>
      <c r="VM119" s="518"/>
      <c r="VN119" s="518"/>
      <c r="VO119" s="518"/>
      <c r="VP119" s="518"/>
      <c r="VQ119" s="518"/>
      <c r="VR119" s="518"/>
      <c r="VS119" s="518"/>
      <c r="VT119" s="518"/>
      <c r="VU119" s="518"/>
      <c r="VV119" s="518"/>
      <c r="VW119" s="518"/>
      <c r="VX119" s="518"/>
      <c r="VY119" s="518"/>
      <c r="VZ119" s="518"/>
      <c r="WA119" s="518"/>
      <c r="WB119" s="518"/>
      <c r="WC119" s="518"/>
      <c r="WD119" s="518"/>
      <c r="WE119" s="518"/>
      <c r="WF119" s="518"/>
      <c r="WG119" s="518"/>
      <c r="WH119" s="518"/>
      <c r="WI119" s="518"/>
      <c r="WJ119" s="518"/>
      <c r="WK119" s="518"/>
      <c r="WL119" s="518"/>
      <c r="WM119" s="518"/>
      <c r="WN119" s="518"/>
      <c r="WO119" s="518"/>
      <c r="WP119" s="518"/>
      <c r="WQ119" s="518"/>
      <c r="WR119" s="518"/>
      <c r="WS119" s="518"/>
      <c r="WT119" s="518"/>
      <c r="WU119" s="518"/>
      <c r="WV119" s="518"/>
      <c r="WW119" s="518"/>
      <c r="WX119" s="518"/>
      <c r="WY119" s="518"/>
      <c r="WZ119" s="518"/>
      <c r="XA119" s="518"/>
      <c r="XB119" s="518"/>
      <c r="XC119" s="518"/>
      <c r="XD119" s="518"/>
      <c r="XE119" s="518"/>
      <c r="XF119" s="518"/>
      <c r="XG119" s="518"/>
      <c r="XH119" s="518"/>
      <c r="XI119" s="518"/>
      <c r="XJ119" s="518"/>
      <c r="XK119" s="518"/>
      <c r="XL119" s="518"/>
      <c r="XM119" s="518"/>
      <c r="XN119" s="518"/>
      <c r="XO119" s="518"/>
      <c r="XP119" s="518"/>
      <c r="XQ119" s="518"/>
      <c r="XR119" s="518"/>
      <c r="XS119" s="518"/>
      <c r="XT119" s="518"/>
      <c r="XU119" s="518"/>
      <c r="XV119" s="518"/>
      <c r="XW119" s="518"/>
      <c r="XX119" s="518"/>
      <c r="XY119" s="518"/>
      <c r="XZ119" s="518"/>
      <c r="YA119" s="518"/>
      <c r="YB119" s="518"/>
      <c r="YC119" s="518"/>
      <c r="YD119" s="518"/>
      <c r="YE119" s="518"/>
      <c r="YF119" s="518"/>
      <c r="YG119" s="518"/>
      <c r="YH119" s="518"/>
      <c r="YI119" s="518"/>
      <c r="YJ119" s="518"/>
      <c r="YK119" s="518"/>
      <c r="YL119" s="518"/>
      <c r="YM119" s="518"/>
      <c r="YN119" s="518"/>
      <c r="YO119" s="518"/>
      <c r="YP119" s="518"/>
      <c r="YQ119" s="518"/>
      <c r="YR119" s="518"/>
      <c r="YS119" s="518"/>
      <c r="YT119" s="518"/>
      <c r="YU119" s="518"/>
      <c r="YV119" s="518"/>
      <c r="YW119" s="518"/>
      <c r="YX119" s="518"/>
      <c r="YY119" s="518"/>
      <c r="YZ119" s="518"/>
      <c r="ZA119" s="518"/>
      <c r="ZB119" s="518"/>
      <c r="ZC119" s="518"/>
      <c r="ZD119" s="518"/>
      <c r="ZE119" s="518"/>
      <c r="ZF119" s="518"/>
      <c r="ZG119" s="518"/>
      <c r="ZH119" s="518"/>
      <c r="ZI119" s="518"/>
      <c r="ZJ119" s="518"/>
      <c r="ZK119" s="518"/>
      <c r="ZL119" s="518"/>
      <c r="ZM119" s="518"/>
      <c r="ZN119" s="518"/>
      <c r="ZO119" s="518"/>
      <c r="ZP119" s="518"/>
      <c r="ZQ119" s="518"/>
      <c r="ZR119" s="518"/>
      <c r="ZS119" s="518"/>
      <c r="ZT119" s="518"/>
      <c r="ZU119" s="518"/>
      <c r="ZV119" s="518"/>
      <c r="ZW119" s="518"/>
      <c r="ZX119" s="518"/>
      <c r="ZY119" s="518"/>
      <c r="ZZ119" s="518"/>
      <c r="AAA119" s="518"/>
      <c r="AAB119" s="518"/>
      <c r="AAC119" s="518"/>
      <c r="AAD119" s="518"/>
      <c r="AAE119" s="518"/>
      <c r="AAF119" s="518"/>
      <c r="AAG119" s="518"/>
      <c r="AAH119" s="518"/>
      <c r="AAI119" s="518"/>
      <c r="AAJ119" s="518"/>
      <c r="AAK119" s="518"/>
      <c r="AAL119" s="518"/>
      <c r="AAM119" s="518"/>
      <c r="AAN119" s="518"/>
      <c r="AAO119" s="518"/>
      <c r="AAP119" s="518"/>
      <c r="AAQ119" s="518"/>
      <c r="AAR119" s="518"/>
      <c r="AAS119" s="518"/>
      <c r="AAT119" s="518"/>
      <c r="AAU119" s="518"/>
      <c r="AAV119" s="518"/>
      <c r="AAW119" s="518"/>
      <c r="AAX119" s="518"/>
      <c r="AAY119" s="518"/>
      <c r="AAZ119" s="518"/>
      <c r="ABA119" s="518"/>
      <c r="ABB119" s="518"/>
      <c r="ABC119" s="518"/>
      <c r="ABD119" s="518"/>
      <c r="ABE119" s="518"/>
      <c r="ABF119" s="518"/>
      <c r="ABG119" s="518"/>
      <c r="ABH119" s="518"/>
      <c r="ABI119" s="518"/>
      <c r="ABJ119" s="518"/>
      <c r="ABK119" s="518"/>
      <c r="ABL119" s="518"/>
      <c r="ABM119" s="518"/>
      <c r="ABN119" s="518"/>
      <c r="ABO119" s="518"/>
      <c r="ABP119" s="518"/>
      <c r="ABQ119" s="518"/>
      <c r="ABR119" s="518"/>
      <c r="ABS119" s="518"/>
      <c r="ABT119" s="518"/>
      <c r="ABU119" s="518"/>
      <c r="ABV119" s="518"/>
      <c r="ABW119" s="518"/>
      <c r="ABX119" s="518"/>
      <c r="ABY119" s="518"/>
      <c r="ABZ119" s="518"/>
      <c r="ACA119" s="518"/>
      <c r="ACB119" s="518"/>
      <c r="ACC119" s="518"/>
      <c r="ACD119" s="518"/>
      <c r="ACE119" s="518"/>
      <c r="ACF119" s="518"/>
      <c r="ACG119" s="518"/>
      <c r="ACH119" s="518"/>
      <c r="ACI119" s="518"/>
      <c r="ACJ119" s="518"/>
      <c r="ACK119" s="518"/>
      <c r="ACL119" s="518"/>
      <c r="ACM119" s="518"/>
      <c r="ACN119" s="518"/>
      <c r="ACO119" s="518"/>
      <c r="ACP119" s="518"/>
      <c r="ACQ119" s="518"/>
      <c r="ACR119" s="518"/>
      <c r="ACS119" s="518"/>
      <c r="ACT119" s="518"/>
      <c r="ACU119" s="518"/>
      <c r="ACV119" s="518"/>
      <c r="ACW119" s="518"/>
      <c r="ACX119" s="518"/>
      <c r="ACY119" s="518"/>
      <c r="ACZ119" s="518"/>
      <c r="ADA119" s="518"/>
      <c r="ADB119" s="518"/>
      <c r="ADC119" s="518"/>
      <c r="ADD119" s="518"/>
      <c r="ADE119" s="518"/>
      <c r="ADF119" s="518"/>
      <c r="ADG119" s="518"/>
      <c r="ADH119" s="518"/>
      <c r="ADI119" s="518"/>
      <c r="ADJ119" s="518"/>
      <c r="ADK119" s="518"/>
      <c r="ADL119" s="518"/>
      <c r="ADM119" s="518"/>
      <c r="ADN119" s="518"/>
      <c r="ADO119" s="518"/>
      <c r="ADP119" s="518"/>
      <c r="ADQ119" s="518"/>
      <c r="ADR119" s="518"/>
      <c r="ADS119" s="518"/>
      <c r="ADT119" s="518"/>
      <c r="ADU119" s="518"/>
      <c r="ADV119" s="518"/>
      <c r="ADW119" s="518"/>
      <c r="ADX119" s="518"/>
      <c r="ADY119" s="518"/>
      <c r="ADZ119" s="518"/>
      <c r="AEA119" s="518"/>
      <c r="AEB119" s="518"/>
      <c r="AEC119" s="518"/>
      <c r="AED119" s="518"/>
      <c r="AEE119" s="518"/>
      <c r="AEF119" s="518"/>
      <c r="AEG119" s="518"/>
      <c r="AEH119" s="518"/>
      <c r="AEI119" s="518"/>
      <c r="AEJ119" s="518"/>
      <c r="AEK119" s="518"/>
      <c r="AEL119" s="518"/>
      <c r="AEM119" s="518"/>
      <c r="AEN119" s="518"/>
      <c r="AEO119" s="518"/>
      <c r="AEP119" s="518"/>
      <c r="AEQ119" s="518"/>
      <c r="AER119" s="518"/>
      <c r="AES119" s="518"/>
      <c r="AET119" s="518"/>
      <c r="AEU119" s="518"/>
      <c r="AEV119" s="518"/>
      <c r="AEW119" s="518"/>
      <c r="AEX119" s="518"/>
      <c r="AEY119" s="518"/>
      <c r="AEZ119" s="518"/>
      <c r="AFA119" s="518"/>
      <c r="AFB119" s="518"/>
      <c r="AFC119" s="518"/>
      <c r="AFD119" s="518"/>
      <c r="AFE119" s="518"/>
      <c r="AFF119" s="518"/>
      <c r="AFG119" s="518"/>
      <c r="AFH119" s="518"/>
      <c r="AFI119" s="518"/>
      <c r="AFJ119" s="518"/>
      <c r="AFK119" s="518"/>
      <c r="AFL119" s="518"/>
      <c r="AFM119" s="518"/>
      <c r="AFN119" s="518"/>
      <c r="AFO119" s="518"/>
      <c r="AFP119" s="518"/>
      <c r="AFQ119" s="518"/>
      <c r="AFR119" s="518"/>
      <c r="AFS119" s="518"/>
      <c r="AFT119" s="518"/>
      <c r="AFU119" s="518"/>
      <c r="AFV119" s="518"/>
      <c r="AFW119" s="518"/>
      <c r="AFX119" s="518"/>
      <c r="AFY119" s="518"/>
      <c r="AFZ119" s="518"/>
      <c r="AGA119" s="518"/>
      <c r="AGB119" s="518"/>
      <c r="AGC119" s="518"/>
      <c r="AGD119" s="518"/>
      <c r="AGE119" s="518"/>
      <c r="AGF119" s="518"/>
      <c r="AGG119" s="518"/>
      <c r="AGH119" s="518"/>
      <c r="AGI119" s="518"/>
      <c r="AGJ119" s="518"/>
      <c r="AGK119" s="518"/>
      <c r="AGL119" s="518"/>
      <c r="AGM119" s="518"/>
      <c r="AGN119" s="518"/>
      <c r="AGO119" s="518"/>
      <c r="AGP119" s="518"/>
      <c r="AGQ119" s="518"/>
      <c r="AGR119" s="518"/>
      <c r="AGS119" s="518"/>
      <c r="AGT119" s="518"/>
      <c r="AGU119" s="518"/>
      <c r="AGV119" s="518"/>
      <c r="AGW119" s="518"/>
      <c r="AGX119" s="518"/>
      <c r="AGY119" s="518"/>
      <c r="AGZ119" s="518"/>
      <c r="AHA119" s="518"/>
      <c r="AHB119" s="518"/>
      <c r="AHC119" s="518"/>
      <c r="AHD119" s="518"/>
      <c r="AHE119" s="518"/>
      <c r="AHF119" s="518"/>
      <c r="AHG119" s="518"/>
      <c r="AHH119" s="518"/>
      <c r="AHI119" s="518"/>
      <c r="AHJ119" s="518"/>
      <c r="AHK119" s="518"/>
      <c r="AHL119" s="518"/>
      <c r="AHM119" s="518"/>
      <c r="AHN119" s="518"/>
      <c r="AHO119" s="518"/>
      <c r="AHP119" s="518"/>
      <c r="AHQ119" s="518"/>
      <c r="AHR119" s="518"/>
      <c r="AHS119" s="518"/>
      <c r="AHT119" s="518"/>
      <c r="AHU119" s="518"/>
      <c r="AHV119" s="518"/>
      <c r="AHW119" s="518"/>
      <c r="AHX119" s="518"/>
      <c r="AHY119" s="518"/>
      <c r="AHZ119" s="518"/>
      <c r="AIA119" s="518"/>
      <c r="AIB119" s="518"/>
      <c r="AIC119" s="518"/>
      <c r="AID119" s="518"/>
      <c r="AIE119" s="518"/>
      <c r="AIF119" s="518"/>
      <c r="AIG119" s="518"/>
      <c r="AIH119" s="518"/>
      <c r="AII119" s="518"/>
      <c r="AIJ119" s="518"/>
      <c r="AIK119" s="518"/>
      <c r="AIL119" s="518"/>
      <c r="AIM119" s="518"/>
      <c r="AIN119" s="518"/>
      <c r="AIO119" s="518"/>
      <c r="AIP119" s="518"/>
      <c r="AIQ119" s="518"/>
      <c r="AIR119" s="518"/>
      <c r="AIS119" s="518"/>
      <c r="AIT119" s="518"/>
      <c r="AIU119" s="518"/>
      <c r="AIV119" s="518"/>
      <c r="AIW119" s="518"/>
      <c r="AIX119" s="518"/>
      <c r="AIY119" s="518"/>
      <c r="AIZ119" s="518"/>
      <c r="AJA119" s="518"/>
      <c r="AJB119" s="518"/>
      <c r="AJC119" s="518"/>
      <c r="AJD119" s="518"/>
      <c r="AJE119" s="518"/>
      <c r="AJF119" s="518"/>
      <c r="AJG119" s="518"/>
      <c r="AJH119" s="518"/>
      <c r="AJI119" s="518"/>
      <c r="AJJ119" s="518"/>
      <c r="AJK119" s="518"/>
      <c r="AJL119" s="518"/>
      <c r="AJM119" s="518"/>
      <c r="AJN119" s="518"/>
      <c r="AJO119" s="518"/>
      <c r="AJP119" s="518"/>
      <c r="AJQ119" s="518"/>
      <c r="AJR119" s="518"/>
      <c r="AJS119" s="518"/>
      <c r="AJT119" s="518"/>
      <c r="AJU119" s="518"/>
      <c r="AJV119" s="518"/>
      <c r="AJW119" s="518"/>
      <c r="AJX119" s="518"/>
      <c r="AJY119" s="518"/>
      <c r="AJZ119" s="518"/>
      <c r="AKA119" s="518"/>
      <c r="AKB119" s="518"/>
      <c r="AKC119" s="518"/>
      <c r="AKD119" s="518"/>
      <c r="AKE119" s="518"/>
      <c r="AKF119" s="518"/>
      <c r="AKG119" s="518"/>
      <c r="AKH119" s="518"/>
      <c r="AKI119" s="518"/>
      <c r="AKJ119" s="518"/>
      <c r="AKK119" s="518"/>
      <c r="AKL119" s="518"/>
      <c r="AKM119" s="518"/>
      <c r="AKN119" s="518"/>
      <c r="AKO119" s="518"/>
      <c r="AKP119" s="518"/>
      <c r="AKQ119" s="518"/>
      <c r="AKR119" s="518"/>
      <c r="AKS119" s="518"/>
      <c r="AKT119" s="518"/>
      <c r="AKU119" s="518"/>
      <c r="AKV119" s="518"/>
      <c r="AKW119" s="518"/>
      <c r="AKX119" s="518"/>
      <c r="AKY119" s="518"/>
      <c r="AKZ119" s="518"/>
      <c r="ALA119" s="518"/>
      <c r="ALB119" s="518"/>
      <c r="ALC119" s="518"/>
      <c r="ALD119" s="518"/>
      <c r="ALE119" s="518"/>
      <c r="ALF119" s="518"/>
      <c r="ALG119" s="518"/>
      <c r="ALH119" s="518"/>
      <c r="ALI119" s="518"/>
      <c r="ALJ119" s="518"/>
      <c r="ALK119" s="518"/>
      <c r="ALL119" s="518"/>
      <c r="ALM119" s="518"/>
      <c r="ALN119" s="518"/>
      <c r="ALO119" s="518"/>
      <c r="ALP119" s="518"/>
      <c r="ALQ119" s="518"/>
      <c r="ALR119" s="518"/>
      <c r="ALS119" s="518"/>
      <c r="ALT119" s="518"/>
      <c r="ALU119" s="518"/>
      <c r="ALV119" s="518"/>
      <c r="ALW119" s="518"/>
      <c r="ALX119" s="518"/>
      <c r="ALY119" s="518"/>
      <c r="ALZ119" s="518"/>
      <c r="AMA119" s="518"/>
      <c r="AMB119" s="518"/>
      <c r="AMC119" s="518"/>
      <c r="AMD119" s="518"/>
      <c r="AME119" s="518"/>
      <c r="AMF119" s="518"/>
      <c r="AMG119" s="518"/>
      <c r="AMH119" s="518"/>
      <c r="AMI119" s="518"/>
      <c r="AMJ119" s="518"/>
      <c r="AMK119" s="518"/>
      <c r="AML119" s="518"/>
      <c r="AMM119" s="518"/>
      <c r="AMN119" s="518"/>
      <c r="AMO119" s="518"/>
      <c r="AMP119" s="518"/>
      <c r="AMQ119" s="518"/>
      <c r="AMR119" s="518"/>
      <c r="AMS119" s="518"/>
      <c r="AMT119" s="518"/>
      <c r="AMU119" s="518"/>
      <c r="AMV119" s="518"/>
      <c r="AMW119" s="518"/>
      <c r="AMX119" s="518"/>
      <c r="AMY119" s="518"/>
      <c r="AMZ119" s="518"/>
      <c r="ANA119" s="518"/>
      <c r="ANB119" s="518"/>
      <c r="ANC119" s="518"/>
      <c r="AND119" s="518"/>
      <c r="ANE119" s="518"/>
      <c r="ANF119" s="518"/>
      <c r="ANG119" s="518"/>
      <c r="ANH119" s="518"/>
      <c r="ANI119" s="518"/>
      <c r="ANJ119" s="518"/>
      <c r="ANK119" s="518"/>
      <c r="ANL119" s="518"/>
      <c r="ANM119" s="518"/>
      <c r="ANN119" s="518"/>
      <c r="ANO119" s="518"/>
      <c r="ANP119" s="518"/>
      <c r="ANQ119" s="518"/>
      <c r="ANR119" s="518"/>
      <c r="ANS119" s="518"/>
      <c r="ANT119" s="518"/>
      <c r="ANU119" s="518"/>
      <c r="ANV119" s="518"/>
      <c r="ANW119" s="518"/>
      <c r="ANX119" s="518"/>
      <c r="ANY119" s="518"/>
      <c r="ANZ119" s="518"/>
      <c r="AOA119" s="518"/>
      <c r="AOB119" s="518"/>
      <c r="AOC119" s="518"/>
      <c r="AOD119" s="518"/>
      <c r="AOE119" s="518"/>
      <c r="AOF119" s="518"/>
      <c r="AOG119" s="518"/>
      <c r="AOH119" s="518"/>
      <c r="AOI119" s="518"/>
      <c r="AOJ119" s="518"/>
      <c r="AOK119" s="518"/>
      <c r="AOL119" s="518"/>
      <c r="AOM119" s="518"/>
      <c r="AON119" s="518"/>
      <c r="AOO119" s="518"/>
      <c r="AOP119" s="518"/>
      <c r="AOQ119" s="518"/>
      <c r="AOR119" s="518"/>
      <c r="AOS119" s="518"/>
      <c r="AOT119" s="518"/>
      <c r="AOU119" s="518"/>
      <c r="AOV119" s="518"/>
      <c r="AOW119" s="518"/>
      <c r="AOX119" s="518"/>
      <c r="AOY119" s="518"/>
      <c r="AOZ119" s="518"/>
      <c r="APA119" s="518"/>
      <c r="APB119" s="518"/>
      <c r="APC119" s="518"/>
      <c r="APD119" s="518"/>
      <c r="APE119" s="518"/>
      <c r="APF119" s="518"/>
      <c r="APG119" s="518"/>
      <c r="APH119" s="518"/>
      <c r="API119" s="518"/>
      <c r="APJ119" s="518"/>
      <c r="APK119" s="518"/>
      <c r="APL119" s="518"/>
      <c r="APM119" s="518"/>
      <c r="APN119" s="518"/>
      <c r="APO119" s="518"/>
      <c r="APP119" s="518"/>
      <c r="APQ119" s="518"/>
      <c r="APR119" s="518"/>
      <c r="APS119" s="518"/>
      <c r="APT119" s="518"/>
      <c r="APU119" s="518"/>
      <c r="APV119" s="518"/>
      <c r="APW119" s="518"/>
      <c r="APX119" s="518"/>
      <c r="APY119" s="518"/>
      <c r="APZ119" s="518"/>
      <c r="AQA119" s="518"/>
      <c r="AQB119" s="518"/>
      <c r="AQC119" s="518"/>
      <c r="AQD119" s="518"/>
      <c r="AQE119" s="518"/>
      <c r="AQF119" s="518"/>
      <c r="AQG119" s="518"/>
      <c r="AQH119" s="518"/>
      <c r="AQI119" s="518"/>
      <c r="AQJ119" s="518"/>
      <c r="AQK119" s="518"/>
      <c r="AQL119" s="518"/>
      <c r="AQM119" s="518"/>
      <c r="AQN119" s="518"/>
      <c r="AQO119" s="518"/>
      <c r="AQP119" s="518"/>
      <c r="AQQ119" s="518"/>
      <c r="AQR119" s="518"/>
      <c r="AQS119" s="518"/>
      <c r="AQT119" s="518"/>
      <c r="AQU119" s="518"/>
      <c r="AQV119" s="518"/>
      <c r="AQW119" s="518"/>
      <c r="AQX119" s="518"/>
      <c r="AQY119" s="518"/>
      <c r="AQZ119" s="518"/>
      <c r="ARA119" s="518"/>
      <c r="ARB119" s="518"/>
      <c r="ARC119" s="518"/>
      <c r="ARD119" s="518"/>
      <c r="ARE119" s="518"/>
      <c r="ARF119" s="518"/>
      <c r="ARG119" s="518"/>
      <c r="ARH119" s="518"/>
      <c r="ARI119" s="518"/>
      <c r="ARJ119" s="518"/>
      <c r="ARK119" s="518"/>
      <c r="ARL119" s="518"/>
      <c r="ARM119" s="518"/>
      <c r="ARN119" s="518"/>
      <c r="ARO119" s="518"/>
      <c r="ARP119" s="518"/>
      <c r="ARQ119" s="518"/>
      <c r="ARR119" s="518"/>
      <c r="ARS119" s="518"/>
      <c r="ART119" s="518"/>
      <c r="ARU119" s="518"/>
      <c r="ARV119" s="518"/>
      <c r="ARW119" s="518"/>
      <c r="ARX119" s="518"/>
      <c r="ARY119" s="518"/>
      <c r="ARZ119" s="518"/>
      <c r="ASA119" s="518"/>
      <c r="ASB119" s="518"/>
      <c r="ASC119" s="518"/>
    </row>
    <row r="120" spans="1:1173" s="513" customFormat="1" ht="26" hidden="1" customHeight="1" thickTop="1" x14ac:dyDescent="0.15"/>
    <row r="121" spans="1:1173" s="533" customFormat="1" ht="22" hidden="1" customHeight="1" x14ac:dyDescent="0.15">
      <c r="A121" s="513"/>
      <c r="B121" s="530"/>
      <c r="C121" s="898" t="s">
        <v>53</v>
      </c>
      <c r="D121" s="898"/>
      <c r="E121" s="898" t="s">
        <v>54</v>
      </c>
      <c r="F121" s="898"/>
      <c r="G121" s="531" t="s">
        <v>198</v>
      </c>
      <c r="H121" s="532"/>
    </row>
    <row r="122" spans="1:1173" s="533" customFormat="1" ht="22" hidden="1" customHeight="1" x14ac:dyDescent="0.15">
      <c r="A122" s="513"/>
      <c r="B122" s="534" t="s">
        <v>202</v>
      </c>
      <c r="C122" s="535" t="s">
        <v>46</v>
      </c>
      <c r="D122" s="535" t="s">
        <v>47</v>
      </c>
      <c r="E122" s="535" t="s">
        <v>46</v>
      </c>
      <c r="F122" s="535" t="s">
        <v>47</v>
      </c>
      <c r="G122" s="536" t="s">
        <v>192</v>
      </c>
      <c r="H122" s="537" t="s">
        <v>99</v>
      </c>
    </row>
    <row r="123" spans="1:1173" s="533" customFormat="1" ht="22" hidden="1" customHeight="1" x14ac:dyDescent="0.15">
      <c r="A123" s="513"/>
      <c r="B123" s="538" t="str">
        <f>'Consommation BATIMENT'!C$217</f>
        <v>*PEB+ZE*</v>
      </c>
      <c r="C123" s="539">
        <f>VLOOKUP($B123,'Consommation BATIMENT'!$C$27:$K$31,4,)</f>
        <v>115</v>
      </c>
      <c r="D123" s="539">
        <f>VLOOKUP($B123,'Consommation BATIMENT'!$C$27:$K$31,6,)</f>
        <v>130</v>
      </c>
      <c r="E123" s="539">
        <f>VLOOKUP($B123,'Consommation BATIMENT'!$C$27:$K$31,7,)</f>
        <v>0</v>
      </c>
      <c r="F123" s="539">
        <f>VLOOKUP($B123,'Consommation BATIMENT'!$C$27:$K$31,9,)</f>
        <v>0</v>
      </c>
      <c r="G123" s="540">
        <f>$I$14</f>
        <v>45</v>
      </c>
      <c r="H123" s="541">
        <f>$I$15</f>
        <v>90</v>
      </c>
    </row>
    <row r="124" spans="1:1173" s="543" customFormat="1" ht="26" hidden="1" customHeight="1" x14ac:dyDescent="0.15">
      <c r="A124" s="513"/>
      <c r="B124" s="542"/>
      <c r="E124" s="544"/>
      <c r="J124" s="544"/>
    </row>
    <row r="125" spans="1:1173" s="543" customFormat="1" ht="26" hidden="1" customHeight="1" x14ac:dyDescent="0.15">
      <c r="A125" s="513"/>
      <c r="B125" s="543" t="s">
        <v>88</v>
      </c>
      <c r="C125" s="546" t="s">
        <v>79</v>
      </c>
      <c r="D125" s="553">
        <f>IF(D$29="","",IF('Consommation BATIMENT'!D$225&lt;0,0,'Consommation BATIMENT'!D$225*'Consommation BATIMENT'!$D$19))</f>
        <v>8774646.5700000003</v>
      </c>
      <c r="E125" s="553">
        <f>IF(E$29="","",IF('Consommation BATIMENT'!E$225&lt;0,0,'Consommation BATIMENT'!E$225*'Consommation BATIMENT'!$D$19))</f>
        <v>17154528.300000001</v>
      </c>
      <c r="F125" s="553">
        <f>IF(F$29="","",IF('Consommation BATIMENT'!F$225&lt;0,0,'Consommation BATIMENT'!F$225*'Consommation BATIMENT'!$D$19))</f>
        <v>25157264.219999999</v>
      </c>
      <c r="G125" s="553">
        <f>IF(G$29="","",IF('Consommation BATIMENT'!G$225&lt;0,0,'Consommation BATIMENT'!G$225*'Consommation BATIMENT'!$D$19))</f>
        <v>32799857.309999999</v>
      </c>
      <c r="H125" s="553">
        <f>IF(H$29="","",IF('Consommation BATIMENT'!H$225&lt;0,0,'Consommation BATIMENT'!H$225*'Consommation BATIMENT'!$D$19))</f>
        <v>40098571.289999999</v>
      </c>
      <c r="I125" s="553">
        <f>IF(I$29="","",IF('Consommation BATIMENT'!I$225&lt;0,0,'Consommation BATIMENT'!I$225*'Consommation BATIMENT'!$D$19))</f>
        <v>47068807.409999996</v>
      </c>
      <c r="J125" s="553">
        <f>IF(J$29="","",IF('Consommation BATIMENT'!J$225&lt;0,0,'Consommation BATIMENT'!J$225*'Consommation BATIMENT'!$D$19))</f>
        <v>53725474.079999998</v>
      </c>
      <c r="K125" s="553">
        <f>IF(K$29="","",IF('Consommation BATIMENT'!K$225&lt;0,0,'Consommation BATIMENT'!K$225*'Consommation BATIMENT'!$D$19))</f>
        <v>60082494.029999994</v>
      </c>
      <c r="L125" s="553">
        <f>IF(L$29="","",IF('Consommation BATIMENT'!L$225&lt;0,0,'Consommation BATIMENT'!L$225*'Consommation BATIMENT'!$D$19))</f>
        <v>66153543.57</v>
      </c>
      <c r="M125" s="553">
        <f>IF(M$29="","",IF('Consommation BATIMENT'!M$225&lt;0,0,'Consommation BATIMENT'!M$225*'Consommation BATIMENT'!$D$19))</f>
        <v>71951313.329999998</v>
      </c>
      <c r="N125" s="553">
        <f>IF(N$29="","",IF('Consommation BATIMENT'!N$225&lt;0,0,'Consommation BATIMENT'!N$225*'Consommation BATIMENT'!$D$19))</f>
        <v>77488247.519999996</v>
      </c>
      <c r="O125" s="553">
        <f>IF(O$29="","",IF('Consommation BATIMENT'!O$225&lt;0,0,'Consommation BATIMENT'!O$225*'Consommation BATIMENT'!$D$19))</f>
        <v>82775927.879999995</v>
      </c>
      <c r="P125" s="553">
        <f>IF(P$29="","",IF('Consommation BATIMENT'!P$225&lt;0,0,'Consommation BATIMENT'!P$225*'Consommation BATIMENT'!$D$19))</f>
        <v>87825689.729999989</v>
      </c>
      <c r="Q125" s="553">
        <f>IF(Q$29="","",IF('Consommation BATIMENT'!Q$225&lt;0,0,'Consommation BATIMENT'!Q$225*'Consommation BATIMENT'!$D$19))</f>
        <v>92648252.339999989</v>
      </c>
      <c r="R125" s="553">
        <f>IF(R$29="","",IF('Consommation BATIMENT'!R$225&lt;0,0,'Consommation BATIMENT'!R$225*'Consommation BATIMENT'!$D$19))</f>
        <v>97253842.140000001</v>
      </c>
      <c r="S125" s="553">
        <f>IF(S$29="","",IF('Consommation BATIMENT'!S$225&lt;0,0,'Consommation BATIMENT'!S$225*'Consommation BATIMENT'!$D$19))</f>
        <v>101652069.50999999</v>
      </c>
      <c r="T125" s="553">
        <f>IF(T$29="","",IF('Consommation BATIMENT'!T$225&lt;0,0,'Consommation BATIMENT'!T$225*'Consommation BATIMENT'!$D$19))</f>
        <v>105852421.61999999</v>
      </c>
      <c r="U125" s="553">
        <f>IF(U$29="","",IF('Consommation BATIMENT'!U$225&lt;0,0,'Consommation BATIMENT'!U$225*'Consommation BATIMENT'!$D$19))</f>
        <v>109863769.58999999</v>
      </c>
      <c r="V125" s="553">
        <f>IF(V$29="","",IF('Consommation BATIMENT'!V$225&lt;0,0,'Consommation BATIMENT'!V$225*'Consommation BATIMENT'!$D$19))</f>
        <v>113694614.91</v>
      </c>
      <c r="W125" s="553">
        <f>IF(W$29="","",IF('Consommation BATIMENT'!W$225&lt;0,0,'Consommation BATIMENT'!W$225*'Consommation BATIMENT'!$D$19))</f>
        <v>117353089.44</v>
      </c>
      <c r="X125" s="553">
        <f>IF(X$29="","",IF('Consommation BATIMENT'!X$225&lt;0,0,'Consommation BATIMENT'!X$225*'Consommation BATIMENT'!$D$19))</f>
        <v>120846955.41</v>
      </c>
      <c r="Y125" s="553">
        <f>IF(Y$29="","",IF('Consommation BATIMENT'!Y$225&lt;0,0,'Consommation BATIMENT'!Y$225*'Consommation BATIMENT'!$D$19))</f>
        <v>124183605.41999999</v>
      </c>
      <c r="Z125" s="553">
        <f>IF(Z$29="","",IF('Consommation BATIMENT'!Z$225&lt;0,0,'Consommation BATIMENT'!Z$225*'Consommation BATIMENT'!$D$19))</f>
        <v>127370062.44</v>
      </c>
      <c r="AA125" s="553">
        <f>IF(AA$29="","",IF('Consommation BATIMENT'!AA$225&lt;0,0,'Consommation BATIMENT'!AA$225*'Consommation BATIMENT'!$D$19))</f>
        <v>130413103.02</v>
      </c>
      <c r="AB125" s="553">
        <f>IF(AB$29="","",IF('Consommation BATIMENT'!AB$225&lt;0,0,'Consommation BATIMENT'!AB$225*'Consommation BATIMENT'!$D$19))</f>
        <v>133319257.28999999</v>
      </c>
      <c r="AC125" s="553">
        <f>IF(AC$29="","",IF('Consommation BATIMENT'!AC$225&lt;0,0,'Consommation BATIMENT'!AC$225*'Consommation BATIMENT'!$D$19))</f>
        <v>136094562.53999999</v>
      </c>
      <c r="AD125" s="553">
        <f>IF(AD$29="","",IF('Consommation BATIMENT'!AD$225&lt;0,0,'Consommation BATIMENT'!AD$225*'Consommation BATIMENT'!$D$19))</f>
        <v>138745056.06</v>
      </c>
      <c r="AE125" s="553">
        <f>IF(AE$29="","",IF('Consommation BATIMENT'!AE$225&lt;0,0,'Consommation BATIMENT'!AE$225*'Consommation BATIMENT'!$D$19))</f>
        <v>141276282.29999998</v>
      </c>
      <c r="AF125" s="553">
        <f>IF(AF$29="","",IF('Consommation BATIMENT'!AF$225&lt;0,0,'Consommation BATIMENT'!AF$225*'Consommation BATIMENT'!$D$19))</f>
        <v>143693539.28999999</v>
      </c>
      <c r="AG125" s="553">
        <f>IF(AG$29="","",IF('Consommation BATIMENT'!AG$225&lt;0,0,'Consommation BATIMENT'!AG$225*'Consommation BATIMENT'!$D$19))</f>
        <v>146002001.84999999</v>
      </c>
      <c r="AH125" s="553">
        <f>IF(AH$29="","",IF('Consommation BATIMENT'!AH$225&lt;0,0,'Consommation BATIMENT'!AH$225*'Consommation BATIMENT'!$D$19))</f>
        <v>148206598.38</v>
      </c>
      <c r="AI125" s="553">
        <f>IF(AI$29="","",IF('Consommation BATIMENT'!AI$225&lt;0,0,'Consommation BATIMENT'!AI$225*'Consommation BATIMENT'!$D$19))</f>
        <v>150312010.85999998</v>
      </c>
      <c r="AJ125" s="553">
        <f>IF(AJ$29="","",IF('Consommation BATIMENT'!AJ$225&lt;0,0,'Consommation BATIMENT'!AJ$225*'Consommation BATIMENT'!$D$19))</f>
        <v>152322674.84999999</v>
      </c>
      <c r="AK125" s="553" t="str">
        <f>IF(AK$29="","",IF('Consommation BATIMENT'!AK$225&lt;0,0,'Consommation BATIMENT'!AK$225*'Consommation BATIMENT'!$D$19))</f>
        <v/>
      </c>
      <c r="AL125" s="553" t="str">
        <f>IF(AL$29="","",IF('Consommation BATIMENT'!AL$225&lt;0,0,'Consommation BATIMENT'!AL$225*'Consommation BATIMENT'!$D$19))</f>
        <v/>
      </c>
      <c r="AM125" s="553" t="str">
        <f>IF(AM$29="","",IF('Consommation BATIMENT'!AM$225&lt;0,0,'Consommation BATIMENT'!AM$225*'Consommation BATIMENT'!$D$19))</f>
        <v/>
      </c>
      <c r="AN125" s="553" t="str">
        <f>IF(AN$29="","",IF('Consommation BATIMENT'!AN$225&lt;0,0,'Consommation BATIMENT'!AN$225*'Consommation BATIMENT'!$D$19))</f>
        <v/>
      </c>
      <c r="AO125" s="553" t="str">
        <f>IF(AO$29="","",IF('Consommation BATIMENT'!AO$225&lt;0,0,'Consommation BATIMENT'!AO$225*'Consommation BATIMENT'!$D$19))</f>
        <v/>
      </c>
      <c r="AP125" s="553" t="str">
        <f>IF(AP$29="","",IF('Consommation BATIMENT'!AP$225&lt;0,0,'Consommation BATIMENT'!AP$225*'Consommation BATIMENT'!$D$19))</f>
        <v/>
      </c>
      <c r="AQ125" s="553" t="str">
        <f>IF(AQ$29="","",IF('Consommation BATIMENT'!AQ$225&lt;0,0,'Consommation BATIMENT'!AQ$225*'Consommation BATIMENT'!$D$19))</f>
        <v/>
      </c>
      <c r="AR125" s="553" t="str">
        <f>IF(AR$29="","",IF('Consommation BATIMENT'!AR$225&lt;0,0,'Consommation BATIMENT'!AR$225*'Consommation BATIMENT'!$D$19))</f>
        <v/>
      </c>
    </row>
    <row r="126" spans="1:1173" s="548" customFormat="1" ht="22" hidden="1" customHeight="1" x14ac:dyDescent="0.15">
      <c r="A126" s="513"/>
      <c r="B126" s="549" t="s">
        <v>199</v>
      </c>
      <c r="C126" s="550" t="s">
        <v>79</v>
      </c>
      <c r="D126" s="547">
        <f>IF(D$29="","",IF(D125&lt;0,0,IF($C123=0,D125,$F$41*$F$42*D125)))</f>
        <v>8774646.5700000003</v>
      </c>
      <c r="E126" s="547">
        <f t="shared" ref="E126:AQ126" si="35">IF(E$29="","",IF(E125&lt;0,0,IF($C123=0,E125,$F$41*$F$42*E125)))</f>
        <v>17154528.300000001</v>
      </c>
      <c r="F126" s="547">
        <f t="shared" si="35"/>
        <v>25157264.219999999</v>
      </c>
      <c r="G126" s="547">
        <f t="shared" si="35"/>
        <v>32799857.309999999</v>
      </c>
      <c r="H126" s="547">
        <f t="shared" si="35"/>
        <v>40098571.289999999</v>
      </c>
      <c r="I126" s="547">
        <f t="shared" si="35"/>
        <v>47068807.409999996</v>
      </c>
      <c r="J126" s="547">
        <f t="shared" si="35"/>
        <v>53725474.079999998</v>
      </c>
      <c r="K126" s="547">
        <f t="shared" si="35"/>
        <v>60082494.029999994</v>
      </c>
      <c r="L126" s="547">
        <f t="shared" si="35"/>
        <v>66153543.57</v>
      </c>
      <c r="M126" s="547">
        <f t="shared" si="35"/>
        <v>71951313.329999998</v>
      </c>
      <c r="N126" s="547">
        <f t="shared" si="35"/>
        <v>77488247.519999996</v>
      </c>
      <c r="O126" s="547">
        <f t="shared" si="35"/>
        <v>82775927.879999995</v>
      </c>
      <c r="P126" s="547">
        <f t="shared" si="35"/>
        <v>87825689.729999989</v>
      </c>
      <c r="Q126" s="547">
        <f t="shared" si="35"/>
        <v>92648252.339999989</v>
      </c>
      <c r="R126" s="547">
        <f t="shared" si="35"/>
        <v>97253842.140000001</v>
      </c>
      <c r="S126" s="547">
        <f t="shared" si="35"/>
        <v>101652069.50999999</v>
      </c>
      <c r="T126" s="547">
        <f t="shared" si="35"/>
        <v>105852421.61999999</v>
      </c>
      <c r="U126" s="547">
        <f t="shared" si="35"/>
        <v>109863769.58999999</v>
      </c>
      <c r="V126" s="547">
        <f t="shared" si="35"/>
        <v>113694614.91</v>
      </c>
      <c r="W126" s="547">
        <f t="shared" si="35"/>
        <v>117353089.44</v>
      </c>
      <c r="X126" s="547">
        <f t="shared" si="35"/>
        <v>120846955.41</v>
      </c>
      <c r="Y126" s="547">
        <f t="shared" si="35"/>
        <v>124183605.41999999</v>
      </c>
      <c r="Z126" s="547">
        <f t="shared" si="35"/>
        <v>127370062.44</v>
      </c>
      <c r="AA126" s="547">
        <f t="shared" si="35"/>
        <v>130413103.02</v>
      </c>
      <c r="AB126" s="547">
        <f t="shared" si="35"/>
        <v>133319257.28999999</v>
      </c>
      <c r="AC126" s="547">
        <f t="shared" si="35"/>
        <v>136094562.53999999</v>
      </c>
      <c r="AD126" s="547">
        <f t="shared" si="35"/>
        <v>138745056.06</v>
      </c>
      <c r="AE126" s="547">
        <f t="shared" si="35"/>
        <v>141276282.29999998</v>
      </c>
      <c r="AF126" s="547">
        <f t="shared" si="35"/>
        <v>143693539.28999999</v>
      </c>
      <c r="AG126" s="547">
        <f t="shared" si="35"/>
        <v>146002001.84999999</v>
      </c>
      <c r="AH126" s="547">
        <f t="shared" si="35"/>
        <v>148206598.38</v>
      </c>
      <c r="AI126" s="547">
        <f t="shared" si="35"/>
        <v>150312010.85999998</v>
      </c>
      <c r="AJ126" s="547">
        <f t="shared" si="35"/>
        <v>152322674.84999999</v>
      </c>
      <c r="AK126" s="547" t="str">
        <f t="shared" si="35"/>
        <v/>
      </c>
      <c r="AL126" s="547" t="str">
        <f t="shared" si="35"/>
        <v/>
      </c>
      <c r="AM126" s="547" t="str">
        <f t="shared" si="35"/>
        <v/>
      </c>
      <c r="AN126" s="547" t="str">
        <f t="shared" si="35"/>
        <v/>
      </c>
      <c r="AO126" s="547" t="str">
        <f t="shared" si="35"/>
        <v/>
      </c>
      <c r="AP126" s="547" t="str">
        <f t="shared" si="35"/>
        <v/>
      </c>
      <c r="AQ126" s="547" t="str">
        <f t="shared" si="35"/>
        <v/>
      </c>
      <c r="AR126" s="547" t="str">
        <f>IF(AR$29="","",IF(AR125&lt;0,0,IF($C123=0,AR125,$F$41*$F$42*AR125)))</f>
        <v/>
      </c>
    </row>
    <row r="127" spans="1:1173" s="548" customFormat="1" ht="22" hidden="1" customHeight="1" x14ac:dyDescent="0.15">
      <c r="A127" s="513"/>
      <c r="B127" s="549" t="s">
        <v>197</v>
      </c>
      <c r="C127" s="550" t="s">
        <v>49</v>
      </c>
      <c r="D127" s="547">
        <f t="shared" ref="D127:AR127" si="36">IF(D$29="","",IF($C123=0,$G123*D126,$J$24*D126))</f>
        <v>943254570.27799308</v>
      </c>
      <c r="E127" s="547">
        <f t="shared" si="36"/>
        <v>1844072817.1617026</v>
      </c>
      <c r="F127" s="547">
        <f t="shared" si="36"/>
        <v>2704348746.3456922</v>
      </c>
      <c r="G127" s="547">
        <f t="shared" si="36"/>
        <v>3525910139.549192</v>
      </c>
      <c r="H127" s="547">
        <f t="shared" si="36"/>
        <v>4310505309.7210293</v>
      </c>
      <c r="I127" s="547">
        <f t="shared" si="36"/>
        <v>5059789856.2445641</v>
      </c>
      <c r="J127" s="547">
        <f t="shared" si="36"/>
        <v>5775366399.3228903</v>
      </c>
      <c r="K127" s="547">
        <f t="shared" si="36"/>
        <v>6458731600.798564</v>
      </c>
      <c r="L127" s="547">
        <f t="shared" si="36"/>
        <v>7111355632.9240093</v>
      </c>
      <c r="M127" s="547">
        <f t="shared" si="36"/>
        <v>7734602709.591115</v>
      </c>
      <c r="N127" s="547">
        <f t="shared" si="36"/>
        <v>8329810555.101635</v>
      </c>
      <c r="O127" s="547">
        <f t="shared" si="36"/>
        <v>8898224180.1918564</v>
      </c>
      <c r="P127" s="547">
        <f t="shared" si="36"/>
        <v>9441062106.0079327</v>
      </c>
      <c r="Q127" s="547">
        <f t="shared" si="36"/>
        <v>9959476629.7206841</v>
      </c>
      <c r="R127" s="547">
        <f t="shared" si="36"/>
        <v>10454567069.32066</v>
      </c>
      <c r="S127" s="547">
        <f t="shared" si="36"/>
        <v>10927366518.823072</v>
      </c>
      <c r="T127" s="547">
        <f t="shared" si="36"/>
        <v>11378894827.44808</v>
      </c>
      <c r="U127" s="547">
        <f t="shared" si="36"/>
        <v>11810105620.440491</v>
      </c>
      <c r="V127" s="547">
        <f t="shared" si="36"/>
        <v>12221912788.659925</v>
      </c>
      <c r="W127" s="547">
        <f t="shared" si="36"/>
        <v>12615190488.580793</v>
      </c>
      <c r="X127" s="547">
        <f t="shared" si="36"/>
        <v>12990773142.292309</v>
      </c>
      <c r="Y127" s="547">
        <f t="shared" si="36"/>
        <v>13349455437.498486</v>
      </c>
      <c r="Z127" s="547">
        <f t="shared" si="36"/>
        <v>13691992327.518137</v>
      </c>
      <c r="AA127" s="547">
        <f t="shared" si="36"/>
        <v>14019112276.079939</v>
      </c>
      <c r="AB127" s="547">
        <f t="shared" si="36"/>
        <v>14331517257.322437</v>
      </c>
      <c r="AC127" s="547">
        <f t="shared" si="36"/>
        <v>14629856266.203909</v>
      </c>
      <c r="AD127" s="547">
        <f t="shared" si="36"/>
        <v>14914778297.682632</v>
      </c>
      <c r="AE127" s="547">
        <f t="shared" si="36"/>
        <v>15186879367.536613</v>
      </c>
      <c r="AF127" s="547">
        <f t="shared" si="36"/>
        <v>15446729001.953733</v>
      </c>
      <c r="AG127" s="547">
        <f t="shared" si="36"/>
        <v>15694883482.326797</v>
      </c>
      <c r="AH127" s="547">
        <f t="shared" si="36"/>
        <v>15931872600.458481</v>
      </c>
      <c r="AI127" s="547">
        <f t="shared" si="36"/>
        <v>16158199658.561325</v>
      </c>
      <c r="AJ127" s="547">
        <f t="shared" si="36"/>
        <v>16374341469.257742</v>
      </c>
      <c r="AK127" s="547" t="str">
        <f t="shared" si="36"/>
        <v/>
      </c>
      <c r="AL127" s="547" t="str">
        <f t="shared" si="36"/>
        <v/>
      </c>
      <c r="AM127" s="547" t="str">
        <f t="shared" si="36"/>
        <v/>
      </c>
      <c r="AN127" s="547" t="str">
        <f t="shared" si="36"/>
        <v/>
      </c>
      <c r="AO127" s="547" t="str">
        <f t="shared" si="36"/>
        <v/>
      </c>
      <c r="AP127" s="547" t="str">
        <f t="shared" si="36"/>
        <v/>
      </c>
      <c r="AQ127" s="547" t="str">
        <f t="shared" si="36"/>
        <v/>
      </c>
      <c r="AR127" s="547" t="str">
        <f t="shared" si="36"/>
        <v/>
      </c>
    </row>
    <row r="128" spans="1:1173" s="513" customFormat="1" ht="10" hidden="1" customHeight="1" x14ac:dyDescent="0.15">
      <c r="C128" s="545"/>
      <c r="D128" s="551"/>
      <c r="E128" s="551"/>
      <c r="F128" s="551"/>
      <c r="G128" s="551"/>
      <c r="H128" s="551"/>
      <c r="I128" s="551"/>
      <c r="J128" s="551"/>
      <c r="K128" s="551"/>
      <c r="L128" s="551"/>
      <c r="M128" s="551"/>
      <c r="N128" s="551"/>
      <c r="O128" s="551"/>
      <c r="P128" s="551"/>
      <c r="Q128" s="551"/>
      <c r="R128" s="551"/>
      <c r="S128" s="551"/>
      <c r="T128" s="551"/>
      <c r="U128" s="551"/>
      <c r="V128" s="551"/>
      <c r="W128" s="551"/>
      <c r="X128" s="551"/>
      <c r="Y128" s="551"/>
      <c r="Z128" s="551"/>
      <c r="AA128" s="551"/>
      <c r="AB128" s="551"/>
      <c r="AC128" s="551"/>
      <c r="AD128" s="551"/>
      <c r="AE128" s="551"/>
      <c r="AF128" s="551"/>
      <c r="AG128" s="551"/>
      <c r="AH128" s="551"/>
      <c r="AI128" s="551"/>
      <c r="AJ128" s="551"/>
      <c r="AK128" s="551"/>
      <c r="AL128" s="551"/>
      <c r="AM128" s="551"/>
      <c r="AN128" s="551"/>
      <c r="AO128" s="551"/>
      <c r="AP128" s="551"/>
      <c r="AQ128" s="551"/>
      <c r="AR128" s="551"/>
    </row>
    <row r="129" spans="1:1173" s="543" customFormat="1" ht="26" hidden="1" customHeight="1" x14ac:dyDescent="0.15">
      <c r="A129" s="513"/>
      <c r="B129" s="543" t="s">
        <v>89</v>
      </c>
      <c r="C129" s="546" t="s">
        <v>79</v>
      </c>
      <c r="D129" s="552">
        <f>IF(D$29="","",IF('Consommation BATIMENT'!D$229&lt;0,0,'Consommation BATIMENT'!D$229*'Consommation BATIMENT'!$D$19))</f>
        <v>1195137.0000000056</v>
      </c>
      <c r="E129" s="552">
        <f>IF(E$29="","",IF('Consommation BATIMENT'!E$229&lt;0,0,'Consommation BATIMENT'!E$229*'Consommation BATIMENT'!$D$19))</f>
        <v>2390274.0000000051</v>
      </c>
      <c r="F129" s="552">
        <f>IF(F$29="","",IF('Consommation BATIMENT'!F$229&lt;0,0,'Consommation BATIMENT'!F$229*'Consommation BATIMENT'!$D$19))</f>
        <v>3585411.0000000051</v>
      </c>
      <c r="G129" s="552">
        <f>IF(G$29="","",IF('Consommation BATIMENT'!G$229&lt;0,0,'Consommation BATIMENT'!G$229*'Consommation BATIMENT'!$D$19))</f>
        <v>4817511.0000000056</v>
      </c>
      <c r="H129" s="552">
        <f>IF(H$29="","",IF('Consommation BATIMENT'!H$229&lt;0,0,'Consommation BATIMENT'!H$229*'Consommation BATIMENT'!$D$19))</f>
        <v>6049611.0000000047</v>
      </c>
      <c r="I129" s="552">
        <f>IF(I$29="","",IF('Consommation BATIMENT'!I$229&lt;0,0,'Consommation BATIMENT'!I$229*'Consommation BATIMENT'!$D$19))</f>
        <v>7281711.0000000047</v>
      </c>
      <c r="J129" s="552">
        <f>IF(J$29="","",IF('Consommation BATIMENT'!J$229&lt;0,0,'Consommation BATIMENT'!J$229*'Consommation BATIMENT'!$D$19))</f>
        <v>8513811.0000000056</v>
      </c>
      <c r="K129" s="552">
        <f>IF(K$29="","",IF('Consommation BATIMENT'!K$229&lt;0,0,'Consommation BATIMENT'!K$229*'Consommation BATIMENT'!$D$19))</f>
        <v>9745911.0000000056</v>
      </c>
      <c r="L129" s="552">
        <f>IF(L$29="","",IF('Consommation BATIMENT'!L$229&lt;0,0,'Consommation BATIMENT'!L$229*'Consommation BATIMENT'!$D$19))</f>
        <v>10978011.000000006</v>
      </c>
      <c r="M129" s="552">
        <f>IF(M$29="","",IF('Consommation BATIMENT'!M$229&lt;0,0,'Consommation BATIMENT'!M$229*'Consommation BATIMENT'!$D$19))</f>
        <v>12210111.000000006</v>
      </c>
      <c r="N129" s="552">
        <f>IF(N$29="","",IF('Consommation BATIMENT'!N$229&lt;0,0,'Consommation BATIMENT'!N$229*'Consommation BATIMENT'!$D$19))</f>
        <v>13442211.000000006</v>
      </c>
      <c r="O129" s="552">
        <f>IF(O$29="","",IF('Consommation BATIMENT'!O$229&lt;0,0,'Consommation BATIMENT'!O$229*'Consommation BATIMENT'!$D$19))</f>
        <v>14674311.000000004</v>
      </c>
      <c r="P129" s="552">
        <f>IF(P$29="","",IF('Consommation BATIMENT'!P$229&lt;0,0,'Consommation BATIMENT'!P$229*'Consommation BATIMENT'!$D$19))</f>
        <v>15906411.000000004</v>
      </c>
      <c r="Q129" s="552">
        <f>IF(Q$29="","",IF('Consommation BATIMENT'!Q$229&lt;0,0,'Consommation BATIMENT'!Q$229*'Consommation BATIMENT'!$D$19))</f>
        <v>16972177.500000007</v>
      </c>
      <c r="R129" s="552">
        <f>IF(R$29="","",IF('Consommation BATIMENT'!R$229&lt;0,0,'Consommation BATIMENT'!R$229*'Consommation BATIMENT'!$D$19))</f>
        <v>18037944.000000007</v>
      </c>
      <c r="S129" s="552">
        <f>IF(S$29="","",IF('Consommation BATIMENT'!S$229&lt;0,0,'Consommation BATIMENT'!S$229*'Consommation BATIMENT'!$D$19))</f>
        <v>19103710.500000007</v>
      </c>
      <c r="T129" s="552">
        <f>IF(T$29="","",IF('Consommation BATIMENT'!T$229&lt;0,0,'Consommation BATIMENT'!T$229*'Consommation BATIMENT'!$D$19))</f>
        <v>20169477.000000007</v>
      </c>
      <c r="U129" s="552">
        <f>IF(U$29="","",IF('Consommation BATIMENT'!U$229&lt;0,0,'Consommation BATIMENT'!U$229*'Consommation BATIMENT'!$D$19))</f>
        <v>21235243.500000007</v>
      </c>
      <c r="V129" s="552">
        <f>IF(V$29="","",IF('Consommation BATIMENT'!V$229&lt;0,0,'Consommation BATIMENT'!V$229*'Consommation BATIMENT'!$D$19))</f>
        <v>22301010.000000007</v>
      </c>
      <c r="W129" s="552">
        <f>IF(W$29="","",IF('Consommation BATIMENT'!W$229&lt;0,0,'Consommation BATIMENT'!W$229*'Consommation BATIMENT'!$D$19))</f>
        <v>23366776.500000007</v>
      </c>
      <c r="X129" s="552">
        <f>IF(X$29="","",IF('Consommation BATIMENT'!X$229&lt;0,0,'Consommation BATIMENT'!X$229*'Consommation BATIMENT'!$D$19))</f>
        <v>24432543.000000007</v>
      </c>
      <c r="Y129" s="552">
        <f>IF(Y$29="","",IF('Consommation BATIMENT'!Y$229&lt;0,0,'Consommation BATIMENT'!Y$229*'Consommation BATIMENT'!$D$19))</f>
        <v>25498309.500000007</v>
      </c>
      <c r="Z129" s="552">
        <f>IF(Z$29="","",IF('Consommation BATIMENT'!Z$229&lt;0,0,'Consommation BATIMENT'!Z$229*'Consommation BATIMENT'!$D$19))</f>
        <v>26564076.000000007</v>
      </c>
      <c r="AA129" s="552">
        <f>IF(AA$29="","",IF('Consommation BATIMENT'!AA$229&lt;0,0,'Consommation BATIMENT'!AA$229*'Consommation BATIMENT'!$D$19))</f>
        <v>27325513.800000004</v>
      </c>
      <c r="AB129" s="552">
        <f>IF(AB$29="","",IF('Consommation BATIMENT'!AB$229&lt;0,0,'Consommation BATIMENT'!AB$229*'Consommation BATIMENT'!$D$19))</f>
        <v>28086951.600000005</v>
      </c>
      <c r="AC129" s="552">
        <f>IF(AC$29="","",IF('Consommation BATIMENT'!AC$229&lt;0,0,'Consommation BATIMENT'!AC$229*'Consommation BATIMENT'!$D$19))</f>
        <v>28848389.400000006</v>
      </c>
      <c r="AD129" s="552">
        <f>IF(AD$29="","",IF('Consommation BATIMENT'!AD$229&lt;0,0,'Consommation BATIMENT'!AD$229*'Consommation BATIMENT'!$D$19))</f>
        <v>29609827.200000007</v>
      </c>
      <c r="AE129" s="552">
        <f>IF(AE$29="","",IF('Consommation BATIMENT'!AE$229&lt;0,0,'Consommation BATIMENT'!AE$229*'Consommation BATIMENT'!$D$19))</f>
        <v>30371265.000000007</v>
      </c>
      <c r="AF129" s="552">
        <f>IF(AF$29="","",IF('Consommation BATIMENT'!AF$229&lt;0,0,'Consommation BATIMENT'!AF$229*'Consommation BATIMENT'!$D$19))</f>
        <v>31132702.800000004</v>
      </c>
      <c r="AG129" s="552">
        <f>IF(AG$29="","",IF('Consommation BATIMENT'!AG$229&lt;0,0,'Consommation BATIMENT'!AG$229*'Consommation BATIMENT'!$D$19))</f>
        <v>31894140.600000005</v>
      </c>
      <c r="AH129" s="552">
        <f>IF(AH$29="","",IF('Consommation BATIMENT'!AH$229&lt;0,0,'Consommation BATIMENT'!AH$229*'Consommation BATIMENT'!$D$19))</f>
        <v>32655578.400000006</v>
      </c>
      <c r="AI129" s="552">
        <f>IF(AI$29="","",IF('Consommation BATIMENT'!AI$229&lt;0,0,'Consommation BATIMENT'!AI$229*'Consommation BATIMENT'!$D$19))</f>
        <v>33417016.200000007</v>
      </c>
      <c r="AJ129" s="552">
        <f>IF(AJ$29="","",IF('Consommation BATIMENT'!AJ$229&lt;0,0,'Consommation BATIMENT'!AJ$229*'Consommation BATIMENT'!$D$19))</f>
        <v>34178454.000000007</v>
      </c>
      <c r="AK129" s="552" t="str">
        <f>IF(AK$29="","",IF('Consommation BATIMENT'!AK$229&lt;0,0,'Consommation BATIMENT'!AK$229*'Consommation BATIMENT'!$D$19))</f>
        <v/>
      </c>
      <c r="AL129" s="552" t="str">
        <f>IF(AL$29="","",IF('Consommation BATIMENT'!AL$229&lt;0,0,'Consommation BATIMENT'!AL$229*'Consommation BATIMENT'!$D$19))</f>
        <v/>
      </c>
      <c r="AM129" s="552" t="str">
        <f>IF(AM$29="","",IF('Consommation BATIMENT'!AM$229&lt;0,0,'Consommation BATIMENT'!AM$229*'Consommation BATIMENT'!$D$19))</f>
        <v/>
      </c>
      <c r="AN129" s="552" t="str">
        <f>IF(AN$29="","",IF('Consommation BATIMENT'!AN$229&lt;0,0,'Consommation BATIMENT'!AN$229*'Consommation BATIMENT'!$D$19))</f>
        <v/>
      </c>
      <c r="AO129" s="552" t="str">
        <f>IF(AO$29="","",IF('Consommation BATIMENT'!AO$229&lt;0,0,'Consommation BATIMENT'!AO$229*'Consommation BATIMENT'!$D$19))</f>
        <v/>
      </c>
      <c r="AP129" s="552" t="str">
        <f>IF(AP$29="","",IF('Consommation BATIMENT'!AP$229&lt;0,0,'Consommation BATIMENT'!AP$229*'Consommation BATIMENT'!$D$19))</f>
        <v/>
      </c>
      <c r="AQ129" s="552" t="str">
        <f>IF(AQ$29="","",IF('Consommation BATIMENT'!AQ$229&lt;0,0,'Consommation BATIMENT'!AQ$229*'Consommation BATIMENT'!$D$19))</f>
        <v/>
      </c>
      <c r="AR129" s="552" t="str">
        <f>IF(AR$29="","",IF('Consommation BATIMENT'!AR$229&lt;0,0,'Consommation BATIMENT'!AR$229*'Consommation BATIMENT'!$D$19))</f>
        <v/>
      </c>
    </row>
    <row r="130" spans="1:1173" s="548" customFormat="1" ht="22" hidden="1" customHeight="1" x14ac:dyDescent="0.15">
      <c r="A130" s="513"/>
      <c r="B130" s="549" t="s">
        <v>200</v>
      </c>
      <c r="C130" s="550" t="s">
        <v>79</v>
      </c>
      <c r="D130" s="547">
        <f>IF(D$29="","",IF(D129&lt;0,0,IF($E123=0,D129,$F$41*$F$42*D129)))</f>
        <v>1195137.0000000056</v>
      </c>
      <c r="E130" s="547">
        <f t="shared" ref="E130:AQ130" si="37">IF(E$29="","",IF(E129&lt;0,0,IF($E123=0,E129,$F$41*$F$42*E129)))</f>
        <v>2390274.0000000051</v>
      </c>
      <c r="F130" s="547">
        <f t="shared" si="37"/>
        <v>3585411.0000000051</v>
      </c>
      <c r="G130" s="547">
        <f t="shared" si="37"/>
        <v>4817511.0000000056</v>
      </c>
      <c r="H130" s="547">
        <f t="shared" si="37"/>
        <v>6049611.0000000047</v>
      </c>
      <c r="I130" s="547">
        <f t="shared" si="37"/>
        <v>7281711.0000000047</v>
      </c>
      <c r="J130" s="547">
        <f t="shared" si="37"/>
        <v>8513811.0000000056</v>
      </c>
      <c r="K130" s="547">
        <f t="shared" si="37"/>
        <v>9745911.0000000056</v>
      </c>
      <c r="L130" s="547">
        <f t="shared" si="37"/>
        <v>10978011.000000006</v>
      </c>
      <c r="M130" s="547">
        <f t="shared" si="37"/>
        <v>12210111.000000006</v>
      </c>
      <c r="N130" s="547">
        <f t="shared" si="37"/>
        <v>13442211.000000006</v>
      </c>
      <c r="O130" s="547">
        <f t="shared" si="37"/>
        <v>14674311.000000004</v>
      </c>
      <c r="P130" s="547">
        <f t="shared" si="37"/>
        <v>15906411.000000004</v>
      </c>
      <c r="Q130" s="547">
        <f t="shared" si="37"/>
        <v>16972177.500000007</v>
      </c>
      <c r="R130" s="547">
        <f t="shared" si="37"/>
        <v>18037944.000000007</v>
      </c>
      <c r="S130" s="547">
        <f t="shared" si="37"/>
        <v>19103710.500000007</v>
      </c>
      <c r="T130" s="547">
        <f t="shared" si="37"/>
        <v>20169477.000000007</v>
      </c>
      <c r="U130" s="547">
        <f t="shared" si="37"/>
        <v>21235243.500000007</v>
      </c>
      <c r="V130" s="547">
        <f t="shared" si="37"/>
        <v>22301010.000000007</v>
      </c>
      <c r="W130" s="547">
        <f t="shared" si="37"/>
        <v>23366776.500000007</v>
      </c>
      <c r="X130" s="547">
        <f t="shared" si="37"/>
        <v>24432543.000000007</v>
      </c>
      <c r="Y130" s="547">
        <f t="shared" si="37"/>
        <v>25498309.500000007</v>
      </c>
      <c r="Z130" s="547">
        <f t="shared" si="37"/>
        <v>26564076.000000007</v>
      </c>
      <c r="AA130" s="547">
        <f t="shared" si="37"/>
        <v>27325513.800000004</v>
      </c>
      <c r="AB130" s="547">
        <f t="shared" si="37"/>
        <v>28086951.600000005</v>
      </c>
      <c r="AC130" s="547">
        <f t="shared" si="37"/>
        <v>28848389.400000006</v>
      </c>
      <c r="AD130" s="547">
        <f t="shared" si="37"/>
        <v>29609827.200000007</v>
      </c>
      <c r="AE130" s="547">
        <f t="shared" si="37"/>
        <v>30371265.000000007</v>
      </c>
      <c r="AF130" s="547">
        <f t="shared" si="37"/>
        <v>31132702.800000004</v>
      </c>
      <c r="AG130" s="547">
        <f t="shared" si="37"/>
        <v>31894140.600000005</v>
      </c>
      <c r="AH130" s="547">
        <f t="shared" si="37"/>
        <v>32655578.400000006</v>
      </c>
      <c r="AI130" s="547">
        <f t="shared" si="37"/>
        <v>33417016.200000007</v>
      </c>
      <c r="AJ130" s="547">
        <f t="shared" si="37"/>
        <v>34178454.000000007</v>
      </c>
      <c r="AK130" s="547" t="str">
        <f t="shared" si="37"/>
        <v/>
      </c>
      <c r="AL130" s="547" t="str">
        <f t="shared" si="37"/>
        <v/>
      </c>
      <c r="AM130" s="547" t="str">
        <f t="shared" si="37"/>
        <v/>
      </c>
      <c r="AN130" s="547" t="str">
        <f t="shared" si="37"/>
        <v/>
      </c>
      <c r="AO130" s="547" t="str">
        <f t="shared" si="37"/>
        <v/>
      </c>
      <c r="AP130" s="547" t="str">
        <f t="shared" si="37"/>
        <v/>
      </c>
      <c r="AQ130" s="547" t="str">
        <f t="shared" si="37"/>
        <v/>
      </c>
      <c r="AR130" s="547" t="str">
        <f>IF(AR$29="","",IF(AR129&lt;0,0,IF($E123=0,AR129,$F$41*$F$42*AR129)))</f>
        <v/>
      </c>
    </row>
    <row r="131" spans="1:1173" s="548" customFormat="1" ht="22" hidden="1" customHeight="1" x14ac:dyDescent="0.15">
      <c r="A131" s="513"/>
      <c r="B131" s="549" t="s">
        <v>201</v>
      </c>
      <c r="C131" s="550" t="s">
        <v>49</v>
      </c>
      <c r="D131" s="547">
        <f t="shared" ref="D131:AR131" si="38">IF(D$29="","",IF($E123=0,$G123*D130,$J$24*D130))</f>
        <v>53781165.000000253</v>
      </c>
      <c r="E131" s="547">
        <f t="shared" si="38"/>
        <v>107562330.00000022</v>
      </c>
      <c r="F131" s="547">
        <f t="shared" si="38"/>
        <v>161343495.00000024</v>
      </c>
      <c r="G131" s="547">
        <f t="shared" si="38"/>
        <v>216787995.00000024</v>
      </c>
      <c r="H131" s="547">
        <f t="shared" si="38"/>
        <v>272232495.00000024</v>
      </c>
      <c r="I131" s="547">
        <f t="shared" si="38"/>
        <v>327676995.00000024</v>
      </c>
      <c r="J131" s="547">
        <f t="shared" si="38"/>
        <v>383121495.00000024</v>
      </c>
      <c r="K131" s="547">
        <f t="shared" si="38"/>
        <v>438565995.00000024</v>
      </c>
      <c r="L131" s="547">
        <f t="shared" si="38"/>
        <v>494010495.00000024</v>
      </c>
      <c r="M131" s="547">
        <f t="shared" si="38"/>
        <v>549454995.00000024</v>
      </c>
      <c r="N131" s="547">
        <f t="shared" si="38"/>
        <v>604899495.00000024</v>
      </c>
      <c r="O131" s="547">
        <f t="shared" si="38"/>
        <v>660343995.00000012</v>
      </c>
      <c r="P131" s="547">
        <f t="shared" si="38"/>
        <v>715788495.00000012</v>
      </c>
      <c r="Q131" s="547">
        <f t="shared" si="38"/>
        <v>763747987.50000036</v>
      </c>
      <c r="R131" s="547">
        <f t="shared" si="38"/>
        <v>811707480.00000036</v>
      </c>
      <c r="S131" s="547">
        <f t="shared" si="38"/>
        <v>859666972.50000036</v>
      </c>
      <c r="T131" s="547">
        <f t="shared" si="38"/>
        <v>907626465.00000036</v>
      </c>
      <c r="U131" s="547">
        <f t="shared" si="38"/>
        <v>955585957.50000036</v>
      </c>
      <c r="V131" s="547">
        <f t="shared" si="38"/>
        <v>1003545450.0000004</v>
      </c>
      <c r="W131" s="547">
        <f t="shared" si="38"/>
        <v>1051504942.5000004</v>
      </c>
      <c r="X131" s="547">
        <f t="shared" si="38"/>
        <v>1099464435.0000002</v>
      </c>
      <c r="Y131" s="547">
        <f t="shared" si="38"/>
        <v>1147423927.5000002</v>
      </c>
      <c r="Z131" s="547">
        <f t="shared" si="38"/>
        <v>1195383420.0000002</v>
      </c>
      <c r="AA131" s="547">
        <f t="shared" si="38"/>
        <v>1229648121.0000002</v>
      </c>
      <c r="AB131" s="547">
        <f t="shared" si="38"/>
        <v>1263912822.0000002</v>
      </c>
      <c r="AC131" s="547">
        <f t="shared" si="38"/>
        <v>1298177523.0000002</v>
      </c>
      <c r="AD131" s="547">
        <f t="shared" si="38"/>
        <v>1332442224.0000002</v>
      </c>
      <c r="AE131" s="547">
        <f t="shared" si="38"/>
        <v>1366706925.0000002</v>
      </c>
      <c r="AF131" s="547">
        <f t="shared" si="38"/>
        <v>1400971626.0000002</v>
      </c>
      <c r="AG131" s="547">
        <f t="shared" si="38"/>
        <v>1435236327.0000002</v>
      </c>
      <c r="AH131" s="547">
        <f t="shared" si="38"/>
        <v>1469501028.0000002</v>
      </c>
      <c r="AI131" s="547">
        <f t="shared" si="38"/>
        <v>1503765729.0000002</v>
      </c>
      <c r="AJ131" s="547">
        <f t="shared" si="38"/>
        <v>1538030430.0000002</v>
      </c>
      <c r="AK131" s="547" t="str">
        <f t="shared" si="38"/>
        <v/>
      </c>
      <c r="AL131" s="547" t="str">
        <f t="shared" si="38"/>
        <v/>
      </c>
      <c r="AM131" s="547" t="str">
        <f t="shared" si="38"/>
        <v/>
      </c>
      <c r="AN131" s="547" t="str">
        <f t="shared" si="38"/>
        <v/>
      </c>
      <c r="AO131" s="547" t="str">
        <f t="shared" si="38"/>
        <v/>
      </c>
      <c r="AP131" s="547" t="str">
        <f t="shared" si="38"/>
        <v/>
      </c>
      <c r="AQ131" s="547" t="str">
        <f t="shared" si="38"/>
        <v/>
      </c>
      <c r="AR131" s="547" t="str">
        <f t="shared" si="38"/>
        <v/>
      </c>
    </row>
    <row r="132" spans="1:1173" s="513" customFormat="1" ht="10" hidden="1" customHeight="1" x14ac:dyDescent="0.15">
      <c r="C132" s="545"/>
      <c r="D132" s="551"/>
      <c r="E132" s="551"/>
      <c r="F132" s="551"/>
      <c r="G132" s="551"/>
      <c r="H132" s="551"/>
      <c r="I132" s="551"/>
      <c r="J132" s="551"/>
      <c r="K132" s="551"/>
      <c r="L132" s="551"/>
      <c r="M132" s="551"/>
      <c r="N132" s="551"/>
      <c r="O132" s="551"/>
      <c r="P132" s="551"/>
      <c r="Q132" s="551"/>
      <c r="R132" s="551"/>
      <c r="S132" s="551"/>
      <c r="T132" s="551"/>
      <c r="U132" s="551"/>
      <c r="V132" s="551"/>
      <c r="W132" s="551"/>
      <c r="X132" s="551"/>
      <c r="Y132" s="551"/>
      <c r="Z132" s="551"/>
      <c r="AA132" s="551"/>
      <c r="AB132" s="551"/>
      <c r="AC132" s="551"/>
      <c r="AD132" s="551"/>
      <c r="AE132" s="551"/>
      <c r="AF132" s="551"/>
      <c r="AG132" s="551"/>
      <c r="AH132" s="551"/>
      <c r="AI132" s="551"/>
      <c r="AJ132" s="551"/>
      <c r="AK132" s="551"/>
      <c r="AL132" s="551"/>
      <c r="AM132" s="551"/>
      <c r="AN132" s="551"/>
      <c r="AO132" s="551"/>
      <c r="AP132" s="551"/>
      <c r="AQ132" s="551"/>
      <c r="AR132" s="551"/>
    </row>
    <row r="133" spans="1:1173" s="543" customFormat="1" ht="26" hidden="1" customHeight="1" x14ac:dyDescent="0.15">
      <c r="A133" s="513"/>
      <c r="B133" s="543" t="s">
        <v>100</v>
      </c>
      <c r="C133" s="546" t="s">
        <v>79</v>
      </c>
      <c r="D133" s="553">
        <f>IF(D$29="","",IF('Consommation BATIMENT'!D$241&lt;0,0,'Consommation BATIMENT'!D$241))</f>
        <v>2515500</v>
      </c>
      <c r="E133" s="553">
        <f>IF(E$29="","",IF('Consommation BATIMENT'!E$241&lt;0,0,'Consommation BATIMENT'!E$241))</f>
        <v>4916000.7731250003</v>
      </c>
      <c r="F133" s="553">
        <f>IF(F$29="","",IF('Consommation BATIMENT'!F$241&lt;0,0,'Consommation BATIMENT'!F$241))</f>
        <v>7206759.6527806241</v>
      </c>
      <c r="G133" s="553">
        <f>IF(G$29="","",IF('Consommation BATIMENT'!G$241&lt;0,0,'Consommation BATIMENT'!G$241))</f>
        <v>9392793.6268041916</v>
      </c>
      <c r="H133" s="553">
        <f>IF(H$29="","",IF('Consommation BATIMENT'!H$241&lt;0,0,'Consommation BATIMENT'!H$241))</f>
        <v>11478890.325162804</v>
      </c>
      <c r="I133" s="553">
        <f>IF(I$29="","",IF('Consommation BATIMENT'!I$241&lt;0,0,'Consommation BATIMENT'!I$241))</f>
        <v>13469618.50533508</v>
      </c>
      <c r="J133" s="553">
        <f>IF(J$29="","",IF('Consommation BATIMENT'!J$241&lt;0,0,'Consommation BATIMENT'!J$241))</f>
        <v>15369338.058340555</v>
      </c>
      <c r="K133" s="553">
        <f>IF(K$29="","",IF('Consommation BATIMENT'!K$241&lt;0,0,'Consommation BATIMENT'!K$241))</f>
        <v>17182209.557330944</v>
      </c>
      <c r="L133" s="553">
        <f>IF(L$29="","",IF('Consommation BATIMENT'!L$241&lt;0,0,'Consommation BATIMENT'!L$241))</f>
        <v>18912203.369655613</v>
      </c>
      <c r="M133" s="553">
        <f>IF(M$29="","",IF('Consommation BATIMENT'!M$241&lt;0,0,'Consommation BATIMENT'!M$241))</f>
        <v>20563108.352357596</v>
      </c>
      <c r="N133" s="553">
        <f>IF(N$29="","",IF('Consommation BATIMENT'!N$241&lt;0,0,'Consommation BATIMENT'!N$241))</f>
        <v>22138540.15014413</v>
      </c>
      <c r="O133" s="553">
        <f>IF(O$29="","",IF('Consommation BATIMENT'!O$241&lt;0,0,'Consommation BATIMENT'!O$241))</f>
        <v>23641949.114005104</v>
      </c>
      <c r="P133" s="553">
        <f>IF(P$29="","",IF('Consommation BATIMENT'!P$241&lt;0,0,'Consommation BATIMENT'!P$241))</f>
        <v>25076627.857821967</v>
      </c>
      <c r="Q133" s="553">
        <f>IF(Q$29="","",IF('Consommation BATIMENT'!Q$241&lt;0,0,'Consommation BATIMENT'!Q$241))</f>
        <v>26445718.469516814</v>
      </c>
      <c r="R133" s="553">
        <f>IF(R$29="","",IF('Consommation BATIMENT'!R$241&lt;0,0,'Consommation BATIMENT'!R$241))</f>
        <v>27752219.392534766</v>
      </c>
      <c r="S133" s="553">
        <f>IF(S$29="","",IF('Consommation BATIMENT'!S$241&lt;0,0,'Consommation BATIMENT'!S$241))</f>
        <v>28998991.9927308</v>
      </c>
      <c r="T133" s="553">
        <f>IF(T$29="","",IF('Consommation BATIMENT'!T$241&lt;0,0,'Consommation BATIMENT'!T$241))</f>
        <v>30188766.825043119</v>
      </c>
      <c r="U133" s="553">
        <f>IF(U$29="","",IF('Consommation BATIMENT'!U$241&lt;0,0,'Consommation BATIMENT'!U$241))</f>
        <v>31324149.613677744</v>
      </c>
      <c r="V133" s="553">
        <f>IF(V$29="","",IF('Consommation BATIMENT'!V$241&lt;0,0,'Consommation BATIMENT'!V$241))</f>
        <v>32407626.95890145</v>
      </c>
      <c r="W133" s="553">
        <f>IF(W$29="","",IF('Consommation BATIMENT'!W$241&lt;0,0,'Consommation BATIMENT'!W$241))</f>
        <v>33441571.782941572</v>
      </c>
      <c r="X133" s="553">
        <f>IF(X$29="","",IF('Consommation BATIMENT'!X$241&lt;0,0,'Consommation BATIMENT'!X$241))</f>
        <v>34428248.52691967</v>
      </c>
      <c r="Y133" s="553">
        <f>IF(Y$29="","",IF('Consommation BATIMENT'!Y$241&lt;0,0,'Consommation BATIMENT'!Y$241))</f>
        <v>35369818.110200882</v>
      </c>
      <c r="Z133" s="553">
        <f>IF(Z$29="","",IF('Consommation BATIMENT'!Z$241&lt;0,0,'Consommation BATIMENT'!Z$241))</f>
        <v>36268342.66302041</v>
      </c>
      <c r="AA133" s="553">
        <f>IF(AA$29="","",IF('Consommation BATIMENT'!AA$241&lt;0,0,'Consommation BATIMENT'!AA$241))</f>
        <v>37125790.042752102</v>
      </c>
      <c r="AB133" s="553">
        <f>IF(AB$29="","",IF('Consommation BATIMENT'!AB$241&lt;0,0,'Consommation BATIMENT'!AB$241))</f>
        <v>37944038.143710136</v>
      </c>
      <c r="AC133" s="553">
        <f>IF(AC$29="","",IF('Consommation BATIMENT'!AC$241&lt;0,0,'Consommation BATIMENT'!AC$241))</f>
        <v>38724879.00992275</v>
      </c>
      <c r="AD133" s="553">
        <f>IF(AD$29="","",IF('Consommation BATIMENT'!AD$241&lt;0,0,'Consommation BATIMENT'!AD$241))</f>
        <v>39470022.759885371</v>
      </c>
      <c r="AE133" s="553">
        <f>IF(AE$29="","",IF('Consommation BATIMENT'!AE$241&lt;0,0,'Consommation BATIMENT'!AE$241))</f>
        <v>40181101.331888765</v>
      </c>
      <c r="AF133" s="553">
        <f>IF(AF$29="","",IF('Consommation BATIMENT'!AF$241&lt;0,0,'Consommation BATIMENT'!AF$241))</f>
        <v>40859672.058124803</v>
      </c>
      <c r="AG133" s="553">
        <f>IF(AG$29="","",IF('Consommation BATIMENT'!AG$241&lt;0,0,'Consommation BATIMENT'!AG$241))</f>
        <v>41507221.075397559</v>
      </c>
      <c r="AH133" s="553">
        <f>IF(AH$29="","",IF('Consommation BATIMENT'!AH$241&lt;0,0,'Consommation BATIMENT'!AH$241))</f>
        <v>42125166.579909414</v>
      </c>
      <c r="AI133" s="553">
        <f>IF(AI$29="","",IF('Consommation BATIMENT'!AI$241&lt;0,0,'Consommation BATIMENT'!AI$241))</f>
        <v>42714861.933250628</v>
      </c>
      <c r="AJ133" s="553">
        <f>IF(AJ$29="","",IF('Consommation BATIMENT'!AJ$241&lt;0,0,'Consommation BATIMENT'!AJ$241))</f>
        <v>43277598.626394659</v>
      </c>
      <c r="AK133" s="553" t="str">
        <f>IF(AK$29="","",IF('Consommation BATIMENT'!AK$241&lt;0,0,'Consommation BATIMENT'!AK$241))</f>
        <v/>
      </c>
      <c r="AL133" s="553" t="str">
        <f>IF(AL$29="","",IF('Consommation BATIMENT'!AL$241&lt;0,0,'Consommation BATIMENT'!AL$241))</f>
        <v/>
      </c>
      <c r="AM133" s="553" t="str">
        <f>IF(AM$29="","",IF('Consommation BATIMENT'!AM$241&lt;0,0,'Consommation BATIMENT'!AM$241))</f>
        <v/>
      </c>
      <c r="AN133" s="553" t="str">
        <f>IF(AN$29="","",IF('Consommation BATIMENT'!AN$241&lt;0,0,'Consommation BATIMENT'!AN$241))</f>
        <v/>
      </c>
      <c r="AO133" s="553" t="str">
        <f>IF(AO$29="","",IF('Consommation BATIMENT'!AO$241&lt;0,0,'Consommation BATIMENT'!AO$241))</f>
        <v/>
      </c>
      <c r="AP133" s="553" t="str">
        <f>IF(AP$29="","",IF('Consommation BATIMENT'!AP$241&lt;0,0,'Consommation BATIMENT'!AP$241))</f>
        <v/>
      </c>
      <c r="AQ133" s="553" t="str">
        <f>IF(AQ$29="","",IF('Consommation BATIMENT'!AQ$241&lt;0,0,'Consommation BATIMENT'!AQ$241))</f>
        <v/>
      </c>
      <c r="AR133" s="553" t="str">
        <f>IF(AR$29="","",IF('Consommation BATIMENT'!AR$241&lt;0,0,'Consommation BATIMENT'!AR$241))</f>
        <v/>
      </c>
    </row>
    <row r="134" spans="1:1173" s="548" customFormat="1" ht="22" hidden="1" customHeight="1" x14ac:dyDescent="0.15">
      <c r="A134" s="513"/>
      <c r="B134" s="549" t="s">
        <v>199</v>
      </c>
      <c r="C134" s="550" t="s">
        <v>79</v>
      </c>
      <c r="D134" s="547">
        <f>IF(D$29="","",IF(D133&lt;0,0,IF($D123=0,D133,$F$41*$F$42*D133)))</f>
        <v>2515500</v>
      </c>
      <c r="E134" s="547">
        <f t="shared" ref="E134:AR134" si="39">IF(E$29="","",IF(E133&lt;0,0,IF($D123=0,E133,$F$41*$F$42*E133)))</f>
        <v>4916000.7731250003</v>
      </c>
      <c r="F134" s="547">
        <f t="shared" si="39"/>
        <v>7206759.6527806241</v>
      </c>
      <c r="G134" s="547">
        <f t="shared" si="39"/>
        <v>9392793.6268041916</v>
      </c>
      <c r="H134" s="547">
        <f t="shared" si="39"/>
        <v>11478890.325162804</v>
      </c>
      <c r="I134" s="547">
        <f t="shared" si="39"/>
        <v>13469618.50533508</v>
      </c>
      <c r="J134" s="547">
        <f t="shared" si="39"/>
        <v>15369338.058340555</v>
      </c>
      <c r="K134" s="547">
        <f t="shared" si="39"/>
        <v>17182209.557330944</v>
      </c>
      <c r="L134" s="547">
        <f t="shared" si="39"/>
        <v>18912203.369655613</v>
      </c>
      <c r="M134" s="547">
        <f t="shared" si="39"/>
        <v>20563108.352357596</v>
      </c>
      <c r="N134" s="547">
        <f t="shared" si="39"/>
        <v>22138540.15014413</v>
      </c>
      <c r="O134" s="547">
        <f t="shared" si="39"/>
        <v>23641949.114005104</v>
      </c>
      <c r="P134" s="547">
        <f t="shared" si="39"/>
        <v>25076627.857821967</v>
      </c>
      <c r="Q134" s="547">
        <f t="shared" si="39"/>
        <v>26445718.469516814</v>
      </c>
      <c r="R134" s="547">
        <f t="shared" si="39"/>
        <v>27752219.392534766</v>
      </c>
      <c r="S134" s="547">
        <f t="shared" si="39"/>
        <v>28998991.9927308</v>
      </c>
      <c r="T134" s="547">
        <f t="shared" si="39"/>
        <v>30188766.825043119</v>
      </c>
      <c r="U134" s="547">
        <f t="shared" si="39"/>
        <v>31324149.613677744</v>
      </c>
      <c r="V134" s="547">
        <f t="shared" si="39"/>
        <v>32407626.95890145</v>
      </c>
      <c r="W134" s="547">
        <f t="shared" si="39"/>
        <v>33441571.782941572</v>
      </c>
      <c r="X134" s="547">
        <f t="shared" si="39"/>
        <v>34428248.52691967</v>
      </c>
      <c r="Y134" s="547">
        <f t="shared" si="39"/>
        <v>35369818.110200882</v>
      </c>
      <c r="Z134" s="547">
        <f t="shared" si="39"/>
        <v>36268342.66302041</v>
      </c>
      <c r="AA134" s="547">
        <f t="shared" si="39"/>
        <v>37125790.042752102</v>
      </c>
      <c r="AB134" s="547">
        <f t="shared" si="39"/>
        <v>37944038.143710136</v>
      </c>
      <c r="AC134" s="547">
        <f t="shared" si="39"/>
        <v>38724879.00992275</v>
      </c>
      <c r="AD134" s="547">
        <f t="shared" si="39"/>
        <v>39470022.759885371</v>
      </c>
      <c r="AE134" s="547">
        <f t="shared" si="39"/>
        <v>40181101.331888765</v>
      </c>
      <c r="AF134" s="547">
        <f t="shared" si="39"/>
        <v>40859672.058124803</v>
      </c>
      <c r="AG134" s="547">
        <f t="shared" si="39"/>
        <v>41507221.075397559</v>
      </c>
      <c r="AH134" s="547">
        <f t="shared" si="39"/>
        <v>42125166.579909414</v>
      </c>
      <c r="AI134" s="547">
        <f t="shared" si="39"/>
        <v>42714861.933250628</v>
      </c>
      <c r="AJ134" s="547">
        <f t="shared" si="39"/>
        <v>43277598.626394659</v>
      </c>
      <c r="AK134" s="547" t="str">
        <f t="shared" si="39"/>
        <v/>
      </c>
      <c r="AL134" s="547" t="str">
        <f t="shared" si="39"/>
        <v/>
      </c>
      <c r="AM134" s="547" t="str">
        <f t="shared" si="39"/>
        <v/>
      </c>
      <c r="AN134" s="547" t="str">
        <f t="shared" si="39"/>
        <v/>
      </c>
      <c r="AO134" s="547" t="str">
        <f t="shared" si="39"/>
        <v/>
      </c>
      <c r="AP134" s="547" t="str">
        <f t="shared" si="39"/>
        <v/>
      </c>
      <c r="AQ134" s="547" t="str">
        <f t="shared" si="39"/>
        <v/>
      </c>
      <c r="AR134" s="547" t="str">
        <f t="shared" si="39"/>
        <v/>
      </c>
    </row>
    <row r="135" spans="1:1173" s="548" customFormat="1" ht="22" hidden="1" customHeight="1" x14ac:dyDescent="0.15">
      <c r="A135" s="513"/>
      <c r="B135" s="549" t="s">
        <v>197</v>
      </c>
      <c r="C135" s="550" t="s">
        <v>49</v>
      </c>
      <c r="D135" s="547">
        <f t="shared" ref="D135:AR135" si="40">IF(D$29="","",IF($D123=0,$H123*D134,$J$24*D134))</f>
        <v>270410534.78400004</v>
      </c>
      <c r="E135" s="547">
        <f t="shared" si="40"/>
        <v>528458913.95718104</v>
      </c>
      <c r="F135" s="547">
        <f t="shared" si="40"/>
        <v>774710288.91598606</v>
      </c>
      <c r="G135" s="547">
        <f t="shared" si="40"/>
        <v>1009703974.4543306</v>
      </c>
      <c r="H135" s="547">
        <f t="shared" si="40"/>
        <v>1233954629.9161828</v>
      </c>
      <c r="I135" s="547">
        <f t="shared" si="40"/>
        <v>1447953386.3502769</v>
      </c>
      <c r="J135" s="547">
        <f t="shared" si="40"/>
        <v>1652168922.1355412</v>
      </c>
      <c r="K135" s="547">
        <f t="shared" si="40"/>
        <v>1847048489.4329624</v>
      </c>
      <c r="L135" s="547">
        <f t="shared" si="40"/>
        <v>2033018893.7119226</v>
      </c>
      <c r="M135" s="547">
        <f t="shared" si="40"/>
        <v>2210487428.4962654</v>
      </c>
      <c r="N135" s="547">
        <f t="shared" si="40"/>
        <v>2379842767.3772731</v>
      </c>
      <c r="O135" s="547">
        <f t="shared" si="40"/>
        <v>2541455815.2471619</v>
      </c>
      <c r="P135" s="547">
        <f t="shared" si="40"/>
        <v>2695680520.6173687</v>
      </c>
      <c r="Q135" s="547">
        <f t="shared" si="40"/>
        <v>2842854650.8006949</v>
      </c>
      <c r="R135" s="547">
        <f t="shared" si="40"/>
        <v>2983300531.6550279</v>
      </c>
      <c r="S135" s="547">
        <f t="shared" si="40"/>
        <v>3117325753.5087538</v>
      </c>
      <c r="T135" s="547">
        <f t="shared" si="40"/>
        <v>3245223844.8139091</v>
      </c>
      <c r="U135" s="547">
        <f t="shared" si="40"/>
        <v>3367274915.0024357</v>
      </c>
      <c r="V135" s="547">
        <f t="shared" si="40"/>
        <v>3483746267.9534554</v>
      </c>
      <c r="W135" s="547">
        <f t="shared" si="40"/>
        <v>3594892987.4151287</v>
      </c>
      <c r="X135" s="547">
        <f t="shared" si="40"/>
        <v>3700958495.6632118</v>
      </c>
      <c r="Y135" s="547">
        <f t="shared" si="40"/>
        <v>3802175086.6198487</v>
      </c>
      <c r="Z135" s="547">
        <f t="shared" si="40"/>
        <v>3898764434.6001639</v>
      </c>
      <c r="AA135" s="547">
        <f t="shared" si="40"/>
        <v>3990938079.8008742</v>
      </c>
      <c r="AB135" s="547">
        <f t="shared" si="40"/>
        <v>4078897891.5941777</v>
      </c>
      <c r="AC135" s="547">
        <f t="shared" si="40"/>
        <v>4162836510.6415854</v>
      </c>
      <c r="AD135" s="547">
        <f t="shared" si="40"/>
        <v>4242937770.7959671</v>
      </c>
      <c r="AE135" s="547">
        <f t="shared" si="40"/>
        <v>4319377101.7158165</v>
      </c>
      <c r="AF135" s="547">
        <f t="shared" si="40"/>
        <v>4392321913.0735006</v>
      </c>
      <c r="AG135" s="547">
        <f t="shared" si="40"/>
        <v>4461931961.1989546</v>
      </c>
      <c r="AH135" s="547">
        <f t="shared" si="40"/>
        <v>4528359698.9617929</v>
      </c>
      <c r="AI135" s="547">
        <f t="shared" si="40"/>
        <v>4591750609.6581306</v>
      </c>
      <c r="AJ135" s="547">
        <f t="shared" si="40"/>
        <v>4652243525.6333475</v>
      </c>
      <c r="AK135" s="547" t="str">
        <f t="shared" si="40"/>
        <v/>
      </c>
      <c r="AL135" s="547" t="str">
        <f t="shared" si="40"/>
        <v/>
      </c>
      <c r="AM135" s="547" t="str">
        <f t="shared" si="40"/>
        <v/>
      </c>
      <c r="AN135" s="547" t="str">
        <f t="shared" si="40"/>
        <v/>
      </c>
      <c r="AO135" s="547" t="str">
        <f t="shared" si="40"/>
        <v/>
      </c>
      <c r="AP135" s="547" t="str">
        <f t="shared" si="40"/>
        <v/>
      </c>
      <c r="AQ135" s="547" t="str">
        <f t="shared" si="40"/>
        <v/>
      </c>
      <c r="AR135" s="547" t="str">
        <f t="shared" si="40"/>
        <v/>
      </c>
    </row>
    <row r="136" spans="1:1173" s="513" customFormat="1" ht="10" hidden="1" customHeight="1" x14ac:dyDescent="0.15">
      <c r="C136" s="545"/>
      <c r="D136" s="551"/>
      <c r="E136" s="551"/>
      <c r="F136" s="551"/>
      <c r="G136" s="551"/>
      <c r="H136" s="551"/>
      <c r="I136" s="551"/>
      <c r="J136" s="551"/>
      <c r="K136" s="551"/>
      <c r="L136" s="551"/>
      <c r="M136" s="551"/>
      <c r="N136" s="551"/>
      <c r="O136" s="551"/>
      <c r="P136" s="551"/>
      <c r="Q136" s="551"/>
      <c r="R136" s="551"/>
      <c r="S136" s="551"/>
      <c r="T136" s="551"/>
      <c r="U136" s="551"/>
      <c r="V136" s="551"/>
      <c r="W136" s="551"/>
      <c r="X136" s="551"/>
      <c r="Y136" s="551"/>
      <c r="Z136" s="551"/>
      <c r="AA136" s="551"/>
      <c r="AB136" s="551"/>
      <c r="AC136" s="551"/>
      <c r="AD136" s="551"/>
      <c r="AE136" s="551"/>
      <c r="AF136" s="551"/>
      <c r="AG136" s="551"/>
      <c r="AH136" s="551"/>
      <c r="AI136" s="551"/>
      <c r="AJ136" s="551"/>
      <c r="AK136" s="551"/>
      <c r="AL136" s="551"/>
      <c r="AM136" s="551"/>
      <c r="AN136" s="551"/>
      <c r="AO136" s="551"/>
      <c r="AP136" s="551"/>
      <c r="AQ136" s="551"/>
      <c r="AR136" s="551"/>
    </row>
    <row r="137" spans="1:1173" s="543" customFormat="1" ht="26" hidden="1" customHeight="1" x14ac:dyDescent="0.15">
      <c r="A137" s="513"/>
      <c r="B137" s="543" t="s">
        <v>101</v>
      </c>
      <c r="C137" s="546" t="s">
        <v>79</v>
      </c>
      <c r="D137" s="553">
        <f>IF(D$29="","",IF('Consommation BATIMENT'!D$248&lt;0,0,'Consommation BATIMENT'!D$248))</f>
        <v>559000</v>
      </c>
      <c r="E137" s="553">
        <f>IF(E$29="","",IF('Consommation BATIMENT'!E$248&lt;0,0,'Consommation BATIMENT'!E$248))</f>
        <v>1123189.61625</v>
      </c>
      <c r="F137" s="553">
        <f>IF(F$29="","",IF('Consommation BATIMENT'!F$248&lt;0,0,'Consommation BATIMENT'!F$248))</f>
        <v>1692639.0489561111</v>
      </c>
      <c r="G137" s="553">
        <f>IF(G$29="","",IF('Consommation BATIMENT'!G$248&lt;0,0,'Consommation BATIMENT'!G$248))</f>
        <v>2267418.3635342713</v>
      </c>
      <c r="H137" s="553">
        <f>IF(H$29="","",IF('Consommation BATIMENT'!H$248&lt;0,0,'Consommation BATIMENT'!H$248))</f>
        <v>2847597.5275173476</v>
      </c>
      <c r="I137" s="553">
        <f>IF(I$29="","",IF('Consommation BATIMENT'!I$248&lt;0,0,'Consommation BATIMENT'!I$248))</f>
        <v>3433246.4460824328</v>
      </c>
      <c r="J137" s="553">
        <f>IF(J$29="","",IF('Consommation BATIMENT'!J$248&lt;0,0,'Consommation BATIMENT'!J$248))</f>
        <v>4024434.9962644912</v>
      </c>
      <c r="K137" s="553">
        <f>IF(K$29="","",IF('Consommation BATIMENT'!K$248&lt;0,0,'Consommation BATIMENT'!K$248))</f>
        <v>4621233.0599195175</v>
      </c>
      <c r="L137" s="553">
        <f>IF(L$29="","",IF('Consommation BATIMENT'!L$248&lt;0,0,'Consommation BATIMENT'!L$248))</f>
        <v>5223710.5554975038</v>
      </c>
      <c r="M137" s="553">
        <f>IF(M$29="","",IF('Consommation BATIMENT'!M$248&lt;0,0,'Consommation BATIMENT'!M$248))</f>
        <v>5831937.4686828088</v>
      </c>
      <c r="N137" s="553">
        <f>IF(N$29="","",IF('Consommation BATIMENT'!N$248&lt;0,0,'Consommation BATIMENT'!N$248))</f>
        <v>6445983.8819568865</v>
      </c>
      <c r="O137" s="553">
        <f>IF(O$29="","",IF('Consommation BATIMENT'!O$248&lt;0,0,'Consommation BATIMENT'!O$248))</f>
        <v>7065920.0031358907</v>
      </c>
      <c r="P137" s="553">
        <f>IF(P$29="","",IF('Consommation BATIMENT'!P$248&lt;0,0,'Consommation BATIMENT'!P$248))</f>
        <v>7691816.1929332707</v>
      </c>
      <c r="Q137" s="553">
        <f>IF(Q$29="","",IF('Consommation BATIMENT'!Q$248&lt;0,0,'Consommation BATIMENT'!Q$248))</f>
        <v>8323742.9915952338</v>
      </c>
      <c r="R137" s="553">
        <f>IF(R$29="","",IF('Consommation BATIMENT'!R$248&lt;0,0,'Consommation BATIMENT'!R$248))</f>
        <v>8961771.1446547881</v>
      </c>
      <c r="S137" s="553">
        <f>IF(S$29="","",IF('Consommation BATIMENT'!S$248&lt;0,0,'Consommation BATIMENT'!S$248))</f>
        <v>9605971.6278480235</v>
      </c>
      <c r="T137" s="553">
        <f>IF(T$29="","",IF('Consommation BATIMENT'!T$248&lt;0,0,'Consommation BATIMENT'!T$248))</f>
        <v>10256415.671234328</v>
      </c>
      <c r="U137" s="553">
        <f>IF(U$29="","",IF('Consommation BATIMENT'!U$248&lt;0,0,'Consommation BATIMENT'!U$248))</f>
        <v>10913174.782560352</v>
      </c>
      <c r="V137" s="553">
        <f>IF(V$29="","",IF('Consommation BATIMENT'!V$248&lt;0,0,'Consommation BATIMENT'!V$248))</f>
        <v>11576320.76990578</v>
      </c>
      <c r="W137" s="553">
        <f>IF(W$29="","",IF('Consommation BATIMENT'!W$248&lt;0,0,'Consommation BATIMENT'!W$248))</f>
        <v>12245925.763647212</v>
      </c>
      <c r="X137" s="553">
        <f>IF(X$29="","",IF('Consommation BATIMENT'!X$248&lt;0,0,'Consommation BATIMENT'!X$248))</f>
        <v>12922062.237774899</v>
      </c>
      <c r="Y137" s="553">
        <f>IF(Y$29="","",IF('Consommation BATIMENT'!Y$248&lt;0,0,'Consommation BATIMENT'!Y$248))</f>
        <v>13604803.030595448</v>
      </c>
      <c r="Z137" s="553">
        <f>IF(Z$29="","",IF('Consommation BATIMENT'!Z$248&lt;0,0,'Consommation BATIMENT'!Z$248))</f>
        <v>14294221.364852196</v>
      </c>
      <c r="AA137" s="553">
        <f>IF(AA$29="","",IF('Consommation BATIMENT'!AA$248&lt;0,0,'Consommation BATIMENT'!AA$248))</f>
        <v>14990390.86729352</v>
      </c>
      <c r="AB137" s="553">
        <f>IF(AB$29="","",IF('Consommation BATIMENT'!AB$248&lt;0,0,'Consommation BATIMENT'!AB$248))</f>
        <v>15693385.587717984</v>
      </c>
      <c r="AC137" s="553">
        <f>IF(AC$29="","",IF('Consommation BATIMENT'!AC$248&lt;0,0,'Consommation BATIMENT'!AC$248))</f>
        <v>16403280.017523957</v>
      </c>
      <c r="AD137" s="553">
        <f>IF(AD$29="","",IF('Consommation BATIMENT'!AD$248&lt;0,0,'Consommation BATIMENT'!AD$248))</f>
        <v>17120149.107790116</v>
      </c>
      <c r="AE137" s="553">
        <f>IF(AE$29="","",IF('Consommation BATIMENT'!AE$248&lt;0,0,'Consommation BATIMENT'!AE$248))</f>
        <v>17844068.286912069</v>
      </c>
      <c r="AF137" s="553">
        <f>IF(AF$29="","",IF('Consommation BATIMENT'!AF$248&lt;0,0,'Consommation BATIMENT'!AF$248))</f>
        <v>18575113.477819197</v>
      </c>
      <c r="AG137" s="553">
        <f>IF(AG$29="","",IF('Consommation BATIMENT'!AG$248&lt;0,0,'Consommation BATIMENT'!AG$248))</f>
        <v>19313361.114794806</v>
      </c>
      <c r="AH137" s="553">
        <f>IF(AH$29="","",IF('Consommation BATIMENT'!AH$248&lt;0,0,'Consommation BATIMENT'!AH$248))</f>
        <v>20058888.159921587</v>
      </c>
      <c r="AI137" s="553">
        <f>IF(AI$29="","",IF('Consommation BATIMENT'!AI$248&lt;0,0,'Consommation BATIMENT'!AI$248))</f>
        <v>20811772.119173501</v>
      </c>
      <c r="AJ137" s="553">
        <f>IF(AJ$29="","",IF('Consommation BATIMENT'!AJ$248&lt;0,0,'Consommation BATIMENT'!AJ$248))</f>
        <v>21572091.058174193</v>
      </c>
      <c r="AK137" s="553" t="str">
        <f>IF(AK$29="","",IF('Consommation BATIMENT'!AK$248&lt;0,0,'Consommation BATIMENT'!AK$248))</f>
        <v/>
      </c>
      <c r="AL137" s="553" t="str">
        <f>IF(AL$29="","",IF('Consommation BATIMENT'!AL$248&lt;0,0,'Consommation BATIMENT'!AL$248))</f>
        <v/>
      </c>
      <c r="AM137" s="553" t="str">
        <f>IF(AM$29="","",IF('Consommation BATIMENT'!AM$248&lt;0,0,'Consommation BATIMENT'!AM$248))</f>
        <v/>
      </c>
      <c r="AN137" s="553" t="str">
        <f>IF(AN$29="","",IF('Consommation BATIMENT'!AN$248&lt;0,0,'Consommation BATIMENT'!AN$248))</f>
        <v/>
      </c>
      <c r="AO137" s="553" t="str">
        <f>IF(AO$29="","",IF('Consommation BATIMENT'!AO$248&lt;0,0,'Consommation BATIMENT'!AO$248))</f>
        <v/>
      </c>
      <c r="AP137" s="553" t="str">
        <f>IF(AP$29="","",IF('Consommation BATIMENT'!AP$248&lt;0,0,'Consommation BATIMENT'!AP$248))</f>
        <v/>
      </c>
      <c r="AQ137" s="553" t="str">
        <f>IF(AQ$29="","",IF('Consommation BATIMENT'!AQ$248&lt;0,0,'Consommation BATIMENT'!AQ$248))</f>
        <v/>
      </c>
      <c r="AR137" s="553" t="str">
        <f>IF(AR$29="","",IF('Consommation BATIMENT'!AR$248&lt;0,0,'Consommation BATIMENT'!AR$248))</f>
        <v/>
      </c>
    </row>
    <row r="138" spans="1:1173" s="548" customFormat="1" ht="22" hidden="1" customHeight="1" x14ac:dyDescent="0.15">
      <c r="A138" s="513"/>
      <c r="B138" s="549" t="s">
        <v>200</v>
      </c>
      <c r="C138" s="550" t="s">
        <v>79</v>
      </c>
      <c r="D138" s="547">
        <f>IF(D$29="","",IF(D137&lt;0,0,IF($F123=0,D137,$F$41*$F$42*D137)))</f>
        <v>559000</v>
      </c>
      <c r="E138" s="547">
        <f t="shared" ref="E138:AR138" si="41">IF(E$29="","",IF(E137&lt;0,0,IF($F123=0,E137,$F$41*$F$42*E137)))</f>
        <v>1123189.61625</v>
      </c>
      <c r="F138" s="547">
        <f t="shared" si="41"/>
        <v>1692639.0489561111</v>
      </c>
      <c r="G138" s="547">
        <f t="shared" si="41"/>
        <v>2267418.3635342713</v>
      </c>
      <c r="H138" s="547">
        <f t="shared" si="41"/>
        <v>2847597.5275173476</v>
      </c>
      <c r="I138" s="547">
        <f t="shared" si="41"/>
        <v>3433246.4460824328</v>
      </c>
      <c r="J138" s="547">
        <f t="shared" si="41"/>
        <v>4024434.9962644912</v>
      </c>
      <c r="K138" s="547">
        <f t="shared" si="41"/>
        <v>4621233.0599195175</v>
      </c>
      <c r="L138" s="547">
        <f t="shared" si="41"/>
        <v>5223710.5554975038</v>
      </c>
      <c r="M138" s="547">
        <f t="shared" si="41"/>
        <v>5831937.4686828088</v>
      </c>
      <c r="N138" s="547">
        <f t="shared" si="41"/>
        <v>6445983.8819568865</v>
      </c>
      <c r="O138" s="547">
        <f t="shared" si="41"/>
        <v>7065920.0031358907</v>
      </c>
      <c r="P138" s="547">
        <f t="shared" si="41"/>
        <v>7691816.1929332707</v>
      </c>
      <c r="Q138" s="547">
        <f t="shared" si="41"/>
        <v>8323742.9915952338</v>
      </c>
      <c r="R138" s="547">
        <f t="shared" si="41"/>
        <v>8961771.1446547881</v>
      </c>
      <c r="S138" s="547">
        <f t="shared" si="41"/>
        <v>9605971.6278480235</v>
      </c>
      <c r="T138" s="547">
        <f t="shared" si="41"/>
        <v>10256415.671234328</v>
      </c>
      <c r="U138" s="547">
        <f t="shared" si="41"/>
        <v>10913174.782560352</v>
      </c>
      <c r="V138" s="547">
        <f t="shared" si="41"/>
        <v>11576320.76990578</v>
      </c>
      <c r="W138" s="547">
        <f t="shared" si="41"/>
        <v>12245925.763647212</v>
      </c>
      <c r="X138" s="547">
        <f t="shared" si="41"/>
        <v>12922062.237774899</v>
      </c>
      <c r="Y138" s="547">
        <f t="shared" si="41"/>
        <v>13604803.030595448</v>
      </c>
      <c r="Z138" s="547">
        <f t="shared" si="41"/>
        <v>14294221.364852196</v>
      </c>
      <c r="AA138" s="547">
        <f t="shared" si="41"/>
        <v>14990390.86729352</v>
      </c>
      <c r="AB138" s="547">
        <f t="shared" si="41"/>
        <v>15693385.587717984</v>
      </c>
      <c r="AC138" s="547">
        <f t="shared" si="41"/>
        <v>16403280.017523957</v>
      </c>
      <c r="AD138" s="547">
        <f t="shared" si="41"/>
        <v>17120149.107790116</v>
      </c>
      <c r="AE138" s="547">
        <f t="shared" si="41"/>
        <v>17844068.286912069</v>
      </c>
      <c r="AF138" s="547">
        <f t="shared" si="41"/>
        <v>18575113.477819197</v>
      </c>
      <c r="AG138" s="547">
        <f t="shared" si="41"/>
        <v>19313361.114794806</v>
      </c>
      <c r="AH138" s="547">
        <f t="shared" si="41"/>
        <v>20058888.159921587</v>
      </c>
      <c r="AI138" s="547">
        <f t="shared" si="41"/>
        <v>20811772.119173501</v>
      </c>
      <c r="AJ138" s="547">
        <f t="shared" si="41"/>
        <v>21572091.058174193</v>
      </c>
      <c r="AK138" s="547" t="str">
        <f t="shared" si="41"/>
        <v/>
      </c>
      <c r="AL138" s="547" t="str">
        <f t="shared" si="41"/>
        <v/>
      </c>
      <c r="AM138" s="547" t="str">
        <f t="shared" si="41"/>
        <v/>
      </c>
      <c r="AN138" s="547" t="str">
        <f t="shared" si="41"/>
        <v/>
      </c>
      <c r="AO138" s="547" t="str">
        <f t="shared" si="41"/>
        <v/>
      </c>
      <c r="AP138" s="547" t="str">
        <f t="shared" si="41"/>
        <v/>
      </c>
      <c r="AQ138" s="547" t="str">
        <f t="shared" si="41"/>
        <v/>
      </c>
      <c r="AR138" s="547" t="str">
        <f t="shared" si="41"/>
        <v/>
      </c>
      <c r="AS138" s="554"/>
    </row>
    <row r="139" spans="1:1173" s="548" customFormat="1" ht="22" hidden="1" customHeight="1" x14ac:dyDescent="0.15">
      <c r="A139" s="513"/>
      <c r="B139" s="549" t="s">
        <v>201</v>
      </c>
      <c r="C139" s="550" t="s">
        <v>49</v>
      </c>
      <c r="D139" s="547">
        <f t="shared" ref="D139:AR139" si="42">IF(D$29="","",IF($F123=0,$H123*D138,$J$24*D138))</f>
        <v>50310000</v>
      </c>
      <c r="E139" s="547">
        <f t="shared" si="42"/>
        <v>101087065.46249999</v>
      </c>
      <c r="F139" s="547">
        <f t="shared" si="42"/>
        <v>152337514.40605</v>
      </c>
      <c r="G139" s="547">
        <f t="shared" si="42"/>
        <v>204067652.71808442</v>
      </c>
      <c r="H139" s="547">
        <f t="shared" si="42"/>
        <v>256283777.47656128</v>
      </c>
      <c r="I139" s="547">
        <f t="shared" si="42"/>
        <v>308992180.14741898</v>
      </c>
      <c r="J139" s="547">
        <f t="shared" si="42"/>
        <v>362199149.66380423</v>
      </c>
      <c r="K139" s="547">
        <f t="shared" si="42"/>
        <v>415910975.39275658</v>
      </c>
      <c r="L139" s="547">
        <f t="shared" si="42"/>
        <v>470133949.99477535</v>
      </c>
      <c r="M139" s="547">
        <f t="shared" si="42"/>
        <v>524874372.18145281</v>
      </c>
      <c r="N139" s="547">
        <f t="shared" si="42"/>
        <v>580138549.37611973</v>
      </c>
      <c r="O139" s="547">
        <f t="shared" si="42"/>
        <v>635932800.28223014</v>
      </c>
      <c r="P139" s="547">
        <f t="shared" si="42"/>
        <v>692263457.36399436</v>
      </c>
      <c r="Q139" s="547">
        <f t="shared" si="42"/>
        <v>749136869.24357104</v>
      </c>
      <c r="R139" s="547">
        <f t="shared" si="42"/>
        <v>806559403.01893091</v>
      </c>
      <c r="S139" s="547">
        <f t="shared" si="42"/>
        <v>864537446.50632215</v>
      </c>
      <c r="T139" s="547">
        <f t="shared" si="42"/>
        <v>923077410.41108954</v>
      </c>
      <c r="U139" s="547">
        <f t="shared" si="42"/>
        <v>982185730.43043172</v>
      </c>
      <c r="V139" s="547">
        <f t="shared" si="42"/>
        <v>1041868869.2915201</v>
      </c>
      <c r="W139" s="547">
        <f t="shared" si="42"/>
        <v>1102133318.7282491</v>
      </c>
      <c r="X139" s="547">
        <f t="shared" si="42"/>
        <v>1162985601.3997409</v>
      </c>
      <c r="Y139" s="547">
        <f t="shared" si="42"/>
        <v>1224432272.7535903</v>
      </c>
      <c r="Z139" s="547">
        <f t="shared" si="42"/>
        <v>1286479922.8366976</v>
      </c>
      <c r="AA139" s="547">
        <f t="shared" si="42"/>
        <v>1349135178.0564167</v>
      </c>
      <c r="AB139" s="547">
        <f t="shared" si="42"/>
        <v>1412404702.8946185</v>
      </c>
      <c r="AC139" s="547">
        <f t="shared" si="42"/>
        <v>1476295201.5771561</v>
      </c>
      <c r="AD139" s="547">
        <f t="shared" si="42"/>
        <v>1540813419.7011104</v>
      </c>
      <c r="AE139" s="547">
        <f t="shared" si="42"/>
        <v>1605966145.8220861</v>
      </c>
      <c r="AF139" s="547">
        <f t="shared" si="42"/>
        <v>1671760213.0037277</v>
      </c>
      <c r="AG139" s="547">
        <f t="shared" si="42"/>
        <v>1738202500.3315325</v>
      </c>
      <c r="AH139" s="547">
        <f t="shared" si="42"/>
        <v>1805299934.3929429</v>
      </c>
      <c r="AI139" s="547">
        <f t="shared" si="42"/>
        <v>1873059490.725615</v>
      </c>
      <c r="AJ139" s="547">
        <f t="shared" si="42"/>
        <v>1941488195.2356772</v>
      </c>
      <c r="AK139" s="547" t="str">
        <f t="shared" si="42"/>
        <v/>
      </c>
      <c r="AL139" s="547" t="str">
        <f t="shared" si="42"/>
        <v/>
      </c>
      <c r="AM139" s="547" t="str">
        <f t="shared" si="42"/>
        <v/>
      </c>
      <c r="AN139" s="547" t="str">
        <f t="shared" si="42"/>
        <v/>
      </c>
      <c r="AO139" s="547" t="str">
        <f t="shared" si="42"/>
        <v/>
      </c>
      <c r="AP139" s="547" t="str">
        <f t="shared" si="42"/>
        <v/>
      </c>
      <c r="AQ139" s="547" t="str">
        <f t="shared" si="42"/>
        <v/>
      </c>
      <c r="AR139" s="547" t="str">
        <f t="shared" si="42"/>
        <v/>
      </c>
      <c r="AS139" s="554"/>
    </row>
    <row r="140" spans="1:1173" s="513" customFormat="1" ht="10" hidden="1" customHeight="1" thickBot="1" x14ac:dyDescent="0.2">
      <c r="C140" s="545"/>
      <c r="D140" s="551"/>
      <c r="E140" s="555"/>
      <c r="F140" s="551"/>
      <c r="G140" s="551"/>
      <c r="H140" s="551"/>
      <c r="I140" s="551"/>
      <c r="J140" s="555"/>
      <c r="K140" s="551"/>
      <c r="L140" s="551"/>
      <c r="M140" s="551"/>
      <c r="N140" s="551"/>
      <c r="O140" s="551"/>
      <c r="P140" s="551"/>
      <c r="Q140" s="551"/>
      <c r="R140" s="551"/>
      <c r="S140" s="551"/>
      <c r="T140" s="551"/>
      <c r="U140" s="551"/>
      <c r="V140" s="551"/>
      <c r="W140" s="551"/>
      <c r="X140" s="551"/>
      <c r="Y140" s="551"/>
      <c r="Z140" s="551"/>
      <c r="AA140" s="551"/>
      <c r="AB140" s="551"/>
      <c r="AC140" s="551"/>
      <c r="AD140" s="551"/>
      <c r="AE140" s="551"/>
      <c r="AF140" s="551"/>
      <c r="AG140" s="551"/>
      <c r="AH140" s="551"/>
      <c r="AI140" s="551"/>
      <c r="AJ140" s="551"/>
      <c r="AK140" s="551"/>
      <c r="AL140" s="551"/>
      <c r="AM140" s="551"/>
      <c r="AN140" s="551"/>
      <c r="AO140" s="551"/>
      <c r="AP140" s="551"/>
      <c r="AQ140" s="551"/>
      <c r="AR140" s="551"/>
    </row>
    <row r="141" spans="1:1173" s="512" customFormat="1" ht="22" hidden="1" customHeight="1" thickTop="1" thickBot="1" x14ac:dyDescent="0.2">
      <c r="A141" s="513"/>
      <c r="B141" s="556" t="s">
        <v>248</v>
      </c>
      <c r="C141" s="557" t="s">
        <v>79</v>
      </c>
      <c r="D141" s="558">
        <f>IF(D$29="","",D126+D130+D134+D138)</f>
        <v>13044283.570000006</v>
      </c>
      <c r="E141" s="558">
        <f t="shared" ref="E141:AR142" si="43">IF(E$29="","",E126+E130+E134+E138)</f>
        <v>25583992.689375006</v>
      </c>
      <c r="F141" s="558">
        <f t="shared" si="43"/>
        <v>37642073.92173674</v>
      </c>
      <c r="G141" s="558">
        <f t="shared" si="43"/>
        <v>49277580.300338462</v>
      </c>
      <c r="H141" s="558">
        <f t="shared" si="43"/>
        <v>60474670.142680161</v>
      </c>
      <c r="I141" s="558">
        <f t="shared" si="43"/>
        <v>71253383.361417517</v>
      </c>
      <c r="J141" s="558">
        <f t="shared" si="43"/>
        <v>81633058.13460505</v>
      </c>
      <c r="K141" s="558">
        <f t="shared" si="43"/>
        <v>91631847.647250459</v>
      </c>
      <c r="L141" s="558">
        <f t="shared" si="43"/>
        <v>101267468.49515311</v>
      </c>
      <c r="M141" s="558">
        <f t="shared" si="43"/>
        <v>110556470.15104041</v>
      </c>
      <c r="N141" s="558">
        <f t="shared" si="43"/>
        <v>119514982.55210102</v>
      </c>
      <c r="O141" s="558">
        <f t="shared" si="43"/>
        <v>128158107.99714099</v>
      </c>
      <c r="P141" s="558">
        <f t="shared" si="43"/>
        <v>136500544.78075522</v>
      </c>
      <c r="Q141" s="558">
        <f t="shared" si="43"/>
        <v>144389891.30111206</v>
      </c>
      <c r="R141" s="558">
        <f t="shared" si="43"/>
        <v>152005776.67718956</v>
      </c>
      <c r="S141" s="558">
        <f t="shared" si="43"/>
        <v>159360743.63057882</v>
      </c>
      <c r="T141" s="558">
        <f t="shared" si="43"/>
        <v>166467081.11627746</v>
      </c>
      <c r="U141" s="558">
        <f t="shared" si="43"/>
        <v>173336337.48623809</v>
      </c>
      <c r="V141" s="558">
        <f t="shared" si="43"/>
        <v>179979572.63880721</v>
      </c>
      <c r="W141" s="558">
        <f t="shared" si="43"/>
        <v>186407363.48658878</v>
      </c>
      <c r="X141" s="558">
        <f t="shared" si="43"/>
        <v>192629809.17469457</v>
      </c>
      <c r="Y141" s="558">
        <f t="shared" si="43"/>
        <v>198656536.06079632</v>
      </c>
      <c r="Z141" s="558">
        <f t="shared" si="43"/>
        <v>204496702.46787259</v>
      </c>
      <c r="AA141" s="558">
        <f t="shared" si="43"/>
        <v>209854797.73004559</v>
      </c>
      <c r="AB141" s="558">
        <f t="shared" si="43"/>
        <v>215043632.6214281</v>
      </c>
      <c r="AC141" s="558">
        <f t="shared" si="43"/>
        <v>220071110.96744668</v>
      </c>
      <c r="AD141" s="558">
        <f t="shared" si="43"/>
        <v>224945055.1276755</v>
      </c>
      <c r="AE141" s="558">
        <f t="shared" si="43"/>
        <v>229672716.91880083</v>
      </c>
      <c r="AF141" s="558">
        <f t="shared" si="43"/>
        <v>234261027.62594402</v>
      </c>
      <c r="AG141" s="558">
        <f t="shared" si="43"/>
        <v>238716724.64019233</v>
      </c>
      <c r="AH141" s="558">
        <f t="shared" si="43"/>
        <v>243046231.519831</v>
      </c>
      <c r="AI141" s="558">
        <f t="shared" si="43"/>
        <v>247255661.11242414</v>
      </c>
      <c r="AJ141" s="558">
        <f t="shared" si="43"/>
        <v>251350818.53456885</v>
      </c>
      <c r="AK141" s="558" t="str">
        <f t="shared" si="43"/>
        <v/>
      </c>
      <c r="AL141" s="558" t="str">
        <f t="shared" si="43"/>
        <v/>
      </c>
      <c r="AM141" s="558" t="str">
        <f t="shared" si="43"/>
        <v/>
      </c>
      <c r="AN141" s="558" t="str">
        <f t="shared" si="43"/>
        <v/>
      </c>
      <c r="AO141" s="558" t="str">
        <f t="shared" si="43"/>
        <v/>
      </c>
      <c r="AP141" s="558" t="str">
        <f t="shared" si="43"/>
        <v/>
      </c>
      <c r="AQ141" s="558" t="str">
        <f t="shared" si="43"/>
        <v/>
      </c>
      <c r="AR141" s="558" t="str">
        <f t="shared" si="43"/>
        <v/>
      </c>
      <c r="AS141" s="518"/>
      <c r="AT141" s="518"/>
      <c r="AU141" s="518"/>
      <c r="AV141" s="518"/>
      <c r="AW141" s="518"/>
      <c r="AX141" s="518"/>
      <c r="AY141" s="518"/>
      <c r="AZ141" s="518"/>
      <c r="BA141" s="518"/>
      <c r="BB141" s="518"/>
      <c r="BC141" s="518"/>
      <c r="BD141" s="518"/>
      <c r="BE141" s="518"/>
      <c r="BF141" s="518"/>
      <c r="BG141" s="518"/>
      <c r="BH141" s="518"/>
      <c r="BI141" s="518"/>
      <c r="BJ141" s="518"/>
      <c r="BK141" s="518"/>
      <c r="BL141" s="518"/>
      <c r="BM141" s="518"/>
      <c r="BN141" s="518"/>
      <c r="BO141" s="518"/>
      <c r="BP141" s="518"/>
      <c r="BQ141" s="518"/>
      <c r="BR141" s="518"/>
      <c r="BS141" s="518"/>
      <c r="BT141" s="518"/>
      <c r="BU141" s="518"/>
      <c r="BV141" s="518"/>
      <c r="BW141" s="518"/>
      <c r="BX141" s="518"/>
      <c r="BY141" s="518"/>
      <c r="BZ141" s="518"/>
      <c r="CA141" s="518"/>
      <c r="CB141" s="518"/>
      <c r="CC141" s="518"/>
      <c r="CD141" s="518"/>
      <c r="CE141" s="518"/>
      <c r="CF141" s="518"/>
      <c r="CG141" s="518"/>
      <c r="CH141" s="518"/>
      <c r="CI141" s="518"/>
      <c r="CJ141" s="518"/>
      <c r="CK141" s="518"/>
      <c r="CL141" s="518"/>
      <c r="CM141" s="518"/>
      <c r="CN141" s="518"/>
      <c r="CO141" s="518"/>
      <c r="CP141" s="518"/>
      <c r="CQ141" s="518"/>
      <c r="CR141" s="518"/>
      <c r="CS141" s="518"/>
      <c r="CT141" s="518"/>
      <c r="CU141" s="518"/>
      <c r="CV141" s="518"/>
      <c r="CW141" s="518"/>
      <c r="CX141" s="518"/>
      <c r="CY141" s="518"/>
      <c r="CZ141" s="518"/>
      <c r="DA141" s="518"/>
      <c r="DB141" s="518"/>
      <c r="DC141" s="518"/>
      <c r="DD141" s="518"/>
      <c r="DE141" s="518"/>
      <c r="DF141" s="518"/>
      <c r="DG141" s="518"/>
      <c r="DH141" s="518"/>
      <c r="DI141" s="518"/>
      <c r="DJ141" s="518"/>
      <c r="DK141" s="518"/>
      <c r="DL141" s="518"/>
      <c r="DM141" s="518"/>
      <c r="DN141" s="518"/>
      <c r="DO141" s="518"/>
      <c r="DP141" s="518"/>
      <c r="DQ141" s="518"/>
      <c r="DR141" s="518"/>
      <c r="DS141" s="518"/>
      <c r="DT141" s="518"/>
      <c r="DU141" s="518"/>
      <c r="DV141" s="518"/>
      <c r="DW141" s="518"/>
      <c r="DX141" s="518"/>
      <c r="DY141" s="518"/>
      <c r="DZ141" s="518"/>
      <c r="EA141" s="518"/>
      <c r="EB141" s="518"/>
      <c r="EC141" s="518"/>
      <c r="ED141" s="518"/>
      <c r="EE141" s="518"/>
      <c r="EF141" s="518"/>
      <c r="EG141" s="518"/>
      <c r="EH141" s="518"/>
      <c r="EI141" s="518"/>
      <c r="EJ141" s="518"/>
      <c r="EK141" s="518"/>
      <c r="EL141" s="518"/>
      <c r="EM141" s="518"/>
      <c r="EN141" s="518"/>
      <c r="EO141" s="518"/>
      <c r="EP141" s="518"/>
      <c r="EQ141" s="518"/>
      <c r="ER141" s="518"/>
      <c r="ES141" s="518"/>
      <c r="ET141" s="518"/>
      <c r="EU141" s="518"/>
      <c r="EV141" s="518"/>
      <c r="EW141" s="518"/>
      <c r="EX141" s="518"/>
      <c r="EY141" s="518"/>
      <c r="EZ141" s="518"/>
      <c r="FA141" s="518"/>
      <c r="FB141" s="518"/>
      <c r="FC141" s="518"/>
      <c r="FD141" s="518"/>
      <c r="FE141" s="518"/>
      <c r="FF141" s="518"/>
      <c r="FG141" s="518"/>
      <c r="FH141" s="518"/>
      <c r="FI141" s="518"/>
      <c r="FJ141" s="518"/>
      <c r="FK141" s="518"/>
      <c r="FL141" s="518"/>
      <c r="FM141" s="518"/>
      <c r="FN141" s="518"/>
      <c r="FO141" s="518"/>
      <c r="FP141" s="518"/>
      <c r="FQ141" s="518"/>
      <c r="FR141" s="518"/>
      <c r="FS141" s="518"/>
      <c r="FT141" s="518"/>
      <c r="FU141" s="518"/>
      <c r="FV141" s="518"/>
      <c r="FW141" s="518"/>
      <c r="FX141" s="518"/>
      <c r="FY141" s="518"/>
      <c r="FZ141" s="518"/>
      <c r="GA141" s="518"/>
      <c r="GB141" s="518"/>
      <c r="GC141" s="518"/>
      <c r="GD141" s="518"/>
      <c r="GE141" s="518"/>
      <c r="GF141" s="518"/>
      <c r="GG141" s="518"/>
      <c r="GH141" s="518"/>
      <c r="GI141" s="518"/>
      <c r="GJ141" s="518"/>
      <c r="GK141" s="518"/>
      <c r="GL141" s="518"/>
      <c r="GM141" s="518"/>
      <c r="GN141" s="518"/>
      <c r="GO141" s="518"/>
      <c r="GP141" s="518"/>
      <c r="GQ141" s="518"/>
      <c r="GR141" s="518"/>
      <c r="GS141" s="518"/>
      <c r="GT141" s="518"/>
      <c r="GU141" s="518"/>
      <c r="GV141" s="518"/>
      <c r="GW141" s="518"/>
      <c r="GX141" s="518"/>
      <c r="GY141" s="518"/>
      <c r="GZ141" s="518"/>
      <c r="HA141" s="518"/>
      <c r="HB141" s="518"/>
      <c r="HC141" s="518"/>
      <c r="HD141" s="518"/>
      <c r="HE141" s="518"/>
      <c r="HF141" s="518"/>
      <c r="HG141" s="518"/>
      <c r="HH141" s="518"/>
      <c r="HI141" s="518"/>
      <c r="HJ141" s="518"/>
      <c r="HK141" s="518"/>
      <c r="HL141" s="518"/>
      <c r="HM141" s="518"/>
      <c r="HN141" s="518"/>
      <c r="HO141" s="518"/>
      <c r="HP141" s="518"/>
      <c r="HQ141" s="518"/>
      <c r="HR141" s="518"/>
      <c r="HS141" s="518"/>
      <c r="HT141" s="518"/>
      <c r="HU141" s="518"/>
      <c r="HV141" s="518"/>
      <c r="HW141" s="518"/>
      <c r="HX141" s="518"/>
      <c r="HY141" s="518"/>
      <c r="HZ141" s="518"/>
      <c r="IA141" s="518"/>
      <c r="IB141" s="518"/>
      <c r="IC141" s="518"/>
      <c r="ID141" s="518"/>
      <c r="IE141" s="518"/>
      <c r="IF141" s="518"/>
      <c r="IG141" s="518"/>
      <c r="IH141" s="518"/>
      <c r="II141" s="518"/>
      <c r="IJ141" s="518"/>
      <c r="IK141" s="518"/>
      <c r="IL141" s="518"/>
      <c r="IM141" s="518"/>
      <c r="IN141" s="518"/>
      <c r="IO141" s="518"/>
      <c r="IP141" s="518"/>
      <c r="IQ141" s="518"/>
      <c r="IR141" s="518"/>
      <c r="IS141" s="518"/>
      <c r="IT141" s="518"/>
      <c r="IU141" s="518"/>
      <c r="IV141" s="518"/>
      <c r="IW141" s="518"/>
      <c r="IX141" s="518"/>
      <c r="IY141" s="518"/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  <c r="JP141" s="518"/>
      <c r="JQ141" s="518"/>
      <c r="JR141" s="518"/>
      <c r="JS141" s="518"/>
      <c r="JT141" s="518"/>
      <c r="JU141" s="518"/>
      <c r="JV141" s="518"/>
      <c r="JW141" s="518"/>
      <c r="JX141" s="518"/>
      <c r="JY141" s="518"/>
      <c r="JZ141" s="518"/>
      <c r="KA141" s="518"/>
      <c r="KB141" s="518"/>
      <c r="KC141" s="518"/>
      <c r="KD141" s="518"/>
      <c r="KE141" s="518"/>
      <c r="KF141" s="518"/>
      <c r="KG141" s="518"/>
      <c r="KH141" s="518"/>
      <c r="KI141" s="518"/>
      <c r="KJ141" s="518"/>
      <c r="KK141" s="518"/>
      <c r="KL141" s="518"/>
      <c r="KM141" s="518"/>
      <c r="KN141" s="518"/>
      <c r="KO141" s="518"/>
      <c r="KP141" s="518"/>
      <c r="KQ141" s="518"/>
      <c r="KR141" s="518"/>
      <c r="KS141" s="518"/>
      <c r="KT141" s="518"/>
      <c r="KU141" s="518"/>
      <c r="KV141" s="518"/>
      <c r="KW141" s="518"/>
      <c r="KX141" s="518"/>
      <c r="KY141" s="518"/>
      <c r="KZ141" s="518"/>
      <c r="LA141" s="518"/>
      <c r="LB141" s="518"/>
      <c r="LC141" s="518"/>
      <c r="LD141" s="518"/>
      <c r="LE141" s="518"/>
      <c r="LF141" s="518"/>
      <c r="LG141" s="518"/>
      <c r="LH141" s="518"/>
      <c r="LI141" s="518"/>
      <c r="LJ141" s="518"/>
      <c r="LK141" s="518"/>
      <c r="LL141" s="518"/>
      <c r="LM141" s="518"/>
      <c r="LN141" s="518"/>
      <c r="LO141" s="518"/>
      <c r="LP141" s="518"/>
      <c r="LQ141" s="518"/>
      <c r="LR141" s="518"/>
      <c r="LS141" s="518"/>
      <c r="LT141" s="518"/>
      <c r="LU141" s="518"/>
      <c r="LV141" s="518"/>
      <c r="LW141" s="518"/>
      <c r="LX141" s="518"/>
      <c r="LY141" s="518"/>
      <c r="LZ141" s="518"/>
      <c r="MA141" s="518"/>
      <c r="MB141" s="518"/>
      <c r="MC141" s="518"/>
      <c r="MD141" s="518"/>
      <c r="ME141" s="518"/>
      <c r="MF141" s="518"/>
      <c r="MG141" s="518"/>
      <c r="MH141" s="518"/>
      <c r="MI141" s="518"/>
      <c r="MJ141" s="518"/>
      <c r="MK141" s="518"/>
      <c r="ML141" s="518"/>
      <c r="MM141" s="518"/>
      <c r="MN141" s="518"/>
      <c r="MO141" s="518"/>
      <c r="MP141" s="518"/>
      <c r="MQ141" s="518"/>
      <c r="MR141" s="518"/>
      <c r="MS141" s="518"/>
      <c r="MT141" s="518"/>
      <c r="MU141" s="518"/>
      <c r="MV141" s="518"/>
      <c r="MW141" s="518"/>
      <c r="MX141" s="518"/>
      <c r="MY141" s="518"/>
      <c r="MZ141" s="518"/>
      <c r="NA141" s="518"/>
      <c r="NB141" s="518"/>
      <c r="NC141" s="518"/>
      <c r="ND141" s="518"/>
      <c r="NE141" s="518"/>
      <c r="NF141" s="518"/>
      <c r="NG141" s="518"/>
      <c r="NH141" s="518"/>
      <c r="NI141" s="518"/>
      <c r="NJ141" s="518"/>
      <c r="NK141" s="518"/>
      <c r="NL141" s="518"/>
      <c r="NM141" s="518"/>
      <c r="NN141" s="518"/>
      <c r="NO141" s="518"/>
      <c r="NP141" s="518"/>
      <c r="NQ141" s="518"/>
      <c r="NR141" s="518"/>
      <c r="NS141" s="518"/>
      <c r="NT141" s="518"/>
      <c r="NU141" s="518"/>
      <c r="NV141" s="518"/>
      <c r="NW141" s="518"/>
      <c r="NX141" s="518"/>
      <c r="NY141" s="518"/>
      <c r="NZ141" s="518"/>
      <c r="OA141" s="518"/>
      <c r="OB141" s="518"/>
      <c r="OC141" s="518"/>
      <c r="OD141" s="518"/>
      <c r="OE141" s="518"/>
      <c r="OF141" s="518"/>
      <c r="OG141" s="518"/>
      <c r="OH141" s="518"/>
      <c r="OI141" s="518"/>
      <c r="OJ141" s="518"/>
      <c r="OK141" s="518"/>
      <c r="OL141" s="518"/>
      <c r="OM141" s="518"/>
      <c r="ON141" s="518"/>
      <c r="OO141" s="518"/>
      <c r="OP141" s="518"/>
      <c r="OQ141" s="518"/>
      <c r="OR141" s="518"/>
      <c r="OS141" s="518"/>
      <c r="OT141" s="518"/>
      <c r="OU141" s="518"/>
      <c r="OV141" s="518"/>
      <c r="OW141" s="518"/>
      <c r="OX141" s="518"/>
      <c r="OY141" s="518"/>
      <c r="OZ141" s="518"/>
      <c r="PA141" s="518"/>
      <c r="PB141" s="518"/>
      <c r="PC141" s="518"/>
      <c r="PD141" s="518"/>
      <c r="PE141" s="518"/>
      <c r="PF141" s="518"/>
      <c r="PG141" s="518"/>
      <c r="PH141" s="518"/>
      <c r="PI141" s="518"/>
      <c r="PJ141" s="518"/>
      <c r="PK141" s="518"/>
      <c r="PL141" s="518"/>
      <c r="PM141" s="518"/>
      <c r="PN141" s="518"/>
      <c r="PO141" s="518"/>
      <c r="PP141" s="518"/>
      <c r="PQ141" s="518"/>
      <c r="PR141" s="518"/>
      <c r="PS141" s="518"/>
      <c r="PT141" s="518"/>
      <c r="PU141" s="518"/>
      <c r="PV141" s="518"/>
      <c r="PW141" s="518"/>
      <c r="PX141" s="518"/>
      <c r="PY141" s="518"/>
      <c r="PZ141" s="518"/>
      <c r="QA141" s="518"/>
      <c r="QB141" s="518"/>
      <c r="QC141" s="518"/>
      <c r="QD141" s="518"/>
      <c r="QE141" s="518"/>
      <c r="QF141" s="518"/>
      <c r="QG141" s="518"/>
      <c r="QH141" s="518"/>
      <c r="QI141" s="518"/>
      <c r="QJ141" s="518"/>
      <c r="QK141" s="518"/>
      <c r="QL141" s="518"/>
      <c r="QM141" s="518"/>
      <c r="QN141" s="518"/>
      <c r="QO141" s="518"/>
      <c r="QP141" s="518"/>
      <c r="QQ141" s="518"/>
      <c r="QR141" s="518"/>
      <c r="QS141" s="518"/>
      <c r="QT141" s="518"/>
      <c r="QU141" s="518"/>
      <c r="QV141" s="518"/>
      <c r="QW141" s="518"/>
      <c r="QX141" s="518"/>
      <c r="QY141" s="518"/>
      <c r="QZ141" s="518"/>
      <c r="RA141" s="518"/>
      <c r="RB141" s="518"/>
      <c r="RC141" s="518"/>
      <c r="RD141" s="518"/>
      <c r="RE141" s="518"/>
      <c r="RF141" s="518"/>
      <c r="RG141" s="518"/>
      <c r="RH141" s="518"/>
      <c r="RI141" s="518"/>
      <c r="RJ141" s="518"/>
      <c r="RK141" s="518"/>
      <c r="RL141" s="518"/>
      <c r="RM141" s="518"/>
      <c r="RN141" s="518"/>
      <c r="RO141" s="518"/>
      <c r="RP141" s="518"/>
      <c r="RQ141" s="518"/>
      <c r="RR141" s="518"/>
      <c r="RS141" s="518"/>
      <c r="RT141" s="518"/>
      <c r="RU141" s="518"/>
      <c r="RV141" s="518"/>
      <c r="RW141" s="518"/>
      <c r="RX141" s="518"/>
      <c r="RY141" s="518"/>
      <c r="RZ141" s="518"/>
      <c r="SA141" s="518"/>
      <c r="SB141" s="518"/>
      <c r="SC141" s="518"/>
      <c r="SD141" s="518"/>
      <c r="SE141" s="518"/>
      <c r="SF141" s="518"/>
      <c r="SG141" s="518"/>
      <c r="SH141" s="518"/>
      <c r="SI141" s="518"/>
      <c r="SJ141" s="518"/>
      <c r="SK141" s="518"/>
      <c r="SL141" s="518"/>
      <c r="SM141" s="518"/>
      <c r="SN141" s="518"/>
      <c r="SO141" s="518"/>
      <c r="SP141" s="518"/>
      <c r="SQ141" s="518"/>
      <c r="SR141" s="518"/>
      <c r="SS141" s="518"/>
      <c r="ST141" s="518"/>
      <c r="SU141" s="518"/>
      <c r="SV141" s="518"/>
      <c r="SW141" s="518"/>
      <c r="SX141" s="518"/>
      <c r="SY141" s="518"/>
      <c r="SZ141" s="518"/>
      <c r="TA141" s="518"/>
      <c r="TB141" s="518"/>
      <c r="TC141" s="518"/>
      <c r="TD141" s="518"/>
      <c r="TE141" s="518"/>
      <c r="TF141" s="518"/>
      <c r="TG141" s="518"/>
      <c r="TH141" s="518"/>
      <c r="TI141" s="518"/>
      <c r="TJ141" s="518"/>
      <c r="TK141" s="518"/>
      <c r="TL141" s="518"/>
      <c r="TM141" s="518"/>
      <c r="TN141" s="518"/>
      <c r="TO141" s="518"/>
      <c r="TP141" s="518"/>
      <c r="TQ141" s="518"/>
      <c r="TR141" s="518"/>
      <c r="TS141" s="518"/>
      <c r="TT141" s="518"/>
      <c r="TU141" s="518"/>
      <c r="TV141" s="518"/>
      <c r="TW141" s="518"/>
      <c r="TX141" s="518"/>
      <c r="TY141" s="518"/>
      <c r="TZ141" s="518"/>
      <c r="UA141" s="518"/>
      <c r="UB141" s="518"/>
      <c r="UC141" s="518"/>
      <c r="UD141" s="518"/>
      <c r="UE141" s="518"/>
      <c r="UF141" s="518"/>
      <c r="UG141" s="518"/>
      <c r="UH141" s="518"/>
      <c r="UI141" s="518"/>
      <c r="UJ141" s="518"/>
      <c r="UK141" s="518"/>
      <c r="UL141" s="518"/>
      <c r="UM141" s="518"/>
      <c r="UN141" s="518"/>
      <c r="UO141" s="518"/>
      <c r="UP141" s="518"/>
      <c r="UQ141" s="518"/>
      <c r="UR141" s="518"/>
      <c r="US141" s="518"/>
      <c r="UT141" s="518"/>
      <c r="UU141" s="518"/>
      <c r="UV141" s="518"/>
      <c r="UW141" s="518"/>
      <c r="UX141" s="518"/>
      <c r="UY141" s="518"/>
      <c r="UZ141" s="518"/>
      <c r="VA141" s="518"/>
      <c r="VB141" s="518"/>
      <c r="VC141" s="518"/>
      <c r="VD141" s="518"/>
      <c r="VE141" s="518"/>
      <c r="VF141" s="518"/>
      <c r="VG141" s="518"/>
      <c r="VH141" s="518"/>
      <c r="VI141" s="518"/>
      <c r="VJ141" s="518"/>
      <c r="VK141" s="518"/>
      <c r="VL141" s="518"/>
      <c r="VM141" s="518"/>
      <c r="VN141" s="518"/>
      <c r="VO141" s="518"/>
      <c r="VP141" s="518"/>
      <c r="VQ141" s="518"/>
      <c r="VR141" s="518"/>
      <c r="VS141" s="518"/>
      <c r="VT141" s="518"/>
      <c r="VU141" s="518"/>
      <c r="VV141" s="518"/>
      <c r="VW141" s="518"/>
      <c r="VX141" s="518"/>
      <c r="VY141" s="518"/>
      <c r="VZ141" s="518"/>
      <c r="WA141" s="518"/>
      <c r="WB141" s="518"/>
      <c r="WC141" s="518"/>
      <c r="WD141" s="518"/>
      <c r="WE141" s="518"/>
      <c r="WF141" s="518"/>
      <c r="WG141" s="518"/>
      <c r="WH141" s="518"/>
      <c r="WI141" s="518"/>
      <c r="WJ141" s="518"/>
      <c r="WK141" s="518"/>
      <c r="WL141" s="518"/>
      <c r="WM141" s="518"/>
      <c r="WN141" s="518"/>
      <c r="WO141" s="518"/>
      <c r="WP141" s="518"/>
      <c r="WQ141" s="518"/>
      <c r="WR141" s="518"/>
      <c r="WS141" s="518"/>
      <c r="WT141" s="518"/>
      <c r="WU141" s="518"/>
      <c r="WV141" s="518"/>
      <c r="WW141" s="518"/>
      <c r="WX141" s="518"/>
      <c r="WY141" s="518"/>
      <c r="WZ141" s="518"/>
      <c r="XA141" s="518"/>
      <c r="XB141" s="518"/>
      <c r="XC141" s="518"/>
      <c r="XD141" s="518"/>
      <c r="XE141" s="518"/>
      <c r="XF141" s="518"/>
      <c r="XG141" s="518"/>
      <c r="XH141" s="518"/>
      <c r="XI141" s="518"/>
      <c r="XJ141" s="518"/>
      <c r="XK141" s="518"/>
      <c r="XL141" s="518"/>
      <c r="XM141" s="518"/>
      <c r="XN141" s="518"/>
      <c r="XO141" s="518"/>
      <c r="XP141" s="518"/>
      <c r="XQ141" s="518"/>
      <c r="XR141" s="518"/>
      <c r="XS141" s="518"/>
      <c r="XT141" s="518"/>
      <c r="XU141" s="518"/>
      <c r="XV141" s="518"/>
      <c r="XW141" s="518"/>
      <c r="XX141" s="518"/>
      <c r="XY141" s="518"/>
      <c r="XZ141" s="518"/>
      <c r="YA141" s="518"/>
      <c r="YB141" s="518"/>
      <c r="YC141" s="518"/>
      <c r="YD141" s="518"/>
      <c r="YE141" s="518"/>
      <c r="YF141" s="518"/>
      <c r="YG141" s="518"/>
      <c r="YH141" s="518"/>
      <c r="YI141" s="518"/>
      <c r="YJ141" s="518"/>
      <c r="YK141" s="518"/>
      <c r="YL141" s="518"/>
      <c r="YM141" s="518"/>
      <c r="YN141" s="518"/>
      <c r="YO141" s="518"/>
      <c r="YP141" s="518"/>
      <c r="YQ141" s="518"/>
      <c r="YR141" s="518"/>
      <c r="YS141" s="518"/>
      <c r="YT141" s="518"/>
      <c r="YU141" s="518"/>
      <c r="YV141" s="518"/>
      <c r="YW141" s="518"/>
      <c r="YX141" s="518"/>
      <c r="YY141" s="518"/>
      <c r="YZ141" s="518"/>
      <c r="ZA141" s="518"/>
      <c r="ZB141" s="518"/>
      <c r="ZC141" s="518"/>
      <c r="ZD141" s="518"/>
      <c r="ZE141" s="518"/>
      <c r="ZF141" s="518"/>
      <c r="ZG141" s="518"/>
      <c r="ZH141" s="518"/>
      <c r="ZI141" s="518"/>
      <c r="ZJ141" s="518"/>
      <c r="ZK141" s="518"/>
      <c r="ZL141" s="518"/>
      <c r="ZM141" s="518"/>
      <c r="ZN141" s="518"/>
      <c r="ZO141" s="518"/>
      <c r="ZP141" s="518"/>
      <c r="ZQ141" s="518"/>
      <c r="ZR141" s="518"/>
      <c r="ZS141" s="518"/>
      <c r="ZT141" s="518"/>
      <c r="ZU141" s="518"/>
      <c r="ZV141" s="518"/>
      <c r="ZW141" s="518"/>
      <c r="ZX141" s="518"/>
      <c r="ZY141" s="518"/>
      <c r="ZZ141" s="518"/>
      <c r="AAA141" s="518"/>
      <c r="AAB141" s="518"/>
      <c r="AAC141" s="518"/>
      <c r="AAD141" s="518"/>
      <c r="AAE141" s="518"/>
      <c r="AAF141" s="518"/>
      <c r="AAG141" s="518"/>
      <c r="AAH141" s="518"/>
      <c r="AAI141" s="518"/>
      <c r="AAJ141" s="518"/>
      <c r="AAK141" s="518"/>
      <c r="AAL141" s="518"/>
      <c r="AAM141" s="518"/>
      <c r="AAN141" s="518"/>
      <c r="AAO141" s="518"/>
      <c r="AAP141" s="518"/>
      <c r="AAQ141" s="518"/>
      <c r="AAR141" s="518"/>
      <c r="AAS141" s="518"/>
      <c r="AAT141" s="518"/>
      <c r="AAU141" s="518"/>
      <c r="AAV141" s="518"/>
      <c r="AAW141" s="518"/>
      <c r="AAX141" s="518"/>
      <c r="AAY141" s="518"/>
      <c r="AAZ141" s="518"/>
      <c r="ABA141" s="518"/>
      <c r="ABB141" s="518"/>
      <c r="ABC141" s="518"/>
      <c r="ABD141" s="518"/>
      <c r="ABE141" s="518"/>
      <c r="ABF141" s="518"/>
      <c r="ABG141" s="518"/>
      <c r="ABH141" s="518"/>
      <c r="ABI141" s="518"/>
      <c r="ABJ141" s="518"/>
      <c r="ABK141" s="518"/>
      <c r="ABL141" s="518"/>
      <c r="ABM141" s="518"/>
      <c r="ABN141" s="518"/>
      <c r="ABO141" s="518"/>
      <c r="ABP141" s="518"/>
      <c r="ABQ141" s="518"/>
      <c r="ABR141" s="518"/>
      <c r="ABS141" s="518"/>
      <c r="ABT141" s="518"/>
      <c r="ABU141" s="518"/>
      <c r="ABV141" s="518"/>
      <c r="ABW141" s="518"/>
      <c r="ABX141" s="518"/>
      <c r="ABY141" s="518"/>
      <c r="ABZ141" s="518"/>
      <c r="ACA141" s="518"/>
      <c r="ACB141" s="518"/>
      <c r="ACC141" s="518"/>
      <c r="ACD141" s="518"/>
      <c r="ACE141" s="518"/>
      <c r="ACF141" s="518"/>
      <c r="ACG141" s="518"/>
      <c r="ACH141" s="518"/>
      <c r="ACI141" s="518"/>
      <c r="ACJ141" s="518"/>
      <c r="ACK141" s="518"/>
      <c r="ACL141" s="518"/>
      <c r="ACM141" s="518"/>
      <c r="ACN141" s="518"/>
      <c r="ACO141" s="518"/>
      <c r="ACP141" s="518"/>
      <c r="ACQ141" s="518"/>
      <c r="ACR141" s="518"/>
      <c r="ACS141" s="518"/>
      <c r="ACT141" s="518"/>
      <c r="ACU141" s="518"/>
      <c r="ACV141" s="518"/>
      <c r="ACW141" s="518"/>
      <c r="ACX141" s="518"/>
      <c r="ACY141" s="518"/>
      <c r="ACZ141" s="518"/>
      <c r="ADA141" s="518"/>
      <c r="ADB141" s="518"/>
      <c r="ADC141" s="518"/>
      <c r="ADD141" s="518"/>
      <c r="ADE141" s="518"/>
      <c r="ADF141" s="518"/>
      <c r="ADG141" s="518"/>
      <c r="ADH141" s="518"/>
      <c r="ADI141" s="518"/>
      <c r="ADJ141" s="518"/>
      <c r="ADK141" s="518"/>
      <c r="ADL141" s="518"/>
      <c r="ADM141" s="518"/>
      <c r="ADN141" s="518"/>
      <c r="ADO141" s="518"/>
      <c r="ADP141" s="518"/>
      <c r="ADQ141" s="518"/>
      <c r="ADR141" s="518"/>
      <c r="ADS141" s="518"/>
      <c r="ADT141" s="518"/>
      <c r="ADU141" s="518"/>
      <c r="ADV141" s="518"/>
      <c r="ADW141" s="518"/>
      <c r="ADX141" s="518"/>
      <c r="ADY141" s="518"/>
      <c r="ADZ141" s="518"/>
      <c r="AEA141" s="518"/>
      <c r="AEB141" s="518"/>
      <c r="AEC141" s="518"/>
      <c r="AED141" s="518"/>
      <c r="AEE141" s="518"/>
      <c r="AEF141" s="518"/>
      <c r="AEG141" s="518"/>
      <c r="AEH141" s="518"/>
      <c r="AEI141" s="518"/>
      <c r="AEJ141" s="518"/>
      <c r="AEK141" s="518"/>
      <c r="AEL141" s="518"/>
      <c r="AEM141" s="518"/>
      <c r="AEN141" s="518"/>
      <c r="AEO141" s="518"/>
      <c r="AEP141" s="518"/>
      <c r="AEQ141" s="518"/>
      <c r="AER141" s="518"/>
      <c r="AES141" s="518"/>
      <c r="AET141" s="518"/>
      <c r="AEU141" s="518"/>
      <c r="AEV141" s="518"/>
      <c r="AEW141" s="518"/>
      <c r="AEX141" s="518"/>
      <c r="AEY141" s="518"/>
      <c r="AEZ141" s="518"/>
      <c r="AFA141" s="518"/>
      <c r="AFB141" s="518"/>
      <c r="AFC141" s="518"/>
      <c r="AFD141" s="518"/>
      <c r="AFE141" s="518"/>
      <c r="AFF141" s="518"/>
      <c r="AFG141" s="518"/>
      <c r="AFH141" s="518"/>
      <c r="AFI141" s="518"/>
      <c r="AFJ141" s="518"/>
      <c r="AFK141" s="518"/>
      <c r="AFL141" s="518"/>
      <c r="AFM141" s="518"/>
      <c r="AFN141" s="518"/>
      <c r="AFO141" s="518"/>
      <c r="AFP141" s="518"/>
      <c r="AFQ141" s="518"/>
      <c r="AFR141" s="518"/>
      <c r="AFS141" s="518"/>
      <c r="AFT141" s="518"/>
      <c r="AFU141" s="518"/>
      <c r="AFV141" s="518"/>
      <c r="AFW141" s="518"/>
      <c r="AFX141" s="518"/>
      <c r="AFY141" s="518"/>
      <c r="AFZ141" s="518"/>
      <c r="AGA141" s="518"/>
      <c r="AGB141" s="518"/>
      <c r="AGC141" s="518"/>
      <c r="AGD141" s="518"/>
      <c r="AGE141" s="518"/>
      <c r="AGF141" s="518"/>
      <c r="AGG141" s="518"/>
      <c r="AGH141" s="518"/>
      <c r="AGI141" s="518"/>
      <c r="AGJ141" s="518"/>
      <c r="AGK141" s="518"/>
      <c r="AGL141" s="518"/>
      <c r="AGM141" s="518"/>
      <c r="AGN141" s="518"/>
      <c r="AGO141" s="518"/>
      <c r="AGP141" s="518"/>
      <c r="AGQ141" s="518"/>
      <c r="AGR141" s="518"/>
      <c r="AGS141" s="518"/>
      <c r="AGT141" s="518"/>
      <c r="AGU141" s="518"/>
      <c r="AGV141" s="518"/>
      <c r="AGW141" s="518"/>
      <c r="AGX141" s="518"/>
      <c r="AGY141" s="518"/>
      <c r="AGZ141" s="518"/>
      <c r="AHA141" s="518"/>
      <c r="AHB141" s="518"/>
      <c r="AHC141" s="518"/>
      <c r="AHD141" s="518"/>
      <c r="AHE141" s="518"/>
      <c r="AHF141" s="518"/>
      <c r="AHG141" s="518"/>
      <c r="AHH141" s="518"/>
      <c r="AHI141" s="518"/>
      <c r="AHJ141" s="518"/>
      <c r="AHK141" s="518"/>
      <c r="AHL141" s="518"/>
      <c r="AHM141" s="518"/>
      <c r="AHN141" s="518"/>
      <c r="AHO141" s="518"/>
      <c r="AHP141" s="518"/>
      <c r="AHQ141" s="518"/>
      <c r="AHR141" s="518"/>
      <c r="AHS141" s="518"/>
      <c r="AHT141" s="518"/>
      <c r="AHU141" s="518"/>
      <c r="AHV141" s="518"/>
      <c r="AHW141" s="518"/>
      <c r="AHX141" s="518"/>
      <c r="AHY141" s="518"/>
      <c r="AHZ141" s="518"/>
      <c r="AIA141" s="518"/>
      <c r="AIB141" s="518"/>
      <c r="AIC141" s="518"/>
      <c r="AID141" s="518"/>
      <c r="AIE141" s="518"/>
      <c r="AIF141" s="518"/>
      <c r="AIG141" s="518"/>
      <c r="AIH141" s="518"/>
      <c r="AII141" s="518"/>
      <c r="AIJ141" s="518"/>
      <c r="AIK141" s="518"/>
      <c r="AIL141" s="518"/>
      <c r="AIM141" s="518"/>
      <c r="AIN141" s="518"/>
      <c r="AIO141" s="518"/>
      <c r="AIP141" s="518"/>
      <c r="AIQ141" s="518"/>
      <c r="AIR141" s="518"/>
      <c r="AIS141" s="518"/>
      <c r="AIT141" s="518"/>
      <c r="AIU141" s="518"/>
      <c r="AIV141" s="518"/>
      <c r="AIW141" s="518"/>
      <c r="AIX141" s="518"/>
      <c r="AIY141" s="518"/>
      <c r="AIZ141" s="518"/>
      <c r="AJA141" s="518"/>
      <c r="AJB141" s="518"/>
      <c r="AJC141" s="518"/>
      <c r="AJD141" s="518"/>
      <c r="AJE141" s="518"/>
      <c r="AJF141" s="518"/>
      <c r="AJG141" s="518"/>
      <c r="AJH141" s="518"/>
      <c r="AJI141" s="518"/>
      <c r="AJJ141" s="518"/>
      <c r="AJK141" s="518"/>
      <c r="AJL141" s="518"/>
      <c r="AJM141" s="518"/>
      <c r="AJN141" s="518"/>
      <c r="AJO141" s="518"/>
      <c r="AJP141" s="518"/>
      <c r="AJQ141" s="518"/>
      <c r="AJR141" s="518"/>
      <c r="AJS141" s="518"/>
      <c r="AJT141" s="518"/>
      <c r="AJU141" s="518"/>
      <c r="AJV141" s="518"/>
      <c r="AJW141" s="518"/>
      <c r="AJX141" s="518"/>
      <c r="AJY141" s="518"/>
      <c r="AJZ141" s="518"/>
      <c r="AKA141" s="518"/>
      <c r="AKB141" s="518"/>
      <c r="AKC141" s="518"/>
      <c r="AKD141" s="518"/>
      <c r="AKE141" s="518"/>
      <c r="AKF141" s="518"/>
      <c r="AKG141" s="518"/>
      <c r="AKH141" s="518"/>
      <c r="AKI141" s="518"/>
      <c r="AKJ141" s="518"/>
      <c r="AKK141" s="518"/>
      <c r="AKL141" s="518"/>
      <c r="AKM141" s="518"/>
      <c r="AKN141" s="518"/>
      <c r="AKO141" s="518"/>
      <c r="AKP141" s="518"/>
      <c r="AKQ141" s="518"/>
      <c r="AKR141" s="518"/>
      <c r="AKS141" s="518"/>
      <c r="AKT141" s="518"/>
      <c r="AKU141" s="518"/>
      <c r="AKV141" s="518"/>
      <c r="AKW141" s="518"/>
      <c r="AKX141" s="518"/>
      <c r="AKY141" s="518"/>
      <c r="AKZ141" s="518"/>
      <c r="ALA141" s="518"/>
      <c r="ALB141" s="518"/>
      <c r="ALC141" s="518"/>
      <c r="ALD141" s="518"/>
      <c r="ALE141" s="518"/>
      <c r="ALF141" s="518"/>
      <c r="ALG141" s="518"/>
      <c r="ALH141" s="518"/>
      <c r="ALI141" s="518"/>
      <c r="ALJ141" s="518"/>
      <c r="ALK141" s="518"/>
      <c r="ALL141" s="518"/>
      <c r="ALM141" s="518"/>
      <c r="ALN141" s="518"/>
      <c r="ALO141" s="518"/>
      <c r="ALP141" s="518"/>
      <c r="ALQ141" s="518"/>
      <c r="ALR141" s="518"/>
      <c r="ALS141" s="518"/>
      <c r="ALT141" s="518"/>
      <c r="ALU141" s="518"/>
      <c r="ALV141" s="518"/>
      <c r="ALW141" s="518"/>
      <c r="ALX141" s="518"/>
      <c r="ALY141" s="518"/>
      <c r="ALZ141" s="518"/>
      <c r="AMA141" s="518"/>
      <c r="AMB141" s="518"/>
      <c r="AMC141" s="518"/>
      <c r="AMD141" s="518"/>
      <c r="AME141" s="518"/>
      <c r="AMF141" s="518"/>
      <c r="AMG141" s="518"/>
      <c r="AMH141" s="518"/>
      <c r="AMI141" s="518"/>
      <c r="AMJ141" s="518"/>
      <c r="AMK141" s="518"/>
      <c r="AML141" s="518"/>
      <c r="AMM141" s="518"/>
      <c r="AMN141" s="518"/>
      <c r="AMO141" s="518"/>
      <c r="AMP141" s="518"/>
      <c r="AMQ141" s="518"/>
      <c r="AMR141" s="518"/>
      <c r="AMS141" s="518"/>
      <c r="AMT141" s="518"/>
      <c r="AMU141" s="518"/>
      <c r="AMV141" s="518"/>
      <c r="AMW141" s="518"/>
      <c r="AMX141" s="518"/>
      <c r="AMY141" s="518"/>
      <c r="AMZ141" s="518"/>
      <c r="ANA141" s="518"/>
      <c r="ANB141" s="518"/>
      <c r="ANC141" s="518"/>
      <c r="AND141" s="518"/>
      <c r="ANE141" s="518"/>
      <c r="ANF141" s="518"/>
      <c r="ANG141" s="518"/>
      <c r="ANH141" s="518"/>
      <c r="ANI141" s="518"/>
      <c r="ANJ141" s="518"/>
      <c r="ANK141" s="518"/>
      <c r="ANL141" s="518"/>
      <c r="ANM141" s="518"/>
      <c r="ANN141" s="518"/>
      <c r="ANO141" s="518"/>
      <c r="ANP141" s="518"/>
      <c r="ANQ141" s="518"/>
      <c r="ANR141" s="518"/>
      <c r="ANS141" s="518"/>
      <c r="ANT141" s="518"/>
      <c r="ANU141" s="518"/>
      <c r="ANV141" s="518"/>
      <c r="ANW141" s="518"/>
      <c r="ANX141" s="518"/>
      <c r="ANY141" s="518"/>
      <c r="ANZ141" s="518"/>
      <c r="AOA141" s="518"/>
      <c r="AOB141" s="518"/>
      <c r="AOC141" s="518"/>
      <c r="AOD141" s="518"/>
      <c r="AOE141" s="518"/>
      <c r="AOF141" s="518"/>
      <c r="AOG141" s="518"/>
      <c r="AOH141" s="518"/>
      <c r="AOI141" s="518"/>
      <c r="AOJ141" s="518"/>
      <c r="AOK141" s="518"/>
      <c r="AOL141" s="518"/>
      <c r="AOM141" s="518"/>
      <c r="AON141" s="518"/>
      <c r="AOO141" s="518"/>
      <c r="AOP141" s="518"/>
      <c r="AOQ141" s="518"/>
      <c r="AOR141" s="518"/>
      <c r="AOS141" s="518"/>
      <c r="AOT141" s="518"/>
      <c r="AOU141" s="518"/>
      <c r="AOV141" s="518"/>
      <c r="AOW141" s="518"/>
      <c r="AOX141" s="518"/>
      <c r="AOY141" s="518"/>
      <c r="AOZ141" s="518"/>
      <c r="APA141" s="518"/>
      <c r="APB141" s="518"/>
      <c r="APC141" s="518"/>
      <c r="APD141" s="518"/>
      <c r="APE141" s="518"/>
      <c r="APF141" s="518"/>
      <c r="APG141" s="518"/>
      <c r="APH141" s="518"/>
      <c r="API141" s="518"/>
      <c r="APJ141" s="518"/>
      <c r="APK141" s="518"/>
      <c r="APL141" s="518"/>
      <c r="APM141" s="518"/>
      <c r="APN141" s="518"/>
      <c r="APO141" s="518"/>
      <c r="APP141" s="518"/>
      <c r="APQ141" s="518"/>
      <c r="APR141" s="518"/>
      <c r="APS141" s="518"/>
      <c r="APT141" s="518"/>
      <c r="APU141" s="518"/>
      <c r="APV141" s="518"/>
      <c r="APW141" s="518"/>
      <c r="APX141" s="518"/>
      <c r="APY141" s="518"/>
      <c r="APZ141" s="518"/>
      <c r="AQA141" s="518"/>
      <c r="AQB141" s="518"/>
      <c r="AQC141" s="518"/>
      <c r="AQD141" s="518"/>
      <c r="AQE141" s="518"/>
      <c r="AQF141" s="518"/>
      <c r="AQG141" s="518"/>
      <c r="AQH141" s="518"/>
      <c r="AQI141" s="518"/>
      <c r="AQJ141" s="518"/>
      <c r="AQK141" s="518"/>
      <c r="AQL141" s="518"/>
      <c r="AQM141" s="518"/>
      <c r="AQN141" s="518"/>
      <c r="AQO141" s="518"/>
      <c r="AQP141" s="518"/>
      <c r="AQQ141" s="518"/>
      <c r="AQR141" s="518"/>
      <c r="AQS141" s="518"/>
      <c r="AQT141" s="518"/>
      <c r="AQU141" s="518"/>
      <c r="AQV141" s="518"/>
      <c r="AQW141" s="518"/>
      <c r="AQX141" s="518"/>
      <c r="AQY141" s="518"/>
      <c r="AQZ141" s="518"/>
      <c r="ARA141" s="518"/>
      <c r="ARB141" s="518"/>
      <c r="ARC141" s="518"/>
      <c r="ARD141" s="518"/>
      <c r="ARE141" s="518"/>
      <c r="ARF141" s="518"/>
      <c r="ARG141" s="518"/>
      <c r="ARH141" s="518"/>
      <c r="ARI141" s="518"/>
      <c r="ARJ141" s="518"/>
      <c r="ARK141" s="518"/>
      <c r="ARL141" s="518"/>
      <c r="ARM141" s="518"/>
      <c r="ARN141" s="518"/>
      <c r="ARO141" s="518"/>
      <c r="ARP141" s="518"/>
      <c r="ARQ141" s="518"/>
      <c r="ARR141" s="518"/>
      <c r="ARS141" s="518"/>
      <c r="ART141" s="518"/>
      <c r="ARU141" s="518"/>
      <c r="ARV141" s="518"/>
      <c r="ARW141" s="518"/>
      <c r="ARX141" s="518"/>
      <c r="ARY141" s="518"/>
      <c r="ARZ141" s="518"/>
      <c r="ASA141" s="518"/>
      <c r="ASB141" s="518"/>
      <c r="ASC141" s="518"/>
    </row>
    <row r="142" spans="1:1173" s="512" customFormat="1" ht="22" hidden="1" customHeight="1" thickTop="1" thickBot="1" x14ac:dyDescent="0.2">
      <c r="A142" s="513"/>
      <c r="B142" s="556" t="s">
        <v>250</v>
      </c>
      <c r="C142" s="557" t="s">
        <v>49</v>
      </c>
      <c r="D142" s="558">
        <f>IF(D$29="","",D127+D131+D135+D139)</f>
        <v>1317756270.0619934</v>
      </c>
      <c r="E142" s="558">
        <f t="shared" si="43"/>
        <v>2581181126.5813842</v>
      </c>
      <c r="F142" s="558">
        <f t="shared" si="43"/>
        <v>3792740044.6677289</v>
      </c>
      <c r="G142" s="558">
        <f t="shared" si="43"/>
        <v>4956469761.7216072</v>
      </c>
      <c r="H142" s="558">
        <f t="shared" si="43"/>
        <v>6072976212.1137733</v>
      </c>
      <c r="I142" s="558">
        <f t="shared" si="43"/>
        <v>7144412417.74226</v>
      </c>
      <c r="J142" s="558">
        <f t="shared" si="43"/>
        <v>8172855966.1222353</v>
      </c>
      <c r="K142" s="558">
        <f t="shared" si="43"/>
        <v>9160257060.6242828</v>
      </c>
      <c r="L142" s="558">
        <f t="shared" si="43"/>
        <v>10108518971.630709</v>
      </c>
      <c r="M142" s="558">
        <f t="shared" si="43"/>
        <v>11019419505.268833</v>
      </c>
      <c r="N142" s="558">
        <f t="shared" si="43"/>
        <v>11894691366.855028</v>
      </c>
      <c r="O142" s="558">
        <f t="shared" si="43"/>
        <v>12735956790.721249</v>
      </c>
      <c r="P142" s="558">
        <f t="shared" si="43"/>
        <v>13544794578.989296</v>
      </c>
      <c r="Q142" s="558">
        <f t="shared" si="43"/>
        <v>14315216137.26495</v>
      </c>
      <c r="R142" s="558">
        <f t="shared" si="43"/>
        <v>15056134483.994617</v>
      </c>
      <c r="S142" s="558">
        <f t="shared" si="43"/>
        <v>15768896691.338148</v>
      </c>
      <c r="T142" s="558">
        <f t="shared" si="43"/>
        <v>16454822547.673079</v>
      </c>
      <c r="U142" s="558">
        <f t="shared" si="43"/>
        <v>17115152223.373358</v>
      </c>
      <c r="V142" s="558">
        <f t="shared" si="43"/>
        <v>17751073375.9049</v>
      </c>
      <c r="W142" s="558">
        <f t="shared" si="43"/>
        <v>18363721737.224171</v>
      </c>
      <c r="X142" s="558">
        <f t="shared" si="43"/>
        <v>18954181674.355263</v>
      </c>
      <c r="Y142" s="558">
        <f t="shared" si="43"/>
        <v>19523486724.371925</v>
      </c>
      <c r="Z142" s="558">
        <f t="shared" si="43"/>
        <v>20072620104.954998</v>
      </c>
      <c r="AA142" s="558">
        <f t="shared" si="43"/>
        <v>20588833654.937229</v>
      </c>
      <c r="AB142" s="558">
        <f t="shared" si="43"/>
        <v>21086732673.811234</v>
      </c>
      <c r="AC142" s="558">
        <f t="shared" si="43"/>
        <v>21567165501.422649</v>
      </c>
      <c r="AD142" s="558">
        <f t="shared" si="43"/>
        <v>22030971712.17971</v>
      </c>
      <c r="AE142" s="558">
        <f t="shared" si="43"/>
        <v>22478929540.074516</v>
      </c>
      <c r="AF142" s="558">
        <f t="shared" si="43"/>
        <v>22911782754.03096</v>
      </c>
      <c r="AG142" s="558">
        <f t="shared" si="43"/>
        <v>23330254270.857285</v>
      </c>
      <c r="AH142" s="558">
        <f t="shared" si="43"/>
        <v>23735033261.813217</v>
      </c>
      <c r="AI142" s="558">
        <f t="shared" si="43"/>
        <v>24126775487.945072</v>
      </c>
      <c r="AJ142" s="558">
        <f t="shared" si="43"/>
        <v>24506103620.126766</v>
      </c>
      <c r="AK142" s="558" t="str">
        <f t="shared" si="43"/>
        <v/>
      </c>
      <c r="AL142" s="558" t="str">
        <f t="shared" si="43"/>
        <v/>
      </c>
      <c r="AM142" s="558" t="str">
        <f t="shared" si="43"/>
        <v/>
      </c>
      <c r="AN142" s="558" t="str">
        <f t="shared" si="43"/>
        <v/>
      </c>
      <c r="AO142" s="558" t="str">
        <f t="shared" si="43"/>
        <v/>
      </c>
      <c r="AP142" s="558" t="str">
        <f t="shared" si="43"/>
        <v/>
      </c>
      <c r="AQ142" s="558" t="str">
        <f t="shared" si="43"/>
        <v/>
      </c>
      <c r="AR142" s="558" t="str">
        <f t="shared" si="43"/>
        <v/>
      </c>
      <c r="AS142" s="518"/>
      <c r="AT142" s="518"/>
      <c r="AU142" s="518"/>
      <c r="AV142" s="518"/>
      <c r="AW142" s="518"/>
      <c r="AX142" s="518"/>
      <c r="AY142" s="518"/>
      <c r="AZ142" s="518"/>
      <c r="BA142" s="518"/>
      <c r="BB142" s="518"/>
      <c r="BC142" s="518"/>
      <c r="BD142" s="518"/>
      <c r="BE142" s="518"/>
      <c r="BF142" s="518"/>
      <c r="BG142" s="518"/>
      <c r="BH142" s="518"/>
      <c r="BI142" s="518"/>
      <c r="BJ142" s="518"/>
      <c r="BK142" s="518"/>
      <c r="BL142" s="518"/>
      <c r="BM142" s="518"/>
      <c r="BN142" s="518"/>
      <c r="BO142" s="518"/>
      <c r="BP142" s="518"/>
      <c r="BQ142" s="518"/>
      <c r="BR142" s="518"/>
      <c r="BS142" s="518"/>
      <c r="BT142" s="518"/>
      <c r="BU142" s="518"/>
      <c r="BV142" s="518"/>
      <c r="BW142" s="518"/>
      <c r="BX142" s="518"/>
      <c r="BY142" s="518"/>
      <c r="BZ142" s="518"/>
      <c r="CA142" s="518"/>
      <c r="CB142" s="518"/>
      <c r="CC142" s="518"/>
      <c r="CD142" s="518"/>
      <c r="CE142" s="518"/>
      <c r="CF142" s="518"/>
      <c r="CG142" s="518"/>
      <c r="CH142" s="518"/>
      <c r="CI142" s="518"/>
      <c r="CJ142" s="518"/>
      <c r="CK142" s="518"/>
      <c r="CL142" s="518"/>
      <c r="CM142" s="518"/>
      <c r="CN142" s="518"/>
      <c r="CO142" s="518"/>
      <c r="CP142" s="518"/>
      <c r="CQ142" s="518"/>
      <c r="CR142" s="518"/>
      <c r="CS142" s="518"/>
      <c r="CT142" s="518"/>
      <c r="CU142" s="518"/>
      <c r="CV142" s="518"/>
      <c r="CW142" s="518"/>
      <c r="CX142" s="518"/>
      <c r="CY142" s="518"/>
      <c r="CZ142" s="518"/>
      <c r="DA142" s="518"/>
      <c r="DB142" s="518"/>
      <c r="DC142" s="518"/>
      <c r="DD142" s="518"/>
      <c r="DE142" s="518"/>
      <c r="DF142" s="518"/>
      <c r="DG142" s="518"/>
      <c r="DH142" s="518"/>
      <c r="DI142" s="518"/>
      <c r="DJ142" s="518"/>
      <c r="DK142" s="518"/>
      <c r="DL142" s="518"/>
      <c r="DM142" s="518"/>
      <c r="DN142" s="518"/>
      <c r="DO142" s="518"/>
      <c r="DP142" s="518"/>
      <c r="DQ142" s="518"/>
      <c r="DR142" s="518"/>
      <c r="DS142" s="518"/>
      <c r="DT142" s="518"/>
      <c r="DU142" s="518"/>
      <c r="DV142" s="518"/>
      <c r="DW142" s="518"/>
      <c r="DX142" s="518"/>
      <c r="DY142" s="518"/>
      <c r="DZ142" s="518"/>
      <c r="EA142" s="518"/>
      <c r="EB142" s="518"/>
      <c r="EC142" s="518"/>
      <c r="ED142" s="518"/>
      <c r="EE142" s="518"/>
      <c r="EF142" s="518"/>
      <c r="EG142" s="518"/>
      <c r="EH142" s="518"/>
      <c r="EI142" s="518"/>
      <c r="EJ142" s="518"/>
      <c r="EK142" s="518"/>
      <c r="EL142" s="518"/>
      <c r="EM142" s="518"/>
      <c r="EN142" s="518"/>
      <c r="EO142" s="518"/>
      <c r="EP142" s="518"/>
      <c r="EQ142" s="518"/>
      <c r="ER142" s="518"/>
      <c r="ES142" s="518"/>
      <c r="ET142" s="518"/>
      <c r="EU142" s="518"/>
      <c r="EV142" s="518"/>
      <c r="EW142" s="518"/>
      <c r="EX142" s="518"/>
      <c r="EY142" s="518"/>
      <c r="EZ142" s="518"/>
      <c r="FA142" s="518"/>
      <c r="FB142" s="518"/>
      <c r="FC142" s="518"/>
      <c r="FD142" s="518"/>
      <c r="FE142" s="518"/>
      <c r="FF142" s="518"/>
      <c r="FG142" s="518"/>
      <c r="FH142" s="518"/>
      <c r="FI142" s="518"/>
      <c r="FJ142" s="518"/>
      <c r="FK142" s="518"/>
      <c r="FL142" s="518"/>
      <c r="FM142" s="518"/>
      <c r="FN142" s="518"/>
      <c r="FO142" s="518"/>
      <c r="FP142" s="518"/>
      <c r="FQ142" s="518"/>
      <c r="FR142" s="518"/>
      <c r="FS142" s="518"/>
      <c r="FT142" s="518"/>
      <c r="FU142" s="518"/>
      <c r="FV142" s="518"/>
      <c r="FW142" s="518"/>
      <c r="FX142" s="518"/>
      <c r="FY142" s="518"/>
      <c r="FZ142" s="518"/>
      <c r="GA142" s="518"/>
      <c r="GB142" s="518"/>
      <c r="GC142" s="518"/>
      <c r="GD142" s="518"/>
      <c r="GE142" s="518"/>
      <c r="GF142" s="518"/>
      <c r="GG142" s="518"/>
      <c r="GH142" s="518"/>
      <c r="GI142" s="518"/>
      <c r="GJ142" s="518"/>
      <c r="GK142" s="518"/>
      <c r="GL142" s="518"/>
      <c r="GM142" s="518"/>
      <c r="GN142" s="518"/>
      <c r="GO142" s="518"/>
      <c r="GP142" s="518"/>
      <c r="GQ142" s="518"/>
      <c r="GR142" s="518"/>
      <c r="GS142" s="518"/>
      <c r="GT142" s="518"/>
      <c r="GU142" s="518"/>
      <c r="GV142" s="518"/>
      <c r="GW142" s="518"/>
      <c r="GX142" s="518"/>
      <c r="GY142" s="518"/>
      <c r="GZ142" s="518"/>
      <c r="HA142" s="518"/>
      <c r="HB142" s="518"/>
      <c r="HC142" s="518"/>
      <c r="HD142" s="518"/>
      <c r="HE142" s="518"/>
      <c r="HF142" s="518"/>
      <c r="HG142" s="518"/>
      <c r="HH142" s="518"/>
      <c r="HI142" s="518"/>
      <c r="HJ142" s="518"/>
      <c r="HK142" s="518"/>
      <c r="HL142" s="518"/>
      <c r="HM142" s="518"/>
      <c r="HN142" s="518"/>
      <c r="HO142" s="518"/>
      <c r="HP142" s="518"/>
      <c r="HQ142" s="518"/>
      <c r="HR142" s="518"/>
      <c r="HS142" s="518"/>
      <c r="HT142" s="518"/>
      <c r="HU142" s="518"/>
      <c r="HV142" s="518"/>
      <c r="HW142" s="518"/>
      <c r="HX142" s="518"/>
      <c r="HY142" s="518"/>
      <c r="HZ142" s="518"/>
      <c r="IA142" s="518"/>
      <c r="IB142" s="518"/>
      <c r="IC142" s="518"/>
      <c r="ID142" s="518"/>
      <c r="IE142" s="518"/>
      <c r="IF142" s="518"/>
      <c r="IG142" s="518"/>
      <c r="IH142" s="518"/>
      <c r="II142" s="518"/>
      <c r="IJ142" s="518"/>
      <c r="IK142" s="518"/>
      <c r="IL142" s="518"/>
      <c r="IM142" s="518"/>
      <c r="IN142" s="518"/>
      <c r="IO142" s="518"/>
      <c r="IP142" s="518"/>
      <c r="IQ142" s="518"/>
      <c r="IR142" s="518"/>
      <c r="IS142" s="518"/>
      <c r="IT142" s="518"/>
      <c r="IU142" s="518"/>
      <c r="IV142" s="518"/>
      <c r="IW142" s="518"/>
      <c r="IX142" s="518"/>
      <c r="IY142" s="518"/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  <c r="JP142" s="518"/>
      <c r="JQ142" s="518"/>
      <c r="JR142" s="518"/>
      <c r="JS142" s="518"/>
      <c r="JT142" s="518"/>
      <c r="JU142" s="518"/>
      <c r="JV142" s="518"/>
      <c r="JW142" s="518"/>
      <c r="JX142" s="518"/>
      <c r="JY142" s="518"/>
      <c r="JZ142" s="518"/>
      <c r="KA142" s="518"/>
      <c r="KB142" s="518"/>
      <c r="KC142" s="518"/>
      <c r="KD142" s="518"/>
      <c r="KE142" s="518"/>
      <c r="KF142" s="518"/>
      <c r="KG142" s="518"/>
      <c r="KH142" s="518"/>
      <c r="KI142" s="518"/>
      <c r="KJ142" s="518"/>
      <c r="KK142" s="518"/>
      <c r="KL142" s="518"/>
      <c r="KM142" s="518"/>
      <c r="KN142" s="518"/>
      <c r="KO142" s="518"/>
      <c r="KP142" s="518"/>
      <c r="KQ142" s="518"/>
      <c r="KR142" s="518"/>
      <c r="KS142" s="518"/>
      <c r="KT142" s="518"/>
      <c r="KU142" s="518"/>
      <c r="KV142" s="518"/>
      <c r="KW142" s="518"/>
      <c r="KX142" s="518"/>
      <c r="KY142" s="518"/>
      <c r="KZ142" s="518"/>
      <c r="LA142" s="518"/>
      <c r="LB142" s="518"/>
      <c r="LC142" s="518"/>
      <c r="LD142" s="518"/>
      <c r="LE142" s="518"/>
      <c r="LF142" s="518"/>
      <c r="LG142" s="518"/>
      <c r="LH142" s="518"/>
      <c r="LI142" s="518"/>
      <c r="LJ142" s="518"/>
      <c r="LK142" s="518"/>
      <c r="LL142" s="518"/>
      <c r="LM142" s="518"/>
      <c r="LN142" s="518"/>
      <c r="LO142" s="518"/>
      <c r="LP142" s="518"/>
      <c r="LQ142" s="518"/>
      <c r="LR142" s="518"/>
      <c r="LS142" s="518"/>
      <c r="LT142" s="518"/>
      <c r="LU142" s="518"/>
      <c r="LV142" s="518"/>
      <c r="LW142" s="518"/>
      <c r="LX142" s="518"/>
      <c r="LY142" s="518"/>
      <c r="LZ142" s="518"/>
      <c r="MA142" s="518"/>
      <c r="MB142" s="518"/>
      <c r="MC142" s="518"/>
      <c r="MD142" s="518"/>
      <c r="ME142" s="518"/>
      <c r="MF142" s="518"/>
      <c r="MG142" s="518"/>
      <c r="MH142" s="518"/>
      <c r="MI142" s="518"/>
      <c r="MJ142" s="518"/>
      <c r="MK142" s="518"/>
      <c r="ML142" s="518"/>
      <c r="MM142" s="518"/>
      <c r="MN142" s="518"/>
      <c r="MO142" s="518"/>
      <c r="MP142" s="518"/>
      <c r="MQ142" s="518"/>
      <c r="MR142" s="518"/>
      <c r="MS142" s="518"/>
      <c r="MT142" s="518"/>
      <c r="MU142" s="518"/>
      <c r="MV142" s="518"/>
      <c r="MW142" s="518"/>
      <c r="MX142" s="518"/>
      <c r="MY142" s="518"/>
      <c r="MZ142" s="518"/>
      <c r="NA142" s="518"/>
      <c r="NB142" s="518"/>
      <c r="NC142" s="518"/>
      <c r="ND142" s="518"/>
      <c r="NE142" s="518"/>
      <c r="NF142" s="518"/>
      <c r="NG142" s="518"/>
      <c r="NH142" s="518"/>
      <c r="NI142" s="518"/>
      <c r="NJ142" s="518"/>
      <c r="NK142" s="518"/>
      <c r="NL142" s="518"/>
      <c r="NM142" s="518"/>
      <c r="NN142" s="518"/>
      <c r="NO142" s="518"/>
      <c r="NP142" s="518"/>
      <c r="NQ142" s="518"/>
      <c r="NR142" s="518"/>
      <c r="NS142" s="518"/>
      <c r="NT142" s="518"/>
      <c r="NU142" s="518"/>
      <c r="NV142" s="518"/>
      <c r="NW142" s="518"/>
      <c r="NX142" s="518"/>
      <c r="NY142" s="518"/>
      <c r="NZ142" s="518"/>
      <c r="OA142" s="518"/>
      <c r="OB142" s="518"/>
      <c r="OC142" s="518"/>
      <c r="OD142" s="518"/>
      <c r="OE142" s="518"/>
      <c r="OF142" s="518"/>
      <c r="OG142" s="518"/>
      <c r="OH142" s="518"/>
      <c r="OI142" s="518"/>
      <c r="OJ142" s="518"/>
      <c r="OK142" s="518"/>
      <c r="OL142" s="518"/>
      <c r="OM142" s="518"/>
      <c r="ON142" s="518"/>
      <c r="OO142" s="518"/>
      <c r="OP142" s="518"/>
      <c r="OQ142" s="518"/>
      <c r="OR142" s="518"/>
      <c r="OS142" s="518"/>
      <c r="OT142" s="518"/>
      <c r="OU142" s="518"/>
      <c r="OV142" s="518"/>
      <c r="OW142" s="518"/>
      <c r="OX142" s="518"/>
      <c r="OY142" s="518"/>
      <c r="OZ142" s="518"/>
      <c r="PA142" s="518"/>
      <c r="PB142" s="518"/>
      <c r="PC142" s="518"/>
      <c r="PD142" s="518"/>
      <c r="PE142" s="518"/>
      <c r="PF142" s="518"/>
      <c r="PG142" s="518"/>
      <c r="PH142" s="518"/>
      <c r="PI142" s="518"/>
      <c r="PJ142" s="518"/>
      <c r="PK142" s="518"/>
      <c r="PL142" s="518"/>
      <c r="PM142" s="518"/>
      <c r="PN142" s="518"/>
      <c r="PO142" s="518"/>
      <c r="PP142" s="518"/>
      <c r="PQ142" s="518"/>
      <c r="PR142" s="518"/>
      <c r="PS142" s="518"/>
      <c r="PT142" s="518"/>
      <c r="PU142" s="518"/>
      <c r="PV142" s="518"/>
      <c r="PW142" s="518"/>
      <c r="PX142" s="518"/>
      <c r="PY142" s="518"/>
      <c r="PZ142" s="518"/>
      <c r="QA142" s="518"/>
      <c r="QB142" s="518"/>
      <c r="QC142" s="518"/>
      <c r="QD142" s="518"/>
      <c r="QE142" s="518"/>
      <c r="QF142" s="518"/>
      <c r="QG142" s="518"/>
      <c r="QH142" s="518"/>
      <c r="QI142" s="518"/>
      <c r="QJ142" s="518"/>
      <c r="QK142" s="518"/>
      <c r="QL142" s="518"/>
      <c r="QM142" s="518"/>
      <c r="QN142" s="518"/>
      <c r="QO142" s="518"/>
      <c r="QP142" s="518"/>
      <c r="QQ142" s="518"/>
      <c r="QR142" s="518"/>
      <c r="QS142" s="518"/>
      <c r="QT142" s="518"/>
      <c r="QU142" s="518"/>
      <c r="QV142" s="518"/>
      <c r="QW142" s="518"/>
      <c r="QX142" s="518"/>
      <c r="QY142" s="518"/>
      <c r="QZ142" s="518"/>
      <c r="RA142" s="518"/>
      <c r="RB142" s="518"/>
      <c r="RC142" s="518"/>
      <c r="RD142" s="518"/>
      <c r="RE142" s="518"/>
      <c r="RF142" s="518"/>
      <c r="RG142" s="518"/>
      <c r="RH142" s="518"/>
      <c r="RI142" s="518"/>
      <c r="RJ142" s="518"/>
      <c r="RK142" s="518"/>
      <c r="RL142" s="518"/>
      <c r="RM142" s="518"/>
      <c r="RN142" s="518"/>
      <c r="RO142" s="518"/>
      <c r="RP142" s="518"/>
      <c r="RQ142" s="518"/>
      <c r="RR142" s="518"/>
      <c r="RS142" s="518"/>
      <c r="RT142" s="518"/>
      <c r="RU142" s="518"/>
      <c r="RV142" s="518"/>
      <c r="RW142" s="518"/>
      <c r="RX142" s="518"/>
      <c r="RY142" s="518"/>
      <c r="RZ142" s="518"/>
      <c r="SA142" s="518"/>
      <c r="SB142" s="518"/>
      <c r="SC142" s="518"/>
      <c r="SD142" s="518"/>
      <c r="SE142" s="518"/>
      <c r="SF142" s="518"/>
      <c r="SG142" s="518"/>
      <c r="SH142" s="518"/>
      <c r="SI142" s="518"/>
      <c r="SJ142" s="518"/>
      <c r="SK142" s="518"/>
      <c r="SL142" s="518"/>
      <c r="SM142" s="518"/>
      <c r="SN142" s="518"/>
      <c r="SO142" s="518"/>
      <c r="SP142" s="518"/>
      <c r="SQ142" s="518"/>
      <c r="SR142" s="518"/>
      <c r="SS142" s="518"/>
      <c r="ST142" s="518"/>
      <c r="SU142" s="518"/>
      <c r="SV142" s="518"/>
      <c r="SW142" s="518"/>
      <c r="SX142" s="518"/>
      <c r="SY142" s="518"/>
      <c r="SZ142" s="518"/>
      <c r="TA142" s="518"/>
      <c r="TB142" s="518"/>
      <c r="TC142" s="518"/>
      <c r="TD142" s="518"/>
      <c r="TE142" s="518"/>
      <c r="TF142" s="518"/>
      <c r="TG142" s="518"/>
      <c r="TH142" s="518"/>
      <c r="TI142" s="518"/>
      <c r="TJ142" s="518"/>
      <c r="TK142" s="518"/>
      <c r="TL142" s="518"/>
      <c r="TM142" s="518"/>
      <c r="TN142" s="518"/>
      <c r="TO142" s="518"/>
      <c r="TP142" s="518"/>
      <c r="TQ142" s="518"/>
      <c r="TR142" s="518"/>
      <c r="TS142" s="518"/>
      <c r="TT142" s="518"/>
      <c r="TU142" s="518"/>
      <c r="TV142" s="518"/>
      <c r="TW142" s="518"/>
      <c r="TX142" s="518"/>
      <c r="TY142" s="518"/>
      <c r="TZ142" s="518"/>
      <c r="UA142" s="518"/>
      <c r="UB142" s="518"/>
      <c r="UC142" s="518"/>
      <c r="UD142" s="518"/>
      <c r="UE142" s="518"/>
      <c r="UF142" s="518"/>
      <c r="UG142" s="518"/>
      <c r="UH142" s="518"/>
      <c r="UI142" s="518"/>
      <c r="UJ142" s="518"/>
      <c r="UK142" s="518"/>
      <c r="UL142" s="518"/>
      <c r="UM142" s="518"/>
      <c r="UN142" s="518"/>
      <c r="UO142" s="518"/>
      <c r="UP142" s="518"/>
      <c r="UQ142" s="518"/>
      <c r="UR142" s="518"/>
      <c r="US142" s="518"/>
      <c r="UT142" s="518"/>
      <c r="UU142" s="518"/>
      <c r="UV142" s="518"/>
      <c r="UW142" s="518"/>
      <c r="UX142" s="518"/>
      <c r="UY142" s="518"/>
      <c r="UZ142" s="518"/>
      <c r="VA142" s="518"/>
      <c r="VB142" s="518"/>
      <c r="VC142" s="518"/>
      <c r="VD142" s="518"/>
      <c r="VE142" s="518"/>
      <c r="VF142" s="518"/>
      <c r="VG142" s="518"/>
      <c r="VH142" s="518"/>
      <c r="VI142" s="518"/>
      <c r="VJ142" s="518"/>
      <c r="VK142" s="518"/>
      <c r="VL142" s="518"/>
      <c r="VM142" s="518"/>
      <c r="VN142" s="518"/>
      <c r="VO142" s="518"/>
      <c r="VP142" s="518"/>
      <c r="VQ142" s="518"/>
      <c r="VR142" s="518"/>
      <c r="VS142" s="518"/>
      <c r="VT142" s="518"/>
      <c r="VU142" s="518"/>
      <c r="VV142" s="518"/>
      <c r="VW142" s="518"/>
      <c r="VX142" s="518"/>
      <c r="VY142" s="518"/>
      <c r="VZ142" s="518"/>
      <c r="WA142" s="518"/>
      <c r="WB142" s="518"/>
      <c r="WC142" s="518"/>
      <c r="WD142" s="518"/>
      <c r="WE142" s="518"/>
      <c r="WF142" s="518"/>
      <c r="WG142" s="518"/>
      <c r="WH142" s="518"/>
      <c r="WI142" s="518"/>
      <c r="WJ142" s="518"/>
      <c r="WK142" s="518"/>
      <c r="WL142" s="518"/>
      <c r="WM142" s="518"/>
      <c r="WN142" s="518"/>
      <c r="WO142" s="518"/>
      <c r="WP142" s="518"/>
      <c r="WQ142" s="518"/>
      <c r="WR142" s="518"/>
      <c r="WS142" s="518"/>
      <c r="WT142" s="518"/>
      <c r="WU142" s="518"/>
      <c r="WV142" s="518"/>
      <c r="WW142" s="518"/>
      <c r="WX142" s="518"/>
      <c r="WY142" s="518"/>
      <c r="WZ142" s="518"/>
      <c r="XA142" s="518"/>
      <c r="XB142" s="518"/>
      <c r="XC142" s="518"/>
      <c r="XD142" s="518"/>
      <c r="XE142" s="518"/>
      <c r="XF142" s="518"/>
      <c r="XG142" s="518"/>
      <c r="XH142" s="518"/>
      <c r="XI142" s="518"/>
      <c r="XJ142" s="518"/>
      <c r="XK142" s="518"/>
      <c r="XL142" s="518"/>
      <c r="XM142" s="518"/>
      <c r="XN142" s="518"/>
      <c r="XO142" s="518"/>
      <c r="XP142" s="518"/>
      <c r="XQ142" s="518"/>
      <c r="XR142" s="518"/>
      <c r="XS142" s="518"/>
      <c r="XT142" s="518"/>
      <c r="XU142" s="518"/>
      <c r="XV142" s="518"/>
      <c r="XW142" s="518"/>
      <c r="XX142" s="518"/>
      <c r="XY142" s="518"/>
      <c r="XZ142" s="518"/>
      <c r="YA142" s="518"/>
      <c r="YB142" s="518"/>
      <c r="YC142" s="518"/>
      <c r="YD142" s="518"/>
      <c r="YE142" s="518"/>
      <c r="YF142" s="518"/>
      <c r="YG142" s="518"/>
      <c r="YH142" s="518"/>
      <c r="YI142" s="518"/>
      <c r="YJ142" s="518"/>
      <c r="YK142" s="518"/>
      <c r="YL142" s="518"/>
      <c r="YM142" s="518"/>
      <c r="YN142" s="518"/>
      <c r="YO142" s="518"/>
      <c r="YP142" s="518"/>
      <c r="YQ142" s="518"/>
      <c r="YR142" s="518"/>
      <c r="YS142" s="518"/>
      <c r="YT142" s="518"/>
      <c r="YU142" s="518"/>
      <c r="YV142" s="518"/>
      <c r="YW142" s="518"/>
      <c r="YX142" s="518"/>
      <c r="YY142" s="518"/>
      <c r="YZ142" s="518"/>
      <c r="ZA142" s="518"/>
      <c r="ZB142" s="518"/>
      <c r="ZC142" s="518"/>
      <c r="ZD142" s="518"/>
      <c r="ZE142" s="518"/>
      <c r="ZF142" s="518"/>
      <c r="ZG142" s="518"/>
      <c r="ZH142" s="518"/>
      <c r="ZI142" s="518"/>
      <c r="ZJ142" s="518"/>
      <c r="ZK142" s="518"/>
      <c r="ZL142" s="518"/>
      <c r="ZM142" s="518"/>
      <c r="ZN142" s="518"/>
      <c r="ZO142" s="518"/>
      <c r="ZP142" s="518"/>
      <c r="ZQ142" s="518"/>
      <c r="ZR142" s="518"/>
      <c r="ZS142" s="518"/>
      <c r="ZT142" s="518"/>
      <c r="ZU142" s="518"/>
      <c r="ZV142" s="518"/>
      <c r="ZW142" s="518"/>
      <c r="ZX142" s="518"/>
      <c r="ZY142" s="518"/>
      <c r="ZZ142" s="518"/>
      <c r="AAA142" s="518"/>
      <c r="AAB142" s="518"/>
      <c r="AAC142" s="518"/>
      <c r="AAD142" s="518"/>
      <c r="AAE142" s="518"/>
      <c r="AAF142" s="518"/>
      <c r="AAG142" s="518"/>
      <c r="AAH142" s="518"/>
      <c r="AAI142" s="518"/>
      <c r="AAJ142" s="518"/>
      <c r="AAK142" s="518"/>
      <c r="AAL142" s="518"/>
      <c r="AAM142" s="518"/>
      <c r="AAN142" s="518"/>
      <c r="AAO142" s="518"/>
      <c r="AAP142" s="518"/>
      <c r="AAQ142" s="518"/>
      <c r="AAR142" s="518"/>
      <c r="AAS142" s="518"/>
      <c r="AAT142" s="518"/>
      <c r="AAU142" s="518"/>
      <c r="AAV142" s="518"/>
      <c r="AAW142" s="518"/>
      <c r="AAX142" s="518"/>
      <c r="AAY142" s="518"/>
      <c r="AAZ142" s="518"/>
      <c r="ABA142" s="518"/>
      <c r="ABB142" s="518"/>
      <c r="ABC142" s="518"/>
      <c r="ABD142" s="518"/>
      <c r="ABE142" s="518"/>
      <c r="ABF142" s="518"/>
      <c r="ABG142" s="518"/>
      <c r="ABH142" s="518"/>
      <c r="ABI142" s="518"/>
      <c r="ABJ142" s="518"/>
      <c r="ABK142" s="518"/>
      <c r="ABL142" s="518"/>
      <c r="ABM142" s="518"/>
      <c r="ABN142" s="518"/>
      <c r="ABO142" s="518"/>
      <c r="ABP142" s="518"/>
      <c r="ABQ142" s="518"/>
      <c r="ABR142" s="518"/>
      <c r="ABS142" s="518"/>
      <c r="ABT142" s="518"/>
      <c r="ABU142" s="518"/>
      <c r="ABV142" s="518"/>
      <c r="ABW142" s="518"/>
      <c r="ABX142" s="518"/>
      <c r="ABY142" s="518"/>
      <c r="ABZ142" s="518"/>
      <c r="ACA142" s="518"/>
      <c r="ACB142" s="518"/>
      <c r="ACC142" s="518"/>
      <c r="ACD142" s="518"/>
      <c r="ACE142" s="518"/>
      <c r="ACF142" s="518"/>
      <c r="ACG142" s="518"/>
      <c r="ACH142" s="518"/>
      <c r="ACI142" s="518"/>
      <c r="ACJ142" s="518"/>
      <c r="ACK142" s="518"/>
      <c r="ACL142" s="518"/>
      <c r="ACM142" s="518"/>
      <c r="ACN142" s="518"/>
      <c r="ACO142" s="518"/>
      <c r="ACP142" s="518"/>
      <c r="ACQ142" s="518"/>
      <c r="ACR142" s="518"/>
      <c r="ACS142" s="518"/>
      <c r="ACT142" s="518"/>
      <c r="ACU142" s="518"/>
      <c r="ACV142" s="518"/>
      <c r="ACW142" s="518"/>
      <c r="ACX142" s="518"/>
      <c r="ACY142" s="518"/>
      <c r="ACZ142" s="518"/>
      <c r="ADA142" s="518"/>
      <c r="ADB142" s="518"/>
      <c r="ADC142" s="518"/>
      <c r="ADD142" s="518"/>
      <c r="ADE142" s="518"/>
      <c r="ADF142" s="518"/>
      <c r="ADG142" s="518"/>
      <c r="ADH142" s="518"/>
      <c r="ADI142" s="518"/>
      <c r="ADJ142" s="518"/>
      <c r="ADK142" s="518"/>
      <c r="ADL142" s="518"/>
      <c r="ADM142" s="518"/>
      <c r="ADN142" s="518"/>
      <c r="ADO142" s="518"/>
      <c r="ADP142" s="518"/>
      <c r="ADQ142" s="518"/>
      <c r="ADR142" s="518"/>
      <c r="ADS142" s="518"/>
      <c r="ADT142" s="518"/>
      <c r="ADU142" s="518"/>
      <c r="ADV142" s="518"/>
      <c r="ADW142" s="518"/>
      <c r="ADX142" s="518"/>
      <c r="ADY142" s="518"/>
      <c r="ADZ142" s="518"/>
      <c r="AEA142" s="518"/>
      <c r="AEB142" s="518"/>
      <c r="AEC142" s="518"/>
      <c r="AED142" s="518"/>
      <c r="AEE142" s="518"/>
      <c r="AEF142" s="518"/>
      <c r="AEG142" s="518"/>
      <c r="AEH142" s="518"/>
      <c r="AEI142" s="518"/>
      <c r="AEJ142" s="518"/>
      <c r="AEK142" s="518"/>
      <c r="AEL142" s="518"/>
      <c r="AEM142" s="518"/>
      <c r="AEN142" s="518"/>
      <c r="AEO142" s="518"/>
      <c r="AEP142" s="518"/>
      <c r="AEQ142" s="518"/>
      <c r="AER142" s="518"/>
      <c r="AES142" s="518"/>
      <c r="AET142" s="518"/>
      <c r="AEU142" s="518"/>
      <c r="AEV142" s="518"/>
      <c r="AEW142" s="518"/>
      <c r="AEX142" s="518"/>
      <c r="AEY142" s="518"/>
      <c r="AEZ142" s="518"/>
      <c r="AFA142" s="518"/>
      <c r="AFB142" s="518"/>
      <c r="AFC142" s="518"/>
      <c r="AFD142" s="518"/>
      <c r="AFE142" s="518"/>
      <c r="AFF142" s="518"/>
      <c r="AFG142" s="518"/>
      <c r="AFH142" s="518"/>
      <c r="AFI142" s="518"/>
      <c r="AFJ142" s="518"/>
      <c r="AFK142" s="518"/>
      <c r="AFL142" s="518"/>
      <c r="AFM142" s="518"/>
      <c r="AFN142" s="518"/>
      <c r="AFO142" s="518"/>
      <c r="AFP142" s="518"/>
      <c r="AFQ142" s="518"/>
      <c r="AFR142" s="518"/>
      <c r="AFS142" s="518"/>
      <c r="AFT142" s="518"/>
      <c r="AFU142" s="518"/>
      <c r="AFV142" s="518"/>
      <c r="AFW142" s="518"/>
      <c r="AFX142" s="518"/>
      <c r="AFY142" s="518"/>
      <c r="AFZ142" s="518"/>
      <c r="AGA142" s="518"/>
      <c r="AGB142" s="518"/>
      <c r="AGC142" s="518"/>
      <c r="AGD142" s="518"/>
      <c r="AGE142" s="518"/>
      <c r="AGF142" s="518"/>
      <c r="AGG142" s="518"/>
      <c r="AGH142" s="518"/>
      <c r="AGI142" s="518"/>
      <c r="AGJ142" s="518"/>
      <c r="AGK142" s="518"/>
      <c r="AGL142" s="518"/>
      <c r="AGM142" s="518"/>
      <c r="AGN142" s="518"/>
      <c r="AGO142" s="518"/>
      <c r="AGP142" s="518"/>
      <c r="AGQ142" s="518"/>
      <c r="AGR142" s="518"/>
      <c r="AGS142" s="518"/>
      <c r="AGT142" s="518"/>
      <c r="AGU142" s="518"/>
      <c r="AGV142" s="518"/>
      <c r="AGW142" s="518"/>
      <c r="AGX142" s="518"/>
      <c r="AGY142" s="518"/>
      <c r="AGZ142" s="518"/>
      <c r="AHA142" s="518"/>
      <c r="AHB142" s="518"/>
      <c r="AHC142" s="518"/>
      <c r="AHD142" s="518"/>
      <c r="AHE142" s="518"/>
      <c r="AHF142" s="518"/>
      <c r="AHG142" s="518"/>
      <c r="AHH142" s="518"/>
      <c r="AHI142" s="518"/>
      <c r="AHJ142" s="518"/>
      <c r="AHK142" s="518"/>
      <c r="AHL142" s="518"/>
      <c r="AHM142" s="518"/>
      <c r="AHN142" s="518"/>
      <c r="AHO142" s="518"/>
      <c r="AHP142" s="518"/>
      <c r="AHQ142" s="518"/>
      <c r="AHR142" s="518"/>
      <c r="AHS142" s="518"/>
      <c r="AHT142" s="518"/>
      <c r="AHU142" s="518"/>
      <c r="AHV142" s="518"/>
      <c r="AHW142" s="518"/>
      <c r="AHX142" s="518"/>
      <c r="AHY142" s="518"/>
      <c r="AHZ142" s="518"/>
      <c r="AIA142" s="518"/>
      <c r="AIB142" s="518"/>
      <c r="AIC142" s="518"/>
      <c r="AID142" s="518"/>
      <c r="AIE142" s="518"/>
      <c r="AIF142" s="518"/>
      <c r="AIG142" s="518"/>
      <c r="AIH142" s="518"/>
      <c r="AII142" s="518"/>
      <c r="AIJ142" s="518"/>
      <c r="AIK142" s="518"/>
      <c r="AIL142" s="518"/>
      <c r="AIM142" s="518"/>
      <c r="AIN142" s="518"/>
      <c r="AIO142" s="518"/>
      <c r="AIP142" s="518"/>
      <c r="AIQ142" s="518"/>
      <c r="AIR142" s="518"/>
      <c r="AIS142" s="518"/>
      <c r="AIT142" s="518"/>
      <c r="AIU142" s="518"/>
      <c r="AIV142" s="518"/>
      <c r="AIW142" s="518"/>
      <c r="AIX142" s="518"/>
      <c r="AIY142" s="518"/>
      <c r="AIZ142" s="518"/>
      <c r="AJA142" s="518"/>
      <c r="AJB142" s="518"/>
      <c r="AJC142" s="518"/>
      <c r="AJD142" s="518"/>
      <c r="AJE142" s="518"/>
      <c r="AJF142" s="518"/>
      <c r="AJG142" s="518"/>
      <c r="AJH142" s="518"/>
      <c r="AJI142" s="518"/>
      <c r="AJJ142" s="518"/>
      <c r="AJK142" s="518"/>
      <c r="AJL142" s="518"/>
      <c r="AJM142" s="518"/>
      <c r="AJN142" s="518"/>
      <c r="AJO142" s="518"/>
      <c r="AJP142" s="518"/>
      <c r="AJQ142" s="518"/>
      <c r="AJR142" s="518"/>
      <c r="AJS142" s="518"/>
      <c r="AJT142" s="518"/>
      <c r="AJU142" s="518"/>
      <c r="AJV142" s="518"/>
      <c r="AJW142" s="518"/>
      <c r="AJX142" s="518"/>
      <c r="AJY142" s="518"/>
      <c r="AJZ142" s="518"/>
      <c r="AKA142" s="518"/>
      <c r="AKB142" s="518"/>
      <c r="AKC142" s="518"/>
      <c r="AKD142" s="518"/>
      <c r="AKE142" s="518"/>
      <c r="AKF142" s="518"/>
      <c r="AKG142" s="518"/>
      <c r="AKH142" s="518"/>
      <c r="AKI142" s="518"/>
      <c r="AKJ142" s="518"/>
      <c r="AKK142" s="518"/>
      <c r="AKL142" s="518"/>
      <c r="AKM142" s="518"/>
      <c r="AKN142" s="518"/>
      <c r="AKO142" s="518"/>
      <c r="AKP142" s="518"/>
      <c r="AKQ142" s="518"/>
      <c r="AKR142" s="518"/>
      <c r="AKS142" s="518"/>
      <c r="AKT142" s="518"/>
      <c r="AKU142" s="518"/>
      <c r="AKV142" s="518"/>
      <c r="AKW142" s="518"/>
      <c r="AKX142" s="518"/>
      <c r="AKY142" s="518"/>
      <c r="AKZ142" s="518"/>
      <c r="ALA142" s="518"/>
      <c r="ALB142" s="518"/>
      <c r="ALC142" s="518"/>
      <c r="ALD142" s="518"/>
      <c r="ALE142" s="518"/>
      <c r="ALF142" s="518"/>
      <c r="ALG142" s="518"/>
      <c r="ALH142" s="518"/>
      <c r="ALI142" s="518"/>
      <c r="ALJ142" s="518"/>
      <c r="ALK142" s="518"/>
      <c r="ALL142" s="518"/>
      <c r="ALM142" s="518"/>
      <c r="ALN142" s="518"/>
      <c r="ALO142" s="518"/>
      <c r="ALP142" s="518"/>
      <c r="ALQ142" s="518"/>
      <c r="ALR142" s="518"/>
      <c r="ALS142" s="518"/>
      <c r="ALT142" s="518"/>
      <c r="ALU142" s="518"/>
      <c r="ALV142" s="518"/>
      <c r="ALW142" s="518"/>
      <c r="ALX142" s="518"/>
      <c r="ALY142" s="518"/>
      <c r="ALZ142" s="518"/>
      <c r="AMA142" s="518"/>
      <c r="AMB142" s="518"/>
      <c r="AMC142" s="518"/>
      <c r="AMD142" s="518"/>
      <c r="AME142" s="518"/>
      <c r="AMF142" s="518"/>
      <c r="AMG142" s="518"/>
      <c r="AMH142" s="518"/>
      <c r="AMI142" s="518"/>
      <c r="AMJ142" s="518"/>
      <c r="AMK142" s="518"/>
      <c r="AML142" s="518"/>
      <c r="AMM142" s="518"/>
      <c r="AMN142" s="518"/>
      <c r="AMO142" s="518"/>
      <c r="AMP142" s="518"/>
      <c r="AMQ142" s="518"/>
      <c r="AMR142" s="518"/>
      <c r="AMS142" s="518"/>
      <c r="AMT142" s="518"/>
      <c r="AMU142" s="518"/>
      <c r="AMV142" s="518"/>
      <c r="AMW142" s="518"/>
      <c r="AMX142" s="518"/>
      <c r="AMY142" s="518"/>
      <c r="AMZ142" s="518"/>
      <c r="ANA142" s="518"/>
      <c r="ANB142" s="518"/>
      <c r="ANC142" s="518"/>
      <c r="AND142" s="518"/>
      <c r="ANE142" s="518"/>
      <c r="ANF142" s="518"/>
      <c r="ANG142" s="518"/>
      <c r="ANH142" s="518"/>
      <c r="ANI142" s="518"/>
      <c r="ANJ142" s="518"/>
      <c r="ANK142" s="518"/>
      <c r="ANL142" s="518"/>
      <c r="ANM142" s="518"/>
      <c r="ANN142" s="518"/>
      <c r="ANO142" s="518"/>
      <c r="ANP142" s="518"/>
      <c r="ANQ142" s="518"/>
      <c r="ANR142" s="518"/>
      <c r="ANS142" s="518"/>
      <c r="ANT142" s="518"/>
      <c r="ANU142" s="518"/>
      <c r="ANV142" s="518"/>
      <c r="ANW142" s="518"/>
      <c r="ANX142" s="518"/>
      <c r="ANY142" s="518"/>
      <c r="ANZ142" s="518"/>
      <c r="AOA142" s="518"/>
      <c r="AOB142" s="518"/>
      <c r="AOC142" s="518"/>
      <c r="AOD142" s="518"/>
      <c r="AOE142" s="518"/>
      <c r="AOF142" s="518"/>
      <c r="AOG142" s="518"/>
      <c r="AOH142" s="518"/>
      <c r="AOI142" s="518"/>
      <c r="AOJ142" s="518"/>
      <c r="AOK142" s="518"/>
      <c r="AOL142" s="518"/>
      <c r="AOM142" s="518"/>
      <c r="AON142" s="518"/>
      <c r="AOO142" s="518"/>
      <c r="AOP142" s="518"/>
      <c r="AOQ142" s="518"/>
      <c r="AOR142" s="518"/>
      <c r="AOS142" s="518"/>
      <c r="AOT142" s="518"/>
      <c r="AOU142" s="518"/>
      <c r="AOV142" s="518"/>
      <c r="AOW142" s="518"/>
      <c r="AOX142" s="518"/>
      <c r="AOY142" s="518"/>
      <c r="AOZ142" s="518"/>
      <c r="APA142" s="518"/>
      <c r="APB142" s="518"/>
      <c r="APC142" s="518"/>
      <c r="APD142" s="518"/>
      <c r="APE142" s="518"/>
      <c r="APF142" s="518"/>
      <c r="APG142" s="518"/>
      <c r="APH142" s="518"/>
      <c r="API142" s="518"/>
      <c r="APJ142" s="518"/>
      <c r="APK142" s="518"/>
      <c r="APL142" s="518"/>
      <c r="APM142" s="518"/>
      <c r="APN142" s="518"/>
      <c r="APO142" s="518"/>
      <c r="APP142" s="518"/>
      <c r="APQ142" s="518"/>
      <c r="APR142" s="518"/>
      <c r="APS142" s="518"/>
      <c r="APT142" s="518"/>
      <c r="APU142" s="518"/>
      <c r="APV142" s="518"/>
      <c r="APW142" s="518"/>
      <c r="APX142" s="518"/>
      <c r="APY142" s="518"/>
      <c r="APZ142" s="518"/>
      <c r="AQA142" s="518"/>
      <c r="AQB142" s="518"/>
      <c r="AQC142" s="518"/>
      <c r="AQD142" s="518"/>
      <c r="AQE142" s="518"/>
      <c r="AQF142" s="518"/>
      <c r="AQG142" s="518"/>
      <c r="AQH142" s="518"/>
      <c r="AQI142" s="518"/>
      <c r="AQJ142" s="518"/>
      <c r="AQK142" s="518"/>
      <c r="AQL142" s="518"/>
      <c r="AQM142" s="518"/>
      <c r="AQN142" s="518"/>
      <c r="AQO142" s="518"/>
      <c r="AQP142" s="518"/>
      <c r="AQQ142" s="518"/>
      <c r="AQR142" s="518"/>
      <c r="AQS142" s="518"/>
      <c r="AQT142" s="518"/>
      <c r="AQU142" s="518"/>
      <c r="AQV142" s="518"/>
      <c r="AQW142" s="518"/>
      <c r="AQX142" s="518"/>
      <c r="AQY142" s="518"/>
      <c r="AQZ142" s="518"/>
      <c r="ARA142" s="518"/>
      <c r="ARB142" s="518"/>
      <c r="ARC142" s="518"/>
      <c r="ARD142" s="518"/>
      <c r="ARE142" s="518"/>
      <c r="ARF142" s="518"/>
      <c r="ARG142" s="518"/>
      <c r="ARH142" s="518"/>
      <c r="ARI142" s="518"/>
      <c r="ARJ142" s="518"/>
      <c r="ARK142" s="518"/>
      <c r="ARL142" s="518"/>
      <c r="ARM142" s="518"/>
      <c r="ARN142" s="518"/>
      <c r="ARO142" s="518"/>
      <c r="ARP142" s="518"/>
      <c r="ARQ142" s="518"/>
      <c r="ARR142" s="518"/>
      <c r="ARS142" s="518"/>
      <c r="ART142" s="518"/>
      <c r="ARU142" s="518"/>
      <c r="ARV142" s="518"/>
      <c r="ARW142" s="518"/>
      <c r="ARX142" s="518"/>
      <c r="ARY142" s="518"/>
      <c r="ARZ142" s="518"/>
      <c r="ASA142" s="518"/>
      <c r="ASB142" s="518"/>
      <c r="ASC142" s="518"/>
    </row>
    <row r="143" spans="1:1173" s="513" customFormat="1" ht="26" hidden="1" customHeight="1" thickTop="1" x14ac:dyDescent="0.15"/>
    <row r="144" spans="1:1173" s="533" customFormat="1" ht="22" hidden="1" customHeight="1" x14ac:dyDescent="0.15">
      <c r="A144" s="513"/>
      <c r="B144" s="530"/>
      <c r="C144" s="898" t="s">
        <v>53</v>
      </c>
      <c r="D144" s="898"/>
      <c r="E144" s="898" t="s">
        <v>54</v>
      </c>
      <c r="F144" s="898"/>
      <c r="G144" s="531" t="s">
        <v>198</v>
      </c>
      <c r="H144" s="532"/>
    </row>
    <row r="145" spans="1:44" s="533" customFormat="1" ht="22" hidden="1" customHeight="1" x14ac:dyDescent="0.15">
      <c r="A145" s="513"/>
      <c r="B145" s="534" t="s">
        <v>202</v>
      </c>
      <c r="C145" s="535" t="s">
        <v>46</v>
      </c>
      <c r="D145" s="535" t="s">
        <v>47</v>
      </c>
      <c r="E145" s="535" t="s">
        <v>46</v>
      </c>
      <c r="F145" s="535" t="s">
        <v>47</v>
      </c>
      <c r="G145" s="536" t="s">
        <v>192</v>
      </c>
      <c r="H145" s="537" t="s">
        <v>99</v>
      </c>
    </row>
    <row r="146" spans="1:44" s="533" customFormat="1" ht="22" hidden="1" customHeight="1" x14ac:dyDescent="0.15">
      <c r="A146" s="513"/>
      <c r="B146" s="538" t="str">
        <f>'Consommation BATIMENT'!C$268</f>
        <v>*PASSIF*</v>
      </c>
      <c r="C146" s="539">
        <f>VLOOKUP($B146,'Consommation BATIMENT'!$C$27:$K$31,4,)</f>
        <v>45</v>
      </c>
      <c r="D146" s="539">
        <f>VLOOKUP($B146,'Consommation BATIMENT'!$C$27:$K$31,6,)</f>
        <v>90</v>
      </c>
      <c r="E146" s="539">
        <f>VLOOKUP($B146,'Consommation BATIMENT'!$C$27:$K$31,7,)</f>
        <v>45</v>
      </c>
      <c r="F146" s="539">
        <f>VLOOKUP($B146,'Consommation BATIMENT'!$C$27:$K$31,9,)</f>
        <v>90</v>
      </c>
      <c r="G146" s="540">
        <f>$I$14</f>
        <v>45</v>
      </c>
      <c r="H146" s="541">
        <f>$I$15</f>
        <v>90</v>
      </c>
    </row>
    <row r="147" spans="1:44" s="543" customFormat="1" ht="26" hidden="1" customHeight="1" x14ac:dyDescent="0.15">
      <c r="A147" s="513"/>
      <c r="B147" s="542"/>
      <c r="E147" s="544"/>
      <c r="J147" s="544"/>
    </row>
    <row r="148" spans="1:44" s="543" customFormat="1" ht="26" hidden="1" customHeight="1" x14ac:dyDescent="0.15">
      <c r="A148" s="513"/>
      <c r="B148" s="543" t="s">
        <v>88</v>
      </c>
      <c r="C148" s="546" t="s">
        <v>79</v>
      </c>
      <c r="D148" s="553">
        <f>IF(D$29="","",IF('Consommation BATIMENT'!D$276&lt;0,0,'Consommation BATIMENT'!D$276*'Consommation BATIMENT'!$D$19))</f>
        <v>3899842.92</v>
      </c>
      <c r="E148" s="553">
        <f>IF(E$29="","",IF('Consommation BATIMENT'!E$276&lt;0,0,'Consommation BATIMENT'!E$276*'Consommation BATIMENT'!$D$19))</f>
        <v>7721693.9099999992</v>
      </c>
      <c r="F148" s="553">
        <f>IF(F$29="","",IF('Consommation BATIMENT'!F$276&lt;0,0,'Consommation BATIMENT'!F$276*'Consommation BATIMENT'!$D$19))</f>
        <v>11467154.699999999</v>
      </c>
      <c r="G148" s="553">
        <f>IF(G$29="","",IF('Consommation BATIMENT'!G$276&lt;0,0,'Consommation BATIMENT'!G$276*'Consommation BATIMENT'!$D$19))</f>
        <v>15137703.809999999</v>
      </c>
      <c r="H148" s="553">
        <f>IF(H$29="","",IF('Consommation BATIMENT'!H$276&lt;0,0,'Consommation BATIMENT'!H$276*'Consommation BATIMENT'!$D$19))</f>
        <v>18734819.759999998</v>
      </c>
      <c r="I148" s="553">
        <f>IF(I$29="","",IF('Consommation BATIMENT'!I$276&lt;0,0,'Consommation BATIMENT'!I$276*'Consommation BATIMENT'!$D$19))</f>
        <v>22259981.07</v>
      </c>
      <c r="J148" s="553">
        <f>IF(J$29="","",IF('Consommation BATIMENT'!J$276&lt;0,0,'Consommation BATIMENT'!J$276*'Consommation BATIMENT'!$D$19))</f>
        <v>25714666.259999998</v>
      </c>
      <c r="K148" s="553">
        <f>IF(K$29="","",IF('Consommation BATIMENT'!K$276&lt;0,0,'Consommation BATIMENT'!K$276*'Consommation BATIMENT'!$D$19))</f>
        <v>29100230.639999997</v>
      </c>
      <c r="L148" s="553">
        <f>IF(L$29="","",IF('Consommation BATIMENT'!L$276&lt;0,0,'Consommation BATIMENT'!L$276*'Consommation BATIMENT'!$D$19))</f>
        <v>32418152.729999997</v>
      </c>
      <c r="M148" s="553">
        <f>IF(M$29="","",IF('Consommation BATIMENT'!M$276&lt;0,0,'Consommation BATIMENT'!M$276*'Consommation BATIMENT'!$D$19))</f>
        <v>35669664.629999995</v>
      </c>
      <c r="N148" s="553">
        <f>IF(N$29="","",IF('Consommation BATIMENT'!N$276&lt;0,0,'Consommation BATIMENT'!N$276*'Consommation BATIMENT'!$D$19))</f>
        <v>38856121.649999999</v>
      </c>
      <c r="O148" s="553">
        <f>IF(O$29="","",IF('Consommation BATIMENT'!O$276&lt;0,0,'Consommation BATIMENT'!O$276*'Consommation BATIMENT'!$D$19))</f>
        <v>41978879.100000001</v>
      </c>
      <c r="P148" s="553">
        <f>IF(P$29="","",IF('Consommation BATIMENT'!P$276&lt;0,0,'Consommation BATIMENT'!P$276*'Consommation BATIMENT'!$D$19))</f>
        <v>45039169.079999998</v>
      </c>
      <c r="Q148" s="553">
        <f>IF(Q$29="","",IF('Consommation BATIMENT'!Q$276&lt;0,0,'Consommation BATIMENT'!Q$276*'Consommation BATIMENT'!$D$19))</f>
        <v>48038346.899999999</v>
      </c>
      <c r="R148" s="553">
        <f>IF(R$29="","",IF('Consommation BATIMENT'!R$276&lt;0,0,'Consommation BATIMENT'!R$276*'Consommation BATIMENT'!$D$19))</f>
        <v>50977521.449999996</v>
      </c>
      <c r="S148" s="553">
        <f>IF(S$29="","",IF('Consommation BATIMENT'!S$276&lt;0,0,'Consommation BATIMENT'!S$276*'Consommation BATIMENT'!$D$19))</f>
        <v>53857924.829999998</v>
      </c>
      <c r="T148" s="553">
        <f>IF(T$29="","",IF('Consommation BATIMENT'!T$276&lt;0,0,'Consommation BATIMENT'!T$276*'Consommation BATIMENT'!$D$19))</f>
        <v>56680665.93</v>
      </c>
      <c r="U148" s="553">
        <f>IF(U$29="","",IF('Consommation BATIMENT'!U$276&lt;0,0,'Consommation BATIMENT'!U$276*'Consommation BATIMENT'!$D$19))</f>
        <v>59446976.849999994</v>
      </c>
      <c r="V148" s="553">
        <f>IF(V$29="","",IF('Consommation BATIMENT'!V$276&lt;0,0,'Consommation BATIMENT'!V$276*'Consommation BATIMENT'!$D$19))</f>
        <v>62157966.479999997</v>
      </c>
      <c r="W148" s="553">
        <f>IF(W$29="","",IF('Consommation BATIMENT'!W$276&lt;0,0,'Consommation BATIMENT'!W$276*'Consommation BATIMENT'!$D$19))</f>
        <v>64814743.709999993</v>
      </c>
      <c r="X148" s="553">
        <f>IF(X$29="","",IF('Consommation BATIMENT'!X$276&lt;0,0,'Consommation BATIMENT'!X$276*'Consommation BATIMENT'!$D$19))</f>
        <v>67418294.219999999</v>
      </c>
      <c r="Y148" s="553">
        <f>IF(Y$29="","",IF('Consommation BATIMENT'!Y$276&lt;0,0,'Consommation BATIMENT'!Y$276*'Consommation BATIMENT'!$D$19))</f>
        <v>69969850.109999999</v>
      </c>
      <c r="Z148" s="553">
        <f>IF(Z$29="","",IF('Consommation BATIMENT'!Z$276&lt;0,0,'Consommation BATIMENT'!Z$276*'Consommation BATIMENT'!$D$19))</f>
        <v>72470397.060000002</v>
      </c>
      <c r="AA148" s="553">
        <f>IF(AA$29="","",IF('Consommation BATIMENT'!AA$276&lt;0,0,'Consommation BATIMENT'!AA$276*'Consommation BATIMENT'!$D$19))</f>
        <v>74920920.75</v>
      </c>
      <c r="AB148" s="553">
        <f>IF(AB$29="","",IF('Consommation BATIMENT'!AB$276&lt;0,0,'Consommation BATIMENT'!AB$276*'Consommation BATIMENT'!$D$19))</f>
        <v>77322406.859999999</v>
      </c>
      <c r="AC148" s="553">
        <f>IF(AC$29="","",IF('Consommation BATIMENT'!AC$276&lt;0,0,'Consommation BATIMENT'!AC$276*'Consommation BATIMENT'!$D$19))</f>
        <v>79675841.069999993</v>
      </c>
      <c r="AD148" s="553">
        <f>IF(AD$29="","",IF('Consommation BATIMENT'!AD$276&lt;0,0,'Consommation BATIMENT'!AD$276*'Consommation BATIMENT'!$D$19))</f>
        <v>81982209.060000002</v>
      </c>
      <c r="AE148" s="553">
        <f>IF(AE$29="","",IF('Consommation BATIMENT'!AE$276&lt;0,0,'Consommation BATIMENT'!AE$276*'Consommation BATIMENT'!$D$19))</f>
        <v>84242496.50999999</v>
      </c>
      <c r="AF148" s="553">
        <f>IF(AF$29="","",IF('Consommation BATIMENT'!AF$276&lt;0,0,'Consommation BATIMENT'!AF$276*'Consommation BATIMENT'!$D$19))</f>
        <v>86457565.890000001</v>
      </c>
      <c r="AG148" s="553">
        <f>IF(AG$29="","",IF('Consommation BATIMENT'!AG$276&lt;0,0,'Consommation BATIMENT'!AG$276*'Consommation BATIMENT'!$D$19))</f>
        <v>88628279.670000002</v>
      </c>
      <c r="AH148" s="553">
        <f>IF(AH$29="","",IF('Consommation BATIMENT'!AH$276&lt;0,0,'Consommation BATIMENT'!AH$276*'Consommation BATIMENT'!$D$19))</f>
        <v>90755623.530000001</v>
      </c>
      <c r="AI148" s="553">
        <f>IF(AI$29="","",IF('Consommation BATIMENT'!AI$276&lt;0,0,'Consommation BATIMENT'!AI$276*'Consommation BATIMENT'!$D$19))</f>
        <v>92840459.939999998</v>
      </c>
      <c r="AJ148" s="553">
        <f>IF(AJ$29="","",IF('Consommation BATIMENT'!AJ$276&lt;0,0,'Consommation BATIMENT'!AJ$276*'Consommation BATIMENT'!$D$19))</f>
        <v>94883528.159999996</v>
      </c>
      <c r="AK148" s="553" t="str">
        <f>IF(AK$29="","",IF('Consommation BATIMENT'!AK$276&lt;0,0,'Consommation BATIMENT'!AK$276*'Consommation BATIMENT'!$D$19))</f>
        <v/>
      </c>
      <c r="AL148" s="553" t="str">
        <f>IF(AL$29="","",IF('Consommation BATIMENT'!AL$276&lt;0,0,'Consommation BATIMENT'!AL$276*'Consommation BATIMENT'!$D$19))</f>
        <v/>
      </c>
      <c r="AM148" s="553" t="str">
        <f>IF(AM$29="","",IF('Consommation BATIMENT'!AM$276&lt;0,0,'Consommation BATIMENT'!AM$276*'Consommation BATIMENT'!$D$19))</f>
        <v/>
      </c>
      <c r="AN148" s="553" t="str">
        <f>IF(AN$29="","",IF('Consommation BATIMENT'!AN$276&lt;0,0,'Consommation BATIMENT'!AN$276*'Consommation BATIMENT'!$D$19))</f>
        <v/>
      </c>
      <c r="AO148" s="553" t="str">
        <f>IF(AO$29="","",IF('Consommation BATIMENT'!AO$276&lt;0,0,'Consommation BATIMENT'!AO$276*'Consommation BATIMENT'!$D$19))</f>
        <v/>
      </c>
      <c r="AP148" s="553" t="str">
        <f>IF(AP$29="","",IF('Consommation BATIMENT'!AP$276&lt;0,0,'Consommation BATIMENT'!AP$276*'Consommation BATIMENT'!$D$19))</f>
        <v/>
      </c>
      <c r="AQ148" s="553" t="str">
        <f>IF(AQ$29="","",IF('Consommation BATIMENT'!AQ$276&lt;0,0,'Consommation BATIMENT'!AQ$276*'Consommation BATIMENT'!$D$19))</f>
        <v/>
      </c>
      <c r="AR148" s="553" t="str">
        <f>IF(AR$29="","",IF('Consommation BATIMENT'!AR$276&lt;0,0,'Consommation BATIMENT'!AR$276*'Consommation BATIMENT'!$D$19))</f>
        <v/>
      </c>
    </row>
    <row r="149" spans="1:44" s="548" customFormat="1" ht="22" hidden="1" customHeight="1" x14ac:dyDescent="0.15">
      <c r="A149" s="513"/>
      <c r="B149" s="549" t="s">
        <v>199</v>
      </c>
      <c r="C149" s="550" t="s">
        <v>79</v>
      </c>
      <c r="D149" s="547">
        <f t="shared" ref="D149:AR149" si="44">IF(D$29="","",IF(D148&lt;0,0,IF($C146=0,D148,$F$41*$F$42*D148)))</f>
        <v>3899842.92</v>
      </c>
      <c r="E149" s="547">
        <f t="shared" si="44"/>
        <v>7721693.9099999992</v>
      </c>
      <c r="F149" s="547">
        <f t="shared" si="44"/>
        <v>11467154.699999999</v>
      </c>
      <c r="G149" s="547">
        <f t="shared" si="44"/>
        <v>15137703.809999999</v>
      </c>
      <c r="H149" s="547">
        <f t="shared" si="44"/>
        <v>18734819.759999998</v>
      </c>
      <c r="I149" s="547">
        <f t="shared" si="44"/>
        <v>22259981.07</v>
      </c>
      <c r="J149" s="547">
        <f t="shared" si="44"/>
        <v>25714666.259999998</v>
      </c>
      <c r="K149" s="547">
        <f t="shared" si="44"/>
        <v>29100230.639999997</v>
      </c>
      <c r="L149" s="547">
        <f t="shared" si="44"/>
        <v>32418152.729999997</v>
      </c>
      <c r="M149" s="547">
        <f t="shared" si="44"/>
        <v>35669664.629999995</v>
      </c>
      <c r="N149" s="547">
        <f t="shared" si="44"/>
        <v>38856121.649999999</v>
      </c>
      <c r="O149" s="547">
        <f t="shared" si="44"/>
        <v>41978879.100000001</v>
      </c>
      <c r="P149" s="547">
        <f t="shared" si="44"/>
        <v>45039169.079999998</v>
      </c>
      <c r="Q149" s="547">
        <f t="shared" si="44"/>
        <v>48038346.899999999</v>
      </c>
      <c r="R149" s="547">
        <f t="shared" si="44"/>
        <v>50977521.449999996</v>
      </c>
      <c r="S149" s="547">
        <f t="shared" si="44"/>
        <v>53857924.829999998</v>
      </c>
      <c r="T149" s="547">
        <f t="shared" si="44"/>
        <v>56680665.93</v>
      </c>
      <c r="U149" s="547">
        <f t="shared" si="44"/>
        <v>59446976.849999994</v>
      </c>
      <c r="V149" s="547">
        <f t="shared" si="44"/>
        <v>62157966.479999997</v>
      </c>
      <c r="W149" s="547">
        <f t="shared" si="44"/>
        <v>64814743.709999993</v>
      </c>
      <c r="X149" s="547">
        <f t="shared" si="44"/>
        <v>67418294.219999999</v>
      </c>
      <c r="Y149" s="547">
        <f t="shared" si="44"/>
        <v>69969850.109999999</v>
      </c>
      <c r="Z149" s="547">
        <f t="shared" si="44"/>
        <v>72470397.060000002</v>
      </c>
      <c r="AA149" s="547">
        <f t="shared" si="44"/>
        <v>74920920.75</v>
      </c>
      <c r="AB149" s="547">
        <f t="shared" si="44"/>
        <v>77322406.859999999</v>
      </c>
      <c r="AC149" s="547">
        <f t="shared" si="44"/>
        <v>79675841.069999993</v>
      </c>
      <c r="AD149" s="547">
        <f t="shared" si="44"/>
        <v>81982209.060000002</v>
      </c>
      <c r="AE149" s="547">
        <f t="shared" si="44"/>
        <v>84242496.50999999</v>
      </c>
      <c r="AF149" s="547">
        <f t="shared" si="44"/>
        <v>86457565.890000001</v>
      </c>
      <c r="AG149" s="547">
        <f t="shared" si="44"/>
        <v>88628279.670000002</v>
      </c>
      <c r="AH149" s="547">
        <f t="shared" si="44"/>
        <v>90755623.530000001</v>
      </c>
      <c r="AI149" s="547">
        <f t="shared" si="44"/>
        <v>92840459.939999998</v>
      </c>
      <c r="AJ149" s="547">
        <f t="shared" si="44"/>
        <v>94883528.159999996</v>
      </c>
      <c r="AK149" s="547" t="str">
        <f t="shared" si="44"/>
        <v/>
      </c>
      <c r="AL149" s="547" t="str">
        <f t="shared" si="44"/>
        <v/>
      </c>
      <c r="AM149" s="547" t="str">
        <f t="shared" si="44"/>
        <v/>
      </c>
      <c r="AN149" s="547" t="str">
        <f t="shared" si="44"/>
        <v/>
      </c>
      <c r="AO149" s="547" t="str">
        <f t="shared" si="44"/>
        <v/>
      </c>
      <c r="AP149" s="547" t="str">
        <f t="shared" si="44"/>
        <v/>
      </c>
      <c r="AQ149" s="547" t="str">
        <f t="shared" si="44"/>
        <v/>
      </c>
      <c r="AR149" s="547" t="str">
        <f t="shared" si="44"/>
        <v/>
      </c>
    </row>
    <row r="150" spans="1:44" s="548" customFormat="1" ht="22" hidden="1" customHeight="1" x14ac:dyDescent="0.15">
      <c r="A150" s="513"/>
      <c r="B150" s="549" t="s">
        <v>197</v>
      </c>
      <c r="C150" s="550" t="s">
        <v>49</v>
      </c>
      <c r="D150" s="547">
        <f t="shared" ref="D150:AR150" si="45">IF(D$29="","",IF($C146=0,$G146*D149,$J$24*D149))</f>
        <v>419224253.45688581</v>
      </c>
      <c r="E150" s="547">
        <f t="shared" si="45"/>
        <v>830064551.63643646</v>
      </c>
      <c r="F150" s="547">
        <f t="shared" si="45"/>
        <v>1232693076.8745217</v>
      </c>
      <c r="G150" s="547">
        <f t="shared" si="45"/>
        <v>1627268766.7119436</v>
      </c>
      <c r="H150" s="547">
        <f t="shared" si="45"/>
        <v>2013950558.6895053</v>
      </c>
      <c r="I150" s="547">
        <f t="shared" si="45"/>
        <v>2392897390.3480091</v>
      </c>
      <c r="J150" s="547">
        <f t="shared" si="45"/>
        <v>2764268199.2282572</v>
      </c>
      <c r="K150" s="547">
        <f t="shared" si="45"/>
        <v>3128208678.0759859</v>
      </c>
      <c r="L150" s="547">
        <f t="shared" si="45"/>
        <v>3484877764.4319973</v>
      </c>
      <c r="M150" s="547">
        <f t="shared" si="45"/>
        <v>3834407906.2469606</v>
      </c>
      <c r="N150" s="547">
        <f t="shared" si="45"/>
        <v>4176944796.2666116</v>
      </c>
      <c r="O150" s="547">
        <f t="shared" si="45"/>
        <v>4512634127.2366858</v>
      </c>
      <c r="P150" s="547">
        <f t="shared" si="45"/>
        <v>4841608347.1078501</v>
      </c>
      <c r="Q150" s="547">
        <f t="shared" si="45"/>
        <v>5164013148.625843</v>
      </c>
      <c r="R150" s="547">
        <f t="shared" si="45"/>
        <v>5479967734.9462652</v>
      </c>
      <c r="S150" s="547">
        <f t="shared" si="45"/>
        <v>5789604554.0197868</v>
      </c>
      <c r="T150" s="547">
        <f t="shared" si="45"/>
        <v>6093042809.0020075</v>
      </c>
      <c r="U150" s="547">
        <f t="shared" si="45"/>
        <v>6390414947.8435965</v>
      </c>
      <c r="V150" s="547">
        <f t="shared" si="45"/>
        <v>6681840173.7001581</v>
      </c>
      <c r="W150" s="547">
        <f t="shared" si="45"/>
        <v>6967437689.7272911</v>
      </c>
      <c r="X150" s="547">
        <f t="shared" si="45"/>
        <v>7247313454.285533</v>
      </c>
      <c r="Y150" s="547">
        <f t="shared" si="45"/>
        <v>7521599915.325551</v>
      </c>
      <c r="Z150" s="547">
        <f t="shared" si="45"/>
        <v>7790403031.207881</v>
      </c>
      <c r="AA150" s="547">
        <f t="shared" si="45"/>
        <v>8053828760.2930565</v>
      </c>
      <c r="AB150" s="547">
        <f t="shared" si="45"/>
        <v>8311983060.9416151</v>
      </c>
      <c r="AC150" s="547">
        <f t="shared" si="45"/>
        <v>8564971891.5140886</v>
      </c>
      <c r="AD150" s="547">
        <f t="shared" si="45"/>
        <v>8812901210.3710175</v>
      </c>
      <c r="AE150" s="547">
        <f t="shared" si="45"/>
        <v>9055876975.8729286</v>
      </c>
      <c r="AF150" s="547">
        <f t="shared" si="45"/>
        <v>9293991901.5852985</v>
      </c>
      <c r="AG150" s="547">
        <f t="shared" si="45"/>
        <v>9527338701.0735912</v>
      </c>
      <c r="AH150" s="547">
        <f t="shared" si="45"/>
        <v>9756023332.6983414</v>
      </c>
      <c r="AI150" s="547">
        <f t="shared" si="45"/>
        <v>9980138510.0250168</v>
      </c>
      <c r="AJ150" s="547">
        <f t="shared" si="45"/>
        <v>10199763701.82402</v>
      </c>
      <c r="AK150" s="547" t="str">
        <f t="shared" si="45"/>
        <v/>
      </c>
      <c r="AL150" s="547" t="str">
        <f t="shared" si="45"/>
        <v/>
      </c>
      <c r="AM150" s="547" t="str">
        <f t="shared" si="45"/>
        <v/>
      </c>
      <c r="AN150" s="547" t="str">
        <f t="shared" si="45"/>
        <v/>
      </c>
      <c r="AO150" s="547" t="str">
        <f t="shared" si="45"/>
        <v/>
      </c>
      <c r="AP150" s="547" t="str">
        <f t="shared" si="45"/>
        <v/>
      </c>
      <c r="AQ150" s="547" t="str">
        <f t="shared" si="45"/>
        <v/>
      </c>
      <c r="AR150" s="547" t="str">
        <f t="shared" si="45"/>
        <v/>
      </c>
    </row>
    <row r="151" spans="1:44" s="513" customFormat="1" ht="10" hidden="1" customHeight="1" x14ac:dyDescent="0.15">
      <c r="C151" s="545"/>
      <c r="D151" s="551"/>
      <c r="E151" s="551"/>
      <c r="F151" s="551"/>
      <c r="G151" s="551"/>
      <c r="H151" s="551"/>
      <c r="I151" s="551"/>
      <c r="J151" s="551"/>
      <c r="K151" s="551"/>
      <c r="L151" s="551"/>
      <c r="M151" s="551"/>
      <c r="N151" s="551"/>
      <c r="O151" s="551"/>
      <c r="P151" s="551"/>
      <c r="Q151" s="551"/>
      <c r="R151" s="551"/>
      <c r="S151" s="551"/>
      <c r="T151" s="551"/>
      <c r="U151" s="551"/>
      <c r="V151" s="551"/>
      <c r="W151" s="551"/>
      <c r="X151" s="551"/>
      <c r="Y151" s="551"/>
      <c r="Z151" s="551"/>
      <c r="AA151" s="551"/>
      <c r="AB151" s="551"/>
      <c r="AC151" s="551"/>
      <c r="AD151" s="551"/>
      <c r="AE151" s="551"/>
      <c r="AF151" s="551"/>
      <c r="AG151" s="551"/>
      <c r="AH151" s="551"/>
      <c r="AI151" s="551"/>
      <c r="AJ151" s="551"/>
      <c r="AK151" s="551"/>
      <c r="AL151" s="551"/>
      <c r="AM151" s="551"/>
      <c r="AN151" s="551"/>
      <c r="AO151" s="551"/>
      <c r="AP151" s="551"/>
      <c r="AQ151" s="551"/>
      <c r="AR151" s="551"/>
    </row>
    <row r="152" spans="1:44" s="543" customFormat="1" ht="26" hidden="1" customHeight="1" x14ac:dyDescent="0.15">
      <c r="A152" s="513"/>
      <c r="B152" s="543" t="s">
        <v>89</v>
      </c>
      <c r="C152" s="546" t="s">
        <v>79</v>
      </c>
      <c r="D152" s="552">
        <f>IF(D$29="","",IF('Consommation BATIMENT'!D$280&lt;0,0,'Consommation BATIMENT'!D$280*'Consommation BATIMENT'!$D$19))</f>
        <v>1195137.0000000056</v>
      </c>
      <c r="E152" s="552">
        <f>IF(E$29="","",IF('Consommation BATIMENT'!E$280&lt;0,0,'Consommation BATIMENT'!E$280*'Consommation BATIMENT'!$D$19))</f>
        <v>2390274.0000000051</v>
      </c>
      <c r="F152" s="552">
        <f>IF(F$29="","",IF('Consommation BATIMENT'!F$280&lt;0,0,'Consommation BATIMENT'!F$280*'Consommation BATIMENT'!$D$19))</f>
        <v>3585411.0000000051</v>
      </c>
      <c r="G152" s="552">
        <f>IF(G$29="","",IF('Consommation BATIMENT'!G$280&lt;0,0,'Consommation BATIMENT'!G$280*'Consommation BATIMENT'!$D$19))</f>
        <v>4817511.0000000056</v>
      </c>
      <c r="H152" s="552">
        <f>IF(H$29="","",IF('Consommation BATIMENT'!H$280&lt;0,0,'Consommation BATIMENT'!H$280*'Consommation BATIMENT'!$D$19))</f>
        <v>6049611.0000000047</v>
      </c>
      <c r="I152" s="552">
        <f>IF(I$29="","",IF('Consommation BATIMENT'!I$280&lt;0,0,'Consommation BATIMENT'!I$280*'Consommation BATIMENT'!$D$19))</f>
        <v>7281711.0000000047</v>
      </c>
      <c r="J152" s="552">
        <f>IF(J$29="","",IF('Consommation BATIMENT'!J$280&lt;0,0,'Consommation BATIMENT'!J$280*'Consommation BATIMENT'!$D$19))</f>
        <v>8513811.0000000056</v>
      </c>
      <c r="K152" s="552">
        <f>IF(K$29="","",IF('Consommation BATIMENT'!K$280&lt;0,0,'Consommation BATIMENT'!K$280*'Consommation BATIMENT'!$D$19))</f>
        <v>9745911.0000000056</v>
      </c>
      <c r="L152" s="552">
        <f>IF(L$29="","",IF('Consommation BATIMENT'!L$280&lt;0,0,'Consommation BATIMENT'!L$280*'Consommation BATIMENT'!$D$19))</f>
        <v>10978011.000000006</v>
      </c>
      <c r="M152" s="552">
        <f>IF(M$29="","",IF('Consommation BATIMENT'!M$280&lt;0,0,'Consommation BATIMENT'!M$280*'Consommation BATIMENT'!$D$19))</f>
        <v>12210111.000000006</v>
      </c>
      <c r="N152" s="552">
        <f>IF(N$29="","",IF('Consommation BATIMENT'!N$280&lt;0,0,'Consommation BATIMENT'!N$280*'Consommation BATIMENT'!$D$19))</f>
        <v>13442211.000000006</v>
      </c>
      <c r="O152" s="552">
        <f>IF(O$29="","",IF('Consommation BATIMENT'!O$280&lt;0,0,'Consommation BATIMENT'!O$280*'Consommation BATIMENT'!$D$19))</f>
        <v>14674311.000000004</v>
      </c>
      <c r="P152" s="552">
        <f>IF(P$29="","",IF('Consommation BATIMENT'!P$280&lt;0,0,'Consommation BATIMENT'!P$280*'Consommation BATIMENT'!$D$19))</f>
        <v>15906411.000000004</v>
      </c>
      <c r="Q152" s="552">
        <f>IF(Q$29="","",IF('Consommation BATIMENT'!Q$280&lt;0,0,'Consommation BATIMENT'!Q$280*'Consommation BATIMENT'!$D$19))</f>
        <v>16972177.500000007</v>
      </c>
      <c r="R152" s="552">
        <f>IF(R$29="","",IF('Consommation BATIMENT'!R$280&lt;0,0,'Consommation BATIMENT'!R$280*'Consommation BATIMENT'!$D$19))</f>
        <v>18037944.000000007</v>
      </c>
      <c r="S152" s="552">
        <f>IF(S$29="","",IF('Consommation BATIMENT'!S$280&lt;0,0,'Consommation BATIMENT'!S$280*'Consommation BATIMENT'!$D$19))</f>
        <v>19103710.500000007</v>
      </c>
      <c r="T152" s="552">
        <f>IF(T$29="","",IF('Consommation BATIMENT'!T$280&lt;0,0,'Consommation BATIMENT'!T$280*'Consommation BATIMENT'!$D$19))</f>
        <v>20169477.000000007</v>
      </c>
      <c r="U152" s="552">
        <f>IF(U$29="","",IF('Consommation BATIMENT'!U$280&lt;0,0,'Consommation BATIMENT'!U$280*'Consommation BATIMENT'!$D$19))</f>
        <v>21235243.500000007</v>
      </c>
      <c r="V152" s="552">
        <f>IF(V$29="","",IF('Consommation BATIMENT'!V$280&lt;0,0,'Consommation BATIMENT'!V$280*'Consommation BATIMENT'!$D$19))</f>
        <v>22301010.000000007</v>
      </c>
      <c r="W152" s="552">
        <f>IF(W$29="","",IF('Consommation BATIMENT'!W$280&lt;0,0,'Consommation BATIMENT'!W$280*'Consommation BATIMENT'!$D$19))</f>
        <v>23366776.500000007</v>
      </c>
      <c r="X152" s="552">
        <f>IF(X$29="","",IF('Consommation BATIMENT'!X$280&lt;0,0,'Consommation BATIMENT'!X$280*'Consommation BATIMENT'!$D$19))</f>
        <v>24432543.000000007</v>
      </c>
      <c r="Y152" s="552">
        <f>IF(Y$29="","",IF('Consommation BATIMENT'!Y$280&lt;0,0,'Consommation BATIMENT'!Y$280*'Consommation BATIMENT'!$D$19))</f>
        <v>25498309.500000007</v>
      </c>
      <c r="Z152" s="552">
        <f>IF(Z$29="","",IF('Consommation BATIMENT'!Z$280&lt;0,0,'Consommation BATIMENT'!Z$280*'Consommation BATIMENT'!$D$19))</f>
        <v>26564076.000000007</v>
      </c>
      <c r="AA152" s="552">
        <f>IF(AA$29="","",IF('Consommation BATIMENT'!AA$280&lt;0,0,'Consommation BATIMENT'!AA$280*'Consommation BATIMENT'!$D$19))</f>
        <v>27325513.800000004</v>
      </c>
      <c r="AB152" s="552">
        <f>IF(AB$29="","",IF('Consommation BATIMENT'!AB$280&lt;0,0,'Consommation BATIMENT'!AB$280*'Consommation BATIMENT'!$D$19))</f>
        <v>28086951.600000005</v>
      </c>
      <c r="AC152" s="552">
        <f>IF(AC$29="","",IF('Consommation BATIMENT'!AC$280&lt;0,0,'Consommation BATIMENT'!AC$280*'Consommation BATIMENT'!$D$19))</f>
        <v>28848389.400000006</v>
      </c>
      <c r="AD152" s="552">
        <f>IF(AD$29="","",IF('Consommation BATIMENT'!AD$280&lt;0,0,'Consommation BATIMENT'!AD$280*'Consommation BATIMENT'!$D$19))</f>
        <v>29609827.200000007</v>
      </c>
      <c r="AE152" s="552">
        <f>IF(AE$29="","",IF('Consommation BATIMENT'!AE$280&lt;0,0,'Consommation BATIMENT'!AE$280*'Consommation BATIMENT'!$D$19))</f>
        <v>30371265.000000007</v>
      </c>
      <c r="AF152" s="552">
        <f>IF(AF$29="","",IF('Consommation BATIMENT'!AF$280&lt;0,0,'Consommation BATIMENT'!AF$280*'Consommation BATIMENT'!$D$19))</f>
        <v>31132702.800000004</v>
      </c>
      <c r="AG152" s="552">
        <f>IF(AG$29="","",IF('Consommation BATIMENT'!AG$280&lt;0,0,'Consommation BATIMENT'!AG$280*'Consommation BATIMENT'!$D$19))</f>
        <v>31894140.600000005</v>
      </c>
      <c r="AH152" s="552">
        <f>IF(AH$29="","",IF('Consommation BATIMENT'!AH$280&lt;0,0,'Consommation BATIMENT'!AH$280*'Consommation BATIMENT'!$D$19))</f>
        <v>32655578.400000006</v>
      </c>
      <c r="AI152" s="552">
        <f>IF(AI$29="","",IF('Consommation BATIMENT'!AI$280&lt;0,0,'Consommation BATIMENT'!AI$280*'Consommation BATIMENT'!$D$19))</f>
        <v>33417016.200000007</v>
      </c>
      <c r="AJ152" s="552">
        <f>IF(AJ$29="","",IF('Consommation BATIMENT'!AJ$280&lt;0,0,'Consommation BATIMENT'!AJ$280*'Consommation BATIMENT'!$D$19))</f>
        <v>34178454.000000007</v>
      </c>
      <c r="AK152" s="552" t="str">
        <f>IF(AK$29="","",IF('Consommation BATIMENT'!AK$280&lt;0,0,'Consommation BATIMENT'!AK$280*'Consommation BATIMENT'!$D$19))</f>
        <v/>
      </c>
      <c r="AL152" s="552" t="str">
        <f>IF(AL$29="","",IF('Consommation BATIMENT'!AL$280&lt;0,0,'Consommation BATIMENT'!AL$280*'Consommation BATIMENT'!$D$19))</f>
        <v/>
      </c>
      <c r="AM152" s="552" t="str">
        <f>IF(AM$29="","",IF('Consommation BATIMENT'!AM$280&lt;0,0,'Consommation BATIMENT'!AM$280*'Consommation BATIMENT'!$D$19))</f>
        <v/>
      </c>
      <c r="AN152" s="552" t="str">
        <f>IF(AN$29="","",IF('Consommation BATIMENT'!AN$280&lt;0,0,'Consommation BATIMENT'!AN$280*'Consommation BATIMENT'!$D$19))</f>
        <v/>
      </c>
      <c r="AO152" s="552" t="str">
        <f>IF(AO$29="","",IF('Consommation BATIMENT'!AO$280&lt;0,0,'Consommation BATIMENT'!AO$280*'Consommation BATIMENT'!$D$19))</f>
        <v/>
      </c>
      <c r="AP152" s="552" t="str">
        <f>IF(AP$29="","",IF('Consommation BATIMENT'!AP$280&lt;0,0,'Consommation BATIMENT'!AP$280*'Consommation BATIMENT'!$D$19))</f>
        <v/>
      </c>
      <c r="AQ152" s="552" t="str">
        <f>IF(AQ$29="","",IF('Consommation BATIMENT'!AQ$280&lt;0,0,'Consommation BATIMENT'!AQ$280*'Consommation BATIMENT'!$D$19))</f>
        <v/>
      </c>
      <c r="AR152" s="552" t="str">
        <f>IF(AR$29="","",IF('Consommation BATIMENT'!AR$280&lt;0,0,'Consommation BATIMENT'!AR$280*'Consommation BATIMENT'!$D$19))</f>
        <v/>
      </c>
    </row>
    <row r="153" spans="1:44" s="548" customFormat="1" ht="22" hidden="1" customHeight="1" x14ac:dyDescent="0.15">
      <c r="A153" s="513"/>
      <c r="B153" s="549" t="s">
        <v>200</v>
      </c>
      <c r="C153" s="550" t="s">
        <v>79</v>
      </c>
      <c r="D153" s="547">
        <f t="shared" ref="D153:AR153" si="46">IF(D$29="","",IF(D152&lt;0,0,IF($E146=0,D152,$F$41*$F$42*D152)))</f>
        <v>1195137.0000000056</v>
      </c>
      <c r="E153" s="547">
        <f t="shared" si="46"/>
        <v>2390274.0000000051</v>
      </c>
      <c r="F153" s="547">
        <f t="shared" si="46"/>
        <v>3585411.0000000051</v>
      </c>
      <c r="G153" s="547">
        <f t="shared" si="46"/>
        <v>4817511.0000000056</v>
      </c>
      <c r="H153" s="547">
        <f t="shared" si="46"/>
        <v>6049611.0000000047</v>
      </c>
      <c r="I153" s="547">
        <f t="shared" si="46"/>
        <v>7281711.0000000047</v>
      </c>
      <c r="J153" s="547">
        <f t="shared" si="46"/>
        <v>8513811.0000000056</v>
      </c>
      <c r="K153" s="547">
        <f t="shared" si="46"/>
        <v>9745911.0000000056</v>
      </c>
      <c r="L153" s="547">
        <f t="shared" si="46"/>
        <v>10978011.000000006</v>
      </c>
      <c r="M153" s="547">
        <f t="shared" si="46"/>
        <v>12210111.000000006</v>
      </c>
      <c r="N153" s="547">
        <f t="shared" si="46"/>
        <v>13442211.000000006</v>
      </c>
      <c r="O153" s="547">
        <f t="shared" si="46"/>
        <v>14674311.000000004</v>
      </c>
      <c r="P153" s="547">
        <f t="shared" si="46"/>
        <v>15906411.000000004</v>
      </c>
      <c r="Q153" s="547">
        <f t="shared" si="46"/>
        <v>16972177.500000007</v>
      </c>
      <c r="R153" s="547">
        <f t="shared" si="46"/>
        <v>18037944.000000007</v>
      </c>
      <c r="S153" s="547">
        <f t="shared" si="46"/>
        <v>19103710.500000007</v>
      </c>
      <c r="T153" s="547">
        <f t="shared" si="46"/>
        <v>20169477.000000007</v>
      </c>
      <c r="U153" s="547">
        <f t="shared" si="46"/>
        <v>21235243.500000007</v>
      </c>
      <c r="V153" s="547">
        <f t="shared" si="46"/>
        <v>22301010.000000007</v>
      </c>
      <c r="W153" s="547">
        <f t="shared" si="46"/>
        <v>23366776.500000007</v>
      </c>
      <c r="X153" s="547">
        <f t="shared" si="46"/>
        <v>24432543.000000007</v>
      </c>
      <c r="Y153" s="547">
        <f t="shared" si="46"/>
        <v>25498309.500000007</v>
      </c>
      <c r="Z153" s="547">
        <f t="shared" si="46"/>
        <v>26564076.000000007</v>
      </c>
      <c r="AA153" s="547">
        <f t="shared" si="46"/>
        <v>27325513.800000004</v>
      </c>
      <c r="AB153" s="547">
        <f t="shared" si="46"/>
        <v>28086951.600000005</v>
      </c>
      <c r="AC153" s="547">
        <f t="shared" si="46"/>
        <v>28848389.400000006</v>
      </c>
      <c r="AD153" s="547">
        <f t="shared" si="46"/>
        <v>29609827.200000007</v>
      </c>
      <c r="AE153" s="547">
        <f t="shared" si="46"/>
        <v>30371265.000000007</v>
      </c>
      <c r="AF153" s="547">
        <f t="shared" si="46"/>
        <v>31132702.800000004</v>
      </c>
      <c r="AG153" s="547">
        <f t="shared" si="46"/>
        <v>31894140.600000005</v>
      </c>
      <c r="AH153" s="547">
        <f t="shared" si="46"/>
        <v>32655578.400000006</v>
      </c>
      <c r="AI153" s="547">
        <f t="shared" si="46"/>
        <v>33417016.200000007</v>
      </c>
      <c r="AJ153" s="547">
        <f t="shared" si="46"/>
        <v>34178454.000000007</v>
      </c>
      <c r="AK153" s="547" t="str">
        <f t="shared" si="46"/>
        <v/>
      </c>
      <c r="AL153" s="547" t="str">
        <f t="shared" si="46"/>
        <v/>
      </c>
      <c r="AM153" s="547" t="str">
        <f t="shared" si="46"/>
        <v/>
      </c>
      <c r="AN153" s="547" t="str">
        <f t="shared" si="46"/>
        <v/>
      </c>
      <c r="AO153" s="547" t="str">
        <f t="shared" si="46"/>
        <v/>
      </c>
      <c r="AP153" s="547" t="str">
        <f t="shared" si="46"/>
        <v/>
      </c>
      <c r="AQ153" s="547" t="str">
        <f t="shared" si="46"/>
        <v/>
      </c>
      <c r="AR153" s="547" t="str">
        <f t="shared" si="46"/>
        <v/>
      </c>
    </row>
    <row r="154" spans="1:44" s="548" customFormat="1" ht="22" hidden="1" customHeight="1" x14ac:dyDescent="0.15">
      <c r="A154" s="513"/>
      <c r="B154" s="549" t="s">
        <v>201</v>
      </c>
      <c r="C154" s="550" t="s">
        <v>49</v>
      </c>
      <c r="D154" s="547">
        <f t="shared" ref="D154:AR154" si="47">IF(D$29="","",IF($E146=0,$G146*D153,$J$24*D153))</f>
        <v>128474512.14873661</v>
      </c>
      <c r="E154" s="547">
        <f t="shared" si="47"/>
        <v>256949024.29747257</v>
      </c>
      <c r="F154" s="547">
        <f t="shared" si="47"/>
        <v>385423536.4462086</v>
      </c>
      <c r="G154" s="547">
        <f t="shared" si="47"/>
        <v>517871487.11500865</v>
      </c>
      <c r="H154" s="547">
        <f t="shared" si="47"/>
        <v>650319437.78380859</v>
      </c>
      <c r="I154" s="547">
        <f t="shared" si="47"/>
        <v>782767388.45260859</v>
      </c>
      <c r="J154" s="547">
        <f t="shared" si="47"/>
        <v>915215339.1214087</v>
      </c>
      <c r="K154" s="547">
        <f t="shared" si="47"/>
        <v>1047663289.7902087</v>
      </c>
      <c r="L154" s="547">
        <f t="shared" si="47"/>
        <v>1180111240.4590087</v>
      </c>
      <c r="M154" s="547">
        <f t="shared" si="47"/>
        <v>1312559191.1278088</v>
      </c>
      <c r="N154" s="547">
        <f t="shared" si="47"/>
        <v>1445007141.7966087</v>
      </c>
      <c r="O154" s="547">
        <f t="shared" si="47"/>
        <v>1577455092.4654086</v>
      </c>
      <c r="P154" s="547">
        <f t="shared" si="47"/>
        <v>1709903043.1342084</v>
      </c>
      <c r="Q154" s="547">
        <f t="shared" si="47"/>
        <v>1824470520.4627209</v>
      </c>
      <c r="R154" s="547">
        <f t="shared" si="47"/>
        <v>1939037997.7912331</v>
      </c>
      <c r="S154" s="547">
        <f t="shared" si="47"/>
        <v>2053605475.119745</v>
      </c>
      <c r="T154" s="547">
        <f t="shared" si="47"/>
        <v>2168172952.448257</v>
      </c>
      <c r="U154" s="547">
        <f t="shared" si="47"/>
        <v>2282740429.7767692</v>
      </c>
      <c r="V154" s="547">
        <f t="shared" si="47"/>
        <v>2397307907.1052809</v>
      </c>
      <c r="W154" s="547">
        <f t="shared" si="47"/>
        <v>2511875384.4337931</v>
      </c>
      <c r="X154" s="547">
        <f t="shared" si="47"/>
        <v>2626442861.7623053</v>
      </c>
      <c r="Y154" s="547">
        <f t="shared" si="47"/>
        <v>2741010339.090817</v>
      </c>
      <c r="Z154" s="547">
        <f t="shared" si="47"/>
        <v>2855577816.4193292</v>
      </c>
      <c r="AA154" s="547">
        <f t="shared" si="47"/>
        <v>2937430649.9326472</v>
      </c>
      <c r="AB154" s="547">
        <f t="shared" si="47"/>
        <v>3019283483.4459658</v>
      </c>
      <c r="AC154" s="547">
        <f t="shared" si="47"/>
        <v>3101136316.9592843</v>
      </c>
      <c r="AD154" s="547">
        <f t="shared" si="47"/>
        <v>3182989150.4726024</v>
      </c>
      <c r="AE154" s="547">
        <f t="shared" si="47"/>
        <v>3264841983.9859209</v>
      </c>
      <c r="AF154" s="547">
        <f t="shared" si="47"/>
        <v>3346694817.499239</v>
      </c>
      <c r="AG154" s="547">
        <f t="shared" si="47"/>
        <v>3428547651.0125575</v>
      </c>
      <c r="AH154" s="547">
        <f t="shared" si="47"/>
        <v>3510400484.525876</v>
      </c>
      <c r="AI154" s="547">
        <f t="shared" si="47"/>
        <v>3592253318.0391946</v>
      </c>
      <c r="AJ154" s="547">
        <f t="shared" si="47"/>
        <v>3674106151.5525131</v>
      </c>
      <c r="AK154" s="547" t="str">
        <f t="shared" si="47"/>
        <v/>
      </c>
      <c r="AL154" s="547" t="str">
        <f t="shared" si="47"/>
        <v/>
      </c>
      <c r="AM154" s="547" t="str">
        <f t="shared" si="47"/>
        <v/>
      </c>
      <c r="AN154" s="547" t="str">
        <f t="shared" si="47"/>
        <v/>
      </c>
      <c r="AO154" s="547" t="str">
        <f t="shared" si="47"/>
        <v/>
      </c>
      <c r="AP154" s="547" t="str">
        <f t="shared" si="47"/>
        <v/>
      </c>
      <c r="AQ154" s="547" t="str">
        <f t="shared" si="47"/>
        <v/>
      </c>
      <c r="AR154" s="547" t="str">
        <f t="shared" si="47"/>
        <v/>
      </c>
    </row>
    <row r="155" spans="1:44" s="513" customFormat="1" ht="10" hidden="1" customHeight="1" x14ac:dyDescent="0.15">
      <c r="C155" s="545"/>
      <c r="D155" s="551"/>
      <c r="E155" s="551"/>
      <c r="F155" s="551"/>
      <c r="G155" s="551"/>
      <c r="H155" s="551"/>
      <c r="I155" s="551"/>
      <c r="J155" s="551"/>
      <c r="K155" s="551"/>
      <c r="L155" s="551"/>
      <c r="M155" s="551"/>
      <c r="N155" s="551"/>
      <c r="O155" s="551"/>
      <c r="P155" s="551"/>
      <c r="Q155" s="551"/>
      <c r="R155" s="551"/>
      <c r="S155" s="551"/>
      <c r="T155" s="551"/>
      <c r="U155" s="551"/>
      <c r="V155" s="551"/>
      <c r="W155" s="551"/>
      <c r="X155" s="551"/>
      <c r="Y155" s="551"/>
      <c r="Z155" s="551"/>
      <c r="AA155" s="551"/>
      <c r="AB155" s="551"/>
      <c r="AC155" s="551"/>
      <c r="AD155" s="551"/>
      <c r="AE155" s="551"/>
      <c r="AF155" s="551"/>
      <c r="AG155" s="551"/>
      <c r="AH155" s="551"/>
      <c r="AI155" s="551"/>
      <c r="AJ155" s="551"/>
      <c r="AK155" s="551"/>
      <c r="AL155" s="551"/>
      <c r="AM155" s="551"/>
      <c r="AN155" s="551"/>
      <c r="AO155" s="551"/>
      <c r="AP155" s="551"/>
      <c r="AQ155" s="551"/>
      <c r="AR155" s="551"/>
    </row>
    <row r="156" spans="1:44" s="543" customFormat="1" ht="26" hidden="1" customHeight="1" x14ac:dyDescent="0.15">
      <c r="A156" s="513"/>
      <c r="B156" s="543" t="s">
        <v>100</v>
      </c>
      <c r="C156" s="546" t="s">
        <v>79</v>
      </c>
      <c r="D156" s="553">
        <f>IF(D$29="","",IF('Consommation BATIMENT'!D$292&lt;0,0,'Consommation BATIMENT'!D$292))</f>
        <v>1118000</v>
      </c>
      <c r="E156" s="553">
        <f>IF(E$29="","",IF('Consommation BATIMENT'!E$292&lt;0,0,'Consommation BATIMENT'!E$292))</f>
        <v>2212818.27</v>
      </c>
      <c r="F156" s="553">
        <f>IF(F$29="","",IF('Consommation BATIMENT'!F$292&lt;0,0,'Consommation BATIMENT'!F$292))</f>
        <v>3284935.4831715496</v>
      </c>
      <c r="G156" s="553">
        <f>IF(G$29="","",IF('Consommation BATIMENT'!G$292&lt;0,0,'Consommation BATIMENT'!G$292))</f>
        <v>4334822.3459279872</v>
      </c>
      <c r="H156" s="553">
        <f>IF(H$29="","",IF('Consommation BATIMENT'!H$292&lt;0,0,'Consommation BATIMENT'!H$292))</f>
        <v>5362939.80458517</v>
      </c>
      <c r="I156" s="553">
        <f>IF(I$29="","",IF('Consommation BATIMENT'!I$292&lt;0,0,'Consommation BATIMENT'!I$292))</f>
        <v>6369739.2477370966</v>
      </c>
      <c r="J156" s="553">
        <f>IF(J$29="","",IF('Consommation BATIMENT'!J$292&lt;0,0,'Consommation BATIMENT'!J$292))</f>
        <v>7355662.7044352675</v>
      </c>
      <c r="K156" s="553">
        <f>IF(K$29="","",IF('Consommation BATIMENT'!K$292&lt;0,0,'Consommation BATIMENT'!K$292))</f>
        <v>8321143.0382588021</v>
      </c>
      <c r="L156" s="553">
        <f>IF(L$29="","",IF('Consommation BATIMENT'!L$292&lt;0,0,'Consommation BATIMENT'!L$292))</f>
        <v>9266604.1373605058</v>
      </c>
      <c r="M156" s="553">
        <f>IF(M$29="","",IF('Consommation BATIMENT'!M$292&lt;0,0,'Consommation BATIMENT'!M$292))</f>
        <v>10192461.100572336</v>
      </c>
      <c r="N156" s="553">
        <f>IF(N$29="","",IF('Consommation BATIMENT'!N$292&lt;0,0,'Consommation BATIMENT'!N$292))</f>
        <v>11099120.419651968</v>
      </c>
      <c r="O156" s="553">
        <f>IF(O$29="","",IF('Consommation BATIMENT'!O$292&lt;0,0,'Consommation BATIMENT'!O$292))</f>
        <v>11986980.157750485</v>
      </c>
      <c r="P156" s="553">
        <f>IF(P$29="","",IF('Consommation BATIMENT'!P$292&lt;0,0,'Consommation BATIMENT'!P$292))</f>
        <v>12856430.124179529</v>
      </c>
      <c r="Q156" s="553">
        <f>IF(Q$29="","",IF('Consommation BATIMENT'!Q$292&lt;0,0,'Consommation BATIMENT'!Q$292))</f>
        <v>13707852.045554666</v>
      </c>
      <c r="R156" s="553">
        <f>IF(R$29="","",IF('Consommation BATIMENT'!R$292&lt;0,0,'Consommation BATIMENT'!R$292))</f>
        <v>14541619.733390089</v>
      </c>
      <c r="S156" s="553">
        <f>IF(S$29="","",IF('Consommation BATIMENT'!S$292&lt;0,0,'Consommation BATIMENT'!S$292))</f>
        <v>15358099.248218246</v>
      </c>
      <c r="T156" s="553">
        <f>IF(T$29="","",IF('Consommation BATIMENT'!T$292&lt;0,0,'Consommation BATIMENT'!T$292))</f>
        <v>16157649.060306441</v>
      </c>
      <c r="U156" s="553">
        <f>IF(U$29="","",IF('Consommation BATIMENT'!U$292&lt;0,0,'Consommation BATIMENT'!U$292))</f>
        <v>16940620.207040988</v>
      </c>
      <c r="V156" s="553">
        <f>IF(V$29="","",IF('Consommation BATIMENT'!V$292&lt;0,0,'Consommation BATIMENT'!V$292))</f>
        <v>17707356.447047994</v>
      </c>
      <c r="W156" s="553">
        <f>IF(W$29="","",IF('Consommation BATIMENT'!W$292&lt;0,0,'Consommation BATIMENT'!W$292))</f>
        <v>18458194.411118455</v>
      </c>
      <c r="X156" s="553">
        <f>IF(X$29="","",IF('Consommation BATIMENT'!X$292&lt;0,0,'Consommation BATIMENT'!X$292))</f>
        <v>19193463.750003915</v>
      </c>
      <c r="Y156" s="553">
        <f>IF(Y$29="","",IF('Consommation BATIMENT'!Y$292&lt;0,0,'Consommation BATIMENT'!Y$292))</f>
        <v>19913487.279147584</v>
      </c>
      <c r="Z156" s="553">
        <f>IF(Z$29="","",IF('Consommation BATIMENT'!Z$292&lt;0,0,'Consommation BATIMENT'!Z$292))</f>
        <v>20618581.120414458</v>
      </c>
      <c r="AA156" s="553">
        <f>IF(AA$29="","",IF('Consommation BATIMENT'!AA$292&lt;0,0,'Consommation BATIMENT'!AA$292))</f>
        <v>21309054.840882663</v>
      </c>
      <c r="AB156" s="553">
        <f>IF(AB$29="","",IF('Consommation BATIMENT'!AB$292&lt;0,0,'Consommation BATIMENT'!AB$292))</f>
        <v>21985211.58875696</v>
      </c>
      <c r="AC156" s="553">
        <f>IF(AC$29="","",IF('Consommation BATIMENT'!AC$292&lt;0,0,'Consommation BATIMENT'!AC$292))</f>
        <v>22647348.226464085</v>
      </c>
      <c r="AD156" s="553">
        <f>IF(AD$29="","",IF('Consommation BATIMENT'!AD$292&lt;0,0,'Consommation BATIMENT'!AD$292))</f>
        <v>23295755.460988354</v>
      </c>
      <c r="AE156" s="553">
        <f>IF(AE$29="","",IF('Consommation BATIMENT'!AE$292&lt;0,0,'Consommation BATIMENT'!AE$292))</f>
        <v>23930717.971504759</v>
      </c>
      <c r="AF156" s="553">
        <f>IF(AF$29="","",IF('Consommation BATIMENT'!AF$292&lt;0,0,'Consommation BATIMENT'!AF$292))</f>
        <v>24552514.534365609</v>
      </c>
      <c r="AG156" s="553">
        <f>IF(AG$29="","",IF('Consommation BATIMENT'!AG$292&lt;0,0,'Consommation BATIMENT'!AG$292))</f>
        <v>25161418.145495538</v>
      </c>
      <c r="AH156" s="553">
        <f>IF(AH$29="","",IF('Consommation BATIMENT'!AH$292&lt;0,0,'Consommation BATIMENT'!AH$292))</f>
        <v>25757696.140248686</v>
      </c>
      <c r="AI156" s="553">
        <f>IF(AI$29="","",IF('Consommation BATIMENT'!AI$292&lt;0,0,'Consommation BATIMENT'!AI$292))</f>
        <v>26341610.31078063</v>
      </c>
      <c r="AJ156" s="553">
        <f>IF(AJ$29="","",IF('Consommation BATIMENT'!AJ$292&lt;0,0,'Consommation BATIMENT'!AJ$292))</f>
        <v>26913417.020986594</v>
      </c>
      <c r="AK156" s="553" t="str">
        <f>IF(AK$29="","",IF('Consommation BATIMENT'!AK$292&lt;0,0,'Consommation BATIMENT'!AK$292))</f>
        <v/>
      </c>
      <c r="AL156" s="553" t="str">
        <f>IF(AL$29="","",IF('Consommation BATIMENT'!AL$292&lt;0,0,'Consommation BATIMENT'!AL$292))</f>
        <v/>
      </c>
      <c r="AM156" s="553" t="str">
        <f>IF(AM$29="","",IF('Consommation BATIMENT'!AM$292&lt;0,0,'Consommation BATIMENT'!AM$292))</f>
        <v/>
      </c>
      <c r="AN156" s="553" t="str">
        <f>IF(AN$29="","",IF('Consommation BATIMENT'!AN$292&lt;0,0,'Consommation BATIMENT'!AN$292))</f>
        <v/>
      </c>
      <c r="AO156" s="553" t="str">
        <f>IF(AO$29="","",IF('Consommation BATIMENT'!AO$292&lt;0,0,'Consommation BATIMENT'!AO$292))</f>
        <v/>
      </c>
      <c r="AP156" s="553" t="str">
        <f>IF(AP$29="","",IF('Consommation BATIMENT'!AP$292&lt;0,0,'Consommation BATIMENT'!AP$292))</f>
        <v/>
      </c>
      <c r="AQ156" s="553" t="str">
        <f>IF(AQ$29="","",IF('Consommation BATIMENT'!AQ$292&lt;0,0,'Consommation BATIMENT'!AQ$292))</f>
        <v/>
      </c>
      <c r="AR156" s="553" t="str">
        <f>IF(AR$29="","",IF('Consommation BATIMENT'!AR$292&lt;0,0,'Consommation BATIMENT'!AR$292))</f>
        <v/>
      </c>
    </row>
    <row r="157" spans="1:44" s="548" customFormat="1" ht="22" hidden="1" customHeight="1" x14ac:dyDescent="0.15">
      <c r="A157" s="513"/>
      <c r="B157" s="549" t="s">
        <v>199</v>
      </c>
      <c r="C157" s="550" t="s">
        <v>79</v>
      </c>
      <c r="D157" s="547">
        <f t="shared" ref="D157:AR157" si="48">IF(D$29="","",IF(D156&lt;0,0,IF($D146=0,D156,$F$41*$F$42*D156)))</f>
        <v>1118000</v>
      </c>
      <c r="E157" s="547">
        <f t="shared" si="48"/>
        <v>2212818.27</v>
      </c>
      <c r="F157" s="547">
        <f t="shared" si="48"/>
        <v>3284935.4831715496</v>
      </c>
      <c r="G157" s="547">
        <f t="shared" si="48"/>
        <v>4334822.3459279872</v>
      </c>
      <c r="H157" s="547">
        <f t="shared" si="48"/>
        <v>5362939.80458517</v>
      </c>
      <c r="I157" s="547">
        <f t="shared" si="48"/>
        <v>6369739.2477370966</v>
      </c>
      <c r="J157" s="547">
        <f t="shared" si="48"/>
        <v>7355662.7044352675</v>
      </c>
      <c r="K157" s="547">
        <f t="shared" si="48"/>
        <v>8321143.0382588021</v>
      </c>
      <c r="L157" s="547">
        <f t="shared" si="48"/>
        <v>9266604.1373605058</v>
      </c>
      <c r="M157" s="547">
        <f t="shared" si="48"/>
        <v>10192461.100572336</v>
      </c>
      <c r="N157" s="547">
        <f t="shared" si="48"/>
        <v>11099120.419651968</v>
      </c>
      <c r="O157" s="547">
        <f t="shared" si="48"/>
        <v>11986980.157750485</v>
      </c>
      <c r="P157" s="547">
        <f t="shared" si="48"/>
        <v>12856430.124179529</v>
      </c>
      <c r="Q157" s="547">
        <f t="shared" si="48"/>
        <v>13707852.045554666</v>
      </c>
      <c r="R157" s="547">
        <f t="shared" si="48"/>
        <v>14541619.733390089</v>
      </c>
      <c r="S157" s="547">
        <f t="shared" si="48"/>
        <v>15358099.248218246</v>
      </c>
      <c r="T157" s="547">
        <f t="shared" si="48"/>
        <v>16157649.060306441</v>
      </c>
      <c r="U157" s="547">
        <f t="shared" si="48"/>
        <v>16940620.207040988</v>
      </c>
      <c r="V157" s="547">
        <f t="shared" si="48"/>
        <v>17707356.447047994</v>
      </c>
      <c r="W157" s="547">
        <f t="shared" si="48"/>
        <v>18458194.411118455</v>
      </c>
      <c r="X157" s="547">
        <f t="shared" si="48"/>
        <v>19193463.750003915</v>
      </c>
      <c r="Y157" s="547">
        <f t="shared" si="48"/>
        <v>19913487.279147584</v>
      </c>
      <c r="Z157" s="547">
        <f t="shared" si="48"/>
        <v>20618581.120414458</v>
      </c>
      <c r="AA157" s="547">
        <f t="shared" si="48"/>
        <v>21309054.840882663</v>
      </c>
      <c r="AB157" s="547">
        <f t="shared" si="48"/>
        <v>21985211.58875696</v>
      </c>
      <c r="AC157" s="547">
        <f t="shared" si="48"/>
        <v>22647348.226464085</v>
      </c>
      <c r="AD157" s="547">
        <f t="shared" si="48"/>
        <v>23295755.460988354</v>
      </c>
      <c r="AE157" s="547">
        <f t="shared" si="48"/>
        <v>23930717.971504759</v>
      </c>
      <c r="AF157" s="547">
        <f t="shared" si="48"/>
        <v>24552514.534365609</v>
      </c>
      <c r="AG157" s="547">
        <f t="shared" si="48"/>
        <v>25161418.145495538</v>
      </c>
      <c r="AH157" s="547">
        <f t="shared" si="48"/>
        <v>25757696.140248686</v>
      </c>
      <c r="AI157" s="547">
        <f t="shared" si="48"/>
        <v>26341610.31078063</v>
      </c>
      <c r="AJ157" s="547">
        <f t="shared" si="48"/>
        <v>26913417.020986594</v>
      </c>
      <c r="AK157" s="547" t="str">
        <f t="shared" si="48"/>
        <v/>
      </c>
      <c r="AL157" s="547" t="str">
        <f t="shared" si="48"/>
        <v/>
      </c>
      <c r="AM157" s="547" t="str">
        <f t="shared" si="48"/>
        <v/>
      </c>
      <c r="AN157" s="547" t="str">
        <f t="shared" si="48"/>
        <v/>
      </c>
      <c r="AO157" s="547" t="str">
        <f t="shared" si="48"/>
        <v/>
      </c>
      <c r="AP157" s="547" t="str">
        <f t="shared" si="48"/>
        <v/>
      </c>
      <c r="AQ157" s="547" t="str">
        <f t="shared" si="48"/>
        <v/>
      </c>
      <c r="AR157" s="547" t="str">
        <f t="shared" si="48"/>
        <v/>
      </c>
    </row>
    <row r="158" spans="1:44" s="548" customFormat="1" ht="22" hidden="1" customHeight="1" x14ac:dyDescent="0.15">
      <c r="A158" s="513"/>
      <c r="B158" s="549" t="s">
        <v>197</v>
      </c>
      <c r="C158" s="550" t="s">
        <v>49</v>
      </c>
      <c r="D158" s="547">
        <f t="shared" ref="D158:AR158" si="49">IF(D$29="","",IF($D146=0,$H146*D157,$J$24*D157))</f>
        <v>120182459.90400001</v>
      </c>
      <c r="E158" s="547">
        <f t="shared" si="49"/>
        <v>237872936.50189057</v>
      </c>
      <c r="F158" s="547">
        <f t="shared" si="49"/>
        <v>353123101.06752384</v>
      </c>
      <c r="G158" s="547">
        <f t="shared" si="49"/>
        <v>465983553.47088873</v>
      </c>
      <c r="H158" s="547">
        <f t="shared" si="49"/>
        <v>576503844.39366984</v>
      </c>
      <c r="I158" s="547">
        <f t="shared" si="49"/>
        <v>684732497.08416712</v>
      </c>
      <c r="J158" s="547">
        <f t="shared" si="49"/>
        <v>790717028.66112685</v>
      </c>
      <c r="K158" s="547">
        <f t="shared" si="49"/>
        <v>894503970.97583842</v>
      </c>
      <c r="L158" s="547">
        <f t="shared" si="49"/>
        <v>996138891.04165435</v>
      </c>
      <c r="M158" s="547">
        <f t="shared" si="49"/>
        <v>1095666411.0399058</v>
      </c>
      <c r="N158" s="547">
        <f t="shared" si="49"/>
        <v>1193130227.9109933</v>
      </c>
      <c r="O158" s="547">
        <f t="shared" si="49"/>
        <v>1288573132.539259</v>
      </c>
      <c r="P158" s="547">
        <f t="shared" si="49"/>
        <v>1382037028.5400574</v>
      </c>
      <c r="Q158" s="547">
        <f t="shared" si="49"/>
        <v>1473562950.6572793</v>
      </c>
      <c r="R158" s="547">
        <f t="shared" si="49"/>
        <v>1563191082.7794003</v>
      </c>
      <c r="S158" s="547">
        <f t="shared" si="49"/>
        <v>1650960775.5819695</v>
      </c>
      <c r="T158" s="547">
        <f t="shared" si="49"/>
        <v>1736910563.8042777</v>
      </c>
      <c r="U158" s="547">
        <f t="shared" si="49"/>
        <v>1821078183.1677959</v>
      </c>
      <c r="V158" s="547">
        <f t="shared" si="49"/>
        <v>1903500586.9438119</v>
      </c>
      <c r="W158" s="547">
        <f t="shared" si="49"/>
        <v>1984213962.177532</v>
      </c>
      <c r="X158" s="547">
        <f t="shared" si="49"/>
        <v>2063253745.5757811</v>
      </c>
      <c r="Y158" s="547">
        <f t="shared" si="49"/>
        <v>2140654639.0652673</v>
      </c>
      <c r="Z158" s="547">
        <f t="shared" si="49"/>
        <v>2216450625.0282488</v>
      </c>
      <c r="AA158" s="547">
        <f t="shared" si="49"/>
        <v>2290674981.2222881</v>
      </c>
      <c r="AB158" s="547">
        <f t="shared" si="49"/>
        <v>2363360295.3906436</v>
      </c>
      <c r="AC158" s="547">
        <f t="shared" si="49"/>
        <v>2434538479.5697188</v>
      </c>
      <c r="AD158" s="547">
        <f t="shared" si="49"/>
        <v>2504240784.0998411</v>
      </c>
      <c r="AE158" s="547">
        <f t="shared" si="49"/>
        <v>2572497811.3455305</v>
      </c>
      <c r="AF158" s="547">
        <f t="shared" si="49"/>
        <v>2639339529.1312814</v>
      </c>
      <c r="AG158" s="547">
        <f t="shared" si="49"/>
        <v>2704795283.8987441</v>
      </c>
      <c r="AH158" s="547">
        <f t="shared" si="49"/>
        <v>2768893813.5911036</v>
      </c>
      <c r="AI158" s="547">
        <f t="shared" si="49"/>
        <v>2831663260.2702918</v>
      </c>
      <c r="AJ158" s="547">
        <f t="shared" si="49"/>
        <v>2893131182.4725876</v>
      </c>
      <c r="AK158" s="547" t="str">
        <f t="shared" si="49"/>
        <v/>
      </c>
      <c r="AL158" s="547" t="str">
        <f t="shared" si="49"/>
        <v/>
      </c>
      <c r="AM158" s="547" t="str">
        <f t="shared" si="49"/>
        <v/>
      </c>
      <c r="AN158" s="547" t="str">
        <f t="shared" si="49"/>
        <v/>
      </c>
      <c r="AO158" s="547" t="str">
        <f t="shared" si="49"/>
        <v/>
      </c>
      <c r="AP158" s="547" t="str">
        <f t="shared" si="49"/>
        <v/>
      </c>
      <c r="AQ158" s="547" t="str">
        <f t="shared" si="49"/>
        <v/>
      </c>
      <c r="AR158" s="547" t="str">
        <f t="shared" si="49"/>
        <v/>
      </c>
    </row>
    <row r="159" spans="1:44" s="513" customFormat="1" ht="10" hidden="1" customHeight="1" x14ac:dyDescent="0.15">
      <c r="C159" s="545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  <c r="P159" s="551"/>
      <c r="Q159" s="551"/>
      <c r="R159" s="551"/>
      <c r="S159" s="551"/>
      <c r="T159" s="551"/>
      <c r="U159" s="551"/>
      <c r="V159" s="551"/>
      <c r="W159" s="551"/>
      <c r="X159" s="551"/>
      <c r="Y159" s="551"/>
      <c r="Z159" s="551"/>
      <c r="AA159" s="551"/>
      <c r="AB159" s="551"/>
      <c r="AC159" s="551"/>
      <c r="AD159" s="551"/>
      <c r="AE159" s="551"/>
      <c r="AF159" s="551"/>
      <c r="AG159" s="551"/>
      <c r="AH159" s="551"/>
      <c r="AI159" s="551"/>
      <c r="AJ159" s="551"/>
      <c r="AK159" s="551"/>
      <c r="AL159" s="551"/>
      <c r="AM159" s="551"/>
      <c r="AN159" s="551"/>
      <c r="AO159" s="551"/>
      <c r="AP159" s="551"/>
      <c r="AQ159" s="551"/>
      <c r="AR159" s="551"/>
    </row>
    <row r="160" spans="1:44" s="543" customFormat="1" ht="26" hidden="1" customHeight="1" x14ac:dyDescent="0.15">
      <c r="A160" s="513"/>
      <c r="B160" s="543" t="s">
        <v>101</v>
      </c>
      <c r="C160" s="546" t="s">
        <v>79</v>
      </c>
      <c r="D160" s="553">
        <f>IF(D$29="","",IF('Consommation BATIMENT'!D$299&lt;0,0,'Consommation BATIMENT'!D$299))</f>
        <v>559000</v>
      </c>
      <c r="E160" s="553">
        <f>IF(E$29="","",IF('Consommation BATIMENT'!E$299&lt;0,0,'Consommation BATIMENT'!E$299))</f>
        <v>1123179.135</v>
      </c>
      <c r="F160" s="553">
        <f>IF(F$29="","",IF('Consommation BATIMENT'!F$299&lt;0,0,'Consommation BATIMENT'!F$299))</f>
        <v>1692597.7156357751</v>
      </c>
      <c r="G160" s="553">
        <f>IF(G$29="","",IF('Consommation BATIMENT'!G$299&lt;0,0,'Consommation BATIMENT'!G$299))</f>
        <v>2267316.4790020674</v>
      </c>
      <c r="H160" s="553">
        <f>IF(H$29="","",IF('Consommation BATIMENT'!H$299&lt;0,0,'Consommation BATIMENT'!H$299))</f>
        <v>2847396.5965799596</v>
      </c>
      <c r="I160" s="553">
        <f>IF(I$29="","",IF('Consommation BATIMENT'!I$299&lt;0,0,'Consommation BATIMENT'!I$299))</f>
        <v>3432899.6821675743</v>
      </c>
      <c r="J160" s="553">
        <f>IF(J$29="","",IF('Consommation BATIMENT'!J$299&lt;0,0,'Consommation BATIMENT'!J$299))</f>
        <v>4023887.7998157069</v>
      </c>
      <c r="K160" s="553">
        <f>IF(K$29="","",IF('Consommation BATIMENT'!K$299&lt;0,0,'Consommation BATIMENT'!K$299))</f>
        <v>4620423.4717699839</v>
      </c>
      <c r="L160" s="553">
        <f>IF(L$29="","",IF('Consommation BATIMENT'!L$299&lt;0,0,'Consommation BATIMENT'!L$299))</f>
        <v>5222569.6864211233</v>
      </c>
      <c r="M160" s="553">
        <f>IF(M$29="","",IF('Consommation BATIMENT'!M$299&lt;0,0,'Consommation BATIMENT'!M$299))</f>
        <v>5830389.9062648546</v>
      </c>
      <c r="N160" s="553">
        <f>IF(N$29="","",IF('Consommation BATIMENT'!N$299&lt;0,0,'Consommation BATIMENT'!N$299))</f>
        <v>6443948.0758730425</v>
      </c>
      <c r="O160" s="553">
        <f>IF(O$29="","",IF('Consommation BATIMENT'!O$299&lt;0,0,'Consommation BATIMENT'!O$299))</f>
        <v>7063308.6298775505</v>
      </c>
      <c r="P160" s="553">
        <f>IF(P$29="","",IF('Consommation BATIMENT'!P$299&lt;0,0,'Consommation BATIMENT'!P$299))</f>
        <v>7688536.5009683529</v>
      </c>
      <c r="Q160" s="553">
        <f>IF(Q$29="","",IF('Consommation BATIMENT'!Q$299&lt;0,0,'Consommation BATIMENT'!Q$299))</f>
        <v>8319697.1279074</v>
      </c>
      <c r="R160" s="553">
        <f>IF(R$29="","",IF('Consommation BATIMENT'!R$299&lt;0,0,'Consommation BATIMENT'!R$299))</f>
        <v>8956856.4635597318</v>
      </c>
      <c r="S160" s="553">
        <f>IF(S$29="","",IF('Consommation BATIMENT'!S$299&lt;0,0,'Consommation BATIMENT'!S$299))</f>
        <v>9600080.9829433076</v>
      </c>
      <c r="T160" s="553">
        <f>IF(T$29="","",IF('Consommation BATIMENT'!T$299&lt;0,0,'Consommation BATIMENT'!T$299))</f>
        <v>10249437.691299021</v>
      </c>
      <c r="U160" s="553">
        <f>IF(U$29="","",IF('Consommation BATIMENT'!U$299&lt;0,0,'Consommation BATIMENT'!U$299))</f>
        <v>10904994.132182349</v>
      </c>
      <c r="V160" s="553">
        <f>IF(V$29="","",IF('Consommation BATIMENT'!V$299&lt;0,0,'Consommation BATIMENT'!V$299))</f>
        <v>11566818.395578085</v>
      </c>
      <c r="W160" s="553">
        <f>IF(W$29="","",IF('Consommation BATIMENT'!W$299&lt;0,0,'Consommation BATIMENT'!W$299))</f>
        <v>12234979.126039576</v>
      </c>
      <c r="X160" s="553">
        <f>IF(X$29="","",IF('Consommation BATIMENT'!X$299&lt;0,0,'Consommation BATIMENT'!X$299))</f>
        <v>12909545.530853886</v>
      </c>
      <c r="Y160" s="553">
        <f>IF(Y$29="","",IF('Consommation BATIMENT'!Y$299&lt;0,0,'Consommation BATIMENT'!Y$299))</f>
        <v>13590587.388234299</v>
      </c>
      <c r="Z160" s="553">
        <f>IF(Z$29="","",IF('Consommation BATIMENT'!Z$299&lt;0,0,'Consommation BATIMENT'!Z$299))</f>
        <v>14278175.055541554</v>
      </c>
      <c r="AA160" s="553">
        <f>IF(AA$29="","",IF('Consommation BATIMENT'!AA$299&lt;0,0,'Consommation BATIMENT'!AA$299))</f>
        <v>14972379.477535218</v>
      </c>
      <c r="AB160" s="553">
        <f>IF(AB$29="","",IF('Consommation BATIMENT'!AB$299&lt;0,0,'Consommation BATIMENT'!AB$299))</f>
        <v>15673272.194656545</v>
      </c>
      <c r="AC160" s="553">
        <f>IF(AC$29="","",IF('Consommation BATIMENT'!AC$299&lt;0,0,'Consommation BATIMENT'!AC$299))</f>
        <v>16380925.351344243</v>
      </c>
      <c r="AD160" s="553">
        <f>IF(AD$29="","",IF('Consommation BATIMENT'!AD$299&lt;0,0,'Consommation BATIMENT'!AD$299))</f>
        <v>17095411.704384461</v>
      </c>
      <c r="AE160" s="553">
        <f>IF(AE$29="","",IF('Consommation BATIMENT'!AE$299&lt;0,0,'Consommation BATIMENT'!AE$299))</f>
        <v>17816804.631296393</v>
      </c>
      <c r="AF160" s="553">
        <f>IF(AF$29="","",IF('Consommation BATIMENT'!AF$299&lt;0,0,'Consommation BATIMENT'!AF$299))</f>
        <v>18545178.13875483</v>
      </c>
      <c r="AG160" s="553">
        <f>IF(AG$29="","",IF('Consommation BATIMENT'!AG$299&lt;0,0,'Consommation BATIMENT'!AG$299))</f>
        <v>19280606.871050999</v>
      </c>
      <c r="AH160" s="553">
        <f>IF(AH$29="","",IF('Consommation BATIMENT'!AH$299&lt;0,0,'Consommation BATIMENT'!AH$299))</f>
        <v>20023166.118593037</v>
      </c>
      <c r="AI160" s="553">
        <f>IF(AI$29="","",IF('Consommation BATIMENT'!AI$299&lt;0,0,'Consommation BATIMENT'!AI$299))</f>
        <v>20772931.826447427</v>
      </c>
      <c r="AJ160" s="553">
        <f>IF(AJ$29="","",IF('Consommation BATIMENT'!AJ$299&lt;0,0,'Consommation BATIMENT'!AJ$299))</f>
        <v>21529980.602922689</v>
      </c>
      <c r="AK160" s="553" t="str">
        <f>IF(AK$29="","",IF('Consommation BATIMENT'!AK$299&lt;0,0,'Consommation BATIMENT'!AK$299))</f>
        <v/>
      </c>
      <c r="AL160" s="553" t="str">
        <f>IF(AL$29="","",IF('Consommation BATIMENT'!AL$299&lt;0,0,'Consommation BATIMENT'!AL$299))</f>
        <v/>
      </c>
      <c r="AM160" s="553" t="str">
        <f>IF(AM$29="","",IF('Consommation BATIMENT'!AM$299&lt;0,0,'Consommation BATIMENT'!AM$299))</f>
        <v/>
      </c>
      <c r="AN160" s="553" t="str">
        <f>IF(AN$29="","",IF('Consommation BATIMENT'!AN$299&lt;0,0,'Consommation BATIMENT'!AN$299))</f>
        <v/>
      </c>
      <c r="AO160" s="553" t="str">
        <f>IF(AO$29="","",IF('Consommation BATIMENT'!AO$299&lt;0,0,'Consommation BATIMENT'!AO$299))</f>
        <v/>
      </c>
      <c r="AP160" s="553" t="str">
        <f>IF(AP$29="","",IF('Consommation BATIMENT'!AP$299&lt;0,0,'Consommation BATIMENT'!AP$299))</f>
        <v/>
      </c>
      <c r="AQ160" s="553" t="str">
        <f>IF(AQ$29="","",IF('Consommation BATIMENT'!AQ$299&lt;0,0,'Consommation BATIMENT'!AQ$299))</f>
        <v/>
      </c>
      <c r="AR160" s="553" t="str">
        <f>IF(AR$29="","",IF('Consommation BATIMENT'!AR$299&lt;0,0,'Consommation BATIMENT'!AR$299))</f>
        <v/>
      </c>
    </row>
    <row r="161" spans="1:1173" s="548" customFormat="1" ht="22" hidden="1" customHeight="1" x14ac:dyDescent="0.15">
      <c r="A161" s="513"/>
      <c r="B161" s="549" t="s">
        <v>200</v>
      </c>
      <c r="C161" s="550" t="s">
        <v>79</v>
      </c>
      <c r="D161" s="547">
        <f t="shared" ref="D161:AR161" si="50">IF(D$29="","",IF(D160&lt;0,0,IF($F146=0,D160,$F$41*$F$42*D160)))</f>
        <v>559000</v>
      </c>
      <c r="E161" s="547">
        <f t="shared" si="50"/>
        <v>1123179.135</v>
      </c>
      <c r="F161" s="547">
        <f t="shared" si="50"/>
        <v>1692597.7156357751</v>
      </c>
      <c r="G161" s="547">
        <f t="shared" si="50"/>
        <v>2267316.4790020674</v>
      </c>
      <c r="H161" s="547">
        <f t="shared" si="50"/>
        <v>2847396.5965799596</v>
      </c>
      <c r="I161" s="547">
        <f t="shared" si="50"/>
        <v>3432899.6821675743</v>
      </c>
      <c r="J161" s="547">
        <f t="shared" si="50"/>
        <v>4023887.7998157069</v>
      </c>
      <c r="K161" s="547">
        <f t="shared" si="50"/>
        <v>4620423.4717699839</v>
      </c>
      <c r="L161" s="547">
        <f t="shared" si="50"/>
        <v>5222569.6864211233</v>
      </c>
      <c r="M161" s="547">
        <f t="shared" si="50"/>
        <v>5830389.9062648546</v>
      </c>
      <c r="N161" s="547">
        <f t="shared" si="50"/>
        <v>6443948.0758730425</v>
      </c>
      <c r="O161" s="547">
        <f t="shared" si="50"/>
        <v>7063308.6298775505</v>
      </c>
      <c r="P161" s="547">
        <f t="shared" si="50"/>
        <v>7688536.5009683529</v>
      </c>
      <c r="Q161" s="547">
        <f t="shared" si="50"/>
        <v>8319697.1279074</v>
      </c>
      <c r="R161" s="547">
        <f t="shared" si="50"/>
        <v>8956856.4635597318</v>
      </c>
      <c r="S161" s="547">
        <f t="shared" si="50"/>
        <v>9600080.9829433076</v>
      </c>
      <c r="T161" s="547">
        <f t="shared" si="50"/>
        <v>10249437.691299021</v>
      </c>
      <c r="U161" s="547">
        <f t="shared" si="50"/>
        <v>10904994.132182349</v>
      </c>
      <c r="V161" s="547">
        <f t="shared" si="50"/>
        <v>11566818.395578085</v>
      </c>
      <c r="W161" s="547">
        <f t="shared" si="50"/>
        <v>12234979.126039576</v>
      </c>
      <c r="X161" s="547">
        <f t="shared" si="50"/>
        <v>12909545.530853886</v>
      </c>
      <c r="Y161" s="547">
        <f t="shared" si="50"/>
        <v>13590587.388234299</v>
      </c>
      <c r="Z161" s="547">
        <f t="shared" si="50"/>
        <v>14278175.055541554</v>
      </c>
      <c r="AA161" s="547">
        <f t="shared" si="50"/>
        <v>14972379.477535218</v>
      </c>
      <c r="AB161" s="547">
        <f t="shared" si="50"/>
        <v>15673272.194656545</v>
      </c>
      <c r="AC161" s="547">
        <f t="shared" si="50"/>
        <v>16380925.351344243</v>
      </c>
      <c r="AD161" s="547">
        <f t="shared" si="50"/>
        <v>17095411.704384461</v>
      </c>
      <c r="AE161" s="547">
        <f t="shared" si="50"/>
        <v>17816804.631296393</v>
      </c>
      <c r="AF161" s="547">
        <f t="shared" si="50"/>
        <v>18545178.13875483</v>
      </c>
      <c r="AG161" s="547">
        <f t="shared" si="50"/>
        <v>19280606.871050999</v>
      </c>
      <c r="AH161" s="547">
        <f t="shared" si="50"/>
        <v>20023166.118593037</v>
      </c>
      <c r="AI161" s="547">
        <f t="shared" si="50"/>
        <v>20772931.826447427</v>
      </c>
      <c r="AJ161" s="547">
        <f t="shared" si="50"/>
        <v>21529980.602922689</v>
      </c>
      <c r="AK161" s="547" t="str">
        <f t="shared" si="50"/>
        <v/>
      </c>
      <c r="AL161" s="547" t="str">
        <f t="shared" si="50"/>
        <v/>
      </c>
      <c r="AM161" s="547" t="str">
        <f t="shared" si="50"/>
        <v/>
      </c>
      <c r="AN161" s="547" t="str">
        <f t="shared" si="50"/>
        <v/>
      </c>
      <c r="AO161" s="547" t="str">
        <f t="shared" si="50"/>
        <v/>
      </c>
      <c r="AP161" s="547" t="str">
        <f t="shared" si="50"/>
        <v/>
      </c>
      <c r="AQ161" s="547" t="str">
        <f t="shared" si="50"/>
        <v/>
      </c>
      <c r="AR161" s="547" t="str">
        <f t="shared" si="50"/>
        <v/>
      </c>
      <c r="AS161" s="554"/>
    </row>
    <row r="162" spans="1:1173" s="548" customFormat="1" ht="22" hidden="1" customHeight="1" x14ac:dyDescent="0.15">
      <c r="A162" s="513"/>
      <c r="B162" s="549" t="s">
        <v>201</v>
      </c>
      <c r="C162" s="550" t="s">
        <v>49</v>
      </c>
      <c r="D162" s="547">
        <f t="shared" ref="D162:AR162" si="51">IF(D$29="","",IF($F146=0,$H146*D161,$J$24*D161))</f>
        <v>60091229.952000007</v>
      </c>
      <c r="E162" s="547">
        <f t="shared" si="51"/>
        <v>120739205.14950529</v>
      </c>
      <c r="F162" s="547">
        <f t="shared" si="51"/>
        <v>181950408.84883592</v>
      </c>
      <c r="G162" s="547">
        <f t="shared" si="51"/>
        <v>243731370.14968196</v>
      </c>
      <c r="H162" s="547">
        <f t="shared" si="51"/>
        <v>306088664.84727824</v>
      </c>
      <c r="I162" s="547">
        <f t="shared" si="51"/>
        <v>369028916.28493637</v>
      </c>
      <c r="J162" s="547">
        <f t="shared" si="51"/>
        <v>432558796.20710737</v>
      </c>
      <c r="K162" s="547">
        <f t="shared" si="51"/>
        <v>496685025.61314547</v>
      </c>
      <c r="L162" s="547">
        <f t="shared" si="51"/>
        <v>561414375.61194324</v>
      </c>
      <c r="M162" s="547">
        <f t="shared" si="51"/>
        <v>626753668.27760494</v>
      </c>
      <c r="N162" s="547">
        <f t="shared" si="51"/>
        <v>692709777.5063237</v>
      </c>
      <c r="O162" s="547">
        <f t="shared" si="51"/>
        <v>759289629.87462962</v>
      </c>
      <c r="P162" s="547">
        <f t="shared" si="51"/>
        <v>826500205.4991678</v>
      </c>
      <c r="Q162" s="547">
        <f t="shared" si="51"/>
        <v>894348538.89817095</v>
      </c>
      <c r="R162" s="547">
        <f t="shared" si="51"/>
        <v>962841719.85478604</v>
      </c>
      <c r="S162" s="547">
        <f t="shared" si="51"/>
        <v>1031986894.2824124</v>
      </c>
      <c r="T162" s="547">
        <f t="shared" si="51"/>
        <v>1101791265.0922103</v>
      </c>
      <c r="U162" s="547">
        <f t="shared" si="51"/>
        <v>1172262093.0629342</v>
      </c>
      <c r="V162" s="547">
        <f t="shared" si="51"/>
        <v>1243406697.7132494</v>
      </c>
      <c r="W162" s="547">
        <f t="shared" si="51"/>
        <v>1315232458.1766801</v>
      </c>
      <c r="X162" s="547">
        <f t="shared" si="51"/>
        <v>1387746814.0793469</v>
      </c>
      <c r="Y162" s="547">
        <f t="shared" si="51"/>
        <v>1460957266.4206412</v>
      </c>
      <c r="Z162" s="547">
        <f t="shared" si="51"/>
        <v>1534871378.456991</v>
      </c>
      <c r="AA162" s="547">
        <f t="shared" si="51"/>
        <v>1609496776.5888631</v>
      </c>
      <c r="AB162" s="547">
        <f t="shared" si="51"/>
        <v>1684841151.2511525</v>
      </c>
      <c r="AC162" s="547">
        <f t="shared" si="51"/>
        <v>1760912257.8071079</v>
      </c>
      <c r="AD162" s="547">
        <f t="shared" si="51"/>
        <v>1837717917.4459374</v>
      </c>
      <c r="AE162" s="547">
        <f t="shared" si="51"/>
        <v>1915266018.08424</v>
      </c>
      <c r="AF162" s="547">
        <f t="shared" si="51"/>
        <v>1993564515.2714131</v>
      </c>
      <c r="AG162" s="547">
        <f t="shared" si="51"/>
        <v>2072621433.0991714</v>
      </c>
      <c r="AH162" s="547">
        <f t="shared" si="51"/>
        <v>2152444865.1153302</v>
      </c>
      <c r="AI162" s="547">
        <f t="shared" si="51"/>
        <v>2233042975.2419891</v>
      </c>
      <c r="AJ162" s="547">
        <f t="shared" si="51"/>
        <v>2314423998.6982594</v>
      </c>
      <c r="AK162" s="547" t="str">
        <f t="shared" si="51"/>
        <v/>
      </c>
      <c r="AL162" s="547" t="str">
        <f t="shared" si="51"/>
        <v/>
      </c>
      <c r="AM162" s="547" t="str">
        <f t="shared" si="51"/>
        <v/>
      </c>
      <c r="AN162" s="547" t="str">
        <f t="shared" si="51"/>
        <v/>
      </c>
      <c r="AO162" s="547" t="str">
        <f t="shared" si="51"/>
        <v/>
      </c>
      <c r="AP162" s="547" t="str">
        <f t="shared" si="51"/>
        <v/>
      </c>
      <c r="AQ162" s="547" t="str">
        <f t="shared" si="51"/>
        <v/>
      </c>
      <c r="AR162" s="547" t="str">
        <f t="shared" si="51"/>
        <v/>
      </c>
      <c r="AS162" s="554"/>
    </row>
    <row r="163" spans="1:1173" s="513" customFormat="1" ht="10" hidden="1" customHeight="1" thickBot="1" x14ac:dyDescent="0.2">
      <c r="C163" s="545"/>
      <c r="D163" s="551"/>
      <c r="E163" s="555"/>
      <c r="F163" s="551"/>
      <c r="G163" s="551"/>
      <c r="H163" s="551"/>
      <c r="I163" s="551"/>
      <c r="J163" s="555"/>
      <c r="K163" s="551"/>
      <c r="L163" s="551"/>
      <c r="M163" s="551"/>
      <c r="N163" s="551"/>
      <c r="O163" s="551"/>
      <c r="P163" s="551"/>
      <c r="Q163" s="551"/>
      <c r="R163" s="551"/>
      <c r="S163" s="551"/>
      <c r="T163" s="551"/>
      <c r="U163" s="551"/>
      <c r="V163" s="551"/>
      <c r="W163" s="551"/>
      <c r="X163" s="551"/>
      <c r="Y163" s="551"/>
      <c r="Z163" s="551"/>
      <c r="AA163" s="551"/>
      <c r="AB163" s="551"/>
      <c r="AC163" s="551"/>
      <c r="AD163" s="551"/>
      <c r="AE163" s="551"/>
      <c r="AF163" s="551"/>
      <c r="AG163" s="551"/>
      <c r="AH163" s="551"/>
      <c r="AI163" s="551"/>
      <c r="AJ163" s="551"/>
      <c r="AK163" s="551"/>
      <c r="AL163" s="551"/>
      <c r="AM163" s="551"/>
      <c r="AN163" s="551"/>
      <c r="AO163" s="551"/>
      <c r="AP163" s="551"/>
      <c r="AQ163" s="551"/>
      <c r="AR163" s="551"/>
    </row>
    <row r="164" spans="1:1173" s="512" customFormat="1" ht="22" hidden="1" customHeight="1" thickTop="1" thickBot="1" x14ac:dyDescent="0.2">
      <c r="A164" s="513"/>
      <c r="B164" s="556" t="s">
        <v>248</v>
      </c>
      <c r="C164" s="557" t="s">
        <v>79</v>
      </c>
      <c r="D164" s="558">
        <f>IF(D$29="","",D149+D153+D157+D161)</f>
        <v>6771979.9200000055</v>
      </c>
      <c r="E164" s="558">
        <f t="shared" ref="E164:AR165" si="52">IF(E$29="","",E149+E153+E157+E161)</f>
        <v>13447965.315000003</v>
      </c>
      <c r="F164" s="558">
        <f t="shared" si="52"/>
        <v>20030098.898807332</v>
      </c>
      <c r="G164" s="558">
        <f t="shared" si="52"/>
        <v>26557353.634930056</v>
      </c>
      <c r="H164" s="558">
        <f t="shared" si="52"/>
        <v>32994767.161165133</v>
      </c>
      <c r="I164" s="558">
        <f t="shared" si="52"/>
        <v>39344330.999904677</v>
      </c>
      <c r="J164" s="558">
        <f t="shared" si="52"/>
        <v>45608027.764250979</v>
      </c>
      <c r="K164" s="558">
        <f t="shared" si="52"/>
        <v>51787708.150028788</v>
      </c>
      <c r="L164" s="558">
        <f t="shared" si="52"/>
        <v>57885337.553781636</v>
      </c>
      <c r="M164" s="558">
        <f t="shared" si="52"/>
        <v>63902626.636837199</v>
      </c>
      <c r="N164" s="558">
        <f t="shared" si="52"/>
        <v>69841401.145525023</v>
      </c>
      <c r="O164" s="558">
        <f t="shared" si="52"/>
        <v>75703478.887628049</v>
      </c>
      <c r="P164" s="558">
        <f t="shared" si="52"/>
        <v>81490546.705147877</v>
      </c>
      <c r="Q164" s="558">
        <f t="shared" si="52"/>
        <v>87038073.573462069</v>
      </c>
      <c r="R164" s="558">
        <f t="shared" si="52"/>
        <v>92513941.646949828</v>
      </c>
      <c r="S164" s="558">
        <f t="shared" si="52"/>
        <v>97919815.561161563</v>
      </c>
      <c r="T164" s="558">
        <f t="shared" si="52"/>
        <v>103257229.68160547</v>
      </c>
      <c r="U164" s="558">
        <f t="shared" si="52"/>
        <v>108527834.68922333</v>
      </c>
      <c r="V164" s="558">
        <f t="shared" si="52"/>
        <v>113733151.32262608</v>
      </c>
      <c r="W164" s="558">
        <f t="shared" si="52"/>
        <v>118874693.74715804</v>
      </c>
      <c r="X164" s="558">
        <f t="shared" si="52"/>
        <v>123953846.5008578</v>
      </c>
      <c r="Y164" s="558">
        <f t="shared" si="52"/>
        <v>128972234.2773819</v>
      </c>
      <c r="Z164" s="558">
        <f t="shared" si="52"/>
        <v>133931229.23595603</v>
      </c>
      <c r="AA164" s="558">
        <f t="shared" si="52"/>
        <v>138527868.86841789</v>
      </c>
      <c r="AB164" s="558">
        <f t="shared" si="52"/>
        <v>143067842.24341351</v>
      </c>
      <c r="AC164" s="558">
        <f t="shared" si="52"/>
        <v>147552504.04780835</v>
      </c>
      <c r="AD164" s="558">
        <f t="shared" si="52"/>
        <v>151983203.42537284</v>
      </c>
      <c r="AE164" s="558">
        <f t="shared" si="52"/>
        <v>156361284.11280113</v>
      </c>
      <c r="AF164" s="558">
        <f t="shared" si="52"/>
        <v>160687961.36312044</v>
      </c>
      <c r="AG164" s="558">
        <f t="shared" si="52"/>
        <v>164964445.28654653</v>
      </c>
      <c r="AH164" s="558">
        <f t="shared" si="52"/>
        <v>169192064.18884173</v>
      </c>
      <c r="AI164" s="558">
        <f t="shared" si="52"/>
        <v>173372018.27722806</v>
      </c>
      <c r="AJ164" s="558">
        <f t="shared" si="52"/>
        <v>177505379.78390926</v>
      </c>
      <c r="AK164" s="558" t="str">
        <f t="shared" si="52"/>
        <v/>
      </c>
      <c r="AL164" s="558" t="str">
        <f t="shared" si="52"/>
        <v/>
      </c>
      <c r="AM164" s="558" t="str">
        <f t="shared" si="52"/>
        <v/>
      </c>
      <c r="AN164" s="558" t="str">
        <f t="shared" si="52"/>
        <v/>
      </c>
      <c r="AO164" s="558" t="str">
        <f t="shared" si="52"/>
        <v/>
      </c>
      <c r="AP164" s="558" t="str">
        <f t="shared" si="52"/>
        <v/>
      </c>
      <c r="AQ164" s="558" t="str">
        <f t="shared" si="52"/>
        <v/>
      </c>
      <c r="AR164" s="558" t="str">
        <f t="shared" si="52"/>
        <v/>
      </c>
      <c r="AS164" s="518"/>
      <c r="AT164" s="518"/>
      <c r="AU164" s="518"/>
      <c r="AV164" s="518"/>
      <c r="AW164" s="518"/>
      <c r="AX164" s="518"/>
      <c r="AY164" s="518"/>
      <c r="AZ164" s="518"/>
      <c r="BA164" s="518"/>
      <c r="BB164" s="518"/>
      <c r="BC164" s="518"/>
      <c r="BD164" s="518"/>
      <c r="BE164" s="518"/>
      <c r="BF164" s="518"/>
      <c r="BG164" s="518"/>
      <c r="BH164" s="518"/>
      <c r="BI164" s="518"/>
      <c r="BJ164" s="518"/>
      <c r="BK164" s="518"/>
      <c r="BL164" s="518"/>
      <c r="BM164" s="518"/>
      <c r="BN164" s="518"/>
      <c r="BO164" s="518"/>
      <c r="BP164" s="518"/>
      <c r="BQ164" s="518"/>
      <c r="BR164" s="518"/>
      <c r="BS164" s="518"/>
      <c r="BT164" s="518"/>
      <c r="BU164" s="518"/>
      <c r="BV164" s="518"/>
      <c r="BW164" s="518"/>
      <c r="BX164" s="518"/>
      <c r="BY164" s="518"/>
      <c r="BZ164" s="518"/>
      <c r="CA164" s="518"/>
      <c r="CB164" s="518"/>
      <c r="CC164" s="518"/>
      <c r="CD164" s="518"/>
      <c r="CE164" s="518"/>
      <c r="CF164" s="518"/>
      <c r="CG164" s="518"/>
      <c r="CH164" s="518"/>
      <c r="CI164" s="518"/>
      <c r="CJ164" s="518"/>
      <c r="CK164" s="518"/>
      <c r="CL164" s="518"/>
      <c r="CM164" s="518"/>
      <c r="CN164" s="518"/>
      <c r="CO164" s="518"/>
      <c r="CP164" s="518"/>
      <c r="CQ164" s="518"/>
      <c r="CR164" s="518"/>
      <c r="CS164" s="518"/>
      <c r="CT164" s="518"/>
      <c r="CU164" s="518"/>
      <c r="CV164" s="518"/>
      <c r="CW164" s="518"/>
      <c r="CX164" s="518"/>
      <c r="CY164" s="518"/>
      <c r="CZ164" s="518"/>
      <c r="DA164" s="518"/>
      <c r="DB164" s="518"/>
      <c r="DC164" s="518"/>
      <c r="DD164" s="518"/>
      <c r="DE164" s="518"/>
      <c r="DF164" s="518"/>
      <c r="DG164" s="518"/>
      <c r="DH164" s="518"/>
      <c r="DI164" s="518"/>
      <c r="DJ164" s="518"/>
      <c r="DK164" s="518"/>
      <c r="DL164" s="518"/>
      <c r="DM164" s="518"/>
      <c r="DN164" s="518"/>
      <c r="DO164" s="518"/>
      <c r="DP164" s="518"/>
      <c r="DQ164" s="518"/>
      <c r="DR164" s="518"/>
      <c r="DS164" s="518"/>
      <c r="DT164" s="518"/>
      <c r="DU164" s="518"/>
      <c r="DV164" s="518"/>
      <c r="DW164" s="518"/>
      <c r="DX164" s="518"/>
      <c r="DY164" s="518"/>
      <c r="DZ164" s="518"/>
      <c r="EA164" s="518"/>
      <c r="EB164" s="518"/>
      <c r="EC164" s="518"/>
      <c r="ED164" s="518"/>
      <c r="EE164" s="518"/>
      <c r="EF164" s="518"/>
      <c r="EG164" s="518"/>
      <c r="EH164" s="518"/>
      <c r="EI164" s="518"/>
      <c r="EJ164" s="518"/>
      <c r="EK164" s="518"/>
      <c r="EL164" s="518"/>
      <c r="EM164" s="518"/>
      <c r="EN164" s="518"/>
      <c r="EO164" s="518"/>
      <c r="EP164" s="518"/>
      <c r="EQ164" s="518"/>
      <c r="ER164" s="518"/>
      <c r="ES164" s="518"/>
      <c r="ET164" s="518"/>
      <c r="EU164" s="518"/>
      <c r="EV164" s="518"/>
      <c r="EW164" s="518"/>
      <c r="EX164" s="518"/>
      <c r="EY164" s="518"/>
      <c r="EZ164" s="518"/>
      <c r="FA164" s="518"/>
      <c r="FB164" s="518"/>
      <c r="FC164" s="518"/>
      <c r="FD164" s="518"/>
      <c r="FE164" s="518"/>
      <c r="FF164" s="518"/>
      <c r="FG164" s="518"/>
      <c r="FH164" s="518"/>
      <c r="FI164" s="518"/>
      <c r="FJ164" s="518"/>
      <c r="FK164" s="518"/>
      <c r="FL164" s="518"/>
      <c r="FM164" s="518"/>
      <c r="FN164" s="518"/>
      <c r="FO164" s="518"/>
      <c r="FP164" s="518"/>
      <c r="FQ164" s="518"/>
      <c r="FR164" s="518"/>
      <c r="FS164" s="518"/>
      <c r="FT164" s="518"/>
      <c r="FU164" s="518"/>
      <c r="FV164" s="518"/>
      <c r="FW164" s="518"/>
      <c r="FX164" s="518"/>
      <c r="FY164" s="518"/>
      <c r="FZ164" s="518"/>
      <c r="GA164" s="518"/>
      <c r="GB164" s="518"/>
      <c r="GC164" s="518"/>
      <c r="GD164" s="518"/>
      <c r="GE164" s="518"/>
      <c r="GF164" s="518"/>
      <c r="GG164" s="518"/>
      <c r="GH164" s="518"/>
      <c r="GI164" s="518"/>
      <c r="GJ164" s="518"/>
      <c r="GK164" s="518"/>
      <c r="GL164" s="518"/>
      <c r="GM164" s="518"/>
      <c r="GN164" s="518"/>
      <c r="GO164" s="518"/>
      <c r="GP164" s="518"/>
      <c r="GQ164" s="518"/>
      <c r="GR164" s="518"/>
      <c r="GS164" s="518"/>
      <c r="GT164" s="518"/>
      <c r="GU164" s="518"/>
      <c r="GV164" s="518"/>
      <c r="GW164" s="518"/>
      <c r="GX164" s="518"/>
      <c r="GY164" s="518"/>
      <c r="GZ164" s="518"/>
      <c r="HA164" s="518"/>
      <c r="HB164" s="518"/>
      <c r="HC164" s="518"/>
      <c r="HD164" s="518"/>
      <c r="HE164" s="518"/>
      <c r="HF164" s="518"/>
      <c r="HG164" s="518"/>
      <c r="HH164" s="518"/>
      <c r="HI164" s="518"/>
      <c r="HJ164" s="518"/>
      <c r="HK164" s="518"/>
      <c r="HL164" s="518"/>
      <c r="HM164" s="518"/>
      <c r="HN164" s="518"/>
      <c r="HO164" s="518"/>
      <c r="HP164" s="518"/>
      <c r="HQ164" s="518"/>
      <c r="HR164" s="518"/>
      <c r="HS164" s="518"/>
      <c r="HT164" s="518"/>
      <c r="HU164" s="518"/>
      <c r="HV164" s="518"/>
      <c r="HW164" s="518"/>
      <c r="HX164" s="518"/>
      <c r="HY164" s="518"/>
      <c r="HZ164" s="518"/>
      <c r="IA164" s="518"/>
      <c r="IB164" s="518"/>
      <c r="IC164" s="518"/>
      <c r="ID164" s="518"/>
      <c r="IE164" s="518"/>
      <c r="IF164" s="518"/>
      <c r="IG164" s="518"/>
      <c r="IH164" s="518"/>
      <c r="II164" s="518"/>
      <c r="IJ164" s="518"/>
      <c r="IK164" s="518"/>
      <c r="IL164" s="518"/>
      <c r="IM164" s="518"/>
      <c r="IN164" s="518"/>
      <c r="IO164" s="518"/>
      <c r="IP164" s="518"/>
      <c r="IQ164" s="518"/>
      <c r="IR164" s="518"/>
      <c r="IS164" s="518"/>
      <c r="IT164" s="518"/>
      <c r="IU164" s="518"/>
      <c r="IV164" s="518"/>
      <c r="IW164" s="518"/>
      <c r="IX164" s="518"/>
      <c r="IY164" s="518"/>
      <c r="IZ164" s="518"/>
      <c r="JA164" s="518"/>
      <c r="JB164" s="518"/>
      <c r="JC164" s="518"/>
      <c r="JD164" s="518"/>
      <c r="JE164" s="518"/>
      <c r="JF164" s="518"/>
      <c r="JG164" s="518"/>
      <c r="JH164" s="518"/>
      <c r="JI164" s="518"/>
      <c r="JJ164" s="518"/>
      <c r="JK164" s="518"/>
      <c r="JL164" s="518"/>
      <c r="JM164" s="518"/>
      <c r="JN164" s="518"/>
      <c r="JO164" s="518"/>
      <c r="JP164" s="518"/>
      <c r="JQ164" s="518"/>
      <c r="JR164" s="518"/>
      <c r="JS164" s="518"/>
      <c r="JT164" s="518"/>
      <c r="JU164" s="518"/>
      <c r="JV164" s="518"/>
      <c r="JW164" s="518"/>
      <c r="JX164" s="518"/>
      <c r="JY164" s="518"/>
      <c r="JZ164" s="518"/>
      <c r="KA164" s="518"/>
      <c r="KB164" s="518"/>
      <c r="KC164" s="518"/>
      <c r="KD164" s="518"/>
      <c r="KE164" s="518"/>
      <c r="KF164" s="518"/>
      <c r="KG164" s="518"/>
      <c r="KH164" s="518"/>
      <c r="KI164" s="518"/>
      <c r="KJ164" s="518"/>
      <c r="KK164" s="518"/>
      <c r="KL164" s="518"/>
      <c r="KM164" s="518"/>
      <c r="KN164" s="518"/>
      <c r="KO164" s="518"/>
      <c r="KP164" s="518"/>
      <c r="KQ164" s="518"/>
      <c r="KR164" s="518"/>
      <c r="KS164" s="518"/>
      <c r="KT164" s="518"/>
      <c r="KU164" s="518"/>
      <c r="KV164" s="518"/>
      <c r="KW164" s="518"/>
      <c r="KX164" s="518"/>
      <c r="KY164" s="518"/>
      <c r="KZ164" s="518"/>
      <c r="LA164" s="518"/>
      <c r="LB164" s="518"/>
      <c r="LC164" s="518"/>
      <c r="LD164" s="518"/>
      <c r="LE164" s="518"/>
      <c r="LF164" s="518"/>
      <c r="LG164" s="518"/>
      <c r="LH164" s="518"/>
      <c r="LI164" s="518"/>
      <c r="LJ164" s="518"/>
      <c r="LK164" s="518"/>
      <c r="LL164" s="518"/>
      <c r="LM164" s="518"/>
      <c r="LN164" s="518"/>
      <c r="LO164" s="518"/>
      <c r="LP164" s="518"/>
      <c r="LQ164" s="518"/>
      <c r="LR164" s="518"/>
      <c r="LS164" s="518"/>
      <c r="LT164" s="518"/>
      <c r="LU164" s="518"/>
      <c r="LV164" s="518"/>
      <c r="LW164" s="518"/>
      <c r="LX164" s="518"/>
      <c r="LY164" s="518"/>
      <c r="LZ164" s="518"/>
      <c r="MA164" s="518"/>
      <c r="MB164" s="518"/>
      <c r="MC164" s="518"/>
      <c r="MD164" s="518"/>
      <c r="ME164" s="518"/>
      <c r="MF164" s="518"/>
      <c r="MG164" s="518"/>
      <c r="MH164" s="518"/>
      <c r="MI164" s="518"/>
      <c r="MJ164" s="518"/>
      <c r="MK164" s="518"/>
      <c r="ML164" s="518"/>
      <c r="MM164" s="518"/>
      <c r="MN164" s="518"/>
      <c r="MO164" s="518"/>
      <c r="MP164" s="518"/>
      <c r="MQ164" s="518"/>
      <c r="MR164" s="518"/>
      <c r="MS164" s="518"/>
      <c r="MT164" s="518"/>
      <c r="MU164" s="518"/>
      <c r="MV164" s="518"/>
      <c r="MW164" s="518"/>
      <c r="MX164" s="518"/>
      <c r="MY164" s="518"/>
      <c r="MZ164" s="518"/>
      <c r="NA164" s="518"/>
      <c r="NB164" s="518"/>
      <c r="NC164" s="518"/>
      <c r="ND164" s="518"/>
      <c r="NE164" s="518"/>
      <c r="NF164" s="518"/>
      <c r="NG164" s="518"/>
      <c r="NH164" s="518"/>
      <c r="NI164" s="518"/>
      <c r="NJ164" s="518"/>
      <c r="NK164" s="518"/>
      <c r="NL164" s="518"/>
      <c r="NM164" s="518"/>
      <c r="NN164" s="518"/>
      <c r="NO164" s="518"/>
      <c r="NP164" s="518"/>
      <c r="NQ164" s="518"/>
      <c r="NR164" s="518"/>
      <c r="NS164" s="518"/>
      <c r="NT164" s="518"/>
      <c r="NU164" s="518"/>
      <c r="NV164" s="518"/>
      <c r="NW164" s="518"/>
      <c r="NX164" s="518"/>
      <c r="NY164" s="518"/>
      <c r="NZ164" s="518"/>
      <c r="OA164" s="518"/>
      <c r="OB164" s="518"/>
      <c r="OC164" s="518"/>
      <c r="OD164" s="518"/>
      <c r="OE164" s="518"/>
      <c r="OF164" s="518"/>
      <c r="OG164" s="518"/>
      <c r="OH164" s="518"/>
      <c r="OI164" s="518"/>
      <c r="OJ164" s="518"/>
      <c r="OK164" s="518"/>
      <c r="OL164" s="518"/>
      <c r="OM164" s="518"/>
      <c r="ON164" s="518"/>
      <c r="OO164" s="518"/>
      <c r="OP164" s="518"/>
      <c r="OQ164" s="518"/>
      <c r="OR164" s="518"/>
      <c r="OS164" s="518"/>
      <c r="OT164" s="518"/>
      <c r="OU164" s="518"/>
      <c r="OV164" s="518"/>
      <c r="OW164" s="518"/>
      <c r="OX164" s="518"/>
      <c r="OY164" s="518"/>
      <c r="OZ164" s="518"/>
      <c r="PA164" s="518"/>
      <c r="PB164" s="518"/>
      <c r="PC164" s="518"/>
      <c r="PD164" s="518"/>
      <c r="PE164" s="518"/>
      <c r="PF164" s="518"/>
      <c r="PG164" s="518"/>
      <c r="PH164" s="518"/>
      <c r="PI164" s="518"/>
      <c r="PJ164" s="518"/>
      <c r="PK164" s="518"/>
      <c r="PL164" s="518"/>
      <c r="PM164" s="518"/>
      <c r="PN164" s="518"/>
      <c r="PO164" s="518"/>
      <c r="PP164" s="518"/>
      <c r="PQ164" s="518"/>
      <c r="PR164" s="518"/>
      <c r="PS164" s="518"/>
      <c r="PT164" s="518"/>
      <c r="PU164" s="518"/>
      <c r="PV164" s="518"/>
      <c r="PW164" s="518"/>
      <c r="PX164" s="518"/>
      <c r="PY164" s="518"/>
      <c r="PZ164" s="518"/>
      <c r="QA164" s="518"/>
      <c r="QB164" s="518"/>
      <c r="QC164" s="518"/>
      <c r="QD164" s="518"/>
      <c r="QE164" s="518"/>
      <c r="QF164" s="518"/>
      <c r="QG164" s="518"/>
      <c r="QH164" s="518"/>
      <c r="QI164" s="518"/>
      <c r="QJ164" s="518"/>
      <c r="QK164" s="518"/>
      <c r="QL164" s="518"/>
      <c r="QM164" s="518"/>
      <c r="QN164" s="518"/>
      <c r="QO164" s="518"/>
      <c r="QP164" s="518"/>
      <c r="QQ164" s="518"/>
      <c r="QR164" s="518"/>
      <c r="QS164" s="518"/>
      <c r="QT164" s="518"/>
      <c r="QU164" s="518"/>
      <c r="QV164" s="518"/>
      <c r="QW164" s="518"/>
      <c r="QX164" s="518"/>
      <c r="QY164" s="518"/>
      <c r="QZ164" s="518"/>
      <c r="RA164" s="518"/>
      <c r="RB164" s="518"/>
      <c r="RC164" s="518"/>
      <c r="RD164" s="518"/>
      <c r="RE164" s="518"/>
      <c r="RF164" s="518"/>
      <c r="RG164" s="518"/>
      <c r="RH164" s="518"/>
      <c r="RI164" s="518"/>
      <c r="RJ164" s="518"/>
      <c r="RK164" s="518"/>
      <c r="RL164" s="518"/>
      <c r="RM164" s="518"/>
      <c r="RN164" s="518"/>
      <c r="RO164" s="518"/>
      <c r="RP164" s="518"/>
      <c r="RQ164" s="518"/>
      <c r="RR164" s="518"/>
      <c r="RS164" s="518"/>
      <c r="RT164" s="518"/>
      <c r="RU164" s="518"/>
      <c r="RV164" s="518"/>
      <c r="RW164" s="518"/>
      <c r="RX164" s="518"/>
      <c r="RY164" s="518"/>
      <c r="RZ164" s="518"/>
      <c r="SA164" s="518"/>
      <c r="SB164" s="518"/>
      <c r="SC164" s="518"/>
      <c r="SD164" s="518"/>
      <c r="SE164" s="518"/>
      <c r="SF164" s="518"/>
      <c r="SG164" s="518"/>
      <c r="SH164" s="518"/>
      <c r="SI164" s="518"/>
      <c r="SJ164" s="518"/>
      <c r="SK164" s="518"/>
      <c r="SL164" s="518"/>
      <c r="SM164" s="518"/>
      <c r="SN164" s="518"/>
      <c r="SO164" s="518"/>
      <c r="SP164" s="518"/>
      <c r="SQ164" s="518"/>
      <c r="SR164" s="518"/>
      <c r="SS164" s="518"/>
      <c r="ST164" s="518"/>
      <c r="SU164" s="518"/>
      <c r="SV164" s="518"/>
      <c r="SW164" s="518"/>
      <c r="SX164" s="518"/>
      <c r="SY164" s="518"/>
      <c r="SZ164" s="518"/>
      <c r="TA164" s="518"/>
      <c r="TB164" s="518"/>
      <c r="TC164" s="518"/>
      <c r="TD164" s="518"/>
      <c r="TE164" s="518"/>
      <c r="TF164" s="518"/>
      <c r="TG164" s="518"/>
      <c r="TH164" s="518"/>
      <c r="TI164" s="518"/>
      <c r="TJ164" s="518"/>
      <c r="TK164" s="518"/>
      <c r="TL164" s="518"/>
      <c r="TM164" s="518"/>
      <c r="TN164" s="518"/>
      <c r="TO164" s="518"/>
      <c r="TP164" s="518"/>
      <c r="TQ164" s="518"/>
      <c r="TR164" s="518"/>
      <c r="TS164" s="518"/>
      <c r="TT164" s="518"/>
      <c r="TU164" s="518"/>
      <c r="TV164" s="518"/>
      <c r="TW164" s="518"/>
      <c r="TX164" s="518"/>
      <c r="TY164" s="518"/>
      <c r="TZ164" s="518"/>
      <c r="UA164" s="518"/>
      <c r="UB164" s="518"/>
      <c r="UC164" s="518"/>
      <c r="UD164" s="518"/>
      <c r="UE164" s="518"/>
      <c r="UF164" s="518"/>
      <c r="UG164" s="518"/>
      <c r="UH164" s="518"/>
      <c r="UI164" s="518"/>
      <c r="UJ164" s="518"/>
      <c r="UK164" s="518"/>
      <c r="UL164" s="518"/>
      <c r="UM164" s="518"/>
      <c r="UN164" s="518"/>
      <c r="UO164" s="518"/>
      <c r="UP164" s="518"/>
      <c r="UQ164" s="518"/>
      <c r="UR164" s="518"/>
      <c r="US164" s="518"/>
      <c r="UT164" s="518"/>
      <c r="UU164" s="518"/>
      <c r="UV164" s="518"/>
      <c r="UW164" s="518"/>
      <c r="UX164" s="518"/>
      <c r="UY164" s="518"/>
      <c r="UZ164" s="518"/>
      <c r="VA164" s="518"/>
      <c r="VB164" s="518"/>
      <c r="VC164" s="518"/>
      <c r="VD164" s="518"/>
      <c r="VE164" s="518"/>
      <c r="VF164" s="518"/>
      <c r="VG164" s="518"/>
      <c r="VH164" s="518"/>
      <c r="VI164" s="518"/>
      <c r="VJ164" s="518"/>
      <c r="VK164" s="518"/>
      <c r="VL164" s="518"/>
      <c r="VM164" s="518"/>
      <c r="VN164" s="518"/>
      <c r="VO164" s="518"/>
      <c r="VP164" s="518"/>
      <c r="VQ164" s="518"/>
      <c r="VR164" s="518"/>
      <c r="VS164" s="518"/>
      <c r="VT164" s="518"/>
      <c r="VU164" s="518"/>
      <c r="VV164" s="518"/>
      <c r="VW164" s="518"/>
      <c r="VX164" s="518"/>
      <c r="VY164" s="518"/>
      <c r="VZ164" s="518"/>
      <c r="WA164" s="518"/>
      <c r="WB164" s="518"/>
      <c r="WC164" s="518"/>
      <c r="WD164" s="518"/>
      <c r="WE164" s="518"/>
      <c r="WF164" s="518"/>
      <c r="WG164" s="518"/>
      <c r="WH164" s="518"/>
      <c r="WI164" s="518"/>
      <c r="WJ164" s="518"/>
      <c r="WK164" s="518"/>
      <c r="WL164" s="518"/>
      <c r="WM164" s="518"/>
      <c r="WN164" s="518"/>
      <c r="WO164" s="518"/>
      <c r="WP164" s="518"/>
      <c r="WQ164" s="518"/>
      <c r="WR164" s="518"/>
      <c r="WS164" s="518"/>
      <c r="WT164" s="518"/>
      <c r="WU164" s="518"/>
      <c r="WV164" s="518"/>
      <c r="WW164" s="518"/>
      <c r="WX164" s="518"/>
      <c r="WY164" s="518"/>
      <c r="WZ164" s="518"/>
      <c r="XA164" s="518"/>
      <c r="XB164" s="518"/>
      <c r="XC164" s="518"/>
      <c r="XD164" s="518"/>
      <c r="XE164" s="518"/>
      <c r="XF164" s="518"/>
      <c r="XG164" s="518"/>
      <c r="XH164" s="518"/>
      <c r="XI164" s="518"/>
      <c r="XJ164" s="518"/>
      <c r="XK164" s="518"/>
      <c r="XL164" s="518"/>
      <c r="XM164" s="518"/>
      <c r="XN164" s="518"/>
      <c r="XO164" s="518"/>
      <c r="XP164" s="518"/>
      <c r="XQ164" s="518"/>
      <c r="XR164" s="518"/>
      <c r="XS164" s="518"/>
      <c r="XT164" s="518"/>
      <c r="XU164" s="518"/>
      <c r="XV164" s="518"/>
      <c r="XW164" s="518"/>
      <c r="XX164" s="518"/>
      <c r="XY164" s="518"/>
      <c r="XZ164" s="518"/>
      <c r="YA164" s="518"/>
      <c r="YB164" s="518"/>
      <c r="YC164" s="518"/>
      <c r="YD164" s="518"/>
      <c r="YE164" s="518"/>
      <c r="YF164" s="518"/>
      <c r="YG164" s="518"/>
      <c r="YH164" s="518"/>
      <c r="YI164" s="518"/>
      <c r="YJ164" s="518"/>
      <c r="YK164" s="518"/>
      <c r="YL164" s="518"/>
      <c r="YM164" s="518"/>
      <c r="YN164" s="518"/>
      <c r="YO164" s="518"/>
      <c r="YP164" s="518"/>
      <c r="YQ164" s="518"/>
      <c r="YR164" s="518"/>
      <c r="YS164" s="518"/>
      <c r="YT164" s="518"/>
      <c r="YU164" s="518"/>
      <c r="YV164" s="518"/>
      <c r="YW164" s="518"/>
      <c r="YX164" s="518"/>
      <c r="YY164" s="518"/>
      <c r="YZ164" s="518"/>
      <c r="ZA164" s="518"/>
      <c r="ZB164" s="518"/>
      <c r="ZC164" s="518"/>
      <c r="ZD164" s="518"/>
      <c r="ZE164" s="518"/>
      <c r="ZF164" s="518"/>
      <c r="ZG164" s="518"/>
      <c r="ZH164" s="518"/>
      <c r="ZI164" s="518"/>
      <c r="ZJ164" s="518"/>
      <c r="ZK164" s="518"/>
      <c r="ZL164" s="518"/>
      <c r="ZM164" s="518"/>
      <c r="ZN164" s="518"/>
      <c r="ZO164" s="518"/>
      <c r="ZP164" s="518"/>
      <c r="ZQ164" s="518"/>
      <c r="ZR164" s="518"/>
      <c r="ZS164" s="518"/>
      <c r="ZT164" s="518"/>
      <c r="ZU164" s="518"/>
      <c r="ZV164" s="518"/>
      <c r="ZW164" s="518"/>
      <c r="ZX164" s="518"/>
      <c r="ZY164" s="518"/>
      <c r="ZZ164" s="518"/>
      <c r="AAA164" s="518"/>
      <c r="AAB164" s="518"/>
      <c r="AAC164" s="518"/>
      <c r="AAD164" s="518"/>
      <c r="AAE164" s="518"/>
      <c r="AAF164" s="518"/>
      <c r="AAG164" s="518"/>
      <c r="AAH164" s="518"/>
      <c r="AAI164" s="518"/>
      <c r="AAJ164" s="518"/>
      <c r="AAK164" s="518"/>
      <c r="AAL164" s="518"/>
      <c r="AAM164" s="518"/>
      <c r="AAN164" s="518"/>
      <c r="AAO164" s="518"/>
      <c r="AAP164" s="518"/>
      <c r="AAQ164" s="518"/>
      <c r="AAR164" s="518"/>
      <c r="AAS164" s="518"/>
      <c r="AAT164" s="518"/>
      <c r="AAU164" s="518"/>
      <c r="AAV164" s="518"/>
      <c r="AAW164" s="518"/>
      <c r="AAX164" s="518"/>
      <c r="AAY164" s="518"/>
      <c r="AAZ164" s="518"/>
      <c r="ABA164" s="518"/>
      <c r="ABB164" s="518"/>
      <c r="ABC164" s="518"/>
      <c r="ABD164" s="518"/>
      <c r="ABE164" s="518"/>
      <c r="ABF164" s="518"/>
      <c r="ABG164" s="518"/>
      <c r="ABH164" s="518"/>
      <c r="ABI164" s="518"/>
      <c r="ABJ164" s="518"/>
      <c r="ABK164" s="518"/>
      <c r="ABL164" s="518"/>
      <c r="ABM164" s="518"/>
      <c r="ABN164" s="518"/>
      <c r="ABO164" s="518"/>
      <c r="ABP164" s="518"/>
      <c r="ABQ164" s="518"/>
      <c r="ABR164" s="518"/>
      <c r="ABS164" s="518"/>
      <c r="ABT164" s="518"/>
      <c r="ABU164" s="518"/>
      <c r="ABV164" s="518"/>
      <c r="ABW164" s="518"/>
      <c r="ABX164" s="518"/>
      <c r="ABY164" s="518"/>
      <c r="ABZ164" s="518"/>
      <c r="ACA164" s="518"/>
      <c r="ACB164" s="518"/>
      <c r="ACC164" s="518"/>
      <c r="ACD164" s="518"/>
      <c r="ACE164" s="518"/>
      <c r="ACF164" s="518"/>
      <c r="ACG164" s="518"/>
      <c r="ACH164" s="518"/>
      <c r="ACI164" s="518"/>
      <c r="ACJ164" s="518"/>
      <c r="ACK164" s="518"/>
      <c r="ACL164" s="518"/>
      <c r="ACM164" s="518"/>
      <c r="ACN164" s="518"/>
      <c r="ACO164" s="518"/>
      <c r="ACP164" s="518"/>
      <c r="ACQ164" s="518"/>
      <c r="ACR164" s="518"/>
      <c r="ACS164" s="518"/>
      <c r="ACT164" s="518"/>
      <c r="ACU164" s="518"/>
      <c r="ACV164" s="518"/>
      <c r="ACW164" s="518"/>
      <c r="ACX164" s="518"/>
      <c r="ACY164" s="518"/>
      <c r="ACZ164" s="518"/>
      <c r="ADA164" s="518"/>
      <c r="ADB164" s="518"/>
      <c r="ADC164" s="518"/>
      <c r="ADD164" s="518"/>
      <c r="ADE164" s="518"/>
      <c r="ADF164" s="518"/>
      <c r="ADG164" s="518"/>
      <c r="ADH164" s="518"/>
      <c r="ADI164" s="518"/>
      <c r="ADJ164" s="518"/>
      <c r="ADK164" s="518"/>
      <c r="ADL164" s="518"/>
      <c r="ADM164" s="518"/>
      <c r="ADN164" s="518"/>
      <c r="ADO164" s="518"/>
      <c r="ADP164" s="518"/>
      <c r="ADQ164" s="518"/>
      <c r="ADR164" s="518"/>
      <c r="ADS164" s="518"/>
      <c r="ADT164" s="518"/>
      <c r="ADU164" s="518"/>
      <c r="ADV164" s="518"/>
      <c r="ADW164" s="518"/>
      <c r="ADX164" s="518"/>
      <c r="ADY164" s="518"/>
      <c r="ADZ164" s="518"/>
      <c r="AEA164" s="518"/>
      <c r="AEB164" s="518"/>
      <c r="AEC164" s="518"/>
      <c r="AED164" s="518"/>
      <c r="AEE164" s="518"/>
      <c r="AEF164" s="518"/>
      <c r="AEG164" s="518"/>
      <c r="AEH164" s="518"/>
      <c r="AEI164" s="518"/>
      <c r="AEJ164" s="518"/>
      <c r="AEK164" s="518"/>
      <c r="AEL164" s="518"/>
      <c r="AEM164" s="518"/>
      <c r="AEN164" s="518"/>
      <c r="AEO164" s="518"/>
      <c r="AEP164" s="518"/>
      <c r="AEQ164" s="518"/>
      <c r="AER164" s="518"/>
      <c r="AES164" s="518"/>
      <c r="AET164" s="518"/>
      <c r="AEU164" s="518"/>
      <c r="AEV164" s="518"/>
      <c r="AEW164" s="518"/>
      <c r="AEX164" s="518"/>
      <c r="AEY164" s="518"/>
      <c r="AEZ164" s="518"/>
      <c r="AFA164" s="518"/>
      <c r="AFB164" s="518"/>
      <c r="AFC164" s="518"/>
      <c r="AFD164" s="518"/>
      <c r="AFE164" s="518"/>
      <c r="AFF164" s="518"/>
      <c r="AFG164" s="518"/>
      <c r="AFH164" s="518"/>
      <c r="AFI164" s="518"/>
      <c r="AFJ164" s="518"/>
      <c r="AFK164" s="518"/>
      <c r="AFL164" s="518"/>
      <c r="AFM164" s="518"/>
      <c r="AFN164" s="518"/>
      <c r="AFO164" s="518"/>
      <c r="AFP164" s="518"/>
      <c r="AFQ164" s="518"/>
      <c r="AFR164" s="518"/>
      <c r="AFS164" s="518"/>
      <c r="AFT164" s="518"/>
      <c r="AFU164" s="518"/>
      <c r="AFV164" s="518"/>
      <c r="AFW164" s="518"/>
      <c r="AFX164" s="518"/>
      <c r="AFY164" s="518"/>
      <c r="AFZ164" s="518"/>
      <c r="AGA164" s="518"/>
      <c r="AGB164" s="518"/>
      <c r="AGC164" s="518"/>
      <c r="AGD164" s="518"/>
      <c r="AGE164" s="518"/>
      <c r="AGF164" s="518"/>
      <c r="AGG164" s="518"/>
      <c r="AGH164" s="518"/>
      <c r="AGI164" s="518"/>
      <c r="AGJ164" s="518"/>
      <c r="AGK164" s="518"/>
      <c r="AGL164" s="518"/>
      <c r="AGM164" s="518"/>
      <c r="AGN164" s="518"/>
      <c r="AGO164" s="518"/>
      <c r="AGP164" s="518"/>
      <c r="AGQ164" s="518"/>
      <c r="AGR164" s="518"/>
      <c r="AGS164" s="518"/>
      <c r="AGT164" s="518"/>
      <c r="AGU164" s="518"/>
      <c r="AGV164" s="518"/>
      <c r="AGW164" s="518"/>
      <c r="AGX164" s="518"/>
      <c r="AGY164" s="518"/>
      <c r="AGZ164" s="518"/>
      <c r="AHA164" s="518"/>
      <c r="AHB164" s="518"/>
      <c r="AHC164" s="518"/>
      <c r="AHD164" s="518"/>
      <c r="AHE164" s="518"/>
      <c r="AHF164" s="518"/>
      <c r="AHG164" s="518"/>
      <c r="AHH164" s="518"/>
      <c r="AHI164" s="518"/>
      <c r="AHJ164" s="518"/>
      <c r="AHK164" s="518"/>
      <c r="AHL164" s="518"/>
      <c r="AHM164" s="518"/>
      <c r="AHN164" s="518"/>
      <c r="AHO164" s="518"/>
      <c r="AHP164" s="518"/>
      <c r="AHQ164" s="518"/>
      <c r="AHR164" s="518"/>
      <c r="AHS164" s="518"/>
      <c r="AHT164" s="518"/>
      <c r="AHU164" s="518"/>
      <c r="AHV164" s="518"/>
      <c r="AHW164" s="518"/>
      <c r="AHX164" s="518"/>
      <c r="AHY164" s="518"/>
      <c r="AHZ164" s="518"/>
      <c r="AIA164" s="518"/>
      <c r="AIB164" s="518"/>
      <c r="AIC164" s="518"/>
      <c r="AID164" s="518"/>
      <c r="AIE164" s="518"/>
      <c r="AIF164" s="518"/>
      <c r="AIG164" s="518"/>
      <c r="AIH164" s="518"/>
      <c r="AII164" s="518"/>
      <c r="AIJ164" s="518"/>
      <c r="AIK164" s="518"/>
      <c r="AIL164" s="518"/>
      <c r="AIM164" s="518"/>
      <c r="AIN164" s="518"/>
      <c r="AIO164" s="518"/>
      <c r="AIP164" s="518"/>
      <c r="AIQ164" s="518"/>
      <c r="AIR164" s="518"/>
      <c r="AIS164" s="518"/>
      <c r="AIT164" s="518"/>
      <c r="AIU164" s="518"/>
      <c r="AIV164" s="518"/>
      <c r="AIW164" s="518"/>
      <c r="AIX164" s="518"/>
      <c r="AIY164" s="518"/>
      <c r="AIZ164" s="518"/>
      <c r="AJA164" s="518"/>
      <c r="AJB164" s="518"/>
      <c r="AJC164" s="518"/>
      <c r="AJD164" s="518"/>
      <c r="AJE164" s="518"/>
      <c r="AJF164" s="518"/>
      <c r="AJG164" s="518"/>
      <c r="AJH164" s="518"/>
      <c r="AJI164" s="518"/>
      <c r="AJJ164" s="518"/>
      <c r="AJK164" s="518"/>
      <c r="AJL164" s="518"/>
      <c r="AJM164" s="518"/>
      <c r="AJN164" s="518"/>
      <c r="AJO164" s="518"/>
      <c r="AJP164" s="518"/>
      <c r="AJQ164" s="518"/>
      <c r="AJR164" s="518"/>
      <c r="AJS164" s="518"/>
      <c r="AJT164" s="518"/>
      <c r="AJU164" s="518"/>
      <c r="AJV164" s="518"/>
      <c r="AJW164" s="518"/>
      <c r="AJX164" s="518"/>
      <c r="AJY164" s="518"/>
      <c r="AJZ164" s="518"/>
      <c r="AKA164" s="518"/>
      <c r="AKB164" s="518"/>
      <c r="AKC164" s="518"/>
      <c r="AKD164" s="518"/>
      <c r="AKE164" s="518"/>
      <c r="AKF164" s="518"/>
      <c r="AKG164" s="518"/>
      <c r="AKH164" s="518"/>
      <c r="AKI164" s="518"/>
      <c r="AKJ164" s="518"/>
      <c r="AKK164" s="518"/>
      <c r="AKL164" s="518"/>
      <c r="AKM164" s="518"/>
      <c r="AKN164" s="518"/>
      <c r="AKO164" s="518"/>
      <c r="AKP164" s="518"/>
      <c r="AKQ164" s="518"/>
      <c r="AKR164" s="518"/>
      <c r="AKS164" s="518"/>
      <c r="AKT164" s="518"/>
      <c r="AKU164" s="518"/>
      <c r="AKV164" s="518"/>
      <c r="AKW164" s="518"/>
      <c r="AKX164" s="518"/>
      <c r="AKY164" s="518"/>
      <c r="AKZ164" s="518"/>
      <c r="ALA164" s="518"/>
      <c r="ALB164" s="518"/>
      <c r="ALC164" s="518"/>
      <c r="ALD164" s="518"/>
      <c r="ALE164" s="518"/>
      <c r="ALF164" s="518"/>
      <c r="ALG164" s="518"/>
      <c r="ALH164" s="518"/>
      <c r="ALI164" s="518"/>
      <c r="ALJ164" s="518"/>
      <c r="ALK164" s="518"/>
      <c r="ALL164" s="518"/>
      <c r="ALM164" s="518"/>
      <c r="ALN164" s="518"/>
      <c r="ALO164" s="518"/>
      <c r="ALP164" s="518"/>
      <c r="ALQ164" s="518"/>
      <c r="ALR164" s="518"/>
      <c r="ALS164" s="518"/>
      <c r="ALT164" s="518"/>
      <c r="ALU164" s="518"/>
      <c r="ALV164" s="518"/>
      <c r="ALW164" s="518"/>
      <c r="ALX164" s="518"/>
      <c r="ALY164" s="518"/>
      <c r="ALZ164" s="518"/>
      <c r="AMA164" s="518"/>
      <c r="AMB164" s="518"/>
      <c r="AMC164" s="518"/>
      <c r="AMD164" s="518"/>
      <c r="AME164" s="518"/>
      <c r="AMF164" s="518"/>
      <c r="AMG164" s="518"/>
      <c r="AMH164" s="518"/>
      <c r="AMI164" s="518"/>
      <c r="AMJ164" s="518"/>
      <c r="AMK164" s="518"/>
      <c r="AML164" s="518"/>
      <c r="AMM164" s="518"/>
      <c r="AMN164" s="518"/>
      <c r="AMO164" s="518"/>
      <c r="AMP164" s="518"/>
      <c r="AMQ164" s="518"/>
      <c r="AMR164" s="518"/>
      <c r="AMS164" s="518"/>
      <c r="AMT164" s="518"/>
      <c r="AMU164" s="518"/>
      <c r="AMV164" s="518"/>
      <c r="AMW164" s="518"/>
      <c r="AMX164" s="518"/>
      <c r="AMY164" s="518"/>
      <c r="AMZ164" s="518"/>
      <c r="ANA164" s="518"/>
      <c r="ANB164" s="518"/>
      <c r="ANC164" s="518"/>
      <c r="AND164" s="518"/>
      <c r="ANE164" s="518"/>
      <c r="ANF164" s="518"/>
      <c r="ANG164" s="518"/>
      <c r="ANH164" s="518"/>
      <c r="ANI164" s="518"/>
      <c r="ANJ164" s="518"/>
      <c r="ANK164" s="518"/>
      <c r="ANL164" s="518"/>
      <c r="ANM164" s="518"/>
      <c r="ANN164" s="518"/>
      <c r="ANO164" s="518"/>
      <c r="ANP164" s="518"/>
      <c r="ANQ164" s="518"/>
      <c r="ANR164" s="518"/>
      <c r="ANS164" s="518"/>
      <c r="ANT164" s="518"/>
      <c r="ANU164" s="518"/>
      <c r="ANV164" s="518"/>
      <c r="ANW164" s="518"/>
      <c r="ANX164" s="518"/>
      <c r="ANY164" s="518"/>
      <c r="ANZ164" s="518"/>
      <c r="AOA164" s="518"/>
      <c r="AOB164" s="518"/>
      <c r="AOC164" s="518"/>
      <c r="AOD164" s="518"/>
      <c r="AOE164" s="518"/>
      <c r="AOF164" s="518"/>
      <c r="AOG164" s="518"/>
      <c r="AOH164" s="518"/>
      <c r="AOI164" s="518"/>
      <c r="AOJ164" s="518"/>
      <c r="AOK164" s="518"/>
      <c r="AOL164" s="518"/>
      <c r="AOM164" s="518"/>
      <c r="AON164" s="518"/>
      <c r="AOO164" s="518"/>
      <c r="AOP164" s="518"/>
      <c r="AOQ164" s="518"/>
      <c r="AOR164" s="518"/>
      <c r="AOS164" s="518"/>
      <c r="AOT164" s="518"/>
      <c r="AOU164" s="518"/>
      <c r="AOV164" s="518"/>
      <c r="AOW164" s="518"/>
      <c r="AOX164" s="518"/>
      <c r="AOY164" s="518"/>
      <c r="AOZ164" s="518"/>
      <c r="APA164" s="518"/>
      <c r="APB164" s="518"/>
      <c r="APC164" s="518"/>
      <c r="APD164" s="518"/>
      <c r="APE164" s="518"/>
      <c r="APF164" s="518"/>
      <c r="APG164" s="518"/>
      <c r="APH164" s="518"/>
      <c r="API164" s="518"/>
      <c r="APJ164" s="518"/>
      <c r="APK164" s="518"/>
      <c r="APL164" s="518"/>
      <c r="APM164" s="518"/>
      <c r="APN164" s="518"/>
      <c r="APO164" s="518"/>
      <c r="APP164" s="518"/>
      <c r="APQ164" s="518"/>
      <c r="APR164" s="518"/>
      <c r="APS164" s="518"/>
      <c r="APT164" s="518"/>
      <c r="APU164" s="518"/>
      <c r="APV164" s="518"/>
      <c r="APW164" s="518"/>
      <c r="APX164" s="518"/>
      <c r="APY164" s="518"/>
      <c r="APZ164" s="518"/>
      <c r="AQA164" s="518"/>
      <c r="AQB164" s="518"/>
      <c r="AQC164" s="518"/>
      <c r="AQD164" s="518"/>
      <c r="AQE164" s="518"/>
      <c r="AQF164" s="518"/>
      <c r="AQG164" s="518"/>
      <c r="AQH164" s="518"/>
      <c r="AQI164" s="518"/>
      <c r="AQJ164" s="518"/>
      <c r="AQK164" s="518"/>
      <c r="AQL164" s="518"/>
      <c r="AQM164" s="518"/>
      <c r="AQN164" s="518"/>
      <c r="AQO164" s="518"/>
      <c r="AQP164" s="518"/>
      <c r="AQQ164" s="518"/>
      <c r="AQR164" s="518"/>
      <c r="AQS164" s="518"/>
      <c r="AQT164" s="518"/>
      <c r="AQU164" s="518"/>
      <c r="AQV164" s="518"/>
      <c r="AQW164" s="518"/>
      <c r="AQX164" s="518"/>
      <c r="AQY164" s="518"/>
      <c r="AQZ164" s="518"/>
      <c r="ARA164" s="518"/>
      <c r="ARB164" s="518"/>
      <c r="ARC164" s="518"/>
      <c r="ARD164" s="518"/>
      <c r="ARE164" s="518"/>
      <c r="ARF164" s="518"/>
      <c r="ARG164" s="518"/>
      <c r="ARH164" s="518"/>
      <c r="ARI164" s="518"/>
      <c r="ARJ164" s="518"/>
      <c r="ARK164" s="518"/>
      <c r="ARL164" s="518"/>
      <c r="ARM164" s="518"/>
      <c r="ARN164" s="518"/>
      <c r="ARO164" s="518"/>
      <c r="ARP164" s="518"/>
      <c r="ARQ164" s="518"/>
      <c r="ARR164" s="518"/>
      <c r="ARS164" s="518"/>
      <c r="ART164" s="518"/>
      <c r="ARU164" s="518"/>
      <c r="ARV164" s="518"/>
      <c r="ARW164" s="518"/>
      <c r="ARX164" s="518"/>
      <c r="ARY164" s="518"/>
      <c r="ARZ164" s="518"/>
      <c r="ASA164" s="518"/>
      <c r="ASB164" s="518"/>
      <c r="ASC164" s="518"/>
    </row>
    <row r="165" spans="1:1173" s="512" customFormat="1" ht="22" hidden="1" customHeight="1" thickTop="1" thickBot="1" x14ac:dyDescent="0.2">
      <c r="A165" s="513"/>
      <c r="B165" s="556" t="s">
        <v>250</v>
      </c>
      <c r="C165" s="557" t="s">
        <v>49</v>
      </c>
      <c r="D165" s="558">
        <f>IF(D$29="","",D150+D154+D158+D162)</f>
        <v>727972455.46162248</v>
      </c>
      <c r="E165" s="558">
        <f t="shared" si="52"/>
        <v>1445625717.585305</v>
      </c>
      <c r="F165" s="558">
        <f t="shared" si="52"/>
        <v>2153190123.2370901</v>
      </c>
      <c r="G165" s="558">
        <f t="shared" si="52"/>
        <v>2854855177.4475231</v>
      </c>
      <c r="H165" s="558">
        <f t="shared" si="52"/>
        <v>3546862505.7142615</v>
      </c>
      <c r="I165" s="558">
        <f t="shared" si="52"/>
        <v>4229426192.1697211</v>
      </c>
      <c r="J165" s="558">
        <f t="shared" si="52"/>
        <v>4902759363.2179003</v>
      </c>
      <c r="K165" s="558">
        <f t="shared" si="52"/>
        <v>5567060964.4551792</v>
      </c>
      <c r="L165" s="558">
        <f t="shared" si="52"/>
        <v>6222542271.5446043</v>
      </c>
      <c r="M165" s="558">
        <f t="shared" si="52"/>
        <v>6869387176.6922798</v>
      </c>
      <c r="N165" s="558">
        <f t="shared" si="52"/>
        <v>7507791943.4805374</v>
      </c>
      <c r="O165" s="558">
        <f t="shared" si="52"/>
        <v>8137951982.115983</v>
      </c>
      <c r="P165" s="558">
        <f t="shared" si="52"/>
        <v>8760048624.2812843</v>
      </c>
      <c r="Q165" s="558">
        <f t="shared" si="52"/>
        <v>9356395158.6440144</v>
      </c>
      <c r="R165" s="558">
        <f t="shared" si="52"/>
        <v>9945038535.371685</v>
      </c>
      <c r="S165" s="558">
        <f t="shared" si="52"/>
        <v>10526157699.003914</v>
      </c>
      <c r="T165" s="558">
        <f t="shared" si="52"/>
        <v>11099917590.346752</v>
      </c>
      <c r="U165" s="558">
        <f t="shared" si="52"/>
        <v>11666495653.851095</v>
      </c>
      <c r="V165" s="558">
        <f t="shared" si="52"/>
        <v>12226055365.4625</v>
      </c>
      <c r="W165" s="558">
        <f t="shared" si="52"/>
        <v>12778759494.515295</v>
      </c>
      <c r="X165" s="558">
        <f t="shared" si="52"/>
        <v>13324756875.702967</v>
      </c>
      <c r="Y165" s="558">
        <f t="shared" si="52"/>
        <v>13864222159.902277</v>
      </c>
      <c r="Z165" s="558">
        <f t="shared" si="52"/>
        <v>14397302851.112452</v>
      </c>
      <c r="AA165" s="558">
        <f t="shared" si="52"/>
        <v>14891431168.036856</v>
      </c>
      <c r="AB165" s="558">
        <f t="shared" si="52"/>
        <v>15379467991.029377</v>
      </c>
      <c r="AC165" s="558">
        <f t="shared" si="52"/>
        <v>15861558945.850201</v>
      </c>
      <c r="AD165" s="558">
        <f t="shared" si="52"/>
        <v>16337849062.3894</v>
      </c>
      <c r="AE165" s="558">
        <f t="shared" si="52"/>
        <v>16808482789.28862</v>
      </c>
      <c r="AF165" s="558">
        <f t="shared" si="52"/>
        <v>17273590763.487232</v>
      </c>
      <c r="AG165" s="558">
        <f t="shared" si="52"/>
        <v>17733303069.084064</v>
      </c>
      <c r="AH165" s="558">
        <f t="shared" si="52"/>
        <v>18187762495.930649</v>
      </c>
      <c r="AI165" s="558">
        <f t="shared" si="52"/>
        <v>18637098063.576492</v>
      </c>
      <c r="AJ165" s="558">
        <f t="shared" si="52"/>
        <v>19081425034.547379</v>
      </c>
      <c r="AK165" s="558" t="str">
        <f t="shared" si="52"/>
        <v/>
      </c>
      <c r="AL165" s="558" t="str">
        <f t="shared" si="52"/>
        <v/>
      </c>
      <c r="AM165" s="558" t="str">
        <f t="shared" si="52"/>
        <v/>
      </c>
      <c r="AN165" s="558" t="str">
        <f t="shared" si="52"/>
        <v/>
      </c>
      <c r="AO165" s="558" t="str">
        <f t="shared" si="52"/>
        <v/>
      </c>
      <c r="AP165" s="558" t="str">
        <f t="shared" si="52"/>
        <v/>
      </c>
      <c r="AQ165" s="558" t="str">
        <f t="shared" si="52"/>
        <v/>
      </c>
      <c r="AR165" s="558" t="str">
        <f t="shared" si="52"/>
        <v/>
      </c>
      <c r="AS165" s="518"/>
      <c r="AT165" s="518"/>
      <c r="AU165" s="518"/>
      <c r="AV165" s="518"/>
      <c r="AW165" s="518"/>
      <c r="AX165" s="518"/>
      <c r="AY165" s="518"/>
      <c r="AZ165" s="518"/>
      <c r="BA165" s="518"/>
      <c r="BB165" s="518"/>
      <c r="BC165" s="518"/>
      <c r="BD165" s="518"/>
      <c r="BE165" s="518"/>
      <c r="BF165" s="518"/>
      <c r="BG165" s="518"/>
      <c r="BH165" s="518"/>
      <c r="BI165" s="518"/>
      <c r="BJ165" s="518"/>
      <c r="BK165" s="518"/>
      <c r="BL165" s="518"/>
      <c r="BM165" s="518"/>
      <c r="BN165" s="518"/>
      <c r="BO165" s="518"/>
      <c r="BP165" s="518"/>
      <c r="BQ165" s="518"/>
      <c r="BR165" s="518"/>
      <c r="BS165" s="518"/>
      <c r="BT165" s="518"/>
      <c r="BU165" s="518"/>
      <c r="BV165" s="518"/>
      <c r="BW165" s="518"/>
      <c r="BX165" s="518"/>
      <c r="BY165" s="518"/>
      <c r="BZ165" s="518"/>
      <c r="CA165" s="518"/>
      <c r="CB165" s="518"/>
      <c r="CC165" s="518"/>
      <c r="CD165" s="518"/>
      <c r="CE165" s="518"/>
      <c r="CF165" s="518"/>
      <c r="CG165" s="518"/>
      <c r="CH165" s="518"/>
      <c r="CI165" s="518"/>
      <c r="CJ165" s="518"/>
      <c r="CK165" s="518"/>
      <c r="CL165" s="518"/>
      <c r="CM165" s="518"/>
      <c r="CN165" s="518"/>
      <c r="CO165" s="518"/>
      <c r="CP165" s="518"/>
      <c r="CQ165" s="518"/>
      <c r="CR165" s="518"/>
      <c r="CS165" s="518"/>
      <c r="CT165" s="518"/>
      <c r="CU165" s="518"/>
      <c r="CV165" s="518"/>
      <c r="CW165" s="518"/>
      <c r="CX165" s="518"/>
      <c r="CY165" s="518"/>
      <c r="CZ165" s="518"/>
      <c r="DA165" s="518"/>
      <c r="DB165" s="518"/>
      <c r="DC165" s="518"/>
      <c r="DD165" s="518"/>
      <c r="DE165" s="518"/>
      <c r="DF165" s="518"/>
      <c r="DG165" s="518"/>
      <c r="DH165" s="518"/>
      <c r="DI165" s="518"/>
      <c r="DJ165" s="518"/>
      <c r="DK165" s="518"/>
      <c r="DL165" s="518"/>
      <c r="DM165" s="518"/>
      <c r="DN165" s="518"/>
      <c r="DO165" s="518"/>
      <c r="DP165" s="518"/>
      <c r="DQ165" s="518"/>
      <c r="DR165" s="518"/>
      <c r="DS165" s="518"/>
      <c r="DT165" s="518"/>
      <c r="DU165" s="518"/>
      <c r="DV165" s="518"/>
      <c r="DW165" s="518"/>
      <c r="DX165" s="518"/>
      <c r="DY165" s="518"/>
      <c r="DZ165" s="518"/>
      <c r="EA165" s="518"/>
      <c r="EB165" s="518"/>
      <c r="EC165" s="518"/>
      <c r="ED165" s="518"/>
      <c r="EE165" s="518"/>
      <c r="EF165" s="518"/>
      <c r="EG165" s="518"/>
      <c r="EH165" s="518"/>
      <c r="EI165" s="518"/>
      <c r="EJ165" s="518"/>
      <c r="EK165" s="518"/>
      <c r="EL165" s="518"/>
      <c r="EM165" s="518"/>
      <c r="EN165" s="518"/>
      <c r="EO165" s="518"/>
      <c r="EP165" s="518"/>
      <c r="EQ165" s="518"/>
      <c r="ER165" s="518"/>
      <c r="ES165" s="518"/>
      <c r="ET165" s="518"/>
      <c r="EU165" s="518"/>
      <c r="EV165" s="518"/>
      <c r="EW165" s="518"/>
      <c r="EX165" s="518"/>
      <c r="EY165" s="518"/>
      <c r="EZ165" s="518"/>
      <c r="FA165" s="518"/>
      <c r="FB165" s="518"/>
      <c r="FC165" s="518"/>
      <c r="FD165" s="518"/>
      <c r="FE165" s="518"/>
      <c r="FF165" s="518"/>
      <c r="FG165" s="518"/>
      <c r="FH165" s="518"/>
      <c r="FI165" s="518"/>
      <c r="FJ165" s="518"/>
      <c r="FK165" s="518"/>
      <c r="FL165" s="518"/>
      <c r="FM165" s="518"/>
      <c r="FN165" s="518"/>
      <c r="FO165" s="518"/>
      <c r="FP165" s="518"/>
      <c r="FQ165" s="518"/>
      <c r="FR165" s="518"/>
      <c r="FS165" s="518"/>
      <c r="FT165" s="518"/>
      <c r="FU165" s="518"/>
      <c r="FV165" s="518"/>
      <c r="FW165" s="518"/>
      <c r="FX165" s="518"/>
      <c r="FY165" s="518"/>
      <c r="FZ165" s="518"/>
      <c r="GA165" s="518"/>
      <c r="GB165" s="518"/>
      <c r="GC165" s="518"/>
      <c r="GD165" s="518"/>
      <c r="GE165" s="518"/>
      <c r="GF165" s="518"/>
      <c r="GG165" s="518"/>
      <c r="GH165" s="518"/>
      <c r="GI165" s="518"/>
      <c r="GJ165" s="518"/>
      <c r="GK165" s="518"/>
      <c r="GL165" s="518"/>
      <c r="GM165" s="518"/>
      <c r="GN165" s="518"/>
      <c r="GO165" s="518"/>
      <c r="GP165" s="518"/>
      <c r="GQ165" s="518"/>
      <c r="GR165" s="518"/>
      <c r="GS165" s="518"/>
      <c r="GT165" s="518"/>
      <c r="GU165" s="518"/>
      <c r="GV165" s="518"/>
      <c r="GW165" s="518"/>
      <c r="GX165" s="518"/>
      <c r="GY165" s="518"/>
      <c r="GZ165" s="518"/>
      <c r="HA165" s="518"/>
      <c r="HB165" s="518"/>
      <c r="HC165" s="518"/>
      <c r="HD165" s="518"/>
      <c r="HE165" s="518"/>
      <c r="HF165" s="518"/>
      <c r="HG165" s="518"/>
      <c r="HH165" s="518"/>
      <c r="HI165" s="518"/>
      <c r="HJ165" s="518"/>
      <c r="HK165" s="518"/>
      <c r="HL165" s="518"/>
      <c r="HM165" s="518"/>
      <c r="HN165" s="518"/>
      <c r="HO165" s="518"/>
      <c r="HP165" s="518"/>
      <c r="HQ165" s="518"/>
      <c r="HR165" s="518"/>
      <c r="HS165" s="518"/>
      <c r="HT165" s="518"/>
      <c r="HU165" s="518"/>
      <c r="HV165" s="518"/>
      <c r="HW165" s="518"/>
      <c r="HX165" s="518"/>
      <c r="HY165" s="518"/>
      <c r="HZ165" s="518"/>
      <c r="IA165" s="518"/>
      <c r="IB165" s="518"/>
      <c r="IC165" s="518"/>
      <c r="ID165" s="518"/>
      <c r="IE165" s="518"/>
      <c r="IF165" s="518"/>
      <c r="IG165" s="518"/>
      <c r="IH165" s="518"/>
      <c r="II165" s="518"/>
      <c r="IJ165" s="518"/>
      <c r="IK165" s="518"/>
      <c r="IL165" s="518"/>
      <c r="IM165" s="518"/>
      <c r="IN165" s="518"/>
      <c r="IO165" s="518"/>
      <c r="IP165" s="518"/>
      <c r="IQ165" s="518"/>
      <c r="IR165" s="518"/>
      <c r="IS165" s="518"/>
      <c r="IT165" s="518"/>
      <c r="IU165" s="518"/>
      <c r="IV165" s="518"/>
      <c r="IW165" s="518"/>
      <c r="IX165" s="518"/>
      <c r="IY165" s="518"/>
      <c r="IZ165" s="518"/>
      <c r="JA165" s="518"/>
      <c r="JB165" s="518"/>
      <c r="JC165" s="518"/>
      <c r="JD165" s="518"/>
      <c r="JE165" s="518"/>
      <c r="JF165" s="518"/>
      <c r="JG165" s="518"/>
      <c r="JH165" s="518"/>
      <c r="JI165" s="518"/>
      <c r="JJ165" s="518"/>
      <c r="JK165" s="518"/>
      <c r="JL165" s="518"/>
      <c r="JM165" s="518"/>
      <c r="JN165" s="518"/>
      <c r="JO165" s="518"/>
      <c r="JP165" s="518"/>
      <c r="JQ165" s="518"/>
      <c r="JR165" s="518"/>
      <c r="JS165" s="518"/>
      <c r="JT165" s="518"/>
      <c r="JU165" s="518"/>
      <c r="JV165" s="518"/>
      <c r="JW165" s="518"/>
      <c r="JX165" s="518"/>
      <c r="JY165" s="518"/>
      <c r="JZ165" s="518"/>
      <c r="KA165" s="518"/>
      <c r="KB165" s="518"/>
      <c r="KC165" s="518"/>
      <c r="KD165" s="518"/>
      <c r="KE165" s="518"/>
      <c r="KF165" s="518"/>
      <c r="KG165" s="518"/>
      <c r="KH165" s="518"/>
      <c r="KI165" s="518"/>
      <c r="KJ165" s="518"/>
      <c r="KK165" s="518"/>
      <c r="KL165" s="518"/>
      <c r="KM165" s="518"/>
      <c r="KN165" s="518"/>
      <c r="KO165" s="518"/>
      <c r="KP165" s="518"/>
      <c r="KQ165" s="518"/>
      <c r="KR165" s="518"/>
      <c r="KS165" s="518"/>
      <c r="KT165" s="518"/>
      <c r="KU165" s="518"/>
      <c r="KV165" s="518"/>
      <c r="KW165" s="518"/>
      <c r="KX165" s="518"/>
      <c r="KY165" s="518"/>
      <c r="KZ165" s="518"/>
      <c r="LA165" s="518"/>
      <c r="LB165" s="518"/>
      <c r="LC165" s="518"/>
      <c r="LD165" s="518"/>
      <c r="LE165" s="518"/>
      <c r="LF165" s="518"/>
      <c r="LG165" s="518"/>
      <c r="LH165" s="518"/>
      <c r="LI165" s="518"/>
      <c r="LJ165" s="518"/>
      <c r="LK165" s="518"/>
      <c r="LL165" s="518"/>
      <c r="LM165" s="518"/>
      <c r="LN165" s="518"/>
      <c r="LO165" s="518"/>
      <c r="LP165" s="518"/>
      <c r="LQ165" s="518"/>
      <c r="LR165" s="518"/>
      <c r="LS165" s="518"/>
      <c r="LT165" s="518"/>
      <c r="LU165" s="518"/>
      <c r="LV165" s="518"/>
      <c r="LW165" s="518"/>
      <c r="LX165" s="518"/>
      <c r="LY165" s="518"/>
      <c r="LZ165" s="518"/>
      <c r="MA165" s="518"/>
      <c r="MB165" s="518"/>
      <c r="MC165" s="518"/>
      <c r="MD165" s="518"/>
      <c r="ME165" s="518"/>
      <c r="MF165" s="518"/>
      <c r="MG165" s="518"/>
      <c r="MH165" s="518"/>
      <c r="MI165" s="518"/>
      <c r="MJ165" s="518"/>
      <c r="MK165" s="518"/>
      <c r="ML165" s="518"/>
      <c r="MM165" s="518"/>
      <c r="MN165" s="518"/>
      <c r="MO165" s="518"/>
      <c r="MP165" s="518"/>
      <c r="MQ165" s="518"/>
      <c r="MR165" s="518"/>
      <c r="MS165" s="518"/>
      <c r="MT165" s="518"/>
      <c r="MU165" s="518"/>
      <c r="MV165" s="518"/>
      <c r="MW165" s="518"/>
      <c r="MX165" s="518"/>
      <c r="MY165" s="518"/>
      <c r="MZ165" s="518"/>
      <c r="NA165" s="518"/>
      <c r="NB165" s="518"/>
      <c r="NC165" s="518"/>
      <c r="ND165" s="518"/>
      <c r="NE165" s="518"/>
      <c r="NF165" s="518"/>
      <c r="NG165" s="518"/>
      <c r="NH165" s="518"/>
      <c r="NI165" s="518"/>
      <c r="NJ165" s="518"/>
      <c r="NK165" s="518"/>
      <c r="NL165" s="518"/>
      <c r="NM165" s="518"/>
      <c r="NN165" s="518"/>
      <c r="NO165" s="518"/>
      <c r="NP165" s="518"/>
      <c r="NQ165" s="518"/>
      <c r="NR165" s="518"/>
      <c r="NS165" s="518"/>
      <c r="NT165" s="518"/>
      <c r="NU165" s="518"/>
      <c r="NV165" s="518"/>
      <c r="NW165" s="518"/>
      <c r="NX165" s="518"/>
      <c r="NY165" s="518"/>
      <c r="NZ165" s="518"/>
      <c r="OA165" s="518"/>
      <c r="OB165" s="518"/>
      <c r="OC165" s="518"/>
      <c r="OD165" s="518"/>
      <c r="OE165" s="518"/>
      <c r="OF165" s="518"/>
      <c r="OG165" s="518"/>
      <c r="OH165" s="518"/>
      <c r="OI165" s="518"/>
      <c r="OJ165" s="518"/>
      <c r="OK165" s="518"/>
      <c r="OL165" s="518"/>
      <c r="OM165" s="518"/>
      <c r="ON165" s="518"/>
      <c r="OO165" s="518"/>
      <c r="OP165" s="518"/>
      <c r="OQ165" s="518"/>
      <c r="OR165" s="518"/>
      <c r="OS165" s="518"/>
      <c r="OT165" s="518"/>
      <c r="OU165" s="518"/>
      <c r="OV165" s="518"/>
      <c r="OW165" s="518"/>
      <c r="OX165" s="518"/>
      <c r="OY165" s="518"/>
      <c r="OZ165" s="518"/>
      <c r="PA165" s="518"/>
      <c r="PB165" s="518"/>
      <c r="PC165" s="518"/>
      <c r="PD165" s="518"/>
      <c r="PE165" s="518"/>
      <c r="PF165" s="518"/>
      <c r="PG165" s="518"/>
      <c r="PH165" s="518"/>
      <c r="PI165" s="518"/>
      <c r="PJ165" s="518"/>
      <c r="PK165" s="518"/>
      <c r="PL165" s="518"/>
      <c r="PM165" s="518"/>
      <c r="PN165" s="518"/>
      <c r="PO165" s="518"/>
      <c r="PP165" s="518"/>
      <c r="PQ165" s="518"/>
      <c r="PR165" s="518"/>
      <c r="PS165" s="518"/>
      <c r="PT165" s="518"/>
      <c r="PU165" s="518"/>
      <c r="PV165" s="518"/>
      <c r="PW165" s="518"/>
      <c r="PX165" s="518"/>
      <c r="PY165" s="518"/>
      <c r="PZ165" s="518"/>
      <c r="QA165" s="518"/>
      <c r="QB165" s="518"/>
      <c r="QC165" s="518"/>
      <c r="QD165" s="518"/>
      <c r="QE165" s="518"/>
      <c r="QF165" s="518"/>
      <c r="QG165" s="518"/>
      <c r="QH165" s="518"/>
      <c r="QI165" s="518"/>
      <c r="QJ165" s="518"/>
      <c r="QK165" s="518"/>
      <c r="QL165" s="518"/>
      <c r="QM165" s="518"/>
      <c r="QN165" s="518"/>
      <c r="QO165" s="518"/>
      <c r="QP165" s="518"/>
      <c r="QQ165" s="518"/>
      <c r="QR165" s="518"/>
      <c r="QS165" s="518"/>
      <c r="QT165" s="518"/>
      <c r="QU165" s="518"/>
      <c r="QV165" s="518"/>
      <c r="QW165" s="518"/>
      <c r="QX165" s="518"/>
      <c r="QY165" s="518"/>
      <c r="QZ165" s="518"/>
      <c r="RA165" s="518"/>
      <c r="RB165" s="518"/>
      <c r="RC165" s="518"/>
      <c r="RD165" s="518"/>
      <c r="RE165" s="518"/>
      <c r="RF165" s="518"/>
      <c r="RG165" s="518"/>
      <c r="RH165" s="518"/>
      <c r="RI165" s="518"/>
      <c r="RJ165" s="518"/>
      <c r="RK165" s="518"/>
      <c r="RL165" s="518"/>
      <c r="RM165" s="518"/>
      <c r="RN165" s="518"/>
      <c r="RO165" s="518"/>
      <c r="RP165" s="518"/>
      <c r="RQ165" s="518"/>
      <c r="RR165" s="518"/>
      <c r="RS165" s="518"/>
      <c r="RT165" s="518"/>
      <c r="RU165" s="518"/>
      <c r="RV165" s="518"/>
      <c r="RW165" s="518"/>
      <c r="RX165" s="518"/>
      <c r="RY165" s="518"/>
      <c r="RZ165" s="518"/>
      <c r="SA165" s="518"/>
      <c r="SB165" s="518"/>
      <c r="SC165" s="518"/>
      <c r="SD165" s="518"/>
      <c r="SE165" s="518"/>
      <c r="SF165" s="518"/>
      <c r="SG165" s="518"/>
      <c r="SH165" s="518"/>
      <c r="SI165" s="518"/>
      <c r="SJ165" s="518"/>
      <c r="SK165" s="518"/>
      <c r="SL165" s="518"/>
      <c r="SM165" s="518"/>
      <c r="SN165" s="518"/>
      <c r="SO165" s="518"/>
      <c r="SP165" s="518"/>
      <c r="SQ165" s="518"/>
      <c r="SR165" s="518"/>
      <c r="SS165" s="518"/>
      <c r="ST165" s="518"/>
      <c r="SU165" s="518"/>
      <c r="SV165" s="518"/>
      <c r="SW165" s="518"/>
      <c r="SX165" s="518"/>
      <c r="SY165" s="518"/>
      <c r="SZ165" s="518"/>
      <c r="TA165" s="518"/>
      <c r="TB165" s="518"/>
      <c r="TC165" s="518"/>
      <c r="TD165" s="518"/>
      <c r="TE165" s="518"/>
      <c r="TF165" s="518"/>
      <c r="TG165" s="518"/>
      <c r="TH165" s="518"/>
      <c r="TI165" s="518"/>
      <c r="TJ165" s="518"/>
      <c r="TK165" s="518"/>
      <c r="TL165" s="518"/>
      <c r="TM165" s="518"/>
      <c r="TN165" s="518"/>
      <c r="TO165" s="518"/>
      <c r="TP165" s="518"/>
      <c r="TQ165" s="518"/>
      <c r="TR165" s="518"/>
      <c r="TS165" s="518"/>
      <c r="TT165" s="518"/>
      <c r="TU165" s="518"/>
      <c r="TV165" s="518"/>
      <c r="TW165" s="518"/>
      <c r="TX165" s="518"/>
      <c r="TY165" s="518"/>
      <c r="TZ165" s="518"/>
      <c r="UA165" s="518"/>
      <c r="UB165" s="518"/>
      <c r="UC165" s="518"/>
      <c r="UD165" s="518"/>
      <c r="UE165" s="518"/>
      <c r="UF165" s="518"/>
      <c r="UG165" s="518"/>
      <c r="UH165" s="518"/>
      <c r="UI165" s="518"/>
      <c r="UJ165" s="518"/>
      <c r="UK165" s="518"/>
      <c r="UL165" s="518"/>
      <c r="UM165" s="518"/>
      <c r="UN165" s="518"/>
      <c r="UO165" s="518"/>
      <c r="UP165" s="518"/>
      <c r="UQ165" s="518"/>
      <c r="UR165" s="518"/>
      <c r="US165" s="518"/>
      <c r="UT165" s="518"/>
      <c r="UU165" s="518"/>
      <c r="UV165" s="518"/>
      <c r="UW165" s="518"/>
      <c r="UX165" s="518"/>
      <c r="UY165" s="518"/>
      <c r="UZ165" s="518"/>
      <c r="VA165" s="518"/>
      <c r="VB165" s="518"/>
      <c r="VC165" s="518"/>
      <c r="VD165" s="518"/>
      <c r="VE165" s="518"/>
      <c r="VF165" s="518"/>
      <c r="VG165" s="518"/>
      <c r="VH165" s="518"/>
      <c r="VI165" s="518"/>
      <c r="VJ165" s="518"/>
      <c r="VK165" s="518"/>
      <c r="VL165" s="518"/>
      <c r="VM165" s="518"/>
      <c r="VN165" s="518"/>
      <c r="VO165" s="518"/>
      <c r="VP165" s="518"/>
      <c r="VQ165" s="518"/>
      <c r="VR165" s="518"/>
      <c r="VS165" s="518"/>
      <c r="VT165" s="518"/>
      <c r="VU165" s="518"/>
      <c r="VV165" s="518"/>
      <c r="VW165" s="518"/>
      <c r="VX165" s="518"/>
      <c r="VY165" s="518"/>
      <c r="VZ165" s="518"/>
      <c r="WA165" s="518"/>
      <c r="WB165" s="518"/>
      <c r="WC165" s="518"/>
      <c r="WD165" s="518"/>
      <c r="WE165" s="518"/>
      <c r="WF165" s="518"/>
      <c r="WG165" s="518"/>
      <c r="WH165" s="518"/>
      <c r="WI165" s="518"/>
      <c r="WJ165" s="518"/>
      <c r="WK165" s="518"/>
      <c r="WL165" s="518"/>
      <c r="WM165" s="518"/>
      <c r="WN165" s="518"/>
      <c r="WO165" s="518"/>
      <c r="WP165" s="518"/>
      <c r="WQ165" s="518"/>
      <c r="WR165" s="518"/>
      <c r="WS165" s="518"/>
      <c r="WT165" s="518"/>
      <c r="WU165" s="518"/>
      <c r="WV165" s="518"/>
      <c r="WW165" s="518"/>
      <c r="WX165" s="518"/>
      <c r="WY165" s="518"/>
      <c r="WZ165" s="518"/>
      <c r="XA165" s="518"/>
      <c r="XB165" s="518"/>
      <c r="XC165" s="518"/>
      <c r="XD165" s="518"/>
      <c r="XE165" s="518"/>
      <c r="XF165" s="518"/>
      <c r="XG165" s="518"/>
      <c r="XH165" s="518"/>
      <c r="XI165" s="518"/>
      <c r="XJ165" s="518"/>
      <c r="XK165" s="518"/>
      <c r="XL165" s="518"/>
      <c r="XM165" s="518"/>
      <c r="XN165" s="518"/>
      <c r="XO165" s="518"/>
      <c r="XP165" s="518"/>
      <c r="XQ165" s="518"/>
      <c r="XR165" s="518"/>
      <c r="XS165" s="518"/>
      <c r="XT165" s="518"/>
      <c r="XU165" s="518"/>
      <c r="XV165" s="518"/>
      <c r="XW165" s="518"/>
      <c r="XX165" s="518"/>
      <c r="XY165" s="518"/>
      <c r="XZ165" s="518"/>
      <c r="YA165" s="518"/>
      <c r="YB165" s="518"/>
      <c r="YC165" s="518"/>
      <c r="YD165" s="518"/>
      <c r="YE165" s="518"/>
      <c r="YF165" s="518"/>
      <c r="YG165" s="518"/>
      <c r="YH165" s="518"/>
      <c r="YI165" s="518"/>
      <c r="YJ165" s="518"/>
      <c r="YK165" s="518"/>
      <c r="YL165" s="518"/>
      <c r="YM165" s="518"/>
      <c r="YN165" s="518"/>
      <c r="YO165" s="518"/>
      <c r="YP165" s="518"/>
      <c r="YQ165" s="518"/>
      <c r="YR165" s="518"/>
      <c r="YS165" s="518"/>
      <c r="YT165" s="518"/>
      <c r="YU165" s="518"/>
      <c r="YV165" s="518"/>
      <c r="YW165" s="518"/>
      <c r="YX165" s="518"/>
      <c r="YY165" s="518"/>
      <c r="YZ165" s="518"/>
      <c r="ZA165" s="518"/>
      <c r="ZB165" s="518"/>
      <c r="ZC165" s="518"/>
      <c r="ZD165" s="518"/>
      <c r="ZE165" s="518"/>
      <c r="ZF165" s="518"/>
      <c r="ZG165" s="518"/>
      <c r="ZH165" s="518"/>
      <c r="ZI165" s="518"/>
      <c r="ZJ165" s="518"/>
      <c r="ZK165" s="518"/>
      <c r="ZL165" s="518"/>
      <c r="ZM165" s="518"/>
      <c r="ZN165" s="518"/>
      <c r="ZO165" s="518"/>
      <c r="ZP165" s="518"/>
      <c r="ZQ165" s="518"/>
      <c r="ZR165" s="518"/>
      <c r="ZS165" s="518"/>
      <c r="ZT165" s="518"/>
      <c r="ZU165" s="518"/>
      <c r="ZV165" s="518"/>
      <c r="ZW165" s="518"/>
      <c r="ZX165" s="518"/>
      <c r="ZY165" s="518"/>
      <c r="ZZ165" s="518"/>
      <c r="AAA165" s="518"/>
      <c r="AAB165" s="518"/>
      <c r="AAC165" s="518"/>
      <c r="AAD165" s="518"/>
      <c r="AAE165" s="518"/>
      <c r="AAF165" s="518"/>
      <c r="AAG165" s="518"/>
      <c r="AAH165" s="518"/>
      <c r="AAI165" s="518"/>
      <c r="AAJ165" s="518"/>
      <c r="AAK165" s="518"/>
      <c r="AAL165" s="518"/>
      <c r="AAM165" s="518"/>
      <c r="AAN165" s="518"/>
      <c r="AAO165" s="518"/>
      <c r="AAP165" s="518"/>
      <c r="AAQ165" s="518"/>
      <c r="AAR165" s="518"/>
      <c r="AAS165" s="518"/>
      <c r="AAT165" s="518"/>
      <c r="AAU165" s="518"/>
      <c r="AAV165" s="518"/>
      <c r="AAW165" s="518"/>
      <c r="AAX165" s="518"/>
      <c r="AAY165" s="518"/>
      <c r="AAZ165" s="518"/>
      <c r="ABA165" s="518"/>
      <c r="ABB165" s="518"/>
      <c r="ABC165" s="518"/>
      <c r="ABD165" s="518"/>
      <c r="ABE165" s="518"/>
      <c r="ABF165" s="518"/>
      <c r="ABG165" s="518"/>
      <c r="ABH165" s="518"/>
      <c r="ABI165" s="518"/>
      <c r="ABJ165" s="518"/>
      <c r="ABK165" s="518"/>
      <c r="ABL165" s="518"/>
      <c r="ABM165" s="518"/>
      <c r="ABN165" s="518"/>
      <c r="ABO165" s="518"/>
      <c r="ABP165" s="518"/>
      <c r="ABQ165" s="518"/>
      <c r="ABR165" s="518"/>
      <c r="ABS165" s="518"/>
      <c r="ABT165" s="518"/>
      <c r="ABU165" s="518"/>
      <c r="ABV165" s="518"/>
      <c r="ABW165" s="518"/>
      <c r="ABX165" s="518"/>
      <c r="ABY165" s="518"/>
      <c r="ABZ165" s="518"/>
      <c r="ACA165" s="518"/>
      <c r="ACB165" s="518"/>
      <c r="ACC165" s="518"/>
      <c r="ACD165" s="518"/>
      <c r="ACE165" s="518"/>
      <c r="ACF165" s="518"/>
      <c r="ACG165" s="518"/>
      <c r="ACH165" s="518"/>
      <c r="ACI165" s="518"/>
      <c r="ACJ165" s="518"/>
      <c r="ACK165" s="518"/>
      <c r="ACL165" s="518"/>
      <c r="ACM165" s="518"/>
      <c r="ACN165" s="518"/>
      <c r="ACO165" s="518"/>
      <c r="ACP165" s="518"/>
      <c r="ACQ165" s="518"/>
      <c r="ACR165" s="518"/>
      <c r="ACS165" s="518"/>
      <c r="ACT165" s="518"/>
      <c r="ACU165" s="518"/>
      <c r="ACV165" s="518"/>
      <c r="ACW165" s="518"/>
      <c r="ACX165" s="518"/>
      <c r="ACY165" s="518"/>
      <c r="ACZ165" s="518"/>
      <c r="ADA165" s="518"/>
      <c r="ADB165" s="518"/>
      <c r="ADC165" s="518"/>
      <c r="ADD165" s="518"/>
      <c r="ADE165" s="518"/>
      <c r="ADF165" s="518"/>
      <c r="ADG165" s="518"/>
      <c r="ADH165" s="518"/>
      <c r="ADI165" s="518"/>
      <c r="ADJ165" s="518"/>
      <c r="ADK165" s="518"/>
      <c r="ADL165" s="518"/>
      <c r="ADM165" s="518"/>
      <c r="ADN165" s="518"/>
      <c r="ADO165" s="518"/>
      <c r="ADP165" s="518"/>
      <c r="ADQ165" s="518"/>
      <c r="ADR165" s="518"/>
      <c r="ADS165" s="518"/>
      <c r="ADT165" s="518"/>
      <c r="ADU165" s="518"/>
      <c r="ADV165" s="518"/>
      <c r="ADW165" s="518"/>
      <c r="ADX165" s="518"/>
      <c r="ADY165" s="518"/>
      <c r="ADZ165" s="518"/>
      <c r="AEA165" s="518"/>
      <c r="AEB165" s="518"/>
      <c r="AEC165" s="518"/>
      <c r="AED165" s="518"/>
      <c r="AEE165" s="518"/>
      <c r="AEF165" s="518"/>
      <c r="AEG165" s="518"/>
      <c r="AEH165" s="518"/>
      <c r="AEI165" s="518"/>
      <c r="AEJ165" s="518"/>
      <c r="AEK165" s="518"/>
      <c r="AEL165" s="518"/>
      <c r="AEM165" s="518"/>
      <c r="AEN165" s="518"/>
      <c r="AEO165" s="518"/>
      <c r="AEP165" s="518"/>
      <c r="AEQ165" s="518"/>
      <c r="AER165" s="518"/>
      <c r="AES165" s="518"/>
      <c r="AET165" s="518"/>
      <c r="AEU165" s="518"/>
      <c r="AEV165" s="518"/>
      <c r="AEW165" s="518"/>
      <c r="AEX165" s="518"/>
      <c r="AEY165" s="518"/>
      <c r="AEZ165" s="518"/>
      <c r="AFA165" s="518"/>
      <c r="AFB165" s="518"/>
      <c r="AFC165" s="518"/>
      <c r="AFD165" s="518"/>
      <c r="AFE165" s="518"/>
      <c r="AFF165" s="518"/>
      <c r="AFG165" s="518"/>
      <c r="AFH165" s="518"/>
      <c r="AFI165" s="518"/>
      <c r="AFJ165" s="518"/>
      <c r="AFK165" s="518"/>
      <c r="AFL165" s="518"/>
      <c r="AFM165" s="518"/>
      <c r="AFN165" s="518"/>
      <c r="AFO165" s="518"/>
      <c r="AFP165" s="518"/>
      <c r="AFQ165" s="518"/>
      <c r="AFR165" s="518"/>
      <c r="AFS165" s="518"/>
      <c r="AFT165" s="518"/>
      <c r="AFU165" s="518"/>
      <c r="AFV165" s="518"/>
      <c r="AFW165" s="518"/>
      <c r="AFX165" s="518"/>
      <c r="AFY165" s="518"/>
      <c r="AFZ165" s="518"/>
      <c r="AGA165" s="518"/>
      <c r="AGB165" s="518"/>
      <c r="AGC165" s="518"/>
      <c r="AGD165" s="518"/>
      <c r="AGE165" s="518"/>
      <c r="AGF165" s="518"/>
      <c r="AGG165" s="518"/>
      <c r="AGH165" s="518"/>
      <c r="AGI165" s="518"/>
      <c r="AGJ165" s="518"/>
      <c r="AGK165" s="518"/>
      <c r="AGL165" s="518"/>
      <c r="AGM165" s="518"/>
      <c r="AGN165" s="518"/>
      <c r="AGO165" s="518"/>
      <c r="AGP165" s="518"/>
      <c r="AGQ165" s="518"/>
      <c r="AGR165" s="518"/>
      <c r="AGS165" s="518"/>
      <c r="AGT165" s="518"/>
      <c r="AGU165" s="518"/>
      <c r="AGV165" s="518"/>
      <c r="AGW165" s="518"/>
      <c r="AGX165" s="518"/>
      <c r="AGY165" s="518"/>
      <c r="AGZ165" s="518"/>
      <c r="AHA165" s="518"/>
      <c r="AHB165" s="518"/>
      <c r="AHC165" s="518"/>
      <c r="AHD165" s="518"/>
      <c r="AHE165" s="518"/>
      <c r="AHF165" s="518"/>
      <c r="AHG165" s="518"/>
      <c r="AHH165" s="518"/>
      <c r="AHI165" s="518"/>
      <c r="AHJ165" s="518"/>
      <c r="AHK165" s="518"/>
      <c r="AHL165" s="518"/>
      <c r="AHM165" s="518"/>
      <c r="AHN165" s="518"/>
      <c r="AHO165" s="518"/>
      <c r="AHP165" s="518"/>
      <c r="AHQ165" s="518"/>
      <c r="AHR165" s="518"/>
      <c r="AHS165" s="518"/>
      <c r="AHT165" s="518"/>
      <c r="AHU165" s="518"/>
      <c r="AHV165" s="518"/>
      <c r="AHW165" s="518"/>
      <c r="AHX165" s="518"/>
      <c r="AHY165" s="518"/>
      <c r="AHZ165" s="518"/>
      <c r="AIA165" s="518"/>
      <c r="AIB165" s="518"/>
      <c r="AIC165" s="518"/>
      <c r="AID165" s="518"/>
      <c r="AIE165" s="518"/>
      <c r="AIF165" s="518"/>
      <c r="AIG165" s="518"/>
      <c r="AIH165" s="518"/>
      <c r="AII165" s="518"/>
      <c r="AIJ165" s="518"/>
      <c r="AIK165" s="518"/>
      <c r="AIL165" s="518"/>
      <c r="AIM165" s="518"/>
      <c r="AIN165" s="518"/>
      <c r="AIO165" s="518"/>
      <c r="AIP165" s="518"/>
      <c r="AIQ165" s="518"/>
      <c r="AIR165" s="518"/>
      <c r="AIS165" s="518"/>
      <c r="AIT165" s="518"/>
      <c r="AIU165" s="518"/>
      <c r="AIV165" s="518"/>
      <c r="AIW165" s="518"/>
      <c r="AIX165" s="518"/>
      <c r="AIY165" s="518"/>
      <c r="AIZ165" s="518"/>
      <c r="AJA165" s="518"/>
      <c r="AJB165" s="518"/>
      <c r="AJC165" s="518"/>
      <c r="AJD165" s="518"/>
      <c r="AJE165" s="518"/>
      <c r="AJF165" s="518"/>
      <c r="AJG165" s="518"/>
      <c r="AJH165" s="518"/>
      <c r="AJI165" s="518"/>
      <c r="AJJ165" s="518"/>
      <c r="AJK165" s="518"/>
      <c r="AJL165" s="518"/>
      <c r="AJM165" s="518"/>
      <c r="AJN165" s="518"/>
      <c r="AJO165" s="518"/>
      <c r="AJP165" s="518"/>
      <c r="AJQ165" s="518"/>
      <c r="AJR165" s="518"/>
      <c r="AJS165" s="518"/>
      <c r="AJT165" s="518"/>
      <c r="AJU165" s="518"/>
      <c r="AJV165" s="518"/>
      <c r="AJW165" s="518"/>
      <c r="AJX165" s="518"/>
      <c r="AJY165" s="518"/>
      <c r="AJZ165" s="518"/>
      <c r="AKA165" s="518"/>
      <c r="AKB165" s="518"/>
      <c r="AKC165" s="518"/>
      <c r="AKD165" s="518"/>
      <c r="AKE165" s="518"/>
      <c r="AKF165" s="518"/>
      <c r="AKG165" s="518"/>
      <c r="AKH165" s="518"/>
      <c r="AKI165" s="518"/>
      <c r="AKJ165" s="518"/>
      <c r="AKK165" s="518"/>
      <c r="AKL165" s="518"/>
      <c r="AKM165" s="518"/>
      <c r="AKN165" s="518"/>
      <c r="AKO165" s="518"/>
      <c r="AKP165" s="518"/>
      <c r="AKQ165" s="518"/>
      <c r="AKR165" s="518"/>
      <c r="AKS165" s="518"/>
      <c r="AKT165" s="518"/>
      <c r="AKU165" s="518"/>
      <c r="AKV165" s="518"/>
      <c r="AKW165" s="518"/>
      <c r="AKX165" s="518"/>
      <c r="AKY165" s="518"/>
      <c r="AKZ165" s="518"/>
      <c r="ALA165" s="518"/>
      <c r="ALB165" s="518"/>
      <c r="ALC165" s="518"/>
      <c r="ALD165" s="518"/>
      <c r="ALE165" s="518"/>
      <c r="ALF165" s="518"/>
      <c r="ALG165" s="518"/>
      <c r="ALH165" s="518"/>
      <c r="ALI165" s="518"/>
      <c r="ALJ165" s="518"/>
      <c r="ALK165" s="518"/>
      <c r="ALL165" s="518"/>
      <c r="ALM165" s="518"/>
      <c r="ALN165" s="518"/>
      <c r="ALO165" s="518"/>
      <c r="ALP165" s="518"/>
      <c r="ALQ165" s="518"/>
      <c r="ALR165" s="518"/>
      <c r="ALS165" s="518"/>
      <c r="ALT165" s="518"/>
      <c r="ALU165" s="518"/>
      <c r="ALV165" s="518"/>
      <c r="ALW165" s="518"/>
      <c r="ALX165" s="518"/>
      <c r="ALY165" s="518"/>
      <c r="ALZ165" s="518"/>
      <c r="AMA165" s="518"/>
      <c r="AMB165" s="518"/>
      <c r="AMC165" s="518"/>
      <c r="AMD165" s="518"/>
      <c r="AME165" s="518"/>
      <c r="AMF165" s="518"/>
      <c r="AMG165" s="518"/>
      <c r="AMH165" s="518"/>
      <c r="AMI165" s="518"/>
      <c r="AMJ165" s="518"/>
      <c r="AMK165" s="518"/>
      <c r="AML165" s="518"/>
      <c r="AMM165" s="518"/>
      <c r="AMN165" s="518"/>
      <c r="AMO165" s="518"/>
      <c r="AMP165" s="518"/>
      <c r="AMQ165" s="518"/>
      <c r="AMR165" s="518"/>
      <c r="AMS165" s="518"/>
      <c r="AMT165" s="518"/>
      <c r="AMU165" s="518"/>
      <c r="AMV165" s="518"/>
      <c r="AMW165" s="518"/>
      <c r="AMX165" s="518"/>
      <c r="AMY165" s="518"/>
      <c r="AMZ165" s="518"/>
      <c r="ANA165" s="518"/>
      <c r="ANB165" s="518"/>
      <c r="ANC165" s="518"/>
      <c r="AND165" s="518"/>
      <c r="ANE165" s="518"/>
      <c r="ANF165" s="518"/>
      <c r="ANG165" s="518"/>
      <c r="ANH165" s="518"/>
      <c r="ANI165" s="518"/>
      <c r="ANJ165" s="518"/>
      <c r="ANK165" s="518"/>
      <c r="ANL165" s="518"/>
      <c r="ANM165" s="518"/>
      <c r="ANN165" s="518"/>
      <c r="ANO165" s="518"/>
      <c r="ANP165" s="518"/>
      <c r="ANQ165" s="518"/>
      <c r="ANR165" s="518"/>
      <c r="ANS165" s="518"/>
      <c r="ANT165" s="518"/>
      <c r="ANU165" s="518"/>
      <c r="ANV165" s="518"/>
      <c r="ANW165" s="518"/>
      <c r="ANX165" s="518"/>
      <c r="ANY165" s="518"/>
      <c r="ANZ165" s="518"/>
      <c r="AOA165" s="518"/>
      <c r="AOB165" s="518"/>
      <c r="AOC165" s="518"/>
      <c r="AOD165" s="518"/>
      <c r="AOE165" s="518"/>
      <c r="AOF165" s="518"/>
      <c r="AOG165" s="518"/>
      <c r="AOH165" s="518"/>
      <c r="AOI165" s="518"/>
      <c r="AOJ165" s="518"/>
      <c r="AOK165" s="518"/>
      <c r="AOL165" s="518"/>
      <c r="AOM165" s="518"/>
      <c r="AON165" s="518"/>
      <c r="AOO165" s="518"/>
      <c r="AOP165" s="518"/>
      <c r="AOQ165" s="518"/>
      <c r="AOR165" s="518"/>
      <c r="AOS165" s="518"/>
      <c r="AOT165" s="518"/>
      <c r="AOU165" s="518"/>
      <c r="AOV165" s="518"/>
      <c r="AOW165" s="518"/>
      <c r="AOX165" s="518"/>
      <c r="AOY165" s="518"/>
      <c r="AOZ165" s="518"/>
      <c r="APA165" s="518"/>
      <c r="APB165" s="518"/>
      <c r="APC165" s="518"/>
      <c r="APD165" s="518"/>
      <c r="APE165" s="518"/>
      <c r="APF165" s="518"/>
      <c r="APG165" s="518"/>
      <c r="APH165" s="518"/>
      <c r="API165" s="518"/>
      <c r="APJ165" s="518"/>
      <c r="APK165" s="518"/>
      <c r="APL165" s="518"/>
      <c r="APM165" s="518"/>
      <c r="APN165" s="518"/>
      <c r="APO165" s="518"/>
      <c r="APP165" s="518"/>
      <c r="APQ165" s="518"/>
      <c r="APR165" s="518"/>
      <c r="APS165" s="518"/>
      <c r="APT165" s="518"/>
      <c r="APU165" s="518"/>
      <c r="APV165" s="518"/>
      <c r="APW165" s="518"/>
      <c r="APX165" s="518"/>
      <c r="APY165" s="518"/>
      <c r="APZ165" s="518"/>
      <c r="AQA165" s="518"/>
      <c r="AQB165" s="518"/>
      <c r="AQC165" s="518"/>
      <c r="AQD165" s="518"/>
      <c r="AQE165" s="518"/>
      <c r="AQF165" s="518"/>
      <c r="AQG165" s="518"/>
      <c r="AQH165" s="518"/>
      <c r="AQI165" s="518"/>
      <c r="AQJ165" s="518"/>
      <c r="AQK165" s="518"/>
      <c r="AQL165" s="518"/>
      <c r="AQM165" s="518"/>
      <c r="AQN165" s="518"/>
      <c r="AQO165" s="518"/>
      <c r="AQP165" s="518"/>
      <c r="AQQ165" s="518"/>
      <c r="AQR165" s="518"/>
      <c r="AQS165" s="518"/>
      <c r="AQT165" s="518"/>
      <c r="AQU165" s="518"/>
      <c r="AQV165" s="518"/>
      <c r="AQW165" s="518"/>
      <c r="AQX165" s="518"/>
      <c r="AQY165" s="518"/>
      <c r="AQZ165" s="518"/>
      <c r="ARA165" s="518"/>
      <c r="ARB165" s="518"/>
      <c r="ARC165" s="518"/>
      <c r="ARD165" s="518"/>
      <c r="ARE165" s="518"/>
      <c r="ARF165" s="518"/>
      <c r="ARG165" s="518"/>
      <c r="ARH165" s="518"/>
      <c r="ARI165" s="518"/>
      <c r="ARJ165" s="518"/>
      <c r="ARK165" s="518"/>
      <c r="ARL165" s="518"/>
      <c r="ARM165" s="518"/>
      <c r="ARN165" s="518"/>
      <c r="ARO165" s="518"/>
      <c r="ARP165" s="518"/>
      <c r="ARQ165" s="518"/>
      <c r="ARR165" s="518"/>
      <c r="ARS165" s="518"/>
      <c r="ART165" s="518"/>
      <c r="ARU165" s="518"/>
      <c r="ARV165" s="518"/>
      <c r="ARW165" s="518"/>
      <c r="ARX165" s="518"/>
      <c r="ARY165" s="518"/>
      <c r="ARZ165" s="518"/>
      <c r="ASA165" s="518"/>
      <c r="ASB165" s="518"/>
      <c r="ASC165" s="518"/>
    </row>
    <row r="166" spans="1:1173" s="513" customFormat="1" ht="26" hidden="1" customHeight="1" thickTop="1" x14ac:dyDescent="0.15"/>
    <row r="167" spans="1:1173" s="533" customFormat="1" ht="22" hidden="1" customHeight="1" x14ac:dyDescent="0.15">
      <c r="A167" s="513"/>
      <c r="B167" s="530"/>
      <c r="C167" s="898" t="s">
        <v>53</v>
      </c>
      <c r="D167" s="898"/>
      <c r="E167" s="898" t="s">
        <v>54</v>
      </c>
      <c r="F167" s="898"/>
      <c r="G167" s="531" t="s">
        <v>198</v>
      </c>
      <c r="H167" s="532"/>
    </row>
    <row r="168" spans="1:1173" s="533" customFormat="1" ht="22" hidden="1" customHeight="1" x14ac:dyDescent="0.15">
      <c r="A168" s="513"/>
      <c r="B168" s="534" t="s">
        <v>202</v>
      </c>
      <c r="C168" s="535" t="s">
        <v>46</v>
      </c>
      <c r="D168" s="535" t="s">
        <v>47</v>
      </c>
      <c r="E168" s="535" t="s">
        <v>46</v>
      </c>
      <c r="F168" s="535" t="s">
        <v>47</v>
      </c>
      <c r="G168" s="536" t="s">
        <v>192</v>
      </c>
      <c r="H168" s="537" t="s">
        <v>99</v>
      </c>
    </row>
    <row r="169" spans="1:1173" s="533" customFormat="1" ht="22" hidden="1" customHeight="1" x14ac:dyDescent="0.15">
      <c r="A169" s="513"/>
      <c r="B169" s="538" t="str">
        <f>'Consommation BATIMENT'!C$319</f>
        <v>*qZE*</v>
      </c>
      <c r="C169" s="539">
        <f>VLOOKUP($B169,'Consommation BATIMENT'!$C$27:$K$31,4,)</f>
        <v>45</v>
      </c>
      <c r="D169" s="539">
        <f>VLOOKUP($B169,'Consommation BATIMENT'!$C$27:$K$31,6,)</f>
        <v>90</v>
      </c>
      <c r="E169" s="539">
        <f>VLOOKUP($B169,'Consommation BATIMENT'!$C$27:$K$31,7,)</f>
        <v>0</v>
      </c>
      <c r="F169" s="539">
        <f>VLOOKUP($B169,'Consommation BATIMENT'!$C$27:$K$31,9,)</f>
        <v>0</v>
      </c>
      <c r="G169" s="540">
        <f>$I$14</f>
        <v>45</v>
      </c>
      <c r="H169" s="541">
        <f>$I$15</f>
        <v>90</v>
      </c>
    </row>
    <row r="170" spans="1:1173" s="543" customFormat="1" ht="26" hidden="1" customHeight="1" x14ac:dyDescent="0.15">
      <c r="A170" s="513"/>
      <c r="B170" s="542"/>
      <c r="E170" s="544"/>
      <c r="J170" s="544"/>
    </row>
    <row r="171" spans="1:1173" s="543" customFormat="1" ht="26" hidden="1" customHeight="1" x14ac:dyDescent="0.15">
      <c r="A171" s="513"/>
      <c r="B171" s="543" t="s">
        <v>88</v>
      </c>
      <c r="C171" s="546" t="s">
        <v>79</v>
      </c>
      <c r="D171" s="553">
        <f>IF(D$29="","",IF('Consommation BATIMENT'!D$327&lt;0,0,'Consommation BATIMENT'!D$327*'Consommation BATIMENT'!$D$19))</f>
        <v>2729963.9699999997</v>
      </c>
      <c r="E171" s="553">
        <f>IF(E$29="","",IF('Consommation BATIMENT'!E$327&lt;0,0,'Consommation BATIMENT'!E$327*'Consommation BATIMENT'!$D$19))</f>
        <v>5421732.8399999999</v>
      </c>
      <c r="F171" s="553">
        <f>IF(F$29="","",IF('Consommation BATIMENT'!F$327&lt;0,0,'Consommation BATIMENT'!F$327*'Consommation BATIMENT'!$D$19))</f>
        <v>8075799.4499999993</v>
      </c>
      <c r="G171" s="553">
        <f>IF(G$29="","",IF('Consommation BATIMENT'!G$327&lt;0,0,'Consommation BATIMENT'!G$327*'Consommation BATIMENT'!$D$19))</f>
        <v>10692656.639999999</v>
      </c>
      <c r="H171" s="553">
        <f>IF(H$29="","",IF('Consommation BATIMENT'!H$327&lt;0,0,'Consommation BATIMENT'!H$327*'Consommation BATIMENT'!$D$19))</f>
        <v>13272920.459999999</v>
      </c>
      <c r="I171" s="553">
        <f>IF(I$29="","",IF('Consommation BATIMENT'!I$327&lt;0,0,'Consommation BATIMENT'!I$327*'Consommation BATIMENT'!$D$19))</f>
        <v>15817083.75</v>
      </c>
      <c r="J171" s="553">
        <f>IF(J$29="","",IF('Consommation BATIMENT'!J$327&lt;0,0,'Consommation BATIMENT'!J$327*'Consommation BATIMENT'!$D$19))</f>
        <v>18325639.349999998</v>
      </c>
      <c r="K171" s="553">
        <f>IF(K$29="","",IF('Consommation BATIMENT'!K$327&lt;0,0,'Consommation BATIMENT'!K$327*'Consommation BATIMENT'!$D$19))</f>
        <v>20799080.099999998</v>
      </c>
      <c r="L171" s="553">
        <f>IF(L$29="","",IF('Consommation BATIMENT'!L$327&lt;0,0,'Consommation BATIMENT'!L$327*'Consommation BATIMENT'!$D$19))</f>
        <v>23237898.84</v>
      </c>
      <c r="M171" s="553">
        <f>IF(M$29="","",IF('Consommation BATIMENT'!M$327&lt;0,0,'Consommation BATIMENT'!M$327*'Consommation BATIMENT'!$D$19))</f>
        <v>25642465.199999999</v>
      </c>
      <c r="N171" s="553">
        <f>IF(N$29="","",IF('Consommation BATIMENT'!N$327&lt;0,0,'Consommation BATIMENT'!N$327*'Consommation BATIMENT'!$D$19))</f>
        <v>28013395.229999997</v>
      </c>
      <c r="O171" s="553">
        <f>IF(O$29="","",IF('Consommation BATIMENT'!O$327&lt;0,0,'Consommation BATIMENT'!O$327*'Consommation BATIMENT'!$D$19))</f>
        <v>30351181.77</v>
      </c>
      <c r="P171" s="553">
        <f>IF(P$29="","",IF('Consommation BATIMENT'!P$327&lt;0,0,'Consommation BATIMENT'!P$327*'Consommation BATIMENT'!$D$19))</f>
        <v>32656194.449999999</v>
      </c>
      <c r="Q171" s="553">
        <f>IF(Q$29="","",IF('Consommation BATIMENT'!Q$327&lt;0,0,'Consommation BATIMENT'!Q$327*'Consommation BATIMENT'!$D$19))</f>
        <v>34928926.109999999</v>
      </c>
      <c r="R171" s="553">
        <f>IF(R$29="","",IF('Consommation BATIMENT'!R$327&lt;0,0,'Consommation BATIMENT'!R$327*'Consommation BATIMENT'!$D$19))</f>
        <v>37169869.589999996</v>
      </c>
      <c r="S171" s="553">
        <f>IF(S$29="","",IF('Consommation BATIMENT'!S$327&lt;0,0,'Consommation BATIMENT'!S$327*'Consommation BATIMENT'!$D$19))</f>
        <v>39379394.519999996</v>
      </c>
      <c r="T171" s="553">
        <f>IF(T$29="","",IF('Consommation BATIMENT'!T$327&lt;0,0,'Consommation BATIMENT'!T$327*'Consommation BATIMENT'!$D$19))</f>
        <v>41557993.739999995</v>
      </c>
      <c r="U171" s="553">
        <f>IF(U$29="","",IF('Consommation BATIMENT'!U$327&lt;0,0,'Consommation BATIMENT'!U$327*'Consommation BATIMENT'!$D$19))</f>
        <v>43706160.089999996</v>
      </c>
      <c r="V171" s="553">
        <f>IF(V$29="","",IF('Consommation BATIMENT'!V$327&lt;0,0,'Consommation BATIMENT'!V$327*'Consommation BATIMENT'!$D$19))</f>
        <v>45824263.199999996</v>
      </c>
      <c r="W171" s="553">
        <f>IF(W$29="","",IF('Consommation BATIMENT'!W$327&lt;0,0,'Consommation BATIMENT'!W$327*'Consommation BATIMENT'!$D$19))</f>
        <v>47912672.699999996</v>
      </c>
      <c r="X171" s="553">
        <f>IF(X$29="","",IF('Consommation BATIMENT'!X$327&lt;0,0,'Consommation BATIMENT'!X$327*'Consommation BATIMENT'!$D$19))</f>
        <v>49971881.43</v>
      </c>
      <c r="Y171" s="553">
        <f>IF(Y$29="","",IF('Consommation BATIMENT'!Y$327&lt;0,0,'Consommation BATIMENT'!Y$327*'Consommation BATIMENT'!$D$19))</f>
        <v>52002259.019999996</v>
      </c>
      <c r="Z171" s="553">
        <f>IF(Z$29="","",IF('Consommation BATIMENT'!Z$327&lt;0,0,'Consommation BATIMENT'!Z$327*'Consommation BATIMENT'!$D$19))</f>
        <v>54004175.099999994</v>
      </c>
      <c r="AA171" s="553">
        <f>IF(AA$29="","",IF('Consommation BATIMENT'!AA$327&lt;0,0,'Consommation BATIMENT'!AA$327*'Consommation BATIMENT'!$D$19))</f>
        <v>55978122.509999998</v>
      </c>
      <c r="AB171" s="553">
        <f>IF(AB$29="","",IF('Consommation BATIMENT'!AB$327&lt;0,0,'Consommation BATIMENT'!AB$327*'Consommation BATIMENT'!$D$19))</f>
        <v>57924347.669999994</v>
      </c>
      <c r="AC171" s="553">
        <f>IF(AC$29="","",IF('Consommation BATIMENT'!AC$327&lt;0,0,'Consommation BATIMENT'!AC$327*'Consommation BATIMENT'!$D$19))</f>
        <v>59843343.419999994</v>
      </c>
      <c r="AD171" s="553">
        <f>IF(AD$29="","",IF('Consommation BATIMENT'!AD$327&lt;0,0,'Consommation BATIMENT'!AD$327*'Consommation BATIMENT'!$D$19))</f>
        <v>61735479.389999993</v>
      </c>
      <c r="AE171" s="553">
        <f>IF(AE$29="","",IF('Consommation BATIMENT'!AE$327&lt;0,0,'Consommation BATIMENT'!AE$327*'Consommation BATIMENT'!$D$19))</f>
        <v>63601125.209999993</v>
      </c>
      <c r="AF171" s="553">
        <f>IF(AF$29="","",IF('Consommation BATIMENT'!AF$327&lt;0,0,'Consommation BATIMENT'!AF$327*'Consommation BATIMENT'!$D$19))</f>
        <v>65440650.509999998</v>
      </c>
      <c r="AG171" s="553">
        <f>IF(AG$29="","",IF('Consommation BATIMENT'!AG$327&lt;0,0,'Consommation BATIMENT'!AG$327*'Consommation BATIMENT'!$D$19))</f>
        <v>67254424.920000002</v>
      </c>
      <c r="AH171" s="553">
        <f>IF(AH$29="","",IF('Consommation BATIMENT'!AH$327&lt;0,0,'Consommation BATIMENT'!AH$327*'Consommation BATIMENT'!$D$19))</f>
        <v>69042818.069999993</v>
      </c>
      <c r="AI171" s="553">
        <f>IF(AI$29="","",IF('Consommation BATIMENT'!AI$327&lt;0,0,'Consommation BATIMENT'!AI$327*'Consommation BATIMENT'!$D$19))</f>
        <v>70806199.590000004</v>
      </c>
      <c r="AJ171" s="553">
        <f>IF(AJ$29="","",IF('Consommation BATIMENT'!AJ$327&lt;0,0,'Consommation BATIMENT'!AJ$327*'Consommation BATIMENT'!$D$19))</f>
        <v>72544815.899999991</v>
      </c>
      <c r="AK171" s="553" t="str">
        <f>IF(AK$29="","",IF('Consommation BATIMENT'!AK$327&lt;0,0,'Consommation BATIMENT'!AK$327*'Consommation BATIMENT'!$D$19))</f>
        <v/>
      </c>
      <c r="AL171" s="553" t="str">
        <f>IF(AL$29="","",IF('Consommation BATIMENT'!AL$327&lt;0,0,'Consommation BATIMENT'!AL$327*'Consommation BATIMENT'!$D$19))</f>
        <v/>
      </c>
      <c r="AM171" s="553" t="str">
        <f>IF(AM$29="","",IF('Consommation BATIMENT'!AM$327&lt;0,0,'Consommation BATIMENT'!AM$327*'Consommation BATIMENT'!$D$19))</f>
        <v/>
      </c>
      <c r="AN171" s="553" t="str">
        <f>IF(AN$29="","",IF('Consommation BATIMENT'!AN$327&lt;0,0,'Consommation BATIMENT'!AN$327*'Consommation BATIMENT'!$D$19))</f>
        <v/>
      </c>
      <c r="AO171" s="553" t="str">
        <f>IF(AO$29="","",IF('Consommation BATIMENT'!AO$327&lt;0,0,'Consommation BATIMENT'!AO$327*'Consommation BATIMENT'!$D$19))</f>
        <v/>
      </c>
      <c r="AP171" s="553" t="str">
        <f>IF(AP$29="","",IF('Consommation BATIMENT'!AP$327&lt;0,0,'Consommation BATIMENT'!AP$327*'Consommation BATIMENT'!$D$19))</f>
        <v/>
      </c>
      <c r="AQ171" s="553" t="str">
        <f>IF(AQ$29="","",IF('Consommation BATIMENT'!AQ$327&lt;0,0,'Consommation BATIMENT'!AQ$327*'Consommation BATIMENT'!$D$19))</f>
        <v/>
      </c>
      <c r="AR171" s="553" t="str">
        <f>IF(AR$29="","",IF('Consommation BATIMENT'!AR$327&lt;0,0,'Consommation BATIMENT'!AR$327*'Consommation BATIMENT'!$D$19))</f>
        <v/>
      </c>
    </row>
    <row r="172" spans="1:1173" s="548" customFormat="1" ht="22" hidden="1" customHeight="1" x14ac:dyDescent="0.15">
      <c r="A172" s="513"/>
      <c r="B172" s="549" t="s">
        <v>199</v>
      </c>
      <c r="C172" s="550" t="s">
        <v>79</v>
      </c>
      <c r="D172" s="547">
        <f t="shared" ref="D172:AR172" si="53">IF(D$29="","",IF(D171&lt;0,0,IF($C169=0,D171,$F$41*$F$42*D171)))</f>
        <v>2729963.9699999997</v>
      </c>
      <c r="E172" s="547">
        <f t="shared" si="53"/>
        <v>5421732.8399999999</v>
      </c>
      <c r="F172" s="547">
        <f t="shared" si="53"/>
        <v>8075799.4499999993</v>
      </c>
      <c r="G172" s="547">
        <f t="shared" si="53"/>
        <v>10692656.639999999</v>
      </c>
      <c r="H172" s="547">
        <f t="shared" si="53"/>
        <v>13272920.459999999</v>
      </c>
      <c r="I172" s="547">
        <f t="shared" si="53"/>
        <v>15817083.75</v>
      </c>
      <c r="J172" s="547">
        <f t="shared" si="53"/>
        <v>18325639.349999998</v>
      </c>
      <c r="K172" s="547">
        <f t="shared" si="53"/>
        <v>20799080.099999998</v>
      </c>
      <c r="L172" s="547">
        <f t="shared" si="53"/>
        <v>23237898.84</v>
      </c>
      <c r="M172" s="547">
        <f t="shared" si="53"/>
        <v>25642465.199999999</v>
      </c>
      <c r="N172" s="547">
        <f t="shared" si="53"/>
        <v>28013395.229999997</v>
      </c>
      <c r="O172" s="547">
        <f t="shared" si="53"/>
        <v>30351181.77</v>
      </c>
      <c r="P172" s="547">
        <f t="shared" si="53"/>
        <v>32656194.449999999</v>
      </c>
      <c r="Q172" s="547">
        <f t="shared" si="53"/>
        <v>34928926.109999999</v>
      </c>
      <c r="R172" s="547">
        <f t="shared" si="53"/>
        <v>37169869.589999996</v>
      </c>
      <c r="S172" s="547">
        <f t="shared" si="53"/>
        <v>39379394.519999996</v>
      </c>
      <c r="T172" s="547">
        <f t="shared" si="53"/>
        <v>41557993.739999995</v>
      </c>
      <c r="U172" s="547">
        <f t="shared" si="53"/>
        <v>43706160.089999996</v>
      </c>
      <c r="V172" s="547">
        <f t="shared" si="53"/>
        <v>45824263.199999996</v>
      </c>
      <c r="W172" s="547">
        <f t="shared" si="53"/>
        <v>47912672.699999996</v>
      </c>
      <c r="X172" s="547">
        <f t="shared" si="53"/>
        <v>49971881.43</v>
      </c>
      <c r="Y172" s="547">
        <f t="shared" si="53"/>
        <v>52002259.019999996</v>
      </c>
      <c r="Z172" s="547">
        <f t="shared" si="53"/>
        <v>54004175.099999994</v>
      </c>
      <c r="AA172" s="547">
        <f t="shared" si="53"/>
        <v>55978122.509999998</v>
      </c>
      <c r="AB172" s="547">
        <f t="shared" si="53"/>
        <v>57924347.669999994</v>
      </c>
      <c r="AC172" s="547">
        <f t="shared" si="53"/>
        <v>59843343.419999994</v>
      </c>
      <c r="AD172" s="547">
        <f t="shared" si="53"/>
        <v>61735479.389999993</v>
      </c>
      <c r="AE172" s="547">
        <f t="shared" si="53"/>
        <v>63601125.209999993</v>
      </c>
      <c r="AF172" s="547">
        <f t="shared" si="53"/>
        <v>65440650.509999998</v>
      </c>
      <c r="AG172" s="547">
        <f t="shared" si="53"/>
        <v>67254424.920000002</v>
      </c>
      <c r="AH172" s="547">
        <f t="shared" si="53"/>
        <v>69042818.069999993</v>
      </c>
      <c r="AI172" s="547">
        <f t="shared" si="53"/>
        <v>70806199.590000004</v>
      </c>
      <c r="AJ172" s="547">
        <f t="shared" si="53"/>
        <v>72544815.899999991</v>
      </c>
      <c r="AK172" s="547" t="str">
        <f t="shared" si="53"/>
        <v/>
      </c>
      <c r="AL172" s="547" t="str">
        <f t="shared" si="53"/>
        <v/>
      </c>
      <c r="AM172" s="547" t="str">
        <f t="shared" si="53"/>
        <v/>
      </c>
      <c r="AN172" s="547" t="str">
        <f t="shared" si="53"/>
        <v/>
      </c>
      <c r="AO172" s="547" t="str">
        <f t="shared" si="53"/>
        <v/>
      </c>
      <c r="AP172" s="547" t="str">
        <f t="shared" si="53"/>
        <v/>
      </c>
      <c r="AQ172" s="547" t="str">
        <f t="shared" si="53"/>
        <v/>
      </c>
      <c r="AR172" s="547" t="str">
        <f t="shared" si="53"/>
        <v/>
      </c>
    </row>
    <row r="173" spans="1:1173" s="548" customFormat="1" ht="22" hidden="1" customHeight="1" x14ac:dyDescent="0.15">
      <c r="A173" s="513"/>
      <c r="B173" s="549" t="s">
        <v>197</v>
      </c>
      <c r="C173" s="550" t="s">
        <v>49</v>
      </c>
      <c r="D173" s="547">
        <f t="shared" ref="D173:AR173" si="54">IF(D$29="","",IF($C169=0,$G169*D172,$J$24*D172))</f>
        <v>293464924.29686016</v>
      </c>
      <c r="E173" s="547">
        <f t="shared" si="54"/>
        <v>582823962.12298751</v>
      </c>
      <c r="F173" s="547">
        <f t="shared" si="54"/>
        <v>868130092.65864956</v>
      </c>
      <c r="G173" s="547">
        <f t="shared" si="54"/>
        <v>1149436295.0841138</v>
      </c>
      <c r="H173" s="547">
        <f t="shared" si="54"/>
        <v>1426808793.3747149</v>
      </c>
      <c r="I173" s="547">
        <f t="shared" si="54"/>
        <v>1700300566.7107201</v>
      </c>
      <c r="J173" s="547">
        <f t="shared" si="54"/>
        <v>1969964594.2723968</v>
      </c>
      <c r="K173" s="547">
        <f t="shared" si="54"/>
        <v>2235853855.2400126</v>
      </c>
      <c r="L173" s="547">
        <f t="shared" si="54"/>
        <v>2498021328.7938356</v>
      </c>
      <c r="M173" s="547">
        <f t="shared" si="54"/>
        <v>2756506749.3190656</v>
      </c>
      <c r="N173" s="547">
        <f t="shared" si="54"/>
        <v>3011376340.7910376</v>
      </c>
      <c r="O173" s="547">
        <f t="shared" si="54"/>
        <v>3262683082.3900189</v>
      </c>
      <c r="P173" s="547">
        <f t="shared" si="54"/>
        <v>3510466708.5012097</v>
      </c>
      <c r="Q173" s="547">
        <f t="shared" si="54"/>
        <v>3754780198.3048782</v>
      </c>
      <c r="R173" s="547">
        <f t="shared" si="54"/>
        <v>3995676530.9812913</v>
      </c>
      <c r="S173" s="547">
        <f t="shared" si="54"/>
        <v>4233195440.9156504</v>
      </c>
      <c r="T173" s="547">
        <f t="shared" si="54"/>
        <v>4467389907.2882223</v>
      </c>
      <c r="U173" s="547">
        <f t="shared" si="54"/>
        <v>4698312909.2792759</v>
      </c>
      <c r="V173" s="547">
        <f t="shared" si="54"/>
        <v>4926004181.2740097</v>
      </c>
      <c r="W173" s="547">
        <f t="shared" si="54"/>
        <v>5150503457.6576252</v>
      </c>
      <c r="X173" s="547">
        <f t="shared" si="54"/>
        <v>5371863717.6103916</v>
      </c>
      <c r="Y173" s="547">
        <f t="shared" si="54"/>
        <v>5590124695.5175066</v>
      </c>
      <c r="Z173" s="547">
        <f t="shared" si="54"/>
        <v>5805326125.7641726</v>
      </c>
      <c r="AA173" s="547">
        <f t="shared" si="54"/>
        <v>6017520987.5306578</v>
      </c>
      <c r="AB173" s="547">
        <f t="shared" si="54"/>
        <v>6226735770.407094</v>
      </c>
      <c r="AC173" s="547">
        <f t="shared" si="54"/>
        <v>6433023453.5737495</v>
      </c>
      <c r="AD173" s="547">
        <f t="shared" si="54"/>
        <v>6636423771.4158258</v>
      </c>
      <c r="AE173" s="547">
        <f t="shared" si="54"/>
        <v>6836976458.3185225</v>
      </c>
      <c r="AF173" s="547">
        <f t="shared" si="54"/>
        <v>7034721248.6670418</v>
      </c>
      <c r="AG173" s="547">
        <f t="shared" si="54"/>
        <v>7229697876.8465824</v>
      </c>
      <c r="AH173" s="547">
        <f t="shared" si="54"/>
        <v>7421946077.2423449</v>
      </c>
      <c r="AI173" s="547">
        <f t="shared" si="54"/>
        <v>7611505584.2395325</v>
      </c>
      <c r="AJ173" s="547">
        <f t="shared" si="54"/>
        <v>7798402887.4282751</v>
      </c>
      <c r="AK173" s="547" t="str">
        <f t="shared" si="54"/>
        <v/>
      </c>
      <c r="AL173" s="547" t="str">
        <f t="shared" si="54"/>
        <v/>
      </c>
      <c r="AM173" s="547" t="str">
        <f t="shared" si="54"/>
        <v/>
      </c>
      <c r="AN173" s="547" t="str">
        <f t="shared" si="54"/>
        <v/>
      </c>
      <c r="AO173" s="547" t="str">
        <f t="shared" si="54"/>
        <v/>
      </c>
      <c r="AP173" s="547" t="str">
        <f t="shared" si="54"/>
        <v/>
      </c>
      <c r="AQ173" s="547" t="str">
        <f t="shared" si="54"/>
        <v/>
      </c>
      <c r="AR173" s="547" t="str">
        <f t="shared" si="54"/>
        <v/>
      </c>
    </row>
    <row r="174" spans="1:1173" s="513" customFormat="1" ht="10" hidden="1" customHeight="1" x14ac:dyDescent="0.15">
      <c r="C174" s="545"/>
      <c r="D174" s="551"/>
      <c r="E174" s="551"/>
      <c r="F174" s="551"/>
      <c r="G174" s="551"/>
      <c r="H174" s="551"/>
      <c r="I174" s="551"/>
      <c r="J174" s="551"/>
      <c r="K174" s="551"/>
      <c r="L174" s="551"/>
      <c r="M174" s="551"/>
      <c r="N174" s="551"/>
      <c r="O174" s="551"/>
      <c r="P174" s="551"/>
      <c r="Q174" s="551"/>
      <c r="R174" s="551"/>
      <c r="S174" s="551"/>
      <c r="T174" s="551"/>
      <c r="U174" s="551"/>
      <c r="V174" s="551"/>
      <c r="W174" s="551"/>
      <c r="X174" s="551"/>
      <c r="Y174" s="551"/>
      <c r="Z174" s="551"/>
      <c r="AA174" s="551"/>
      <c r="AB174" s="551"/>
      <c r="AC174" s="551"/>
      <c r="AD174" s="551"/>
      <c r="AE174" s="551"/>
      <c r="AF174" s="551"/>
      <c r="AG174" s="551"/>
      <c r="AH174" s="551"/>
      <c r="AI174" s="551"/>
      <c r="AJ174" s="551"/>
      <c r="AK174" s="551"/>
      <c r="AL174" s="551"/>
      <c r="AM174" s="551"/>
      <c r="AN174" s="551"/>
      <c r="AO174" s="551"/>
      <c r="AP174" s="551"/>
      <c r="AQ174" s="551"/>
      <c r="AR174" s="551"/>
    </row>
    <row r="175" spans="1:1173" s="543" customFormat="1" ht="26" hidden="1" customHeight="1" x14ac:dyDescent="0.15">
      <c r="A175" s="513"/>
      <c r="B175" s="543" t="s">
        <v>89</v>
      </c>
      <c r="C175" s="546" t="s">
        <v>79</v>
      </c>
      <c r="D175" s="552">
        <f>IF(D$29="","",IF('Consommation BATIMENT'!D$331&lt;0,0,'Consommation BATIMENT'!D$331*'Consommation BATIMENT'!$D$19))</f>
        <v>1195137.0000000056</v>
      </c>
      <c r="E175" s="552">
        <f>IF(E$29="","",IF('Consommation BATIMENT'!E$331&lt;0,0,'Consommation BATIMENT'!E$331*'Consommation BATIMENT'!$D$19))</f>
        <v>2390274.0000000051</v>
      </c>
      <c r="F175" s="552">
        <f>IF(F$29="","",IF('Consommation BATIMENT'!F$331&lt;0,0,'Consommation BATIMENT'!F$331*'Consommation BATIMENT'!$D$19))</f>
        <v>3585411.0000000051</v>
      </c>
      <c r="G175" s="552">
        <f>IF(G$29="","",IF('Consommation BATIMENT'!G$331&lt;0,0,'Consommation BATIMENT'!G$331*'Consommation BATIMENT'!$D$19))</f>
        <v>4817511.0000000056</v>
      </c>
      <c r="H175" s="552">
        <f>IF(H$29="","",IF('Consommation BATIMENT'!H$331&lt;0,0,'Consommation BATIMENT'!H$331*'Consommation BATIMENT'!$D$19))</f>
        <v>6049611.0000000047</v>
      </c>
      <c r="I175" s="552">
        <f>IF(I$29="","",IF('Consommation BATIMENT'!I$331&lt;0,0,'Consommation BATIMENT'!I$331*'Consommation BATIMENT'!$D$19))</f>
        <v>7281711.0000000047</v>
      </c>
      <c r="J175" s="552">
        <f>IF(J$29="","",IF('Consommation BATIMENT'!J$331&lt;0,0,'Consommation BATIMENT'!J$331*'Consommation BATIMENT'!$D$19))</f>
        <v>8513811.0000000056</v>
      </c>
      <c r="K175" s="552">
        <f>IF(K$29="","",IF('Consommation BATIMENT'!K$331&lt;0,0,'Consommation BATIMENT'!K$331*'Consommation BATIMENT'!$D$19))</f>
        <v>9745911.0000000056</v>
      </c>
      <c r="L175" s="552">
        <f>IF(L$29="","",IF('Consommation BATIMENT'!L$331&lt;0,0,'Consommation BATIMENT'!L$331*'Consommation BATIMENT'!$D$19))</f>
        <v>10978011.000000006</v>
      </c>
      <c r="M175" s="552">
        <f>IF(M$29="","",IF('Consommation BATIMENT'!M$331&lt;0,0,'Consommation BATIMENT'!M$331*'Consommation BATIMENT'!$D$19))</f>
        <v>12210111.000000006</v>
      </c>
      <c r="N175" s="552">
        <f>IF(N$29="","",IF('Consommation BATIMENT'!N$331&lt;0,0,'Consommation BATIMENT'!N$331*'Consommation BATIMENT'!$D$19))</f>
        <v>13442211.000000006</v>
      </c>
      <c r="O175" s="552">
        <f>IF(O$29="","",IF('Consommation BATIMENT'!O$331&lt;0,0,'Consommation BATIMENT'!O$331*'Consommation BATIMENT'!$D$19))</f>
        <v>14674311.000000004</v>
      </c>
      <c r="P175" s="552">
        <f>IF(P$29="","",IF('Consommation BATIMENT'!P$331&lt;0,0,'Consommation BATIMENT'!P$331*'Consommation BATIMENT'!$D$19))</f>
        <v>15906411.000000004</v>
      </c>
      <c r="Q175" s="552">
        <f>IF(Q$29="","",IF('Consommation BATIMENT'!Q$331&lt;0,0,'Consommation BATIMENT'!Q$331*'Consommation BATIMENT'!$D$19))</f>
        <v>16972177.500000007</v>
      </c>
      <c r="R175" s="552">
        <f>IF(R$29="","",IF('Consommation BATIMENT'!R$331&lt;0,0,'Consommation BATIMENT'!R$331*'Consommation BATIMENT'!$D$19))</f>
        <v>18037944.000000007</v>
      </c>
      <c r="S175" s="552">
        <f>IF(S$29="","",IF('Consommation BATIMENT'!S$331&lt;0,0,'Consommation BATIMENT'!S$331*'Consommation BATIMENT'!$D$19))</f>
        <v>19103710.500000007</v>
      </c>
      <c r="T175" s="552">
        <f>IF(T$29="","",IF('Consommation BATIMENT'!T$331&lt;0,0,'Consommation BATIMENT'!T$331*'Consommation BATIMENT'!$D$19))</f>
        <v>20169477.000000007</v>
      </c>
      <c r="U175" s="552">
        <f>IF(U$29="","",IF('Consommation BATIMENT'!U$331&lt;0,0,'Consommation BATIMENT'!U$331*'Consommation BATIMENT'!$D$19))</f>
        <v>21235243.500000007</v>
      </c>
      <c r="V175" s="552">
        <f>IF(V$29="","",IF('Consommation BATIMENT'!V$331&lt;0,0,'Consommation BATIMENT'!V$331*'Consommation BATIMENT'!$D$19))</f>
        <v>22301010.000000007</v>
      </c>
      <c r="W175" s="552">
        <f>IF(W$29="","",IF('Consommation BATIMENT'!W$331&lt;0,0,'Consommation BATIMENT'!W$331*'Consommation BATIMENT'!$D$19))</f>
        <v>23366776.500000007</v>
      </c>
      <c r="X175" s="552">
        <f>IF(X$29="","",IF('Consommation BATIMENT'!X$331&lt;0,0,'Consommation BATIMENT'!X$331*'Consommation BATIMENT'!$D$19))</f>
        <v>24432543.000000007</v>
      </c>
      <c r="Y175" s="552">
        <f>IF(Y$29="","",IF('Consommation BATIMENT'!Y$331&lt;0,0,'Consommation BATIMENT'!Y$331*'Consommation BATIMENT'!$D$19))</f>
        <v>25498309.500000007</v>
      </c>
      <c r="Z175" s="552">
        <f>IF(Z$29="","",IF('Consommation BATIMENT'!Z$331&lt;0,0,'Consommation BATIMENT'!Z$331*'Consommation BATIMENT'!$D$19))</f>
        <v>26564076.000000007</v>
      </c>
      <c r="AA175" s="552">
        <f>IF(AA$29="","",IF('Consommation BATIMENT'!AA$331&lt;0,0,'Consommation BATIMENT'!AA$331*'Consommation BATIMENT'!$D$19))</f>
        <v>27325513.800000004</v>
      </c>
      <c r="AB175" s="552">
        <f>IF(AB$29="","",IF('Consommation BATIMENT'!AB$331&lt;0,0,'Consommation BATIMENT'!AB$331*'Consommation BATIMENT'!$D$19))</f>
        <v>28086951.600000005</v>
      </c>
      <c r="AC175" s="552">
        <f>IF(AC$29="","",IF('Consommation BATIMENT'!AC$331&lt;0,0,'Consommation BATIMENT'!AC$331*'Consommation BATIMENT'!$D$19))</f>
        <v>28848389.400000006</v>
      </c>
      <c r="AD175" s="552">
        <f>IF(AD$29="","",IF('Consommation BATIMENT'!AD$331&lt;0,0,'Consommation BATIMENT'!AD$331*'Consommation BATIMENT'!$D$19))</f>
        <v>29609827.200000007</v>
      </c>
      <c r="AE175" s="552">
        <f>IF(AE$29="","",IF('Consommation BATIMENT'!AE$331&lt;0,0,'Consommation BATIMENT'!AE$331*'Consommation BATIMENT'!$D$19))</f>
        <v>30371265.000000007</v>
      </c>
      <c r="AF175" s="552">
        <f>IF(AF$29="","",IF('Consommation BATIMENT'!AF$331&lt;0,0,'Consommation BATIMENT'!AF$331*'Consommation BATIMENT'!$D$19))</f>
        <v>31132702.800000004</v>
      </c>
      <c r="AG175" s="552">
        <f>IF(AG$29="","",IF('Consommation BATIMENT'!AG$331&lt;0,0,'Consommation BATIMENT'!AG$331*'Consommation BATIMENT'!$D$19))</f>
        <v>31894140.600000005</v>
      </c>
      <c r="AH175" s="552">
        <f>IF(AH$29="","",IF('Consommation BATIMENT'!AH$331&lt;0,0,'Consommation BATIMENT'!AH$331*'Consommation BATIMENT'!$D$19))</f>
        <v>32655578.400000006</v>
      </c>
      <c r="AI175" s="552">
        <f>IF(AI$29="","",IF('Consommation BATIMENT'!AI$331&lt;0,0,'Consommation BATIMENT'!AI$331*'Consommation BATIMENT'!$D$19))</f>
        <v>33417016.200000007</v>
      </c>
      <c r="AJ175" s="552">
        <f>IF(AJ$29="","",IF('Consommation BATIMENT'!AJ$331&lt;0,0,'Consommation BATIMENT'!AJ$331*'Consommation BATIMENT'!$D$19))</f>
        <v>34178454.000000007</v>
      </c>
      <c r="AK175" s="552" t="str">
        <f>IF(AK$29="","",IF('Consommation BATIMENT'!AK$331&lt;0,0,'Consommation BATIMENT'!AK$331*'Consommation BATIMENT'!$D$19))</f>
        <v/>
      </c>
      <c r="AL175" s="552" t="str">
        <f>IF(AL$29="","",IF('Consommation BATIMENT'!AL$331&lt;0,0,'Consommation BATIMENT'!AL$331*'Consommation BATIMENT'!$D$19))</f>
        <v/>
      </c>
      <c r="AM175" s="552" t="str">
        <f>IF(AM$29="","",IF('Consommation BATIMENT'!AM$331&lt;0,0,'Consommation BATIMENT'!AM$331*'Consommation BATIMENT'!$D$19))</f>
        <v/>
      </c>
      <c r="AN175" s="552" t="str">
        <f>IF(AN$29="","",IF('Consommation BATIMENT'!AN$331&lt;0,0,'Consommation BATIMENT'!AN$331*'Consommation BATIMENT'!$D$19))</f>
        <v/>
      </c>
      <c r="AO175" s="552" t="str">
        <f>IF(AO$29="","",IF('Consommation BATIMENT'!AO$331&lt;0,0,'Consommation BATIMENT'!AO$331*'Consommation BATIMENT'!$D$19))</f>
        <v/>
      </c>
      <c r="AP175" s="552" t="str">
        <f>IF(AP$29="","",IF('Consommation BATIMENT'!AP$331&lt;0,0,'Consommation BATIMENT'!AP$331*'Consommation BATIMENT'!$D$19))</f>
        <v/>
      </c>
      <c r="AQ175" s="552" t="str">
        <f>IF(AQ$29="","",IF('Consommation BATIMENT'!AQ$331&lt;0,0,'Consommation BATIMENT'!AQ$331*'Consommation BATIMENT'!$D$19))</f>
        <v/>
      </c>
      <c r="AR175" s="552" t="str">
        <f>IF(AR$29="","",IF('Consommation BATIMENT'!AR$331&lt;0,0,'Consommation BATIMENT'!AR$331*'Consommation BATIMENT'!$D$19))</f>
        <v/>
      </c>
    </row>
    <row r="176" spans="1:1173" s="548" customFormat="1" ht="22" hidden="1" customHeight="1" x14ac:dyDescent="0.15">
      <c r="A176" s="513"/>
      <c r="B176" s="549" t="s">
        <v>200</v>
      </c>
      <c r="C176" s="550" t="s">
        <v>79</v>
      </c>
      <c r="D176" s="547">
        <f t="shared" ref="D176:AR176" si="55">IF(D$29="","",IF(D175&lt;0,0,IF($E169=0,D175,$F$41*$F$42*D175)))</f>
        <v>1195137.0000000056</v>
      </c>
      <c r="E176" s="547">
        <f t="shared" si="55"/>
        <v>2390274.0000000051</v>
      </c>
      <c r="F176" s="547">
        <f t="shared" si="55"/>
        <v>3585411.0000000051</v>
      </c>
      <c r="G176" s="547">
        <f t="shared" si="55"/>
        <v>4817511.0000000056</v>
      </c>
      <c r="H176" s="547">
        <f t="shared" si="55"/>
        <v>6049611.0000000047</v>
      </c>
      <c r="I176" s="547">
        <f t="shared" si="55"/>
        <v>7281711.0000000047</v>
      </c>
      <c r="J176" s="547">
        <f t="shared" si="55"/>
        <v>8513811.0000000056</v>
      </c>
      <c r="K176" s="547">
        <f t="shared" si="55"/>
        <v>9745911.0000000056</v>
      </c>
      <c r="L176" s="547">
        <f t="shared" si="55"/>
        <v>10978011.000000006</v>
      </c>
      <c r="M176" s="547">
        <f t="shared" si="55"/>
        <v>12210111.000000006</v>
      </c>
      <c r="N176" s="547">
        <f t="shared" si="55"/>
        <v>13442211.000000006</v>
      </c>
      <c r="O176" s="547">
        <f t="shared" si="55"/>
        <v>14674311.000000004</v>
      </c>
      <c r="P176" s="547">
        <f t="shared" si="55"/>
        <v>15906411.000000004</v>
      </c>
      <c r="Q176" s="547">
        <f t="shared" si="55"/>
        <v>16972177.500000007</v>
      </c>
      <c r="R176" s="547">
        <f t="shared" si="55"/>
        <v>18037944.000000007</v>
      </c>
      <c r="S176" s="547">
        <f t="shared" si="55"/>
        <v>19103710.500000007</v>
      </c>
      <c r="T176" s="547">
        <f t="shared" si="55"/>
        <v>20169477.000000007</v>
      </c>
      <c r="U176" s="547">
        <f t="shared" si="55"/>
        <v>21235243.500000007</v>
      </c>
      <c r="V176" s="547">
        <f t="shared" si="55"/>
        <v>22301010.000000007</v>
      </c>
      <c r="W176" s="547">
        <f t="shared" si="55"/>
        <v>23366776.500000007</v>
      </c>
      <c r="X176" s="547">
        <f t="shared" si="55"/>
        <v>24432543.000000007</v>
      </c>
      <c r="Y176" s="547">
        <f t="shared" si="55"/>
        <v>25498309.500000007</v>
      </c>
      <c r="Z176" s="547">
        <f t="shared" si="55"/>
        <v>26564076.000000007</v>
      </c>
      <c r="AA176" s="547">
        <f t="shared" si="55"/>
        <v>27325513.800000004</v>
      </c>
      <c r="AB176" s="547">
        <f t="shared" si="55"/>
        <v>28086951.600000005</v>
      </c>
      <c r="AC176" s="547">
        <f t="shared" si="55"/>
        <v>28848389.400000006</v>
      </c>
      <c r="AD176" s="547">
        <f t="shared" si="55"/>
        <v>29609827.200000007</v>
      </c>
      <c r="AE176" s="547">
        <f t="shared" si="55"/>
        <v>30371265.000000007</v>
      </c>
      <c r="AF176" s="547">
        <f t="shared" si="55"/>
        <v>31132702.800000004</v>
      </c>
      <c r="AG176" s="547">
        <f t="shared" si="55"/>
        <v>31894140.600000005</v>
      </c>
      <c r="AH176" s="547">
        <f t="shared" si="55"/>
        <v>32655578.400000006</v>
      </c>
      <c r="AI176" s="547">
        <f t="shared" si="55"/>
        <v>33417016.200000007</v>
      </c>
      <c r="AJ176" s="547">
        <f t="shared" si="55"/>
        <v>34178454.000000007</v>
      </c>
      <c r="AK176" s="547" t="str">
        <f t="shared" si="55"/>
        <v/>
      </c>
      <c r="AL176" s="547" t="str">
        <f t="shared" si="55"/>
        <v/>
      </c>
      <c r="AM176" s="547" t="str">
        <f t="shared" si="55"/>
        <v/>
      </c>
      <c r="AN176" s="547" t="str">
        <f t="shared" si="55"/>
        <v/>
      </c>
      <c r="AO176" s="547" t="str">
        <f t="shared" si="55"/>
        <v/>
      </c>
      <c r="AP176" s="547" t="str">
        <f t="shared" si="55"/>
        <v/>
      </c>
      <c r="AQ176" s="547" t="str">
        <f t="shared" si="55"/>
        <v/>
      </c>
      <c r="AR176" s="547" t="str">
        <f t="shared" si="55"/>
        <v/>
      </c>
    </row>
    <row r="177" spans="1:1173" s="548" customFormat="1" ht="22" hidden="1" customHeight="1" x14ac:dyDescent="0.15">
      <c r="A177" s="513"/>
      <c r="B177" s="549" t="s">
        <v>201</v>
      </c>
      <c r="C177" s="550" t="s">
        <v>49</v>
      </c>
      <c r="D177" s="547">
        <f t="shared" ref="D177:AR177" si="56">IF(D$29="","",IF($E169=0,$G169*D176,$J$24*D176))</f>
        <v>53781165.000000253</v>
      </c>
      <c r="E177" s="547">
        <f t="shared" si="56"/>
        <v>107562330.00000022</v>
      </c>
      <c r="F177" s="547">
        <f t="shared" si="56"/>
        <v>161343495.00000024</v>
      </c>
      <c r="G177" s="547">
        <f t="shared" si="56"/>
        <v>216787995.00000024</v>
      </c>
      <c r="H177" s="547">
        <f t="shared" si="56"/>
        <v>272232495.00000024</v>
      </c>
      <c r="I177" s="547">
        <f t="shared" si="56"/>
        <v>327676995.00000024</v>
      </c>
      <c r="J177" s="547">
        <f t="shared" si="56"/>
        <v>383121495.00000024</v>
      </c>
      <c r="K177" s="547">
        <f t="shared" si="56"/>
        <v>438565995.00000024</v>
      </c>
      <c r="L177" s="547">
        <f t="shared" si="56"/>
        <v>494010495.00000024</v>
      </c>
      <c r="M177" s="547">
        <f t="shared" si="56"/>
        <v>549454995.00000024</v>
      </c>
      <c r="N177" s="547">
        <f t="shared" si="56"/>
        <v>604899495.00000024</v>
      </c>
      <c r="O177" s="547">
        <f t="shared" si="56"/>
        <v>660343995.00000012</v>
      </c>
      <c r="P177" s="547">
        <f t="shared" si="56"/>
        <v>715788495.00000012</v>
      </c>
      <c r="Q177" s="547">
        <f t="shared" si="56"/>
        <v>763747987.50000036</v>
      </c>
      <c r="R177" s="547">
        <f t="shared" si="56"/>
        <v>811707480.00000036</v>
      </c>
      <c r="S177" s="547">
        <f t="shared" si="56"/>
        <v>859666972.50000036</v>
      </c>
      <c r="T177" s="547">
        <f t="shared" si="56"/>
        <v>907626465.00000036</v>
      </c>
      <c r="U177" s="547">
        <f t="shared" si="56"/>
        <v>955585957.50000036</v>
      </c>
      <c r="V177" s="547">
        <f t="shared" si="56"/>
        <v>1003545450.0000004</v>
      </c>
      <c r="W177" s="547">
        <f t="shared" si="56"/>
        <v>1051504942.5000004</v>
      </c>
      <c r="X177" s="547">
        <f t="shared" si="56"/>
        <v>1099464435.0000002</v>
      </c>
      <c r="Y177" s="547">
        <f t="shared" si="56"/>
        <v>1147423927.5000002</v>
      </c>
      <c r="Z177" s="547">
        <f t="shared" si="56"/>
        <v>1195383420.0000002</v>
      </c>
      <c r="AA177" s="547">
        <f t="shared" si="56"/>
        <v>1229648121.0000002</v>
      </c>
      <c r="AB177" s="547">
        <f t="shared" si="56"/>
        <v>1263912822.0000002</v>
      </c>
      <c r="AC177" s="547">
        <f t="shared" si="56"/>
        <v>1298177523.0000002</v>
      </c>
      <c r="AD177" s="547">
        <f t="shared" si="56"/>
        <v>1332442224.0000002</v>
      </c>
      <c r="AE177" s="547">
        <f t="shared" si="56"/>
        <v>1366706925.0000002</v>
      </c>
      <c r="AF177" s="547">
        <f t="shared" si="56"/>
        <v>1400971626.0000002</v>
      </c>
      <c r="AG177" s="547">
        <f t="shared" si="56"/>
        <v>1435236327.0000002</v>
      </c>
      <c r="AH177" s="547">
        <f t="shared" si="56"/>
        <v>1469501028.0000002</v>
      </c>
      <c r="AI177" s="547">
        <f t="shared" si="56"/>
        <v>1503765729.0000002</v>
      </c>
      <c r="AJ177" s="547">
        <f t="shared" si="56"/>
        <v>1538030430.0000002</v>
      </c>
      <c r="AK177" s="547" t="str">
        <f t="shared" si="56"/>
        <v/>
      </c>
      <c r="AL177" s="547" t="str">
        <f t="shared" si="56"/>
        <v/>
      </c>
      <c r="AM177" s="547" t="str">
        <f t="shared" si="56"/>
        <v/>
      </c>
      <c r="AN177" s="547" t="str">
        <f t="shared" si="56"/>
        <v/>
      </c>
      <c r="AO177" s="547" t="str">
        <f t="shared" si="56"/>
        <v/>
      </c>
      <c r="AP177" s="547" t="str">
        <f t="shared" si="56"/>
        <v/>
      </c>
      <c r="AQ177" s="547" t="str">
        <f t="shared" si="56"/>
        <v/>
      </c>
      <c r="AR177" s="547" t="str">
        <f t="shared" si="56"/>
        <v/>
      </c>
    </row>
    <row r="178" spans="1:1173" s="513" customFormat="1" ht="10" hidden="1" customHeight="1" x14ac:dyDescent="0.15">
      <c r="C178" s="545"/>
      <c r="D178" s="551"/>
      <c r="E178" s="551"/>
      <c r="F178" s="551"/>
      <c r="G178" s="551"/>
      <c r="H178" s="551"/>
      <c r="I178" s="551"/>
      <c r="J178" s="551"/>
      <c r="K178" s="551"/>
      <c r="L178" s="551"/>
      <c r="M178" s="551"/>
      <c r="N178" s="551"/>
      <c r="O178" s="551"/>
      <c r="P178" s="551"/>
      <c r="Q178" s="551"/>
      <c r="R178" s="551"/>
      <c r="S178" s="551"/>
      <c r="T178" s="551"/>
      <c r="U178" s="551"/>
      <c r="V178" s="551"/>
      <c r="W178" s="551"/>
      <c r="X178" s="551"/>
      <c r="Y178" s="551"/>
      <c r="Z178" s="551"/>
      <c r="AA178" s="551"/>
      <c r="AB178" s="551"/>
      <c r="AC178" s="551"/>
      <c r="AD178" s="551"/>
      <c r="AE178" s="551"/>
      <c r="AF178" s="551"/>
      <c r="AG178" s="551"/>
      <c r="AH178" s="551"/>
      <c r="AI178" s="551"/>
      <c r="AJ178" s="551"/>
      <c r="AK178" s="551"/>
      <c r="AL178" s="551"/>
      <c r="AM178" s="551"/>
      <c r="AN178" s="551"/>
      <c r="AO178" s="551"/>
      <c r="AP178" s="551"/>
      <c r="AQ178" s="551"/>
      <c r="AR178" s="551"/>
    </row>
    <row r="179" spans="1:1173" s="543" customFormat="1" ht="26" hidden="1" customHeight="1" x14ac:dyDescent="0.15">
      <c r="A179" s="513"/>
      <c r="B179" s="543" t="s">
        <v>100</v>
      </c>
      <c r="C179" s="546" t="s">
        <v>79</v>
      </c>
      <c r="D179" s="553">
        <f>IF(D$29="","",IF('Consommation BATIMENT'!D$343&lt;0,0,'Consommation BATIMENT'!D$343))</f>
        <v>782599.99999999988</v>
      </c>
      <c r="E179" s="553">
        <f>IF(E$29="","",IF('Consommation BATIMENT'!E$343&lt;0,0,'Consommation BATIMENT'!E$343))</f>
        <v>1553664.8672999998</v>
      </c>
      <c r="F179" s="553">
        <f>IF(F$29="","",IF('Consommation BATIMENT'!F$343&lt;0,0,'Consommation BATIMENT'!F$343))</f>
        <v>2313364.6239884314</v>
      </c>
      <c r="G179" s="553">
        <f>IF(G$29="","",IF('Consommation BATIMENT'!G$343&lt;0,0,'Consommation BATIMENT'!G$343))</f>
        <v>3061866.7861131541</v>
      </c>
      <c r="H179" s="553">
        <f>IF(H$29="","",IF('Consommation BATIMENT'!H$343&lt;0,0,'Consommation BATIMENT'!H$343))</f>
        <v>3799336.4006192395</v>
      </c>
      <c r="I179" s="553">
        <f>IF(I$29="","",IF('Consommation BATIMENT'!I$343&lt;0,0,'Consommation BATIMENT'!I$343))</f>
        <v>4525936.0817423118</v>
      </c>
      <c r="J179" s="553">
        <f>IF(J$29="","",IF('Consommation BATIMENT'!J$343&lt;0,0,'Consommation BATIMENT'!J$343))</f>
        <v>5241826.0468654707</v>
      </c>
      <c r="K179" s="553">
        <f>IF(K$29="","",IF('Consommation BATIMENT'!K$343&lt;0,0,'Consommation BATIMENT'!K$343))</f>
        <v>5947164.1518476969</v>
      </c>
      <c r="L179" s="553">
        <f>IF(L$29="","",IF('Consommation BATIMENT'!L$343&lt;0,0,'Consommation BATIMENT'!L$343))</f>
        <v>6642105.9258315377</v>
      </c>
      <c r="M179" s="553">
        <f>IF(M$29="","",IF('Consommation BATIMENT'!M$343&lt;0,0,'Consommation BATIMENT'!M$343))</f>
        <v>7326804.6055377433</v>
      </c>
      <c r="N179" s="553">
        <f>IF(N$29="","",IF('Consommation BATIMENT'!N$343&lt;0,0,'Consommation BATIMENT'!N$343))</f>
        <v>8001411.1690544197</v>
      </c>
      <c r="O179" s="553">
        <f>IF(O$29="","",IF('Consommation BATIMENT'!O$343&lt;0,0,'Consommation BATIMENT'!O$343))</f>
        <v>8666074.3691281416</v>
      </c>
      <c r="P179" s="553">
        <f>IF(P$29="","",IF('Consommation BATIMENT'!P$343&lt;0,0,'Consommation BATIMENT'!P$343))</f>
        <v>9320940.7659643777</v>
      </c>
      <c r="Q179" s="553">
        <f>IF(Q$29="","",IF('Consommation BATIMENT'!Q$343&lt;0,0,'Consommation BATIMENT'!Q$343))</f>
        <v>9966154.7595444452</v>
      </c>
      <c r="R179" s="553">
        <f>IF(R$29="","",IF('Consommation BATIMENT'!R$343&lt;0,0,'Consommation BATIMENT'!R$343))</f>
        <v>10601858.621466139</v>
      </c>
      <c r="S179" s="553">
        <f>IF(S$29="","",IF('Consommation BATIMENT'!S$343&lt;0,0,'Consommation BATIMENT'!S$343))</f>
        <v>11228192.526315039</v>
      </c>
      <c r="T179" s="553">
        <f>IF(T$29="","",IF('Consommation BATIMENT'!T$343&lt;0,0,'Consommation BATIMENT'!T$343))</f>
        <v>11845294.582573418</v>
      </c>
      <c r="U179" s="553">
        <f>IF(U$29="","",IF('Consommation BATIMENT'!U$343&lt;0,0,'Consommation BATIMENT'!U$343))</f>
        <v>12453300.863073576</v>
      </c>
      <c r="V179" s="553">
        <f>IF(V$29="","",IF('Consommation BATIMENT'!V$343&lt;0,0,'Consommation BATIMENT'!V$343))</f>
        <v>13052345.435002303</v>
      </c>
      <c r="W179" s="553">
        <f>IF(W$29="","",IF('Consommation BATIMENT'!W$343&lt;0,0,'Consommation BATIMENT'!W$343))</f>
        <v>13642560.389463086</v>
      </c>
      <c r="X179" s="553">
        <f>IF(X$29="","",IF('Consommation BATIMENT'!X$343&lt;0,0,'Consommation BATIMENT'!X$343))</f>
        <v>14224075.870602595</v>
      </c>
      <c r="Y179" s="553">
        <f>IF(Y$29="","",IF('Consommation BATIMENT'!Y$343&lt;0,0,'Consommation BATIMENT'!Y$343))</f>
        <v>14797020.104307847</v>
      </c>
      <c r="Z179" s="553">
        <f>IF(Z$29="","",IF('Consommation BATIMENT'!Z$343&lt;0,0,'Consommation BATIMENT'!Z$343))</f>
        <v>15361519.426480401</v>
      </c>
      <c r="AA179" s="553">
        <f>IF(AA$29="","",IF('Consommation BATIMENT'!AA$343&lt;0,0,'Consommation BATIMENT'!AA$343))</f>
        <v>15917698.310893793</v>
      </c>
      <c r="AB179" s="553">
        <f>IF(AB$29="","",IF('Consommation BATIMENT'!AB$343&lt;0,0,'Consommation BATIMENT'!AB$343))</f>
        <v>16465679.396640373</v>
      </c>
      <c r="AC179" s="553">
        <f>IF(AC$29="","",IF('Consommation BATIMENT'!AC$343&lt;0,0,'Consommation BATIMENT'!AC$343))</f>
        <v>17005583.515173592</v>
      </c>
      <c r="AD179" s="553">
        <f>IF(AD$29="","",IF('Consommation BATIMENT'!AD$343&lt;0,0,'Consommation BATIMENT'!AD$343))</f>
        <v>17537529.716951691</v>
      </c>
      <c r="AE179" s="553">
        <f>IF(AE$29="","",IF('Consommation BATIMENT'!AE$343&lt;0,0,'Consommation BATIMENT'!AE$343))</f>
        <v>18061635.297688682</v>
      </c>
      <c r="AF179" s="553">
        <f>IF(AF$29="","",IF('Consommation BATIMENT'!AF$343&lt;0,0,'Consommation BATIMENT'!AF$343))</f>
        <v>18578015.8242184</v>
      </c>
      <c r="AG179" s="553">
        <f>IF(AG$29="","",IF('Consommation BATIMENT'!AG$343&lt;0,0,'Consommation BATIMENT'!AG$343))</f>
        <v>19086785.159977332</v>
      </c>
      <c r="AH179" s="553">
        <f>IF(AH$29="","",IF('Consommation BATIMENT'!AH$343&lt;0,0,'Consommation BATIMENT'!AH$343))</f>
        <v>19588055.490111846</v>
      </c>
      <c r="AI179" s="553">
        <f>IF(AI$29="","",IF('Consommation BATIMENT'!AI$343&lt;0,0,'Consommation BATIMENT'!AI$343))</f>
        <v>20081937.346215341</v>
      </c>
      <c r="AJ179" s="553">
        <f>IF(AJ$29="","",IF('Consommation BATIMENT'!AJ$343&lt;0,0,'Consommation BATIMENT'!AJ$343))</f>
        <v>20568539.630700801</v>
      </c>
      <c r="AK179" s="553" t="str">
        <f>IF(AK$29="","",IF('Consommation BATIMENT'!AK$343&lt;0,0,'Consommation BATIMENT'!AK$343))</f>
        <v/>
      </c>
      <c r="AL179" s="553" t="str">
        <f>IF(AL$29="","",IF('Consommation BATIMENT'!AL$343&lt;0,0,'Consommation BATIMENT'!AL$343))</f>
        <v/>
      </c>
      <c r="AM179" s="553" t="str">
        <f>IF(AM$29="","",IF('Consommation BATIMENT'!AM$343&lt;0,0,'Consommation BATIMENT'!AM$343))</f>
        <v/>
      </c>
      <c r="AN179" s="553" t="str">
        <f>IF(AN$29="","",IF('Consommation BATIMENT'!AN$343&lt;0,0,'Consommation BATIMENT'!AN$343))</f>
        <v/>
      </c>
      <c r="AO179" s="553" t="str">
        <f>IF(AO$29="","",IF('Consommation BATIMENT'!AO$343&lt;0,0,'Consommation BATIMENT'!AO$343))</f>
        <v/>
      </c>
      <c r="AP179" s="553" t="str">
        <f>IF(AP$29="","",IF('Consommation BATIMENT'!AP$343&lt;0,0,'Consommation BATIMENT'!AP$343))</f>
        <v/>
      </c>
      <c r="AQ179" s="553" t="str">
        <f>IF(AQ$29="","",IF('Consommation BATIMENT'!AQ$343&lt;0,0,'Consommation BATIMENT'!AQ$343))</f>
        <v/>
      </c>
      <c r="AR179" s="553" t="str">
        <f>IF(AR$29="","",IF('Consommation BATIMENT'!AR$343&lt;0,0,'Consommation BATIMENT'!AR$343))</f>
        <v/>
      </c>
    </row>
    <row r="180" spans="1:1173" s="548" customFormat="1" ht="22" hidden="1" customHeight="1" x14ac:dyDescent="0.15">
      <c r="A180" s="513"/>
      <c r="B180" s="549" t="s">
        <v>199</v>
      </c>
      <c r="C180" s="550" t="s">
        <v>79</v>
      </c>
      <c r="D180" s="547">
        <f t="shared" ref="D180:AR180" si="57">IF(D$29="","",IF(D179&lt;0,0,IF($D169=0,D179,$F$41*$F$42*D179)))</f>
        <v>782599.99999999988</v>
      </c>
      <c r="E180" s="547">
        <f t="shared" si="57"/>
        <v>1553664.8672999998</v>
      </c>
      <c r="F180" s="547">
        <f t="shared" si="57"/>
        <v>2313364.6239884314</v>
      </c>
      <c r="G180" s="547">
        <f t="shared" si="57"/>
        <v>3061866.7861131541</v>
      </c>
      <c r="H180" s="547">
        <f t="shared" si="57"/>
        <v>3799336.4006192395</v>
      </c>
      <c r="I180" s="547">
        <f t="shared" si="57"/>
        <v>4525936.0817423118</v>
      </c>
      <c r="J180" s="547">
        <f t="shared" si="57"/>
        <v>5241826.0468654707</v>
      </c>
      <c r="K180" s="547">
        <f t="shared" si="57"/>
        <v>5947164.1518476969</v>
      </c>
      <c r="L180" s="547">
        <f t="shared" si="57"/>
        <v>6642105.9258315377</v>
      </c>
      <c r="M180" s="547">
        <f t="shared" si="57"/>
        <v>7326804.6055377433</v>
      </c>
      <c r="N180" s="547">
        <f t="shared" si="57"/>
        <v>8001411.1690544197</v>
      </c>
      <c r="O180" s="547">
        <f t="shared" si="57"/>
        <v>8666074.3691281416</v>
      </c>
      <c r="P180" s="547">
        <f t="shared" si="57"/>
        <v>9320940.7659643777</v>
      </c>
      <c r="Q180" s="547">
        <f t="shared" si="57"/>
        <v>9966154.7595444452</v>
      </c>
      <c r="R180" s="547">
        <f t="shared" si="57"/>
        <v>10601858.621466139</v>
      </c>
      <c r="S180" s="547">
        <f t="shared" si="57"/>
        <v>11228192.526315039</v>
      </c>
      <c r="T180" s="547">
        <f t="shared" si="57"/>
        <v>11845294.582573418</v>
      </c>
      <c r="U180" s="547">
        <f t="shared" si="57"/>
        <v>12453300.863073576</v>
      </c>
      <c r="V180" s="547">
        <f t="shared" si="57"/>
        <v>13052345.435002303</v>
      </c>
      <c r="W180" s="547">
        <f t="shared" si="57"/>
        <v>13642560.389463086</v>
      </c>
      <c r="X180" s="547">
        <f t="shared" si="57"/>
        <v>14224075.870602595</v>
      </c>
      <c r="Y180" s="547">
        <f t="shared" si="57"/>
        <v>14797020.104307847</v>
      </c>
      <c r="Z180" s="547">
        <f t="shared" si="57"/>
        <v>15361519.426480401</v>
      </c>
      <c r="AA180" s="547">
        <f t="shared" si="57"/>
        <v>15917698.310893793</v>
      </c>
      <c r="AB180" s="547">
        <f t="shared" si="57"/>
        <v>16465679.396640373</v>
      </c>
      <c r="AC180" s="547">
        <f t="shared" si="57"/>
        <v>17005583.515173592</v>
      </c>
      <c r="AD180" s="547">
        <f t="shared" si="57"/>
        <v>17537529.716951691</v>
      </c>
      <c r="AE180" s="547">
        <f t="shared" si="57"/>
        <v>18061635.297688682</v>
      </c>
      <c r="AF180" s="547">
        <f t="shared" si="57"/>
        <v>18578015.8242184</v>
      </c>
      <c r="AG180" s="547">
        <f t="shared" si="57"/>
        <v>19086785.159977332</v>
      </c>
      <c r="AH180" s="547">
        <f t="shared" si="57"/>
        <v>19588055.490111846</v>
      </c>
      <c r="AI180" s="547">
        <f t="shared" si="57"/>
        <v>20081937.346215341</v>
      </c>
      <c r="AJ180" s="547">
        <f t="shared" si="57"/>
        <v>20568539.630700801</v>
      </c>
      <c r="AK180" s="547" t="str">
        <f t="shared" si="57"/>
        <v/>
      </c>
      <c r="AL180" s="547" t="str">
        <f t="shared" si="57"/>
        <v/>
      </c>
      <c r="AM180" s="547" t="str">
        <f t="shared" si="57"/>
        <v/>
      </c>
      <c r="AN180" s="547" t="str">
        <f t="shared" si="57"/>
        <v/>
      </c>
      <c r="AO180" s="547" t="str">
        <f t="shared" si="57"/>
        <v/>
      </c>
      <c r="AP180" s="547" t="str">
        <f t="shared" si="57"/>
        <v/>
      </c>
      <c r="AQ180" s="547" t="str">
        <f t="shared" si="57"/>
        <v/>
      </c>
      <c r="AR180" s="547" t="str">
        <f t="shared" si="57"/>
        <v/>
      </c>
    </row>
    <row r="181" spans="1:1173" s="548" customFormat="1" ht="22" hidden="1" customHeight="1" x14ac:dyDescent="0.15">
      <c r="A181" s="513"/>
      <c r="B181" s="549" t="s">
        <v>197</v>
      </c>
      <c r="C181" s="550" t="s">
        <v>49</v>
      </c>
      <c r="D181" s="547">
        <f t="shared" ref="D181:AR181" si="58">IF(D$29="","",IF($D169=0,$H169*D180,$J$24*D180))</f>
        <v>84127721.932799995</v>
      </c>
      <c r="E181" s="547">
        <f t="shared" si="58"/>
        <v>167015443.30817148</v>
      </c>
      <c r="F181" s="547">
        <f t="shared" si="58"/>
        <v>248681441.11433071</v>
      </c>
      <c r="G181" s="547">
        <f t="shared" si="58"/>
        <v>329143722.94582605</v>
      </c>
      <c r="H181" s="547">
        <f t="shared" si="58"/>
        <v>408420030.97426605</v>
      </c>
      <c r="I181" s="547">
        <f t="shared" si="58"/>
        <v>486527845.86052084</v>
      </c>
      <c r="J181" s="547">
        <f t="shared" si="58"/>
        <v>563484390.60925972</v>
      </c>
      <c r="K181" s="547">
        <f t="shared" si="58"/>
        <v>639306634.36667442</v>
      </c>
      <c r="L181" s="547">
        <f t="shared" si="58"/>
        <v>714011296.16222692</v>
      </c>
      <c r="M181" s="547">
        <f t="shared" si="58"/>
        <v>787614848.59524369</v>
      </c>
      <c r="N181" s="547">
        <f t="shared" si="58"/>
        <v>860133521.46717405</v>
      </c>
      <c r="O181" s="547">
        <f t="shared" si="58"/>
        <v>931583305.36030865</v>
      </c>
      <c r="P181" s="547">
        <f t="shared" si="58"/>
        <v>1001979955.1637504</v>
      </c>
      <c r="Q181" s="547">
        <f t="shared" si="58"/>
        <v>1071338993.5474143</v>
      </c>
      <c r="R181" s="547">
        <f t="shared" si="58"/>
        <v>1139675714.3848221</v>
      </c>
      <c r="S181" s="547">
        <f t="shared" si="58"/>
        <v>1207005186.125447</v>
      </c>
      <c r="T181" s="547">
        <f t="shared" si="58"/>
        <v>1273342255.1173508</v>
      </c>
      <c r="U181" s="547">
        <f t="shared" si="58"/>
        <v>1338701548.8808486</v>
      </c>
      <c r="V181" s="547">
        <f t="shared" si="58"/>
        <v>1403097479.3339193</v>
      </c>
      <c r="W181" s="547">
        <f t="shared" si="58"/>
        <v>1466544245.970077</v>
      </c>
      <c r="X181" s="547">
        <f t="shared" si="58"/>
        <v>1529055838.9894011</v>
      </c>
      <c r="Y181" s="547">
        <f t="shared" si="58"/>
        <v>1590646042.3834167</v>
      </c>
      <c r="Z181" s="547">
        <f t="shared" si="58"/>
        <v>1651328436.9745064</v>
      </c>
      <c r="AA181" s="547">
        <f t="shared" si="58"/>
        <v>1711116403.4105206</v>
      </c>
      <c r="AB181" s="547">
        <f t="shared" si="58"/>
        <v>1770023125.1152511</v>
      </c>
      <c r="AC181" s="547">
        <f t="shared" si="58"/>
        <v>1828061591.1954148</v>
      </c>
      <c r="AD181" s="547">
        <f t="shared" si="58"/>
        <v>1885244599.30479</v>
      </c>
      <c r="AE181" s="547">
        <f t="shared" si="58"/>
        <v>1941584758.4661372</v>
      </c>
      <c r="AF181" s="547">
        <f t="shared" si="58"/>
        <v>1997094491.8515255</v>
      </c>
      <c r="AG181" s="547">
        <f t="shared" si="58"/>
        <v>2051786039.5216799</v>
      </c>
      <c r="AH181" s="547">
        <f t="shared" si="58"/>
        <v>2105671461.1249502</v>
      </c>
      <c r="AI181" s="547">
        <f t="shared" si="58"/>
        <v>2158762638.556499</v>
      </c>
      <c r="AJ181" s="547">
        <f t="shared" si="58"/>
        <v>2211071278.5782952</v>
      </c>
      <c r="AK181" s="547" t="str">
        <f t="shared" si="58"/>
        <v/>
      </c>
      <c r="AL181" s="547" t="str">
        <f t="shared" si="58"/>
        <v/>
      </c>
      <c r="AM181" s="547" t="str">
        <f t="shared" si="58"/>
        <v/>
      </c>
      <c r="AN181" s="547" t="str">
        <f t="shared" si="58"/>
        <v/>
      </c>
      <c r="AO181" s="547" t="str">
        <f t="shared" si="58"/>
        <v/>
      </c>
      <c r="AP181" s="547" t="str">
        <f t="shared" si="58"/>
        <v/>
      </c>
      <c r="AQ181" s="547" t="str">
        <f t="shared" si="58"/>
        <v/>
      </c>
      <c r="AR181" s="547" t="str">
        <f t="shared" si="58"/>
        <v/>
      </c>
    </row>
    <row r="182" spans="1:1173" s="513" customFormat="1" ht="10" hidden="1" customHeight="1" x14ac:dyDescent="0.15">
      <c r="C182" s="545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551"/>
      <c r="Y182" s="551"/>
      <c r="Z182" s="551"/>
      <c r="AA182" s="551"/>
      <c r="AB182" s="551"/>
      <c r="AC182" s="551"/>
      <c r="AD182" s="551"/>
      <c r="AE182" s="551"/>
      <c r="AF182" s="551"/>
      <c r="AG182" s="551"/>
      <c r="AH182" s="551"/>
      <c r="AI182" s="551"/>
      <c r="AJ182" s="551"/>
      <c r="AK182" s="551"/>
      <c r="AL182" s="551"/>
      <c r="AM182" s="551"/>
      <c r="AN182" s="551"/>
      <c r="AO182" s="551"/>
      <c r="AP182" s="551"/>
      <c r="AQ182" s="551"/>
      <c r="AR182" s="551"/>
    </row>
    <row r="183" spans="1:1173" s="543" customFormat="1" ht="26" hidden="1" customHeight="1" x14ac:dyDescent="0.15">
      <c r="A183" s="513"/>
      <c r="B183" s="543" t="s">
        <v>101</v>
      </c>
      <c r="C183" s="546" t="s">
        <v>79</v>
      </c>
      <c r="D183" s="553">
        <f>IF(D$29="","",IF('Consommation BATIMENT'!D$350&lt;0,0,'Consommation BATIMENT'!D$350))</f>
        <v>559000</v>
      </c>
      <c r="E183" s="553">
        <f>IF(E$29="","",IF('Consommation BATIMENT'!E$350&lt;0,0,'Consommation BATIMENT'!E$350))</f>
        <v>1123176.6195</v>
      </c>
      <c r="F183" s="553">
        <f>IF(F$29="","",IF('Consommation BATIMENT'!F$350&lt;0,0,'Consommation BATIMENT'!F$350))</f>
        <v>1692587.7177168799</v>
      </c>
      <c r="G183" s="553">
        <f>IF(G$29="","",IF('Consommation BATIMENT'!G$350&lt;0,0,'Consommation BATIMENT'!G$350))</f>
        <v>2267291.6426515919</v>
      </c>
      <c r="H183" s="553">
        <f>IF(H$29="","",IF('Consommation BATIMENT'!H$350&lt;0,0,'Consommation BATIMENT'!H$350))</f>
        <v>2847347.2373007289</v>
      </c>
      <c r="I183" s="553">
        <f>IF(I$29="","",IF('Consommation BATIMENT'!I$350&lt;0,0,'Consommation BATIMENT'!I$350))</f>
        <v>3432813.8459106949</v>
      </c>
      <c r="J183" s="553">
        <f>IF(J$29="","",IF('Consommation BATIMENT'!J$350&lt;0,0,'Consommation BATIMENT'!J$350))</f>
        <v>4023751.3202751959</v>
      </c>
      <c r="K183" s="553">
        <f>IF(K$29="","",IF('Consommation BATIMENT'!K$350&lt;0,0,'Consommation BATIMENT'!K$350))</f>
        <v>4620220.0260767639</v>
      </c>
      <c r="L183" s="553">
        <f>IF(L$29="","",IF('Consommation BATIMENT'!L$350&lt;0,0,'Consommation BATIMENT'!L$350))</f>
        <v>5222280.8492730381</v>
      </c>
      <c r="M183" s="553">
        <f>IF(M$29="","",IF('Consommation BATIMENT'!M$350&lt;0,0,'Consommation BATIMENT'!M$350))</f>
        <v>5829995.2025285168</v>
      </c>
      <c r="N183" s="553">
        <f>IF(N$29="","",IF('Consommation BATIMENT'!N$350&lt;0,0,'Consommation BATIMENT'!N$350))</f>
        <v>6443425.0316925198</v>
      </c>
      <c r="O183" s="553">
        <f>IF(O$29="","",IF('Consommation BATIMENT'!O$350&lt;0,0,'Consommation BATIMENT'!O$350))</f>
        <v>7062632.8223240767</v>
      </c>
      <c r="P183" s="553">
        <f>IF(P$29="","",IF('Consommation BATIMENT'!P$350&lt;0,0,'Consommation BATIMENT'!P$350))</f>
        <v>7687681.6062644813</v>
      </c>
      <c r="Q183" s="553">
        <f>IF(Q$29="","",IF('Consommation BATIMENT'!Q$350&lt;0,0,'Consommation BATIMENT'!Q$350))</f>
        <v>8318634.9682582468</v>
      </c>
      <c r="R183" s="553">
        <f>IF(R$29="","",IF('Consommation BATIMENT'!R$350&lt;0,0,'Consommation BATIMENT'!R$350))</f>
        <v>8955557.0526231993</v>
      </c>
      <c r="S183" s="553">
        <f>IF(S$29="","",IF('Consommation BATIMENT'!S$350&lt;0,0,'Consommation BATIMENT'!S$350))</f>
        <v>9598512.5699704494</v>
      </c>
      <c r="T183" s="553">
        <f>IF(T$29="","",IF('Consommation BATIMENT'!T$350&lt;0,0,'Consommation BATIMENT'!T$350))</f>
        <v>10247566.803975005</v>
      </c>
      <c r="U183" s="553">
        <f>IF(U$29="","",IF('Consommation BATIMENT'!U$350&lt;0,0,'Consommation BATIMENT'!U$350))</f>
        <v>10902785.618197745</v>
      </c>
      <c r="V183" s="553">
        <f>IF(V$29="","",IF('Consommation BATIMENT'!V$350&lt;0,0,'Consommation BATIMENT'!V$350))</f>
        <v>11564235.462959548</v>
      </c>
      <c r="W183" s="553">
        <f>IF(W$29="","",IF('Consommation BATIMENT'!W$350&lt;0,0,'Consommation BATIMENT'!W$350))</f>
        <v>12231983.382268298</v>
      </c>
      <c r="X183" s="553">
        <f>IF(X$29="","",IF('Consommation BATIMENT'!X$350&lt;0,0,'Consommation BATIMENT'!X$350))</f>
        <v>12906097.020799547</v>
      </c>
      <c r="Y183" s="553">
        <f>IF(Y$29="","",IF('Consommation BATIMENT'!Y$350&lt;0,0,'Consommation BATIMENT'!Y$350))</f>
        <v>13586644.630931607</v>
      </c>
      <c r="Z183" s="553">
        <f>IF(Z$29="","",IF('Consommation BATIMENT'!Z$350&lt;0,0,'Consommation BATIMENT'!Z$350))</f>
        <v>14273695.079835827</v>
      </c>
      <c r="AA183" s="553">
        <f>IF(AA$29="","",IF('Consommation BATIMENT'!AA$350&lt;0,0,'Consommation BATIMENT'!AA$350))</f>
        <v>14967317.856622841</v>
      </c>
      <c r="AB183" s="553">
        <f>IF(AB$29="","",IF('Consommation BATIMENT'!AB$350&lt;0,0,'Consommation BATIMENT'!AB$350))</f>
        <v>15667583.079545565</v>
      </c>
      <c r="AC183" s="553">
        <f>IF(AC$29="","",IF('Consommation BATIMENT'!AC$350&lt;0,0,'Consommation BATIMENT'!AC$350))</f>
        <v>16374561.503259724</v>
      </c>
      <c r="AD183" s="553">
        <f>IF(AD$29="","",IF('Consommation BATIMENT'!AD$350&lt;0,0,'Consommation BATIMENT'!AD$350))</f>
        <v>17088324.526142698</v>
      </c>
      <c r="AE183" s="553">
        <f>IF(AE$29="","",IF('Consommation BATIMENT'!AE$350&lt;0,0,'Consommation BATIMENT'!AE$350))</f>
        <v>17808944.197671492</v>
      </c>
      <c r="AF183" s="553">
        <f>IF(AF$29="","",IF('Consommation BATIMENT'!AF$350&lt;0,0,'Consommation BATIMENT'!AF$350))</f>
        <v>18536493.225860607</v>
      </c>
      <c r="AG183" s="553">
        <f>IF(AG$29="","",IF('Consommation BATIMENT'!AG$350&lt;0,0,'Consommation BATIMENT'!AG$350))</f>
        <v>19271044.984760635</v>
      </c>
      <c r="AH183" s="553">
        <f>IF(AH$29="","",IF('Consommation BATIMENT'!AH$350&lt;0,0,'Consommation BATIMENT'!AH$350))</f>
        <v>20012673.52201838</v>
      </c>
      <c r="AI183" s="553">
        <f>IF(AI$29="","",IF('Consommation BATIMENT'!AI$350&lt;0,0,'Consommation BATIMENT'!AI$350))</f>
        <v>20761453.566499323</v>
      </c>
      <c r="AJ183" s="553">
        <f>IF(AJ$29="","",IF('Consommation BATIMENT'!AJ$350&lt;0,0,'Consommation BATIMENT'!AJ$350))</f>
        <v>21517460.535973225</v>
      </c>
      <c r="AK183" s="553" t="str">
        <f>IF(AK$29="","",IF('Consommation BATIMENT'!AK$350&lt;0,0,'Consommation BATIMENT'!AK$350))</f>
        <v/>
      </c>
      <c r="AL183" s="553" t="str">
        <f>IF(AL$29="","",IF('Consommation BATIMENT'!AL$350&lt;0,0,'Consommation BATIMENT'!AL$350))</f>
        <v/>
      </c>
      <c r="AM183" s="553" t="str">
        <f>IF(AM$29="","",IF('Consommation BATIMENT'!AM$350&lt;0,0,'Consommation BATIMENT'!AM$350))</f>
        <v/>
      </c>
      <c r="AN183" s="553" t="str">
        <f>IF(AN$29="","",IF('Consommation BATIMENT'!AN$350&lt;0,0,'Consommation BATIMENT'!AN$350))</f>
        <v/>
      </c>
      <c r="AO183" s="553" t="str">
        <f>IF(AO$29="","",IF('Consommation BATIMENT'!AO$350&lt;0,0,'Consommation BATIMENT'!AO$350))</f>
        <v/>
      </c>
      <c r="AP183" s="553" t="str">
        <f>IF(AP$29="","",IF('Consommation BATIMENT'!AP$350&lt;0,0,'Consommation BATIMENT'!AP$350))</f>
        <v/>
      </c>
      <c r="AQ183" s="553" t="str">
        <f>IF(AQ$29="","",IF('Consommation BATIMENT'!AQ$350&lt;0,0,'Consommation BATIMENT'!AQ$350))</f>
        <v/>
      </c>
      <c r="AR183" s="553" t="str">
        <f>IF(AR$29="","",IF('Consommation BATIMENT'!AR$350&lt;0,0,'Consommation BATIMENT'!AR$350))</f>
        <v/>
      </c>
    </row>
    <row r="184" spans="1:1173" s="548" customFormat="1" ht="22" hidden="1" customHeight="1" x14ac:dyDescent="0.15">
      <c r="A184" s="513"/>
      <c r="B184" s="549" t="s">
        <v>200</v>
      </c>
      <c r="C184" s="550" t="s">
        <v>79</v>
      </c>
      <c r="D184" s="547">
        <f t="shared" ref="D184:AR184" si="59">IF(D$29="","",IF(D183&lt;0,0,IF($F169=0,D183,$F$41*$F$42*D183)))</f>
        <v>559000</v>
      </c>
      <c r="E184" s="547">
        <f t="shared" si="59"/>
        <v>1123176.6195</v>
      </c>
      <c r="F184" s="547">
        <f t="shared" si="59"/>
        <v>1692587.7177168799</v>
      </c>
      <c r="G184" s="547">
        <f t="shared" si="59"/>
        <v>2267291.6426515919</v>
      </c>
      <c r="H184" s="547">
        <f t="shared" si="59"/>
        <v>2847347.2373007289</v>
      </c>
      <c r="I184" s="547">
        <f t="shared" si="59"/>
        <v>3432813.8459106949</v>
      </c>
      <c r="J184" s="547">
        <f t="shared" si="59"/>
        <v>4023751.3202751959</v>
      </c>
      <c r="K184" s="547">
        <f t="shared" si="59"/>
        <v>4620220.0260767639</v>
      </c>
      <c r="L184" s="547">
        <f t="shared" si="59"/>
        <v>5222280.8492730381</v>
      </c>
      <c r="M184" s="547">
        <f t="shared" si="59"/>
        <v>5829995.2025285168</v>
      </c>
      <c r="N184" s="547">
        <f t="shared" si="59"/>
        <v>6443425.0316925198</v>
      </c>
      <c r="O184" s="547">
        <f t="shared" si="59"/>
        <v>7062632.8223240767</v>
      </c>
      <c r="P184" s="547">
        <f t="shared" si="59"/>
        <v>7687681.6062644813</v>
      </c>
      <c r="Q184" s="547">
        <f t="shared" si="59"/>
        <v>8318634.9682582468</v>
      </c>
      <c r="R184" s="547">
        <f t="shared" si="59"/>
        <v>8955557.0526231993</v>
      </c>
      <c r="S184" s="547">
        <f t="shared" si="59"/>
        <v>9598512.5699704494</v>
      </c>
      <c r="T184" s="547">
        <f t="shared" si="59"/>
        <v>10247566.803975005</v>
      </c>
      <c r="U184" s="547">
        <f t="shared" si="59"/>
        <v>10902785.618197745</v>
      </c>
      <c r="V184" s="547">
        <f t="shared" si="59"/>
        <v>11564235.462959548</v>
      </c>
      <c r="W184" s="547">
        <f t="shared" si="59"/>
        <v>12231983.382268298</v>
      </c>
      <c r="X184" s="547">
        <f t="shared" si="59"/>
        <v>12906097.020799547</v>
      </c>
      <c r="Y184" s="547">
        <f t="shared" si="59"/>
        <v>13586644.630931607</v>
      </c>
      <c r="Z184" s="547">
        <f t="shared" si="59"/>
        <v>14273695.079835827</v>
      </c>
      <c r="AA184" s="547">
        <f t="shared" si="59"/>
        <v>14967317.856622841</v>
      </c>
      <c r="AB184" s="547">
        <f t="shared" si="59"/>
        <v>15667583.079545565</v>
      </c>
      <c r="AC184" s="547">
        <f t="shared" si="59"/>
        <v>16374561.503259724</v>
      </c>
      <c r="AD184" s="547">
        <f t="shared" si="59"/>
        <v>17088324.526142698</v>
      </c>
      <c r="AE184" s="547">
        <f t="shared" si="59"/>
        <v>17808944.197671492</v>
      </c>
      <c r="AF184" s="547">
        <f t="shared" si="59"/>
        <v>18536493.225860607</v>
      </c>
      <c r="AG184" s="547">
        <f t="shared" si="59"/>
        <v>19271044.984760635</v>
      </c>
      <c r="AH184" s="547">
        <f t="shared" si="59"/>
        <v>20012673.52201838</v>
      </c>
      <c r="AI184" s="547">
        <f t="shared" si="59"/>
        <v>20761453.566499323</v>
      </c>
      <c r="AJ184" s="547">
        <f t="shared" si="59"/>
        <v>21517460.535973225</v>
      </c>
      <c r="AK184" s="547" t="str">
        <f t="shared" si="59"/>
        <v/>
      </c>
      <c r="AL184" s="547" t="str">
        <f t="shared" si="59"/>
        <v/>
      </c>
      <c r="AM184" s="547" t="str">
        <f t="shared" si="59"/>
        <v/>
      </c>
      <c r="AN184" s="547" t="str">
        <f t="shared" si="59"/>
        <v/>
      </c>
      <c r="AO184" s="547" t="str">
        <f t="shared" si="59"/>
        <v/>
      </c>
      <c r="AP184" s="547" t="str">
        <f t="shared" si="59"/>
        <v/>
      </c>
      <c r="AQ184" s="547" t="str">
        <f t="shared" si="59"/>
        <v/>
      </c>
      <c r="AR184" s="547" t="str">
        <f t="shared" si="59"/>
        <v/>
      </c>
      <c r="AS184" s="554"/>
    </row>
    <row r="185" spans="1:1173" s="548" customFormat="1" ht="22" hidden="1" customHeight="1" x14ac:dyDescent="0.15">
      <c r="A185" s="513"/>
      <c r="B185" s="549" t="s">
        <v>201</v>
      </c>
      <c r="C185" s="550" t="s">
        <v>49</v>
      </c>
      <c r="D185" s="547">
        <f t="shared" ref="D185:AR185" si="60">IF(D$29="","",IF($F169=0,$H169*D184,$J$24*D184))</f>
        <v>50310000</v>
      </c>
      <c r="E185" s="547">
        <f t="shared" si="60"/>
        <v>101085895.755</v>
      </c>
      <c r="F185" s="547">
        <f t="shared" si="60"/>
        <v>152332894.5945192</v>
      </c>
      <c r="G185" s="547">
        <f t="shared" si="60"/>
        <v>204056247.83864328</v>
      </c>
      <c r="H185" s="547">
        <f t="shared" si="60"/>
        <v>256261251.35706559</v>
      </c>
      <c r="I185" s="547">
        <f t="shared" si="60"/>
        <v>308953246.13196254</v>
      </c>
      <c r="J185" s="547">
        <f t="shared" si="60"/>
        <v>362137618.82476765</v>
      </c>
      <c r="K185" s="547">
        <f t="shared" si="60"/>
        <v>415819802.34690875</v>
      </c>
      <c r="L185" s="547">
        <f t="shared" si="60"/>
        <v>470005276.43457341</v>
      </c>
      <c r="M185" s="547">
        <f t="shared" si="60"/>
        <v>524699568.22756648</v>
      </c>
      <c r="N185" s="547">
        <f t="shared" si="60"/>
        <v>579908252.85232675</v>
      </c>
      <c r="O185" s="547">
        <f t="shared" si="60"/>
        <v>635636954.00916696</v>
      </c>
      <c r="P185" s="547">
        <f t="shared" si="60"/>
        <v>691891344.56380332</v>
      </c>
      <c r="Q185" s="547">
        <f t="shared" si="60"/>
        <v>748677147.14324224</v>
      </c>
      <c r="R185" s="547">
        <f t="shared" si="60"/>
        <v>806000134.73608792</v>
      </c>
      <c r="S185" s="547">
        <f t="shared" si="60"/>
        <v>863866131.29734039</v>
      </c>
      <c r="T185" s="547">
        <f t="shared" si="60"/>
        <v>922281012.35775042</v>
      </c>
      <c r="U185" s="547">
        <f t="shared" si="60"/>
        <v>981250705.637797</v>
      </c>
      <c r="V185" s="547">
        <f t="shared" si="60"/>
        <v>1040781191.6663593</v>
      </c>
      <c r="W185" s="547">
        <f t="shared" si="60"/>
        <v>1100878504.4041469</v>
      </c>
      <c r="X185" s="547">
        <f t="shared" si="60"/>
        <v>1161548731.8719592</v>
      </c>
      <c r="Y185" s="547">
        <f t="shared" si="60"/>
        <v>1222798016.7838445</v>
      </c>
      <c r="Z185" s="547">
        <f t="shared" si="60"/>
        <v>1284632557.1852243</v>
      </c>
      <c r="AA185" s="547">
        <f t="shared" si="60"/>
        <v>1347058607.0960557</v>
      </c>
      <c r="AB185" s="547">
        <f t="shared" si="60"/>
        <v>1410082477.1591008</v>
      </c>
      <c r="AC185" s="547">
        <f t="shared" si="60"/>
        <v>1473710535.2933753</v>
      </c>
      <c r="AD185" s="547">
        <f t="shared" si="60"/>
        <v>1537949207.3528428</v>
      </c>
      <c r="AE185" s="547">
        <f t="shared" si="60"/>
        <v>1602804977.7904344</v>
      </c>
      <c r="AF185" s="547">
        <f t="shared" si="60"/>
        <v>1668284390.3274546</v>
      </c>
      <c r="AG185" s="547">
        <f t="shared" si="60"/>
        <v>1734394048.6284571</v>
      </c>
      <c r="AH185" s="547">
        <f t="shared" si="60"/>
        <v>1801140616.9816542</v>
      </c>
      <c r="AI185" s="547">
        <f t="shared" si="60"/>
        <v>1868530820.9849391</v>
      </c>
      <c r="AJ185" s="547">
        <f t="shared" si="60"/>
        <v>1936571448.2375903</v>
      </c>
      <c r="AK185" s="547" t="str">
        <f t="shared" si="60"/>
        <v/>
      </c>
      <c r="AL185" s="547" t="str">
        <f t="shared" si="60"/>
        <v/>
      </c>
      <c r="AM185" s="547" t="str">
        <f t="shared" si="60"/>
        <v/>
      </c>
      <c r="AN185" s="547" t="str">
        <f t="shared" si="60"/>
        <v/>
      </c>
      <c r="AO185" s="547" t="str">
        <f t="shared" si="60"/>
        <v/>
      </c>
      <c r="AP185" s="547" t="str">
        <f t="shared" si="60"/>
        <v/>
      </c>
      <c r="AQ185" s="547" t="str">
        <f t="shared" si="60"/>
        <v/>
      </c>
      <c r="AR185" s="547" t="str">
        <f t="shared" si="60"/>
        <v/>
      </c>
      <c r="AS185" s="554"/>
    </row>
    <row r="186" spans="1:1173" s="513" customFormat="1" ht="10" hidden="1" customHeight="1" thickBot="1" x14ac:dyDescent="0.2">
      <c r="C186" s="545"/>
      <c r="D186" s="551"/>
      <c r="E186" s="555"/>
      <c r="F186" s="551"/>
      <c r="G186" s="551"/>
      <c r="H186" s="551"/>
      <c r="I186" s="551"/>
      <c r="J186" s="555"/>
      <c r="K186" s="551"/>
      <c r="L186" s="551"/>
      <c r="M186" s="551"/>
      <c r="N186" s="551"/>
      <c r="O186" s="551"/>
      <c r="P186" s="551"/>
      <c r="Q186" s="551"/>
      <c r="R186" s="551"/>
      <c r="S186" s="551"/>
      <c r="T186" s="551"/>
      <c r="U186" s="551"/>
      <c r="V186" s="551"/>
      <c r="W186" s="551"/>
      <c r="X186" s="551"/>
      <c r="Y186" s="551"/>
      <c r="Z186" s="551"/>
      <c r="AA186" s="551"/>
      <c r="AB186" s="551"/>
      <c r="AC186" s="551"/>
      <c r="AD186" s="551"/>
      <c r="AE186" s="551"/>
      <c r="AF186" s="551"/>
      <c r="AG186" s="551"/>
      <c r="AH186" s="551"/>
      <c r="AI186" s="551"/>
      <c r="AJ186" s="551"/>
      <c r="AK186" s="551"/>
      <c r="AL186" s="551"/>
      <c r="AM186" s="551"/>
      <c r="AN186" s="551"/>
      <c r="AO186" s="551"/>
      <c r="AP186" s="551"/>
      <c r="AQ186" s="551"/>
      <c r="AR186" s="551"/>
    </row>
    <row r="187" spans="1:1173" s="512" customFormat="1" ht="22" hidden="1" customHeight="1" thickTop="1" thickBot="1" x14ac:dyDescent="0.2">
      <c r="A187" s="513"/>
      <c r="B187" s="556" t="s">
        <v>248</v>
      </c>
      <c r="C187" s="557" t="s">
        <v>79</v>
      </c>
      <c r="D187" s="558">
        <f>IF(D$29="","",D172+D176+D180+D184)</f>
        <v>5266700.9700000053</v>
      </c>
      <c r="E187" s="558">
        <f t="shared" ref="E187:AR188" si="61">IF(E$29="","",E172+E176+E180+E184)</f>
        <v>10488848.326800006</v>
      </c>
      <c r="F187" s="558">
        <f t="shared" si="61"/>
        <v>15667162.791705316</v>
      </c>
      <c r="G187" s="558">
        <f t="shared" si="61"/>
        <v>20839326.06876475</v>
      </c>
      <c r="H187" s="558">
        <f t="shared" si="61"/>
        <v>25969215.097919971</v>
      </c>
      <c r="I187" s="558">
        <f t="shared" si="61"/>
        <v>31057544.677653011</v>
      </c>
      <c r="J187" s="558">
        <f t="shared" si="61"/>
        <v>36105027.717140667</v>
      </c>
      <c r="K187" s="558">
        <f t="shared" si="61"/>
        <v>41112375.277924463</v>
      </c>
      <c r="L187" s="558">
        <f t="shared" si="61"/>
        <v>46080296.615104586</v>
      </c>
      <c r="M187" s="558">
        <f t="shared" si="61"/>
        <v>51009376.008066259</v>
      </c>
      <c r="N187" s="558">
        <f t="shared" si="61"/>
        <v>55900442.430746943</v>
      </c>
      <c r="O187" s="558">
        <f t="shared" si="61"/>
        <v>60754199.961452223</v>
      </c>
      <c r="P187" s="558">
        <f t="shared" si="61"/>
        <v>65571227.822228856</v>
      </c>
      <c r="Q187" s="558">
        <f t="shared" si="61"/>
        <v>70185893.337802708</v>
      </c>
      <c r="R187" s="558">
        <f t="shared" si="61"/>
        <v>74765229.264089346</v>
      </c>
      <c r="S187" s="558">
        <f t="shared" si="61"/>
        <v>79309810.116285488</v>
      </c>
      <c r="T187" s="558">
        <f t="shared" si="61"/>
        <v>83820332.126548424</v>
      </c>
      <c r="U187" s="558">
        <f t="shared" si="61"/>
        <v>88297490.071271315</v>
      </c>
      <c r="V187" s="558">
        <f t="shared" si="61"/>
        <v>92741854.097961843</v>
      </c>
      <c r="W187" s="558">
        <f t="shared" si="61"/>
        <v>97153992.97173138</v>
      </c>
      <c r="X187" s="558">
        <f t="shared" si="61"/>
        <v>101534597.32140215</v>
      </c>
      <c r="Y187" s="558">
        <f t="shared" si="61"/>
        <v>105884233.25523946</v>
      </c>
      <c r="Z187" s="558">
        <f t="shared" si="61"/>
        <v>110203465.60631622</v>
      </c>
      <c r="AA187" s="558">
        <f t="shared" si="61"/>
        <v>114188652.47751664</v>
      </c>
      <c r="AB187" s="558">
        <f t="shared" si="61"/>
        <v>118144561.74618593</v>
      </c>
      <c r="AC187" s="558">
        <f t="shared" si="61"/>
        <v>122071877.8384333</v>
      </c>
      <c r="AD187" s="558">
        <f t="shared" si="61"/>
        <v>125971160.8330944</v>
      </c>
      <c r="AE187" s="558">
        <f t="shared" si="61"/>
        <v>129842969.70536017</v>
      </c>
      <c r="AF187" s="558">
        <f t="shared" si="61"/>
        <v>133687862.36007901</v>
      </c>
      <c r="AG187" s="558">
        <f t="shared" si="61"/>
        <v>137506395.66473797</v>
      </c>
      <c r="AH187" s="558">
        <f t="shared" si="61"/>
        <v>141299125.48213023</v>
      </c>
      <c r="AI187" s="558">
        <f t="shared" si="61"/>
        <v>145066606.70271468</v>
      </c>
      <c r="AJ187" s="558">
        <f t="shared" si="61"/>
        <v>148809270.06667402</v>
      </c>
      <c r="AK187" s="558" t="str">
        <f t="shared" si="61"/>
        <v/>
      </c>
      <c r="AL187" s="558" t="str">
        <f t="shared" si="61"/>
        <v/>
      </c>
      <c r="AM187" s="558" t="str">
        <f t="shared" si="61"/>
        <v/>
      </c>
      <c r="AN187" s="558" t="str">
        <f t="shared" si="61"/>
        <v/>
      </c>
      <c r="AO187" s="558" t="str">
        <f t="shared" si="61"/>
        <v/>
      </c>
      <c r="AP187" s="558" t="str">
        <f t="shared" si="61"/>
        <v/>
      </c>
      <c r="AQ187" s="558" t="str">
        <f t="shared" si="61"/>
        <v/>
      </c>
      <c r="AR187" s="558" t="str">
        <f t="shared" si="61"/>
        <v/>
      </c>
      <c r="AS187" s="518"/>
      <c r="AT187" s="518"/>
      <c r="AU187" s="518"/>
      <c r="AV187" s="518"/>
      <c r="AW187" s="518"/>
      <c r="AX187" s="518"/>
      <c r="AY187" s="518"/>
      <c r="AZ187" s="518"/>
      <c r="BA187" s="518"/>
      <c r="BB187" s="518"/>
      <c r="BC187" s="518"/>
      <c r="BD187" s="518"/>
      <c r="BE187" s="518"/>
      <c r="BF187" s="518"/>
      <c r="BG187" s="518"/>
      <c r="BH187" s="518"/>
      <c r="BI187" s="518"/>
      <c r="BJ187" s="518"/>
      <c r="BK187" s="518"/>
      <c r="BL187" s="518"/>
      <c r="BM187" s="518"/>
      <c r="BN187" s="518"/>
      <c r="BO187" s="518"/>
      <c r="BP187" s="518"/>
      <c r="BQ187" s="518"/>
      <c r="BR187" s="518"/>
      <c r="BS187" s="518"/>
      <c r="BT187" s="518"/>
      <c r="BU187" s="518"/>
      <c r="BV187" s="518"/>
      <c r="BW187" s="518"/>
      <c r="BX187" s="518"/>
      <c r="BY187" s="518"/>
      <c r="BZ187" s="518"/>
      <c r="CA187" s="518"/>
      <c r="CB187" s="518"/>
      <c r="CC187" s="518"/>
      <c r="CD187" s="518"/>
      <c r="CE187" s="518"/>
      <c r="CF187" s="518"/>
      <c r="CG187" s="518"/>
      <c r="CH187" s="518"/>
      <c r="CI187" s="518"/>
      <c r="CJ187" s="518"/>
      <c r="CK187" s="518"/>
      <c r="CL187" s="518"/>
      <c r="CM187" s="518"/>
      <c r="CN187" s="518"/>
      <c r="CO187" s="518"/>
      <c r="CP187" s="518"/>
      <c r="CQ187" s="518"/>
      <c r="CR187" s="518"/>
      <c r="CS187" s="518"/>
      <c r="CT187" s="518"/>
      <c r="CU187" s="518"/>
      <c r="CV187" s="518"/>
      <c r="CW187" s="518"/>
      <c r="CX187" s="518"/>
      <c r="CY187" s="518"/>
      <c r="CZ187" s="518"/>
      <c r="DA187" s="518"/>
      <c r="DB187" s="518"/>
      <c r="DC187" s="518"/>
      <c r="DD187" s="518"/>
      <c r="DE187" s="518"/>
      <c r="DF187" s="518"/>
      <c r="DG187" s="518"/>
      <c r="DH187" s="518"/>
      <c r="DI187" s="518"/>
      <c r="DJ187" s="518"/>
      <c r="DK187" s="518"/>
      <c r="DL187" s="518"/>
      <c r="DM187" s="518"/>
      <c r="DN187" s="518"/>
      <c r="DO187" s="518"/>
      <c r="DP187" s="518"/>
      <c r="DQ187" s="518"/>
      <c r="DR187" s="518"/>
      <c r="DS187" s="518"/>
      <c r="DT187" s="518"/>
      <c r="DU187" s="518"/>
      <c r="DV187" s="518"/>
      <c r="DW187" s="518"/>
      <c r="DX187" s="518"/>
      <c r="DY187" s="518"/>
      <c r="DZ187" s="518"/>
      <c r="EA187" s="518"/>
      <c r="EB187" s="518"/>
      <c r="EC187" s="518"/>
      <c r="ED187" s="518"/>
      <c r="EE187" s="518"/>
      <c r="EF187" s="518"/>
      <c r="EG187" s="518"/>
      <c r="EH187" s="518"/>
      <c r="EI187" s="518"/>
      <c r="EJ187" s="518"/>
      <c r="EK187" s="518"/>
      <c r="EL187" s="518"/>
      <c r="EM187" s="518"/>
      <c r="EN187" s="518"/>
      <c r="EO187" s="518"/>
      <c r="EP187" s="518"/>
      <c r="EQ187" s="518"/>
      <c r="ER187" s="518"/>
      <c r="ES187" s="518"/>
      <c r="ET187" s="518"/>
      <c r="EU187" s="518"/>
      <c r="EV187" s="518"/>
      <c r="EW187" s="518"/>
      <c r="EX187" s="518"/>
      <c r="EY187" s="518"/>
      <c r="EZ187" s="518"/>
      <c r="FA187" s="518"/>
      <c r="FB187" s="518"/>
      <c r="FC187" s="518"/>
      <c r="FD187" s="518"/>
      <c r="FE187" s="518"/>
      <c r="FF187" s="518"/>
      <c r="FG187" s="518"/>
      <c r="FH187" s="518"/>
      <c r="FI187" s="518"/>
      <c r="FJ187" s="518"/>
      <c r="FK187" s="518"/>
      <c r="FL187" s="518"/>
      <c r="FM187" s="518"/>
      <c r="FN187" s="518"/>
      <c r="FO187" s="518"/>
      <c r="FP187" s="518"/>
      <c r="FQ187" s="518"/>
      <c r="FR187" s="518"/>
      <c r="FS187" s="518"/>
      <c r="FT187" s="518"/>
      <c r="FU187" s="518"/>
      <c r="FV187" s="518"/>
      <c r="FW187" s="518"/>
      <c r="FX187" s="518"/>
      <c r="FY187" s="518"/>
      <c r="FZ187" s="518"/>
      <c r="GA187" s="518"/>
      <c r="GB187" s="518"/>
      <c r="GC187" s="518"/>
      <c r="GD187" s="518"/>
      <c r="GE187" s="518"/>
      <c r="GF187" s="518"/>
      <c r="GG187" s="518"/>
      <c r="GH187" s="518"/>
      <c r="GI187" s="518"/>
      <c r="GJ187" s="518"/>
      <c r="GK187" s="518"/>
      <c r="GL187" s="518"/>
      <c r="GM187" s="518"/>
      <c r="GN187" s="518"/>
      <c r="GO187" s="518"/>
      <c r="GP187" s="518"/>
      <c r="GQ187" s="518"/>
      <c r="GR187" s="518"/>
      <c r="GS187" s="518"/>
      <c r="GT187" s="518"/>
      <c r="GU187" s="518"/>
      <c r="GV187" s="518"/>
      <c r="GW187" s="518"/>
      <c r="GX187" s="518"/>
      <c r="GY187" s="518"/>
      <c r="GZ187" s="518"/>
      <c r="HA187" s="518"/>
      <c r="HB187" s="518"/>
      <c r="HC187" s="518"/>
      <c r="HD187" s="518"/>
      <c r="HE187" s="518"/>
      <c r="HF187" s="518"/>
      <c r="HG187" s="518"/>
      <c r="HH187" s="518"/>
      <c r="HI187" s="518"/>
      <c r="HJ187" s="518"/>
      <c r="HK187" s="518"/>
      <c r="HL187" s="518"/>
      <c r="HM187" s="518"/>
      <c r="HN187" s="518"/>
      <c r="HO187" s="518"/>
      <c r="HP187" s="518"/>
      <c r="HQ187" s="518"/>
      <c r="HR187" s="518"/>
      <c r="HS187" s="518"/>
      <c r="HT187" s="518"/>
      <c r="HU187" s="518"/>
      <c r="HV187" s="518"/>
      <c r="HW187" s="518"/>
      <c r="HX187" s="518"/>
      <c r="HY187" s="518"/>
      <c r="HZ187" s="518"/>
      <c r="IA187" s="518"/>
      <c r="IB187" s="518"/>
      <c r="IC187" s="518"/>
      <c r="ID187" s="518"/>
      <c r="IE187" s="518"/>
      <c r="IF187" s="518"/>
      <c r="IG187" s="518"/>
      <c r="IH187" s="518"/>
      <c r="II187" s="518"/>
      <c r="IJ187" s="518"/>
      <c r="IK187" s="518"/>
      <c r="IL187" s="518"/>
      <c r="IM187" s="518"/>
      <c r="IN187" s="518"/>
      <c r="IO187" s="518"/>
      <c r="IP187" s="518"/>
      <c r="IQ187" s="518"/>
      <c r="IR187" s="518"/>
      <c r="IS187" s="518"/>
      <c r="IT187" s="518"/>
      <c r="IU187" s="518"/>
      <c r="IV187" s="518"/>
      <c r="IW187" s="518"/>
      <c r="IX187" s="518"/>
      <c r="IY187" s="518"/>
      <c r="IZ187" s="518"/>
      <c r="JA187" s="518"/>
      <c r="JB187" s="518"/>
      <c r="JC187" s="518"/>
      <c r="JD187" s="518"/>
      <c r="JE187" s="518"/>
      <c r="JF187" s="518"/>
      <c r="JG187" s="518"/>
      <c r="JH187" s="518"/>
      <c r="JI187" s="518"/>
      <c r="JJ187" s="518"/>
      <c r="JK187" s="518"/>
      <c r="JL187" s="518"/>
      <c r="JM187" s="518"/>
      <c r="JN187" s="518"/>
      <c r="JO187" s="518"/>
      <c r="JP187" s="518"/>
      <c r="JQ187" s="518"/>
      <c r="JR187" s="518"/>
      <c r="JS187" s="518"/>
      <c r="JT187" s="518"/>
      <c r="JU187" s="518"/>
      <c r="JV187" s="518"/>
      <c r="JW187" s="518"/>
      <c r="JX187" s="518"/>
      <c r="JY187" s="518"/>
      <c r="JZ187" s="518"/>
      <c r="KA187" s="518"/>
      <c r="KB187" s="518"/>
      <c r="KC187" s="518"/>
      <c r="KD187" s="518"/>
      <c r="KE187" s="518"/>
      <c r="KF187" s="518"/>
      <c r="KG187" s="518"/>
      <c r="KH187" s="518"/>
      <c r="KI187" s="518"/>
      <c r="KJ187" s="518"/>
      <c r="KK187" s="518"/>
      <c r="KL187" s="518"/>
      <c r="KM187" s="518"/>
      <c r="KN187" s="518"/>
      <c r="KO187" s="518"/>
      <c r="KP187" s="518"/>
      <c r="KQ187" s="518"/>
      <c r="KR187" s="518"/>
      <c r="KS187" s="518"/>
      <c r="KT187" s="518"/>
      <c r="KU187" s="518"/>
      <c r="KV187" s="518"/>
      <c r="KW187" s="518"/>
      <c r="KX187" s="518"/>
      <c r="KY187" s="518"/>
      <c r="KZ187" s="518"/>
      <c r="LA187" s="518"/>
      <c r="LB187" s="518"/>
      <c r="LC187" s="518"/>
      <c r="LD187" s="518"/>
      <c r="LE187" s="518"/>
      <c r="LF187" s="518"/>
      <c r="LG187" s="518"/>
      <c r="LH187" s="518"/>
      <c r="LI187" s="518"/>
      <c r="LJ187" s="518"/>
      <c r="LK187" s="518"/>
      <c r="LL187" s="518"/>
      <c r="LM187" s="518"/>
      <c r="LN187" s="518"/>
      <c r="LO187" s="518"/>
      <c r="LP187" s="518"/>
      <c r="LQ187" s="518"/>
      <c r="LR187" s="518"/>
      <c r="LS187" s="518"/>
      <c r="LT187" s="518"/>
      <c r="LU187" s="518"/>
      <c r="LV187" s="518"/>
      <c r="LW187" s="518"/>
      <c r="LX187" s="518"/>
      <c r="LY187" s="518"/>
      <c r="LZ187" s="518"/>
      <c r="MA187" s="518"/>
      <c r="MB187" s="518"/>
      <c r="MC187" s="518"/>
      <c r="MD187" s="518"/>
      <c r="ME187" s="518"/>
      <c r="MF187" s="518"/>
      <c r="MG187" s="518"/>
      <c r="MH187" s="518"/>
      <c r="MI187" s="518"/>
      <c r="MJ187" s="518"/>
      <c r="MK187" s="518"/>
      <c r="ML187" s="518"/>
      <c r="MM187" s="518"/>
      <c r="MN187" s="518"/>
      <c r="MO187" s="518"/>
      <c r="MP187" s="518"/>
      <c r="MQ187" s="518"/>
      <c r="MR187" s="518"/>
      <c r="MS187" s="518"/>
      <c r="MT187" s="518"/>
      <c r="MU187" s="518"/>
      <c r="MV187" s="518"/>
      <c r="MW187" s="518"/>
      <c r="MX187" s="518"/>
      <c r="MY187" s="518"/>
      <c r="MZ187" s="518"/>
      <c r="NA187" s="518"/>
      <c r="NB187" s="518"/>
      <c r="NC187" s="518"/>
      <c r="ND187" s="518"/>
      <c r="NE187" s="518"/>
      <c r="NF187" s="518"/>
      <c r="NG187" s="518"/>
      <c r="NH187" s="518"/>
      <c r="NI187" s="518"/>
      <c r="NJ187" s="518"/>
      <c r="NK187" s="518"/>
      <c r="NL187" s="518"/>
      <c r="NM187" s="518"/>
      <c r="NN187" s="518"/>
      <c r="NO187" s="518"/>
      <c r="NP187" s="518"/>
      <c r="NQ187" s="518"/>
      <c r="NR187" s="518"/>
      <c r="NS187" s="518"/>
      <c r="NT187" s="518"/>
      <c r="NU187" s="518"/>
      <c r="NV187" s="518"/>
      <c r="NW187" s="518"/>
      <c r="NX187" s="518"/>
      <c r="NY187" s="518"/>
      <c r="NZ187" s="518"/>
      <c r="OA187" s="518"/>
      <c r="OB187" s="518"/>
      <c r="OC187" s="518"/>
      <c r="OD187" s="518"/>
      <c r="OE187" s="518"/>
      <c r="OF187" s="518"/>
      <c r="OG187" s="518"/>
      <c r="OH187" s="518"/>
      <c r="OI187" s="518"/>
      <c r="OJ187" s="518"/>
      <c r="OK187" s="518"/>
      <c r="OL187" s="518"/>
      <c r="OM187" s="518"/>
      <c r="ON187" s="518"/>
      <c r="OO187" s="518"/>
      <c r="OP187" s="518"/>
      <c r="OQ187" s="518"/>
      <c r="OR187" s="518"/>
      <c r="OS187" s="518"/>
      <c r="OT187" s="518"/>
      <c r="OU187" s="518"/>
      <c r="OV187" s="518"/>
      <c r="OW187" s="518"/>
      <c r="OX187" s="518"/>
      <c r="OY187" s="518"/>
      <c r="OZ187" s="518"/>
      <c r="PA187" s="518"/>
      <c r="PB187" s="518"/>
      <c r="PC187" s="518"/>
      <c r="PD187" s="518"/>
      <c r="PE187" s="518"/>
      <c r="PF187" s="518"/>
      <c r="PG187" s="518"/>
      <c r="PH187" s="518"/>
      <c r="PI187" s="518"/>
      <c r="PJ187" s="518"/>
      <c r="PK187" s="518"/>
      <c r="PL187" s="518"/>
      <c r="PM187" s="518"/>
      <c r="PN187" s="518"/>
      <c r="PO187" s="518"/>
      <c r="PP187" s="518"/>
      <c r="PQ187" s="518"/>
      <c r="PR187" s="518"/>
      <c r="PS187" s="518"/>
      <c r="PT187" s="518"/>
      <c r="PU187" s="518"/>
      <c r="PV187" s="518"/>
      <c r="PW187" s="518"/>
      <c r="PX187" s="518"/>
      <c r="PY187" s="518"/>
      <c r="PZ187" s="518"/>
      <c r="QA187" s="518"/>
      <c r="QB187" s="518"/>
      <c r="QC187" s="518"/>
      <c r="QD187" s="518"/>
      <c r="QE187" s="518"/>
      <c r="QF187" s="518"/>
      <c r="QG187" s="518"/>
      <c r="QH187" s="518"/>
      <c r="QI187" s="518"/>
      <c r="QJ187" s="518"/>
      <c r="QK187" s="518"/>
      <c r="QL187" s="518"/>
      <c r="QM187" s="518"/>
      <c r="QN187" s="518"/>
      <c r="QO187" s="518"/>
      <c r="QP187" s="518"/>
      <c r="QQ187" s="518"/>
      <c r="QR187" s="518"/>
      <c r="QS187" s="518"/>
      <c r="QT187" s="518"/>
      <c r="QU187" s="518"/>
      <c r="QV187" s="518"/>
      <c r="QW187" s="518"/>
      <c r="QX187" s="518"/>
      <c r="QY187" s="518"/>
      <c r="QZ187" s="518"/>
      <c r="RA187" s="518"/>
      <c r="RB187" s="518"/>
      <c r="RC187" s="518"/>
      <c r="RD187" s="518"/>
      <c r="RE187" s="518"/>
      <c r="RF187" s="518"/>
      <c r="RG187" s="518"/>
      <c r="RH187" s="518"/>
      <c r="RI187" s="518"/>
      <c r="RJ187" s="518"/>
      <c r="RK187" s="518"/>
      <c r="RL187" s="518"/>
      <c r="RM187" s="518"/>
      <c r="RN187" s="518"/>
      <c r="RO187" s="518"/>
      <c r="RP187" s="518"/>
      <c r="RQ187" s="518"/>
      <c r="RR187" s="518"/>
      <c r="RS187" s="518"/>
      <c r="RT187" s="518"/>
      <c r="RU187" s="518"/>
      <c r="RV187" s="518"/>
      <c r="RW187" s="518"/>
      <c r="RX187" s="518"/>
      <c r="RY187" s="518"/>
      <c r="RZ187" s="518"/>
      <c r="SA187" s="518"/>
      <c r="SB187" s="518"/>
      <c r="SC187" s="518"/>
      <c r="SD187" s="518"/>
      <c r="SE187" s="518"/>
      <c r="SF187" s="518"/>
      <c r="SG187" s="518"/>
      <c r="SH187" s="518"/>
      <c r="SI187" s="518"/>
      <c r="SJ187" s="518"/>
      <c r="SK187" s="518"/>
      <c r="SL187" s="518"/>
      <c r="SM187" s="518"/>
      <c r="SN187" s="518"/>
      <c r="SO187" s="518"/>
      <c r="SP187" s="518"/>
      <c r="SQ187" s="518"/>
      <c r="SR187" s="518"/>
      <c r="SS187" s="518"/>
      <c r="ST187" s="518"/>
      <c r="SU187" s="518"/>
      <c r="SV187" s="518"/>
      <c r="SW187" s="518"/>
      <c r="SX187" s="518"/>
      <c r="SY187" s="518"/>
      <c r="SZ187" s="518"/>
      <c r="TA187" s="518"/>
      <c r="TB187" s="518"/>
      <c r="TC187" s="518"/>
      <c r="TD187" s="518"/>
      <c r="TE187" s="518"/>
      <c r="TF187" s="518"/>
      <c r="TG187" s="518"/>
      <c r="TH187" s="518"/>
      <c r="TI187" s="518"/>
      <c r="TJ187" s="518"/>
      <c r="TK187" s="518"/>
      <c r="TL187" s="518"/>
      <c r="TM187" s="518"/>
      <c r="TN187" s="518"/>
      <c r="TO187" s="518"/>
      <c r="TP187" s="518"/>
      <c r="TQ187" s="518"/>
      <c r="TR187" s="518"/>
      <c r="TS187" s="518"/>
      <c r="TT187" s="518"/>
      <c r="TU187" s="518"/>
      <c r="TV187" s="518"/>
      <c r="TW187" s="518"/>
      <c r="TX187" s="518"/>
      <c r="TY187" s="518"/>
      <c r="TZ187" s="518"/>
      <c r="UA187" s="518"/>
      <c r="UB187" s="518"/>
      <c r="UC187" s="518"/>
      <c r="UD187" s="518"/>
      <c r="UE187" s="518"/>
      <c r="UF187" s="518"/>
      <c r="UG187" s="518"/>
      <c r="UH187" s="518"/>
      <c r="UI187" s="518"/>
      <c r="UJ187" s="518"/>
      <c r="UK187" s="518"/>
      <c r="UL187" s="518"/>
      <c r="UM187" s="518"/>
      <c r="UN187" s="518"/>
      <c r="UO187" s="518"/>
      <c r="UP187" s="518"/>
      <c r="UQ187" s="518"/>
      <c r="UR187" s="518"/>
      <c r="US187" s="518"/>
      <c r="UT187" s="518"/>
      <c r="UU187" s="518"/>
      <c r="UV187" s="518"/>
      <c r="UW187" s="518"/>
      <c r="UX187" s="518"/>
      <c r="UY187" s="518"/>
      <c r="UZ187" s="518"/>
      <c r="VA187" s="518"/>
      <c r="VB187" s="518"/>
      <c r="VC187" s="518"/>
      <c r="VD187" s="518"/>
      <c r="VE187" s="518"/>
      <c r="VF187" s="518"/>
      <c r="VG187" s="518"/>
      <c r="VH187" s="518"/>
      <c r="VI187" s="518"/>
      <c r="VJ187" s="518"/>
      <c r="VK187" s="518"/>
      <c r="VL187" s="518"/>
      <c r="VM187" s="518"/>
      <c r="VN187" s="518"/>
      <c r="VO187" s="518"/>
      <c r="VP187" s="518"/>
      <c r="VQ187" s="518"/>
      <c r="VR187" s="518"/>
      <c r="VS187" s="518"/>
      <c r="VT187" s="518"/>
      <c r="VU187" s="518"/>
      <c r="VV187" s="518"/>
      <c r="VW187" s="518"/>
      <c r="VX187" s="518"/>
      <c r="VY187" s="518"/>
      <c r="VZ187" s="518"/>
      <c r="WA187" s="518"/>
      <c r="WB187" s="518"/>
      <c r="WC187" s="518"/>
      <c r="WD187" s="518"/>
      <c r="WE187" s="518"/>
      <c r="WF187" s="518"/>
      <c r="WG187" s="518"/>
      <c r="WH187" s="518"/>
      <c r="WI187" s="518"/>
      <c r="WJ187" s="518"/>
      <c r="WK187" s="518"/>
      <c r="WL187" s="518"/>
      <c r="WM187" s="518"/>
      <c r="WN187" s="518"/>
      <c r="WO187" s="518"/>
      <c r="WP187" s="518"/>
      <c r="WQ187" s="518"/>
      <c r="WR187" s="518"/>
      <c r="WS187" s="518"/>
      <c r="WT187" s="518"/>
      <c r="WU187" s="518"/>
      <c r="WV187" s="518"/>
      <c r="WW187" s="518"/>
      <c r="WX187" s="518"/>
      <c r="WY187" s="518"/>
      <c r="WZ187" s="518"/>
      <c r="XA187" s="518"/>
      <c r="XB187" s="518"/>
      <c r="XC187" s="518"/>
      <c r="XD187" s="518"/>
      <c r="XE187" s="518"/>
      <c r="XF187" s="518"/>
      <c r="XG187" s="518"/>
      <c r="XH187" s="518"/>
      <c r="XI187" s="518"/>
      <c r="XJ187" s="518"/>
      <c r="XK187" s="518"/>
      <c r="XL187" s="518"/>
      <c r="XM187" s="518"/>
      <c r="XN187" s="518"/>
      <c r="XO187" s="518"/>
      <c r="XP187" s="518"/>
      <c r="XQ187" s="518"/>
      <c r="XR187" s="518"/>
      <c r="XS187" s="518"/>
      <c r="XT187" s="518"/>
      <c r="XU187" s="518"/>
      <c r="XV187" s="518"/>
      <c r="XW187" s="518"/>
      <c r="XX187" s="518"/>
      <c r="XY187" s="518"/>
      <c r="XZ187" s="518"/>
      <c r="YA187" s="518"/>
      <c r="YB187" s="518"/>
      <c r="YC187" s="518"/>
      <c r="YD187" s="518"/>
      <c r="YE187" s="518"/>
      <c r="YF187" s="518"/>
      <c r="YG187" s="518"/>
      <c r="YH187" s="518"/>
      <c r="YI187" s="518"/>
      <c r="YJ187" s="518"/>
      <c r="YK187" s="518"/>
      <c r="YL187" s="518"/>
      <c r="YM187" s="518"/>
      <c r="YN187" s="518"/>
      <c r="YO187" s="518"/>
      <c r="YP187" s="518"/>
      <c r="YQ187" s="518"/>
      <c r="YR187" s="518"/>
      <c r="YS187" s="518"/>
      <c r="YT187" s="518"/>
      <c r="YU187" s="518"/>
      <c r="YV187" s="518"/>
      <c r="YW187" s="518"/>
      <c r="YX187" s="518"/>
      <c r="YY187" s="518"/>
      <c r="YZ187" s="518"/>
      <c r="ZA187" s="518"/>
      <c r="ZB187" s="518"/>
      <c r="ZC187" s="518"/>
      <c r="ZD187" s="518"/>
      <c r="ZE187" s="518"/>
      <c r="ZF187" s="518"/>
      <c r="ZG187" s="518"/>
      <c r="ZH187" s="518"/>
      <c r="ZI187" s="518"/>
      <c r="ZJ187" s="518"/>
      <c r="ZK187" s="518"/>
      <c r="ZL187" s="518"/>
      <c r="ZM187" s="518"/>
      <c r="ZN187" s="518"/>
      <c r="ZO187" s="518"/>
      <c r="ZP187" s="518"/>
      <c r="ZQ187" s="518"/>
      <c r="ZR187" s="518"/>
      <c r="ZS187" s="518"/>
      <c r="ZT187" s="518"/>
      <c r="ZU187" s="518"/>
      <c r="ZV187" s="518"/>
      <c r="ZW187" s="518"/>
      <c r="ZX187" s="518"/>
      <c r="ZY187" s="518"/>
      <c r="ZZ187" s="518"/>
      <c r="AAA187" s="518"/>
      <c r="AAB187" s="518"/>
      <c r="AAC187" s="518"/>
      <c r="AAD187" s="518"/>
      <c r="AAE187" s="518"/>
      <c r="AAF187" s="518"/>
      <c r="AAG187" s="518"/>
      <c r="AAH187" s="518"/>
      <c r="AAI187" s="518"/>
      <c r="AAJ187" s="518"/>
      <c r="AAK187" s="518"/>
      <c r="AAL187" s="518"/>
      <c r="AAM187" s="518"/>
      <c r="AAN187" s="518"/>
      <c r="AAO187" s="518"/>
      <c r="AAP187" s="518"/>
      <c r="AAQ187" s="518"/>
      <c r="AAR187" s="518"/>
      <c r="AAS187" s="518"/>
      <c r="AAT187" s="518"/>
      <c r="AAU187" s="518"/>
      <c r="AAV187" s="518"/>
      <c r="AAW187" s="518"/>
      <c r="AAX187" s="518"/>
      <c r="AAY187" s="518"/>
      <c r="AAZ187" s="518"/>
      <c r="ABA187" s="518"/>
      <c r="ABB187" s="518"/>
      <c r="ABC187" s="518"/>
      <c r="ABD187" s="518"/>
      <c r="ABE187" s="518"/>
      <c r="ABF187" s="518"/>
      <c r="ABG187" s="518"/>
      <c r="ABH187" s="518"/>
      <c r="ABI187" s="518"/>
      <c r="ABJ187" s="518"/>
      <c r="ABK187" s="518"/>
      <c r="ABL187" s="518"/>
      <c r="ABM187" s="518"/>
      <c r="ABN187" s="518"/>
      <c r="ABO187" s="518"/>
      <c r="ABP187" s="518"/>
      <c r="ABQ187" s="518"/>
      <c r="ABR187" s="518"/>
      <c r="ABS187" s="518"/>
      <c r="ABT187" s="518"/>
      <c r="ABU187" s="518"/>
      <c r="ABV187" s="518"/>
      <c r="ABW187" s="518"/>
      <c r="ABX187" s="518"/>
      <c r="ABY187" s="518"/>
      <c r="ABZ187" s="518"/>
      <c r="ACA187" s="518"/>
      <c r="ACB187" s="518"/>
      <c r="ACC187" s="518"/>
      <c r="ACD187" s="518"/>
      <c r="ACE187" s="518"/>
      <c r="ACF187" s="518"/>
      <c r="ACG187" s="518"/>
      <c r="ACH187" s="518"/>
      <c r="ACI187" s="518"/>
      <c r="ACJ187" s="518"/>
      <c r="ACK187" s="518"/>
      <c r="ACL187" s="518"/>
      <c r="ACM187" s="518"/>
      <c r="ACN187" s="518"/>
      <c r="ACO187" s="518"/>
      <c r="ACP187" s="518"/>
      <c r="ACQ187" s="518"/>
      <c r="ACR187" s="518"/>
      <c r="ACS187" s="518"/>
      <c r="ACT187" s="518"/>
      <c r="ACU187" s="518"/>
      <c r="ACV187" s="518"/>
      <c r="ACW187" s="518"/>
      <c r="ACX187" s="518"/>
      <c r="ACY187" s="518"/>
      <c r="ACZ187" s="518"/>
      <c r="ADA187" s="518"/>
      <c r="ADB187" s="518"/>
      <c r="ADC187" s="518"/>
      <c r="ADD187" s="518"/>
      <c r="ADE187" s="518"/>
      <c r="ADF187" s="518"/>
      <c r="ADG187" s="518"/>
      <c r="ADH187" s="518"/>
      <c r="ADI187" s="518"/>
      <c r="ADJ187" s="518"/>
      <c r="ADK187" s="518"/>
      <c r="ADL187" s="518"/>
      <c r="ADM187" s="518"/>
      <c r="ADN187" s="518"/>
      <c r="ADO187" s="518"/>
      <c r="ADP187" s="518"/>
      <c r="ADQ187" s="518"/>
      <c r="ADR187" s="518"/>
      <c r="ADS187" s="518"/>
      <c r="ADT187" s="518"/>
      <c r="ADU187" s="518"/>
      <c r="ADV187" s="518"/>
      <c r="ADW187" s="518"/>
      <c r="ADX187" s="518"/>
      <c r="ADY187" s="518"/>
      <c r="ADZ187" s="518"/>
      <c r="AEA187" s="518"/>
      <c r="AEB187" s="518"/>
      <c r="AEC187" s="518"/>
      <c r="AED187" s="518"/>
      <c r="AEE187" s="518"/>
      <c r="AEF187" s="518"/>
      <c r="AEG187" s="518"/>
      <c r="AEH187" s="518"/>
      <c r="AEI187" s="518"/>
      <c r="AEJ187" s="518"/>
      <c r="AEK187" s="518"/>
      <c r="AEL187" s="518"/>
      <c r="AEM187" s="518"/>
      <c r="AEN187" s="518"/>
      <c r="AEO187" s="518"/>
      <c r="AEP187" s="518"/>
      <c r="AEQ187" s="518"/>
      <c r="AER187" s="518"/>
      <c r="AES187" s="518"/>
      <c r="AET187" s="518"/>
      <c r="AEU187" s="518"/>
      <c r="AEV187" s="518"/>
      <c r="AEW187" s="518"/>
      <c r="AEX187" s="518"/>
      <c r="AEY187" s="518"/>
      <c r="AEZ187" s="518"/>
      <c r="AFA187" s="518"/>
      <c r="AFB187" s="518"/>
      <c r="AFC187" s="518"/>
      <c r="AFD187" s="518"/>
      <c r="AFE187" s="518"/>
      <c r="AFF187" s="518"/>
      <c r="AFG187" s="518"/>
      <c r="AFH187" s="518"/>
      <c r="AFI187" s="518"/>
      <c r="AFJ187" s="518"/>
      <c r="AFK187" s="518"/>
      <c r="AFL187" s="518"/>
      <c r="AFM187" s="518"/>
      <c r="AFN187" s="518"/>
      <c r="AFO187" s="518"/>
      <c r="AFP187" s="518"/>
      <c r="AFQ187" s="518"/>
      <c r="AFR187" s="518"/>
      <c r="AFS187" s="518"/>
      <c r="AFT187" s="518"/>
      <c r="AFU187" s="518"/>
      <c r="AFV187" s="518"/>
      <c r="AFW187" s="518"/>
      <c r="AFX187" s="518"/>
      <c r="AFY187" s="518"/>
      <c r="AFZ187" s="518"/>
      <c r="AGA187" s="518"/>
      <c r="AGB187" s="518"/>
      <c r="AGC187" s="518"/>
      <c r="AGD187" s="518"/>
      <c r="AGE187" s="518"/>
      <c r="AGF187" s="518"/>
      <c r="AGG187" s="518"/>
      <c r="AGH187" s="518"/>
      <c r="AGI187" s="518"/>
      <c r="AGJ187" s="518"/>
      <c r="AGK187" s="518"/>
      <c r="AGL187" s="518"/>
      <c r="AGM187" s="518"/>
      <c r="AGN187" s="518"/>
      <c r="AGO187" s="518"/>
      <c r="AGP187" s="518"/>
      <c r="AGQ187" s="518"/>
      <c r="AGR187" s="518"/>
      <c r="AGS187" s="518"/>
      <c r="AGT187" s="518"/>
      <c r="AGU187" s="518"/>
      <c r="AGV187" s="518"/>
      <c r="AGW187" s="518"/>
      <c r="AGX187" s="518"/>
      <c r="AGY187" s="518"/>
      <c r="AGZ187" s="518"/>
      <c r="AHA187" s="518"/>
      <c r="AHB187" s="518"/>
      <c r="AHC187" s="518"/>
      <c r="AHD187" s="518"/>
      <c r="AHE187" s="518"/>
      <c r="AHF187" s="518"/>
      <c r="AHG187" s="518"/>
      <c r="AHH187" s="518"/>
      <c r="AHI187" s="518"/>
      <c r="AHJ187" s="518"/>
      <c r="AHK187" s="518"/>
      <c r="AHL187" s="518"/>
      <c r="AHM187" s="518"/>
      <c r="AHN187" s="518"/>
      <c r="AHO187" s="518"/>
      <c r="AHP187" s="518"/>
      <c r="AHQ187" s="518"/>
      <c r="AHR187" s="518"/>
      <c r="AHS187" s="518"/>
      <c r="AHT187" s="518"/>
      <c r="AHU187" s="518"/>
      <c r="AHV187" s="518"/>
      <c r="AHW187" s="518"/>
      <c r="AHX187" s="518"/>
      <c r="AHY187" s="518"/>
      <c r="AHZ187" s="518"/>
      <c r="AIA187" s="518"/>
      <c r="AIB187" s="518"/>
      <c r="AIC187" s="518"/>
      <c r="AID187" s="518"/>
      <c r="AIE187" s="518"/>
      <c r="AIF187" s="518"/>
      <c r="AIG187" s="518"/>
      <c r="AIH187" s="518"/>
      <c r="AII187" s="518"/>
      <c r="AIJ187" s="518"/>
      <c r="AIK187" s="518"/>
      <c r="AIL187" s="518"/>
      <c r="AIM187" s="518"/>
      <c r="AIN187" s="518"/>
      <c r="AIO187" s="518"/>
      <c r="AIP187" s="518"/>
      <c r="AIQ187" s="518"/>
      <c r="AIR187" s="518"/>
      <c r="AIS187" s="518"/>
      <c r="AIT187" s="518"/>
      <c r="AIU187" s="518"/>
      <c r="AIV187" s="518"/>
      <c r="AIW187" s="518"/>
      <c r="AIX187" s="518"/>
      <c r="AIY187" s="518"/>
      <c r="AIZ187" s="518"/>
      <c r="AJA187" s="518"/>
      <c r="AJB187" s="518"/>
      <c r="AJC187" s="518"/>
      <c r="AJD187" s="518"/>
      <c r="AJE187" s="518"/>
      <c r="AJF187" s="518"/>
      <c r="AJG187" s="518"/>
      <c r="AJH187" s="518"/>
      <c r="AJI187" s="518"/>
      <c r="AJJ187" s="518"/>
      <c r="AJK187" s="518"/>
      <c r="AJL187" s="518"/>
      <c r="AJM187" s="518"/>
      <c r="AJN187" s="518"/>
      <c r="AJO187" s="518"/>
      <c r="AJP187" s="518"/>
      <c r="AJQ187" s="518"/>
      <c r="AJR187" s="518"/>
      <c r="AJS187" s="518"/>
      <c r="AJT187" s="518"/>
      <c r="AJU187" s="518"/>
      <c r="AJV187" s="518"/>
      <c r="AJW187" s="518"/>
      <c r="AJX187" s="518"/>
      <c r="AJY187" s="518"/>
      <c r="AJZ187" s="518"/>
      <c r="AKA187" s="518"/>
      <c r="AKB187" s="518"/>
      <c r="AKC187" s="518"/>
      <c r="AKD187" s="518"/>
      <c r="AKE187" s="518"/>
      <c r="AKF187" s="518"/>
      <c r="AKG187" s="518"/>
      <c r="AKH187" s="518"/>
      <c r="AKI187" s="518"/>
      <c r="AKJ187" s="518"/>
      <c r="AKK187" s="518"/>
      <c r="AKL187" s="518"/>
      <c r="AKM187" s="518"/>
      <c r="AKN187" s="518"/>
      <c r="AKO187" s="518"/>
      <c r="AKP187" s="518"/>
      <c r="AKQ187" s="518"/>
      <c r="AKR187" s="518"/>
      <c r="AKS187" s="518"/>
      <c r="AKT187" s="518"/>
      <c r="AKU187" s="518"/>
      <c r="AKV187" s="518"/>
      <c r="AKW187" s="518"/>
      <c r="AKX187" s="518"/>
      <c r="AKY187" s="518"/>
      <c r="AKZ187" s="518"/>
      <c r="ALA187" s="518"/>
      <c r="ALB187" s="518"/>
      <c r="ALC187" s="518"/>
      <c r="ALD187" s="518"/>
      <c r="ALE187" s="518"/>
      <c r="ALF187" s="518"/>
      <c r="ALG187" s="518"/>
      <c r="ALH187" s="518"/>
      <c r="ALI187" s="518"/>
      <c r="ALJ187" s="518"/>
      <c r="ALK187" s="518"/>
      <c r="ALL187" s="518"/>
      <c r="ALM187" s="518"/>
      <c r="ALN187" s="518"/>
      <c r="ALO187" s="518"/>
      <c r="ALP187" s="518"/>
      <c r="ALQ187" s="518"/>
      <c r="ALR187" s="518"/>
      <c r="ALS187" s="518"/>
      <c r="ALT187" s="518"/>
      <c r="ALU187" s="518"/>
      <c r="ALV187" s="518"/>
      <c r="ALW187" s="518"/>
      <c r="ALX187" s="518"/>
      <c r="ALY187" s="518"/>
      <c r="ALZ187" s="518"/>
      <c r="AMA187" s="518"/>
      <c r="AMB187" s="518"/>
      <c r="AMC187" s="518"/>
      <c r="AMD187" s="518"/>
      <c r="AME187" s="518"/>
      <c r="AMF187" s="518"/>
      <c r="AMG187" s="518"/>
      <c r="AMH187" s="518"/>
      <c r="AMI187" s="518"/>
      <c r="AMJ187" s="518"/>
      <c r="AMK187" s="518"/>
      <c r="AML187" s="518"/>
      <c r="AMM187" s="518"/>
      <c r="AMN187" s="518"/>
      <c r="AMO187" s="518"/>
      <c r="AMP187" s="518"/>
      <c r="AMQ187" s="518"/>
      <c r="AMR187" s="518"/>
      <c r="AMS187" s="518"/>
      <c r="AMT187" s="518"/>
      <c r="AMU187" s="518"/>
      <c r="AMV187" s="518"/>
      <c r="AMW187" s="518"/>
      <c r="AMX187" s="518"/>
      <c r="AMY187" s="518"/>
      <c r="AMZ187" s="518"/>
      <c r="ANA187" s="518"/>
      <c r="ANB187" s="518"/>
      <c r="ANC187" s="518"/>
      <c r="AND187" s="518"/>
      <c r="ANE187" s="518"/>
      <c r="ANF187" s="518"/>
      <c r="ANG187" s="518"/>
      <c r="ANH187" s="518"/>
      <c r="ANI187" s="518"/>
      <c r="ANJ187" s="518"/>
      <c r="ANK187" s="518"/>
      <c r="ANL187" s="518"/>
      <c r="ANM187" s="518"/>
      <c r="ANN187" s="518"/>
      <c r="ANO187" s="518"/>
      <c r="ANP187" s="518"/>
      <c r="ANQ187" s="518"/>
      <c r="ANR187" s="518"/>
      <c r="ANS187" s="518"/>
      <c r="ANT187" s="518"/>
      <c r="ANU187" s="518"/>
      <c r="ANV187" s="518"/>
      <c r="ANW187" s="518"/>
      <c r="ANX187" s="518"/>
      <c r="ANY187" s="518"/>
      <c r="ANZ187" s="518"/>
      <c r="AOA187" s="518"/>
      <c r="AOB187" s="518"/>
      <c r="AOC187" s="518"/>
      <c r="AOD187" s="518"/>
      <c r="AOE187" s="518"/>
      <c r="AOF187" s="518"/>
      <c r="AOG187" s="518"/>
      <c r="AOH187" s="518"/>
      <c r="AOI187" s="518"/>
      <c r="AOJ187" s="518"/>
      <c r="AOK187" s="518"/>
      <c r="AOL187" s="518"/>
      <c r="AOM187" s="518"/>
      <c r="AON187" s="518"/>
      <c r="AOO187" s="518"/>
      <c r="AOP187" s="518"/>
      <c r="AOQ187" s="518"/>
      <c r="AOR187" s="518"/>
      <c r="AOS187" s="518"/>
      <c r="AOT187" s="518"/>
      <c r="AOU187" s="518"/>
      <c r="AOV187" s="518"/>
      <c r="AOW187" s="518"/>
      <c r="AOX187" s="518"/>
      <c r="AOY187" s="518"/>
      <c r="AOZ187" s="518"/>
      <c r="APA187" s="518"/>
      <c r="APB187" s="518"/>
      <c r="APC187" s="518"/>
      <c r="APD187" s="518"/>
      <c r="APE187" s="518"/>
      <c r="APF187" s="518"/>
      <c r="APG187" s="518"/>
      <c r="APH187" s="518"/>
      <c r="API187" s="518"/>
      <c r="APJ187" s="518"/>
      <c r="APK187" s="518"/>
      <c r="APL187" s="518"/>
      <c r="APM187" s="518"/>
      <c r="APN187" s="518"/>
      <c r="APO187" s="518"/>
      <c r="APP187" s="518"/>
      <c r="APQ187" s="518"/>
      <c r="APR187" s="518"/>
      <c r="APS187" s="518"/>
      <c r="APT187" s="518"/>
      <c r="APU187" s="518"/>
      <c r="APV187" s="518"/>
      <c r="APW187" s="518"/>
      <c r="APX187" s="518"/>
      <c r="APY187" s="518"/>
      <c r="APZ187" s="518"/>
      <c r="AQA187" s="518"/>
      <c r="AQB187" s="518"/>
      <c r="AQC187" s="518"/>
      <c r="AQD187" s="518"/>
      <c r="AQE187" s="518"/>
      <c r="AQF187" s="518"/>
      <c r="AQG187" s="518"/>
      <c r="AQH187" s="518"/>
      <c r="AQI187" s="518"/>
      <c r="AQJ187" s="518"/>
      <c r="AQK187" s="518"/>
      <c r="AQL187" s="518"/>
      <c r="AQM187" s="518"/>
      <c r="AQN187" s="518"/>
      <c r="AQO187" s="518"/>
      <c r="AQP187" s="518"/>
      <c r="AQQ187" s="518"/>
      <c r="AQR187" s="518"/>
      <c r="AQS187" s="518"/>
      <c r="AQT187" s="518"/>
      <c r="AQU187" s="518"/>
      <c r="AQV187" s="518"/>
      <c r="AQW187" s="518"/>
      <c r="AQX187" s="518"/>
      <c r="AQY187" s="518"/>
      <c r="AQZ187" s="518"/>
      <c r="ARA187" s="518"/>
      <c r="ARB187" s="518"/>
      <c r="ARC187" s="518"/>
      <c r="ARD187" s="518"/>
      <c r="ARE187" s="518"/>
      <c r="ARF187" s="518"/>
      <c r="ARG187" s="518"/>
      <c r="ARH187" s="518"/>
      <c r="ARI187" s="518"/>
      <c r="ARJ187" s="518"/>
      <c r="ARK187" s="518"/>
      <c r="ARL187" s="518"/>
      <c r="ARM187" s="518"/>
      <c r="ARN187" s="518"/>
      <c r="ARO187" s="518"/>
      <c r="ARP187" s="518"/>
      <c r="ARQ187" s="518"/>
      <c r="ARR187" s="518"/>
      <c r="ARS187" s="518"/>
      <c r="ART187" s="518"/>
      <c r="ARU187" s="518"/>
      <c r="ARV187" s="518"/>
      <c r="ARW187" s="518"/>
      <c r="ARX187" s="518"/>
      <c r="ARY187" s="518"/>
      <c r="ARZ187" s="518"/>
      <c r="ASA187" s="518"/>
      <c r="ASB187" s="518"/>
      <c r="ASC187" s="518"/>
    </row>
    <row r="188" spans="1:1173" s="512" customFormat="1" ht="22" hidden="1" customHeight="1" thickTop="1" thickBot="1" x14ac:dyDescent="0.2">
      <c r="A188" s="513"/>
      <c r="B188" s="556" t="s">
        <v>250</v>
      </c>
      <c r="C188" s="557" t="s">
        <v>49</v>
      </c>
      <c r="D188" s="558">
        <f>IF(D$29="","",D173+D177+D181+D185)</f>
        <v>481683811.22966039</v>
      </c>
      <c r="E188" s="558">
        <f t="shared" si="61"/>
        <v>958487631.18615925</v>
      </c>
      <c r="F188" s="558">
        <f t="shared" si="61"/>
        <v>1430487923.3674996</v>
      </c>
      <c r="G188" s="558">
        <f t="shared" si="61"/>
        <v>1899424260.8685834</v>
      </c>
      <c r="H188" s="558">
        <f t="shared" si="61"/>
        <v>2363722570.7060466</v>
      </c>
      <c r="I188" s="558">
        <f t="shared" si="61"/>
        <v>2823458653.7032042</v>
      </c>
      <c r="J188" s="558">
        <f t="shared" si="61"/>
        <v>3278708098.7064242</v>
      </c>
      <c r="K188" s="558">
        <f t="shared" si="61"/>
        <v>3729546286.9535961</v>
      </c>
      <c r="L188" s="558">
        <f t="shared" si="61"/>
        <v>4176048396.3906355</v>
      </c>
      <c r="M188" s="558">
        <f t="shared" si="61"/>
        <v>4618276161.1418762</v>
      </c>
      <c r="N188" s="558">
        <f t="shared" si="61"/>
        <v>5056317610.1105375</v>
      </c>
      <c r="O188" s="558">
        <f t="shared" si="61"/>
        <v>5490247336.7594948</v>
      </c>
      <c r="P188" s="558">
        <f t="shared" si="61"/>
        <v>5920126503.2287636</v>
      </c>
      <c r="Q188" s="558">
        <f t="shared" si="61"/>
        <v>6338544326.4955349</v>
      </c>
      <c r="R188" s="558">
        <f t="shared" si="61"/>
        <v>6753059860.1022015</v>
      </c>
      <c r="S188" s="558">
        <f t="shared" si="61"/>
        <v>7163733730.838438</v>
      </c>
      <c r="T188" s="558">
        <f t="shared" si="61"/>
        <v>7570639639.7633228</v>
      </c>
      <c r="U188" s="558">
        <f t="shared" si="61"/>
        <v>7973851121.2979221</v>
      </c>
      <c r="V188" s="558">
        <f t="shared" si="61"/>
        <v>8373428302.2742882</v>
      </c>
      <c r="W188" s="558">
        <f t="shared" si="61"/>
        <v>8769431150.5318489</v>
      </c>
      <c r="X188" s="558">
        <f t="shared" si="61"/>
        <v>9161932723.4717522</v>
      </c>
      <c r="Y188" s="558">
        <f t="shared" si="61"/>
        <v>9550992682.1847668</v>
      </c>
      <c r="Z188" s="558">
        <f t="shared" si="61"/>
        <v>9936670539.9239025</v>
      </c>
      <c r="AA188" s="558">
        <f t="shared" si="61"/>
        <v>10305344119.037233</v>
      </c>
      <c r="AB188" s="558">
        <f t="shared" si="61"/>
        <v>10670754194.681446</v>
      </c>
      <c r="AC188" s="558">
        <f t="shared" si="61"/>
        <v>11032973103.06254</v>
      </c>
      <c r="AD188" s="558">
        <f t="shared" si="61"/>
        <v>11392059802.073458</v>
      </c>
      <c r="AE188" s="558">
        <f t="shared" si="61"/>
        <v>11748073119.575094</v>
      </c>
      <c r="AF188" s="558">
        <f t="shared" si="61"/>
        <v>12101071756.846024</v>
      </c>
      <c r="AG188" s="558">
        <f t="shared" si="61"/>
        <v>12451114291.996719</v>
      </c>
      <c r="AH188" s="558">
        <f t="shared" si="61"/>
        <v>12798259183.348949</v>
      </c>
      <c r="AI188" s="558">
        <f t="shared" si="61"/>
        <v>13142564772.780972</v>
      </c>
      <c r="AJ188" s="558">
        <f t="shared" si="61"/>
        <v>13484076044.244162</v>
      </c>
      <c r="AK188" s="558" t="str">
        <f t="shared" si="61"/>
        <v/>
      </c>
      <c r="AL188" s="558" t="str">
        <f t="shared" si="61"/>
        <v/>
      </c>
      <c r="AM188" s="558" t="str">
        <f t="shared" si="61"/>
        <v/>
      </c>
      <c r="AN188" s="558" t="str">
        <f t="shared" si="61"/>
        <v/>
      </c>
      <c r="AO188" s="558" t="str">
        <f t="shared" si="61"/>
        <v/>
      </c>
      <c r="AP188" s="558" t="str">
        <f t="shared" si="61"/>
        <v/>
      </c>
      <c r="AQ188" s="558" t="str">
        <f t="shared" si="61"/>
        <v/>
      </c>
      <c r="AR188" s="558" t="str">
        <f t="shared" si="61"/>
        <v/>
      </c>
      <c r="AS188" s="518"/>
      <c r="AT188" s="518"/>
      <c r="AU188" s="518"/>
      <c r="AV188" s="518"/>
      <c r="AW188" s="518"/>
      <c r="AX188" s="518"/>
      <c r="AY188" s="518"/>
      <c r="AZ188" s="518"/>
      <c r="BA188" s="518"/>
      <c r="BB188" s="518"/>
      <c r="BC188" s="518"/>
      <c r="BD188" s="518"/>
      <c r="BE188" s="518"/>
      <c r="BF188" s="518"/>
      <c r="BG188" s="518"/>
      <c r="BH188" s="518"/>
      <c r="BI188" s="518"/>
      <c r="BJ188" s="518"/>
      <c r="BK188" s="518"/>
      <c r="BL188" s="518"/>
      <c r="BM188" s="518"/>
      <c r="BN188" s="518"/>
      <c r="BO188" s="518"/>
      <c r="BP188" s="518"/>
      <c r="BQ188" s="518"/>
      <c r="BR188" s="518"/>
      <c r="BS188" s="518"/>
      <c r="BT188" s="518"/>
      <c r="BU188" s="518"/>
      <c r="BV188" s="518"/>
      <c r="BW188" s="518"/>
      <c r="BX188" s="518"/>
      <c r="BY188" s="518"/>
      <c r="BZ188" s="518"/>
      <c r="CA188" s="518"/>
      <c r="CB188" s="518"/>
      <c r="CC188" s="518"/>
      <c r="CD188" s="518"/>
      <c r="CE188" s="518"/>
      <c r="CF188" s="518"/>
      <c r="CG188" s="518"/>
      <c r="CH188" s="518"/>
      <c r="CI188" s="518"/>
      <c r="CJ188" s="518"/>
      <c r="CK188" s="518"/>
      <c r="CL188" s="518"/>
      <c r="CM188" s="518"/>
      <c r="CN188" s="518"/>
      <c r="CO188" s="518"/>
      <c r="CP188" s="518"/>
      <c r="CQ188" s="518"/>
      <c r="CR188" s="518"/>
      <c r="CS188" s="518"/>
      <c r="CT188" s="518"/>
      <c r="CU188" s="518"/>
      <c r="CV188" s="518"/>
      <c r="CW188" s="518"/>
      <c r="CX188" s="518"/>
      <c r="CY188" s="518"/>
      <c r="CZ188" s="518"/>
      <c r="DA188" s="518"/>
      <c r="DB188" s="518"/>
      <c r="DC188" s="518"/>
      <c r="DD188" s="518"/>
      <c r="DE188" s="518"/>
      <c r="DF188" s="518"/>
      <c r="DG188" s="518"/>
      <c r="DH188" s="518"/>
      <c r="DI188" s="518"/>
      <c r="DJ188" s="518"/>
      <c r="DK188" s="518"/>
      <c r="DL188" s="518"/>
      <c r="DM188" s="518"/>
      <c r="DN188" s="518"/>
      <c r="DO188" s="518"/>
      <c r="DP188" s="518"/>
      <c r="DQ188" s="518"/>
      <c r="DR188" s="518"/>
      <c r="DS188" s="518"/>
      <c r="DT188" s="518"/>
      <c r="DU188" s="518"/>
      <c r="DV188" s="518"/>
      <c r="DW188" s="518"/>
      <c r="DX188" s="518"/>
      <c r="DY188" s="518"/>
      <c r="DZ188" s="518"/>
      <c r="EA188" s="518"/>
      <c r="EB188" s="518"/>
      <c r="EC188" s="518"/>
      <c r="ED188" s="518"/>
      <c r="EE188" s="518"/>
      <c r="EF188" s="518"/>
      <c r="EG188" s="518"/>
      <c r="EH188" s="518"/>
      <c r="EI188" s="518"/>
      <c r="EJ188" s="518"/>
      <c r="EK188" s="518"/>
      <c r="EL188" s="518"/>
      <c r="EM188" s="518"/>
      <c r="EN188" s="518"/>
      <c r="EO188" s="518"/>
      <c r="EP188" s="518"/>
      <c r="EQ188" s="518"/>
      <c r="ER188" s="518"/>
      <c r="ES188" s="518"/>
      <c r="ET188" s="518"/>
      <c r="EU188" s="518"/>
      <c r="EV188" s="518"/>
      <c r="EW188" s="518"/>
      <c r="EX188" s="518"/>
      <c r="EY188" s="518"/>
      <c r="EZ188" s="518"/>
      <c r="FA188" s="518"/>
      <c r="FB188" s="518"/>
      <c r="FC188" s="518"/>
      <c r="FD188" s="518"/>
      <c r="FE188" s="518"/>
      <c r="FF188" s="518"/>
      <c r="FG188" s="518"/>
      <c r="FH188" s="518"/>
      <c r="FI188" s="518"/>
      <c r="FJ188" s="518"/>
      <c r="FK188" s="518"/>
      <c r="FL188" s="518"/>
      <c r="FM188" s="518"/>
      <c r="FN188" s="518"/>
      <c r="FO188" s="518"/>
      <c r="FP188" s="518"/>
      <c r="FQ188" s="518"/>
      <c r="FR188" s="518"/>
      <c r="FS188" s="518"/>
      <c r="FT188" s="518"/>
      <c r="FU188" s="518"/>
      <c r="FV188" s="518"/>
      <c r="FW188" s="518"/>
      <c r="FX188" s="518"/>
      <c r="FY188" s="518"/>
      <c r="FZ188" s="518"/>
      <c r="GA188" s="518"/>
      <c r="GB188" s="518"/>
      <c r="GC188" s="518"/>
      <c r="GD188" s="518"/>
      <c r="GE188" s="518"/>
      <c r="GF188" s="518"/>
      <c r="GG188" s="518"/>
      <c r="GH188" s="518"/>
      <c r="GI188" s="518"/>
      <c r="GJ188" s="518"/>
      <c r="GK188" s="518"/>
      <c r="GL188" s="518"/>
      <c r="GM188" s="518"/>
      <c r="GN188" s="518"/>
      <c r="GO188" s="518"/>
      <c r="GP188" s="518"/>
      <c r="GQ188" s="518"/>
      <c r="GR188" s="518"/>
      <c r="GS188" s="518"/>
      <c r="GT188" s="518"/>
      <c r="GU188" s="518"/>
      <c r="GV188" s="518"/>
      <c r="GW188" s="518"/>
      <c r="GX188" s="518"/>
      <c r="GY188" s="518"/>
      <c r="GZ188" s="518"/>
      <c r="HA188" s="518"/>
      <c r="HB188" s="518"/>
      <c r="HC188" s="518"/>
      <c r="HD188" s="518"/>
      <c r="HE188" s="518"/>
      <c r="HF188" s="518"/>
      <c r="HG188" s="518"/>
      <c r="HH188" s="518"/>
      <c r="HI188" s="518"/>
      <c r="HJ188" s="518"/>
      <c r="HK188" s="518"/>
      <c r="HL188" s="518"/>
      <c r="HM188" s="518"/>
      <c r="HN188" s="518"/>
      <c r="HO188" s="518"/>
      <c r="HP188" s="518"/>
      <c r="HQ188" s="518"/>
      <c r="HR188" s="518"/>
      <c r="HS188" s="518"/>
      <c r="HT188" s="518"/>
      <c r="HU188" s="518"/>
      <c r="HV188" s="518"/>
      <c r="HW188" s="518"/>
      <c r="HX188" s="518"/>
      <c r="HY188" s="518"/>
      <c r="HZ188" s="518"/>
      <c r="IA188" s="518"/>
      <c r="IB188" s="518"/>
      <c r="IC188" s="518"/>
      <c r="ID188" s="518"/>
      <c r="IE188" s="518"/>
      <c r="IF188" s="518"/>
      <c r="IG188" s="518"/>
      <c r="IH188" s="518"/>
      <c r="II188" s="518"/>
      <c r="IJ188" s="518"/>
      <c r="IK188" s="518"/>
      <c r="IL188" s="518"/>
      <c r="IM188" s="518"/>
      <c r="IN188" s="518"/>
      <c r="IO188" s="518"/>
      <c r="IP188" s="518"/>
      <c r="IQ188" s="518"/>
      <c r="IR188" s="518"/>
      <c r="IS188" s="518"/>
      <c r="IT188" s="518"/>
      <c r="IU188" s="518"/>
      <c r="IV188" s="518"/>
      <c r="IW188" s="518"/>
      <c r="IX188" s="518"/>
      <c r="IY188" s="518"/>
      <c r="IZ188" s="518"/>
      <c r="JA188" s="518"/>
      <c r="JB188" s="518"/>
      <c r="JC188" s="518"/>
      <c r="JD188" s="518"/>
      <c r="JE188" s="518"/>
      <c r="JF188" s="518"/>
      <c r="JG188" s="518"/>
      <c r="JH188" s="518"/>
      <c r="JI188" s="518"/>
      <c r="JJ188" s="518"/>
      <c r="JK188" s="518"/>
      <c r="JL188" s="518"/>
      <c r="JM188" s="518"/>
      <c r="JN188" s="518"/>
      <c r="JO188" s="518"/>
      <c r="JP188" s="518"/>
      <c r="JQ188" s="518"/>
      <c r="JR188" s="518"/>
      <c r="JS188" s="518"/>
      <c r="JT188" s="518"/>
      <c r="JU188" s="518"/>
      <c r="JV188" s="518"/>
      <c r="JW188" s="518"/>
      <c r="JX188" s="518"/>
      <c r="JY188" s="518"/>
      <c r="JZ188" s="518"/>
      <c r="KA188" s="518"/>
      <c r="KB188" s="518"/>
      <c r="KC188" s="518"/>
      <c r="KD188" s="518"/>
      <c r="KE188" s="518"/>
      <c r="KF188" s="518"/>
      <c r="KG188" s="518"/>
      <c r="KH188" s="518"/>
      <c r="KI188" s="518"/>
      <c r="KJ188" s="518"/>
      <c r="KK188" s="518"/>
      <c r="KL188" s="518"/>
      <c r="KM188" s="518"/>
      <c r="KN188" s="518"/>
      <c r="KO188" s="518"/>
      <c r="KP188" s="518"/>
      <c r="KQ188" s="518"/>
      <c r="KR188" s="518"/>
      <c r="KS188" s="518"/>
      <c r="KT188" s="518"/>
      <c r="KU188" s="518"/>
      <c r="KV188" s="518"/>
      <c r="KW188" s="518"/>
      <c r="KX188" s="518"/>
      <c r="KY188" s="518"/>
      <c r="KZ188" s="518"/>
      <c r="LA188" s="518"/>
      <c r="LB188" s="518"/>
      <c r="LC188" s="518"/>
      <c r="LD188" s="518"/>
      <c r="LE188" s="518"/>
      <c r="LF188" s="518"/>
      <c r="LG188" s="518"/>
      <c r="LH188" s="518"/>
      <c r="LI188" s="518"/>
      <c r="LJ188" s="518"/>
      <c r="LK188" s="518"/>
      <c r="LL188" s="518"/>
      <c r="LM188" s="518"/>
      <c r="LN188" s="518"/>
      <c r="LO188" s="518"/>
      <c r="LP188" s="518"/>
      <c r="LQ188" s="518"/>
      <c r="LR188" s="518"/>
      <c r="LS188" s="518"/>
      <c r="LT188" s="518"/>
      <c r="LU188" s="518"/>
      <c r="LV188" s="518"/>
      <c r="LW188" s="518"/>
      <c r="LX188" s="518"/>
      <c r="LY188" s="518"/>
      <c r="LZ188" s="518"/>
      <c r="MA188" s="518"/>
      <c r="MB188" s="518"/>
      <c r="MC188" s="518"/>
      <c r="MD188" s="518"/>
      <c r="ME188" s="518"/>
      <c r="MF188" s="518"/>
      <c r="MG188" s="518"/>
      <c r="MH188" s="518"/>
      <c r="MI188" s="518"/>
      <c r="MJ188" s="518"/>
      <c r="MK188" s="518"/>
      <c r="ML188" s="518"/>
      <c r="MM188" s="518"/>
      <c r="MN188" s="518"/>
      <c r="MO188" s="518"/>
      <c r="MP188" s="518"/>
      <c r="MQ188" s="518"/>
      <c r="MR188" s="518"/>
      <c r="MS188" s="518"/>
      <c r="MT188" s="518"/>
      <c r="MU188" s="518"/>
      <c r="MV188" s="518"/>
      <c r="MW188" s="518"/>
      <c r="MX188" s="518"/>
      <c r="MY188" s="518"/>
      <c r="MZ188" s="518"/>
      <c r="NA188" s="518"/>
      <c r="NB188" s="518"/>
      <c r="NC188" s="518"/>
      <c r="ND188" s="518"/>
      <c r="NE188" s="518"/>
      <c r="NF188" s="518"/>
      <c r="NG188" s="518"/>
      <c r="NH188" s="518"/>
      <c r="NI188" s="518"/>
      <c r="NJ188" s="518"/>
      <c r="NK188" s="518"/>
      <c r="NL188" s="518"/>
      <c r="NM188" s="518"/>
      <c r="NN188" s="518"/>
      <c r="NO188" s="518"/>
      <c r="NP188" s="518"/>
      <c r="NQ188" s="518"/>
      <c r="NR188" s="518"/>
      <c r="NS188" s="518"/>
      <c r="NT188" s="518"/>
      <c r="NU188" s="518"/>
      <c r="NV188" s="518"/>
      <c r="NW188" s="518"/>
      <c r="NX188" s="518"/>
      <c r="NY188" s="518"/>
      <c r="NZ188" s="518"/>
      <c r="OA188" s="518"/>
      <c r="OB188" s="518"/>
      <c r="OC188" s="518"/>
      <c r="OD188" s="518"/>
      <c r="OE188" s="518"/>
      <c r="OF188" s="518"/>
      <c r="OG188" s="518"/>
      <c r="OH188" s="518"/>
      <c r="OI188" s="518"/>
      <c r="OJ188" s="518"/>
      <c r="OK188" s="518"/>
      <c r="OL188" s="518"/>
      <c r="OM188" s="518"/>
      <c r="ON188" s="518"/>
      <c r="OO188" s="518"/>
      <c r="OP188" s="518"/>
      <c r="OQ188" s="518"/>
      <c r="OR188" s="518"/>
      <c r="OS188" s="518"/>
      <c r="OT188" s="518"/>
      <c r="OU188" s="518"/>
      <c r="OV188" s="518"/>
      <c r="OW188" s="518"/>
      <c r="OX188" s="518"/>
      <c r="OY188" s="518"/>
      <c r="OZ188" s="518"/>
      <c r="PA188" s="518"/>
      <c r="PB188" s="518"/>
      <c r="PC188" s="518"/>
      <c r="PD188" s="518"/>
      <c r="PE188" s="518"/>
      <c r="PF188" s="518"/>
      <c r="PG188" s="518"/>
      <c r="PH188" s="518"/>
      <c r="PI188" s="518"/>
      <c r="PJ188" s="518"/>
      <c r="PK188" s="518"/>
      <c r="PL188" s="518"/>
      <c r="PM188" s="518"/>
      <c r="PN188" s="518"/>
      <c r="PO188" s="518"/>
      <c r="PP188" s="518"/>
      <c r="PQ188" s="518"/>
      <c r="PR188" s="518"/>
      <c r="PS188" s="518"/>
      <c r="PT188" s="518"/>
      <c r="PU188" s="518"/>
      <c r="PV188" s="518"/>
      <c r="PW188" s="518"/>
      <c r="PX188" s="518"/>
      <c r="PY188" s="518"/>
      <c r="PZ188" s="518"/>
      <c r="QA188" s="518"/>
      <c r="QB188" s="518"/>
      <c r="QC188" s="518"/>
      <c r="QD188" s="518"/>
      <c r="QE188" s="518"/>
      <c r="QF188" s="518"/>
      <c r="QG188" s="518"/>
      <c r="QH188" s="518"/>
      <c r="QI188" s="518"/>
      <c r="QJ188" s="518"/>
      <c r="QK188" s="518"/>
      <c r="QL188" s="518"/>
      <c r="QM188" s="518"/>
      <c r="QN188" s="518"/>
      <c r="QO188" s="518"/>
      <c r="QP188" s="518"/>
      <c r="QQ188" s="518"/>
      <c r="QR188" s="518"/>
      <c r="QS188" s="518"/>
      <c r="QT188" s="518"/>
      <c r="QU188" s="518"/>
      <c r="QV188" s="518"/>
      <c r="QW188" s="518"/>
      <c r="QX188" s="518"/>
      <c r="QY188" s="518"/>
      <c r="QZ188" s="518"/>
      <c r="RA188" s="518"/>
      <c r="RB188" s="518"/>
      <c r="RC188" s="518"/>
      <c r="RD188" s="518"/>
      <c r="RE188" s="518"/>
      <c r="RF188" s="518"/>
      <c r="RG188" s="518"/>
      <c r="RH188" s="518"/>
      <c r="RI188" s="518"/>
      <c r="RJ188" s="518"/>
      <c r="RK188" s="518"/>
      <c r="RL188" s="518"/>
      <c r="RM188" s="518"/>
      <c r="RN188" s="518"/>
      <c r="RO188" s="518"/>
      <c r="RP188" s="518"/>
      <c r="RQ188" s="518"/>
      <c r="RR188" s="518"/>
      <c r="RS188" s="518"/>
      <c r="RT188" s="518"/>
      <c r="RU188" s="518"/>
      <c r="RV188" s="518"/>
      <c r="RW188" s="518"/>
      <c r="RX188" s="518"/>
      <c r="RY188" s="518"/>
      <c r="RZ188" s="518"/>
      <c r="SA188" s="518"/>
      <c r="SB188" s="518"/>
      <c r="SC188" s="518"/>
      <c r="SD188" s="518"/>
      <c r="SE188" s="518"/>
      <c r="SF188" s="518"/>
      <c r="SG188" s="518"/>
      <c r="SH188" s="518"/>
      <c r="SI188" s="518"/>
      <c r="SJ188" s="518"/>
      <c r="SK188" s="518"/>
      <c r="SL188" s="518"/>
      <c r="SM188" s="518"/>
      <c r="SN188" s="518"/>
      <c r="SO188" s="518"/>
      <c r="SP188" s="518"/>
      <c r="SQ188" s="518"/>
      <c r="SR188" s="518"/>
      <c r="SS188" s="518"/>
      <c r="ST188" s="518"/>
      <c r="SU188" s="518"/>
      <c r="SV188" s="518"/>
      <c r="SW188" s="518"/>
      <c r="SX188" s="518"/>
      <c r="SY188" s="518"/>
      <c r="SZ188" s="518"/>
      <c r="TA188" s="518"/>
      <c r="TB188" s="518"/>
      <c r="TC188" s="518"/>
      <c r="TD188" s="518"/>
      <c r="TE188" s="518"/>
      <c r="TF188" s="518"/>
      <c r="TG188" s="518"/>
      <c r="TH188" s="518"/>
      <c r="TI188" s="518"/>
      <c r="TJ188" s="518"/>
      <c r="TK188" s="518"/>
      <c r="TL188" s="518"/>
      <c r="TM188" s="518"/>
      <c r="TN188" s="518"/>
      <c r="TO188" s="518"/>
      <c r="TP188" s="518"/>
      <c r="TQ188" s="518"/>
      <c r="TR188" s="518"/>
      <c r="TS188" s="518"/>
      <c r="TT188" s="518"/>
      <c r="TU188" s="518"/>
      <c r="TV188" s="518"/>
      <c r="TW188" s="518"/>
      <c r="TX188" s="518"/>
      <c r="TY188" s="518"/>
      <c r="TZ188" s="518"/>
      <c r="UA188" s="518"/>
      <c r="UB188" s="518"/>
      <c r="UC188" s="518"/>
      <c r="UD188" s="518"/>
      <c r="UE188" s="518"/>
      <c r="UF188" s="518"/>
      <c r="UG188" s="518"/>
      <c r="UH188" s="518"/>
      <c r="UI188" s="518"/>
      <c r="UJ188" s="518"/>
      <c r="UK188" s="518"/>
      <c r="UL188" s="518"/>
      <c r="UM188" s="518"/>
      <c r="UN188" s="518"/>
      <c r="UO188" s="518"/>
      <c r="UP188" s="518"/>
      <c r="UQ188" s="518"/>
      <c r="UR188" s="518"/>
      <c r="US188" s="518"/>
      <c r="UT188" s="518"/>
      <c r="UU188" s="518"/>
      <c r="UV188" s="518"/>
      <c r="UW188" s="518"/>
      <c r="UX188" s="518"/>
      <c r="UY188" s="518"/>
      <c r="UZ188" s="518"/>
      <c r="VA188" s="518"/>
      <c r="VB188" s="518"/>
      <c r="VC188" s="518"/>
      <c r="VD188" s="518"/>
      <c r="VE188" s="518"/>
      <c r="VF188" s="518"/>
      <c r="VG188" s="518"/>
      <c r="VH188" s="518"/>
      <c r="VI188" s="518"/>
      <c r="VJ188" s="518"/>
      <c r="VK188" s="518"/>
      <c r="VL188" s="518"/>
      <c r="VM188" s="518"/>
      <c r="VN188" s="518"/>
      <c r="VO188" s="518"/>
      <c r="VP188" s="518"/>
      <c r="VQ188" s="518"/>
      <c r="VR188" s="518"/>
      <c r="VS188" s="518"/>
      <c r="VT188" s="518"/>
      <c r="VU188" s="518"/>
      <c r="VV188" s="518"/>
      <c r="VW188" s="518"/>
      <c r="VX188" s="518"/>
      <c r="VY188" s="518"/>
      <c r="VZ188" s="518"/>
      <c r="WA188" s="518"/>
      <c r="WB188" s="518"/>
      <c r="WC188" s="518"/>
      <c r="WD188" s="518"/>
      <c r="WE188" s="518"/>
      <c r="WF188" s="518"/>
      <c r="WG188" s="518"/>
      <c r="WH188" s="518"/>
      <c r="WI188" s="518"/>
      <c r="WJ188" s="518"/>
      <c r="WK188" s="518"/>
      <c r="WL188" s="518"/>
      <c r="WM188" s="518"/>
      <c r="WN188" s="518"/>
      <c r="WO188" s="518"/>
      <c r="WP188" s="518"/>
      <c r="WQ188" s="518"/>
      <c r="WR188" s="518"/>
      <c r="WS188" s="518"/>
      <c r="WT188" s="518"/>
      <c r="WU188" s="518"/>
      <c r="WV188" s="518"/>
      <c r="WW188" s="518"/>
      <c r="WX188" s="518"/>
      <c r="WY188" s="518"/>
      <c r="WZ188" s="518"/>
      <c r="XA188" s="518"/>
      <c r="XB188" s="518"/>
      <c r="XC188" s="518"/>
      <c r="XD188" s="518"/>
      <c r="XE188" s="518"/>
      <c r="XF188" s="518"/>
      <c r="XG188" s="518"/>
      <c r="XH188" s="518"/>
      <c r="XI188" s="518"/>
      <c r="XJ188" s="518"/>
      <c r="XK188" s="518"/>
      <c r="XL188" s="518"/>
      <c r="XM188" s="518"/>
      <c r="XN188" s="518"/>
      <c r="XO188" s="518"/>
      <c r="XP188" s="518"/>
      <c r="XQ188" s="518"/>
      <c r="XR188" s="518"/>
      <c r="XS188" s="518"/>
      <c r="XT188" s="518"/>
      <c r="XU188" s="518"/>
      <c r="XV188" s="518"/>
      <c r="XW188" s="518"/>
      <c r="XX188" s="518"/>
      <c r="XY188" s="518"/>
      <c r="XZ188" s="518"/>
      <c r="YA188" s="518"/>
      <c r="YB188" s="518"/>
      <c r="YC188" s="518"/>
      <c r="YD188" s="518"/>
      <c r="YE188" s="518"/>
      <c r="YF188" s="518"/>
      <c r="YG188" s="518"/>
      <c r="YH188" s="518"/>
      <c r="YI188" s="518"/>
      <c r="YJ188" s="518"/>
      <c r="YK188" s="518"/>
      <c r="YL188" s="518"/>
      <c r="YM188" s="518"/>
      <c r="YN188" s="518"/>
      <c r="YO188" s="518"/>
      <c r="YP188" s="518"/>
      <c r="YQ188" s="518"/>
      <c r="YR188" s="518"/>
      <c r="YS188" s="518"/>
      <c r="YT188" s="518"/>
      <c r="YU188" s="518"/>
      <c r="YV188" s="518"/>
      <c r="YW188" s="518"/>
      <c r="YX188" s="518"/>
      <c r="YY188" s="518"/>
      <c r="YZ188" s="518"/>
      <c r="ZA188" s="518"/>
      <c r="ZB188" s="518"/>
      <c r="ZC188" s="518"/>
      <c r="ZD188" s="518"/>
      <c r="ZE188" s="518"/>
      <c r="ZF188" s="518"/>
      <c r="ZG188" s="518"/>
      <c r="ZH188" s="518"/>
      <c r="ZI188" s="518"/>
      <c r="ZJ188" s="518"/>
      <c r="ZK188" s="518"/>
      <c r="ZL188" s="518"/>
      <c r="ZM188" s="518"/>
      <c r="ZN188" s="518"/>
      <c r="ZO188" s="518"/>
      <c r="ZP188" s="518"/>
      <c r="ZQ188" s="518"/>
      <c r="ZR188" s="518"/>
      <c r="ZS188" s="518"/>
      <c r="ZT188" s="518"/>
      <c r="ZU188" s="518"/>
      <c r="ZV188" s="518"/>
      <c r="ZW188" s="518"/>
      <c r="ZX188" s="518"/>
      <c r="ZY188" s="518"/>
      <c r="ZZ188" s="518"/>
      <c r="AAA188" s="518"/>
      <c r="AAB188" s="518"/>
      <c r="AAC188" s="518"/>
      <c r="AAD188" s="518"/>
      <c r="AAE188" s="518"/>
      <c r="AAF188" s="518"/>
      <c r="AAG188" s="518"/>
      <c r="AAH188" s="518"/>
      <c r="AAI188" s="518"/>
      <c r="AAJ188" s="518"/>
      <c r="AAK188" s="518"/>
      <c r="AAL188" s="518"/>
      <c r="AAM188" s="518"/>
      <c r="AAN188" s="518"/>
      <c r="AAO188" s="518"/>
      <c r="AAP188" s="518"/>
      <c r="AAQ188" s="518"/>
      <c r="AAR188" s="518"/>
      <c r="AAS188" s="518"/>
      <c r="AAT188" s="518"/>
      <c r="AAU188" s="518"/>
      <c r="AAV188" s="518"/>
      <c r="AAW188" s="518"/>
      <c r="AAX188" s="518"/>
      <c r="AAY188" s="518"/>
      <c r="AAZ188" s="518"/>
      <c r="ABA188" s="518"/>
      <c r="ABB188" s="518"/>
      <c r="ABC188" s="518"/>
      <c r="ABD188" s="518"/>
      <c r="ABE188" s="518"/>
      <c r="ABF188" s="518"/>
      <c r="ABG188" s="518"/>
      <c r="ABH188" s="518"/>
      <c r="ABI188" s="518"/>
      <c r="ABJ188" s="518"/>
      <c r="ABK188" s="518"/>
      <c r="ABL188" s="518"/>
      <c r="ABM188" s="518"/>
      <c r="ABN188" s="518"/>
      <c r="ABO188" s="518"/>
      <c r="ABP188" s="518"/>
      <c r="ABQ188" s="518"/>
      <c r="ABR188" s="518"/>
      <c r="ABS188" s="518"/>
      <c r="ABT188" s="518"/>
      <c r="ABU188" s="518"/>
      <c r="ABV188" s="518"/>
      <c r="ABW188" s="518"/>
      <c r="ABX188" s="518"/>
      <c r="ABY188" s="518"/>
      <c r="ABZ188" s="518"/>
      <c r="ACA188" s="518"/>
      <c r="ACB188" s="518"/>
      <c r="ACC188" s="518"/>
      <c r="ACD188" s="518"/>
      <c r="ACE188" s="518"/>
      <c r="ACF188" s="518"/>
      <c r="ACG188" s="518"/>
      <c r="ACH188" s="518"/>
      <c r="ACI188" s="518"/>
      <c r="ACJ188" s="518"/>
      <c r="ACK188" s="518"/>
      <c r="ACL188" s="518"/>
      <c r="ACM188" s="518"/>
      <c r="ACN188" s="518"/>
      <c r="ACO188" s="518"/>
      <c r="ACP188" s="518"/>
      <c r="ACQ188" s="518"/>
      <c r="ACR188" s="518"/>
      <c r="ACS188" s="518"/>
      <c r="ACT188" s="518"/>
      <c r="ACU188" s="518"/>
      <c r="ACV188" s="518"/>
      <c r="ACW188" s="518"/>
      <c r="ACX188" s="518"/>
      <c r="ACY188" s="518"/>
      <c r="ACZ188" s="518"/>
      <c r="ADA188" s="518"/>
      <c r="ADB188" s="518"/>
      <c r="ADC188" s="518"/>
      <c r="ADD188" s="518"/>
      <c r="ADE188" s="518"/>
      <c r="ADF188" s="518"/>
      <c r="ADG188" s="518"/>
      <c r="ADH188" s="518"/>
      <c r="ADI188" s="518"/>
      <c r="ADJ188" s="518"/>
      <c r="ADK188" s="518"/>
      <c r="ADL188" s="518"/>
      <c r="ADM188" s="518"/>
      <c r="ADN188" s="518"/>
      <c r="ADO188" s="518"/>
      <c r="ADP188" s="518"/>
      <c r="ADQ188" s="518"/>
      <c r="ADR188" s="518"/>
      <c r="ADS188" s="518"/>
      <c r="ADT188" s="518"/>
      <c r="ADU188" s="518"/>
      <c r="ADV188" s="518"/>
      <c r="ADW188" s="518"/>
      <c r="ADX188" s="518"/>
      <c r="ADY188" s="518"/>
      <c r="ADZ188" s="518"/>
      <c r="AEA188" s="518"/>
      <c r="AEB188" s="518"/>
      <c r="AEC188" s="518"/>
      <c r="AED188" s="518"/>
      <c r="AEE188" s="518"/>
      <c r="AEF188" s="518"/>
      <c r="AEG188" s="518"/>
      <c r="AEH188" s="518"/>
      <c r="AEI188" s="518"/>
      <c r="AEJ188" s="518"/>
      <c r="AEK188" s="518"/>
      <c r="AEL188" s="518"/>
      <c r="AEM188" s="518"/>
      <c r="AEN188" s="518"/>
      <c r="AEO188" s="518"/>
      <c r="AEP188" s="518"/>
      <c r="AEQ188" s="518"/>
      <c r="AER188" s="518"/>
      <c r="AES188" s="518"/>
      <c r="AET188" s="518"/>
      <c r="AEU188" s="518"/>
      <c r="AEV188" s="518"/>
      <c r="AEW188" s="518"/>
      <c r="AEX188" s="518"/>
      <c r="AEY188" s="518"/>
      <c r="AEZ188" s="518"/>
      <c r="AFA188" s="518"/>
      <c r="AFB188" s="518"/>
      <c r="AFC188" s="518"/>
      <c r="AFD188" s="518"/>
      <c r="AFE188" s="518"/>
      <c r="AFF188" s="518"/>
      <c r="AFG188" s="518"/>
      <c r="AFH188" s="518"/>
      <c r="AFI188" s="518"/>
      <c r="AFJ188" s="518"/>
      <c r="AFK188" s="518"/>
      <c r="AFL188" s="518"/>
      <c r="AFM188" s="518"/>
      <c r="AFN188" s="518"/>
      <c r="AFO188" s="518"/>
      <c r="AFP188" s="518"/>
      <c r="AFQ188" s="518"/>
      <c r="AFR188" s="518"/>
      <c r="AFS188" s="518"/>
      <c r="AFT188" s="518"/>
      <c r="AFU188" s="518"/>
      <c r="AFV188" s="518"/>
      <c r="AFW188" s="518"/>
      <c r="AFX188" s="518"/>
      <c r="AFY188" s="518"/>
      <c r="AFZ188" s="518"/>
      <c r="AGA188" s="518"/>
      <c r="AGB188" s="518"/>
      <c r="AGC188" s="518"/>
      <c r="AGD188" s="518"/>
      <c r="AGE188" s="518"/>
      <c r="AGF188" s="518"/>
      <c r="AGG188" s="518"/>
      <c r="AGH188" s="518"/>
      <c r="AGI188" s="518"/>
      <c r="AGJ188" s="518"/>
      <c r="AGK188" s="518"/>
      <c r="AGL188" s="518"/>
      <c r="AGM188" s="518"/>
      <c r="AGN188" s="518"/>
      <c r="AGO188" s="518"/>
      <c r="AGP188" s="518"/>
      <c r="AGQ188" s="518"/>
      <c r="AGR188" s="518"/>
      <c r="AGS188" s="518"/>
      <c r="AGT188" s="518"/>
      <c r="AGU188" s="518"/>
      <c r="AGV188" s="518"/>
      <c r="AGW188" s="518"/>
      <c r="AGX188" s="518"/>
      <c r="AGY188" s="518"/>
      <c r="AGZ188" s="518"/>
      <c r="AHA188" s="518"/>
      <c r="AHB188" s="518"/>
      <c r="AHC188" s="518"/>
      <c r="AHD188" s="518"/>
      <c r="AHE188" s="518"/>
      <c r="AHF188" s="518"/>
      <c r="AHG188" s="518"/>
      <c r="AHH188" s="518"/>
      <c r="AHI188" s="518"/>
      <c r="AHJ188" s="518"/>
      <c r="AHK188" s="518"/>
      <c r="AHL188" s="518"/>
      <c r="AHM188" s="518"/>
      <c r="AHN188" s="518"/>
      <c r="AHO188" s="518"/>
      <c r="AHP188" s="518"/>
      <c r="AHQ188" s="518"/>
      <c r="AHR188" s="518"/>
      <c r="AHS188" s="518"/>
      <c r="AHT188" s="518"/>
      <c r="AHU188" s="518"/>
      <c r="AHV188" s="518"/>
      <c r="AHW188" s="518"/>
      <c r="AHX188" s="518"/>
      <c r="AHY188" s="518"/>
      <c r="AHZ188" s="518"/>
      <c r="AIA188" s="518"/>
      <c r="AIB188" s="518"/>
      <c r="AIC188" s="518"/>
      <c r="AID188" s="518"/>
      <c r="AIE188" s="518"/>
      <c r="AIF188" s="518"/>
      <c r="AIG188" s="518"/>
      <c r="AIH188" s="518"/>
      <c r="AII188" s="518"/>
      <c r="AIJ188" s="518"/>
      <c r="AIK188" s="518"/>
      <c r="AIL188" s="518"/>
      <c r="AIM188" s="518"/>
      <c r="AIN188" s="518"/>
      <c r="AIO188" s="518"/>
      <c r="AIP188" s="518"/>
      <c r="AIQ188" s="518"/>
      <c r="AIR188" s="518"/>
      <c r="AIS188" s="518"/>
      <c r="AIT188" s="518"/>
      <c r="AIU188" s="518"/>
      <c r="AIV188" s="518"/>
      <c r="AIW188" s="518"/>
      <c r="AIX188" s="518"/>
      <c r="AIY188" s="518"/>
      <c r="AIZ188" s="518"/>
      <c r="AJA188" s="518"/>
      <c r="AJB188" s="518"/>
      <c r="AJC188" s="518"/>
      <c r="AJD188" s="518"/>
      <c r="AJE188" s="518"/>
      <c r="AJF188" s="518"/>
      <c r="AJG188" s="518"/>
      <c r="AJH188" s="518"/>
      <c r="AJI188" s="518"/>
      <c r="AJJ188" s="518"/>
      <c r="AJK188" s="518"/>
      <c r="AJL188" s="518"/>
      <c r="AJM188" s="518"/>
      <c r="AJN188" s="518"/>
      <c r="AJO188" s="518"/>
      <c r="AJP188" s="518"/>
      <c r="AJQ188" s="518"/>
      <c r="AJR188" s="518"/>
      <c r="AJS188" s="518"/>
      <c r="AJT188" s="518"/>
      <c r="AJU188" s="518"/>
      <c r="AJV188" s="518"/>
      <c r="AJW188" s="518"/>
      <c r="AJX188" s="518"/>
      <c r="AJY188" s="518"/>
      <c r="AJZ188" s="518"/>
      <c r="AKA188" s="518"/>
      <c r="AKB188" s="518"/>
      <c r="AKC188" s="518"/>
      <c r="AKD188" s="518"/>
      <c r="AKE188" s="518"/>
      <c r="AKF188" s="518"/>
      <c r="AKG188" s="518"/>
      <c r="AKH188" s="518"/>
      <c r="AKI188" s="518"/>
      <c r="AKJ188" s="518"/>
      <c r="AKK188" s="518"/>
      <c r="AKL188" s="518"/>
      <c r="AKM188" s="518"/>
      <c r="AKN188" s="518"/>
      <c r="AKO188" s="518"/>
      <c r="AKP188" s="518"/>
      <c r="AKQ188" s="518"/>
      <c r="AKR188" s="518"/>
      <c r="AKS188" s="518"/>
      <c r="AKT188" s="518"/>
      <c r="AKU188" s="518"/>
      <c r="AKV188" s="518"/>
      <c r="AKW188" s="518"/>
      <c r="AKX188" s="518"/>
      <c r="AKY188" s="518"/>
      <c r="AKZ188" s="518"/>
      <c r="ALA188" s="518"/>
      <c r="ALB188" s="518"/>
      <c r="ALC188" s="518"/>
      <c r="ALD188" s="518"/>
      <c r="ALE188" s="518"/>
      <c r="ALF188" s="518"/>
      <c r="ALG188" s="518"/>
      <c r="ALH188" s="518"/>
      <c r="ALI188" s="518"/>
      <c r="ALJ188" s="518"/>
      <c r="ALK188" s="518"/>
      <c r="ALL188" s="518"/>
      <c r="ALM188" s="518"/>
      <c r="ALN188" s="518"/>
      <c r="ALO188" s="518"/>
      <c r="ALP188" s="518"/>
      <c r="ALQ188" s="518"/>
      <c r="ALR188" s="518"/>
      <c r="ALS188" s="518"/>
      <c r="ALT188" s="518"/>
      <c r="ALU188" s="518"/>
      <c r="ALV188" s="518"/>
      <c r="ALW188" s="518"/>
      <c r="ALX188" s="518"/>
      <c r="ALY188" s="518"/>
      <c r="ALZ188" s="518"/>
      <c r="AMA188" s="518"/>
      <c r="AMB188" s="518"/>
      <c r="AMC188" s="518"/>
      <c r="AMD188" s="518"/>
      <c r="AME188" s="518"/>
      <c r="AMF188" s="518"/>
      <c r="AMG188" s="518"/>
      <c r="AMH188" s="518"/>
      <c r="AMI188" s="518"/>
      <c r="AMJ188" s="518"/>
      <c r="AMK188" s="518"/>
      <c r="AML188" s="518"/>
      <c r="AMM188" s="518"/>
      <c r="AMN188" s="518"/>
      <c r="AMO188" s="518"/>
      <c r="AMP188" s="518"/>
      <c r="AMQ188" s="518"/>
      <c r="AMR188" s="518"/>
      <c r="AMS188" s="518"/>
      <c r="AMT188" s="518"/>
      <c r="AMU188" s="518"/>
      <c r="AMV188" s="518"/>
      <c r="AMW188" s="518"/>
      <c r="AMX188" s="518"/>
      <c r="AMY188" s="518"/>
      <c r="AMZ188" s="518"/>
      <c r="ANA188" s="518"/>
      <c r="ANB188" s="518"/>
      <c r="ANC188" s="518"/>
      <c r="AND188" s="518"/>
      <c r="ANE188" s="518"/>
      <c r="ANF188" s="518"/>
      <c r="ANG188" s="518"/>
      <c r="ANH188" s="518"/>
      <c r="ANI188" s="518"/>
      <c r="ANJ188" s="518"/>
      <c r="ANK188" s="518"/>
      <c r="ANL188" s="518"/>
      <c r="ANM188" s="518"/>
      <c r="ANN188" s="518"/>
      <c r="ANO188" s="518"/>
      <c r="ANP188" s="518"/>
      <c r="ANQ188" s="518"/>
      <c r="ANR188" s="518"/>
      <c r="ANS188" s="518"/>
      <c r="ANT188" s="518"/>
      <c r="ANU188" s="518"/>
      <c r="ANV188" s="518"/>
      <c r="ANW188" s="518"/>
      <c r="ANX188" s="518"/>
      <c r="ANY188" s="518"/>
      <c r="ANZ188" s="518"/>
      <c r="AOA188" s="518"/>
      <c r="AOB188" s="518"/>
      <c r="AOC188" s="518"/>
      <c r="AOD188" s="518"/>
      <c r="AOE188" s="518"/>
      <c r="AOF188" s="518"/>
      <c r="AOG188" s="518"/>
      <c r="AOH188" s="518"/>
      <c r="AOI188" s="518"/>
      <c r="AOJ188" s="518"/>
      <c r="AOK188" s="518"/>
      <c r="AOL188" s="518"/>
      <c r="AOM188" s="518"/>
      <c r="AON188" s="518"/>
      <c r="AOO188" s="518"/>
      <c r="AOP188" s="518"/>
      <c r="AOQ188" s="518"/>
      <c r="AOR188" s="518"/>
      <c r="AOS188" s="518"/>
      <c r="AOT188" s="518"/>
      <c r="AOU188" s="518"/>
      <c r="AOV188" s="518"/>
      <c r="AOW188" s="518"/>
      <c r="AOX188" s="518"/>
      <c r="AOY188" s="518"/>
      <c r="AOZ188" s="518"/>
      <c r="APA188" s="518"/>
      <c r="APB188" s="518"/>
      <c r="APC188" s="518"/>
      <c r="APD188" s="518"/>
      <c r="APE188" s="518"/>
      <c r="APF188" s="518"/>
      <c r="APG188" s="518"/>
      <c r="APH188" s="518"/>
      <c r="API188" s="518"/>
      <c r="APJ188" s="518"/>
      <c r="APK188" s="518"/>
      <c r="APL188" s="518"/>
      <c r="APM188" s="518"/>
      <c r="APN188" s="518"/>
      <c r="APO188" s="518"/>
      <c r="APP188" s="518"/>
      <c r="APQ188" s="518"/>
      <c r="APR188" s="518"/>
      <c r="APS188" s="518"/>
      <c r="APT188" s="518"/>
      <c r="APU188" s="518"/>
      <c r="APV188" s="518"/>
      <c r="APW188" s="518"/>
      <c r="APX188" s="518"/>
      <c r="APY188" s="518"/>
      <c r="APZ188" s="518"/>
      <c r="AQA188" s="518"/>
      <c r="AQB188" s="518"/>
      <c r="AQC188" s="518"/>
      <c r="AQD188" s="518"/>
      <c r="AQE188" s="518"/>
      <c r="AQF188" s="518"/>
      <c r="AQG188" s="518"/>
      <c r="AQH188" s="518"/>
      <c r="AQI188" s="518"/>
      <c r="AQJ188" s="518"/>
      <c r="AQK188" s="518"/>
      <c r="AQL188" s="518"/>
      <c r="AQM188" s="518"/>
      <c r="AQN188" s="518"/>
      <c r="AQO188" s="518"/>
      <c r="AQP188" s="518"/>
      <c r="AQQ188" s="518"/>
      <c r="AQR188" s="518"/>
      <c r="AQS188" s="518"/>
      <c r="AQT188" s="518"/>
      <c r="AQU188" s="518"/>
      <c r="AQV188" s="518"/>
      <c r="AQW188" s="518"/>
      <c r="AQX188" s="518"/>
      <c r="AQY188" s="518"/>
      <c r="AQZ188" s="518"/>
      <c r="ARA188" s="518"/>
      <c r="ARB188" s="518"/>
      <c r="ARC188" s="518"/>
      <c r="ARD188" s="518"/>
      <c r="ARE188" s="518"/>
      <c r="ARF188" s="518"/>
      <c r="ARG188" s="518"/>
      <c r="ARH188" s="518"/>
      <c r="ARI188" s="518"/>
      <c r="ARJ188" s="518"/>
      <c r="ARK188" s="518"/>
      <c r="ARL188" s="518"/>
      <c r="ARM188" s="518"/>
      <c r="ARN188" s="518"/>
      <c r="ARO188" s="518"/>
      <c r="ARP188" s="518"/>
      <c r="ARQ188" s="518"/>
      <c r="ARR188" s="518"/>
      <c r="ARS188" s="518"/>
      <c r="ART188" s="518"/>
      <c r="ARU188" s="518"/>
      <c r="ARV188" s="518"/>
      <c r="ARW188" s="518"/>
      <c r="ARX188" s="518"/>
      <c r="ARY188" s="518"/>
      <c r="ARZ188" s="518"/>
      <c r="ASA188" s="518"/>
      <c r="ASB188" s="518"/>
      <c r="ASC188" s="518"/>
    </row>
    <row r="189" spans="1:1173" s="507" customFormat="1" ht="22" hidden="1" customHeight="1" thickTop="1" x14ac:dyDescent="0.15">
      <c r="A189" s="483"/>
      <c r="B189" s="560"/>
      <c r="C189" s="561"/>
      <c r="D189" s="562"/>
      <c r="E189" s="562"/>
      <c r="F189" s="562"/>
      <c r="G189" s="562"/>
      <c r="H189" s="562"/>
      <c r="I189" s="562"/>
      <c r="J189" s="562"/>
      <c r="K189" s="562"/>
      <c r="L189" s="562"/>
      <c r="M189" s="562"/>
      <c r="N189" s="562"/>
      <c r="O189" s="562"/>
      <c r="P189" s="562"/>
      <c r="Q189" s="562"/>
      <c r="R189" s="562"/>
      <c r="S189" s="562"/>
      <c r="T189" s="562"/>
      <c r="U189" s="562"/>
      <c r="V189" s="562"/>
      <c r="W189" s="562"/>
      <c r="X189" s="562"/>
      <c r="Y189" s="562"/>
      <c r="Z189" s="562"/>
      <c r="AA189" s="562"/>
      <c r="AB189" s="562"/>
      <c r="AC189" s="562"/>
      <c r="AD189" s="562"/>
      <c r="AE189" s="562"/>
      <c r="AF189" s="562"/>
      <c r="AG189" s="562"/>
      <c r="AH189" s="562"/>
      <c r="AI189" s="562"/>
      <c r="AJ189" s="562"/>
      <c r="AK189" s="562"/>
      <c r="AL189" s="562"/>
      <c r="AM189" s="562"/>
      <c r="AN189" s="562"/>
      <c r="AO189" s="562"/>
      <c r="AP189" s="562"/>
      <c r="AQ189" s="562"/>
      <c r="AR189" s="562"/>
    </row>
    <row r="190" spans="1:1173" s="483" customFormat="1" ht="22" hidden="1" customHeight="1" x14ac:dyDescent="0.15">
      <c r="B190" s="496"/>
      <c r="C190" s="497" t="s">
        <v>77</v>
      </c>
      <c r="D190" s="479"/>
      <c r="E190" s="563"/>
      <c r="J190" s="489"/>
      <c r="AJ190" s="564"/>
    </row>
    <row r="191" spans="1:1173" s="503" customFormat="1" ht="22" hidden="1" customHeight="1" thickBot="1" x14ac:dyDescent="0.2">
      <c r="A191" s="483"/>
      <c r="B191" s="498" t="s">
        <v>69</v>
      </c>
      <c r="C191" s="499" t="s">
        <v>11</v>
      </c>
      <c r="D191" s="500">
        <f>D$29</f>
        <v>2018</v>
      </c>
      <c r="E191" s="501">
        <f t="shared" ref="E191:AR191" si="62">E$29</f>
        <v>2019</v>
      </c>
      <c r="F191" s="500">
        <f t="shared" si="62"/>
        <v>2020</v>
      </c>
      <c r="G191" s="500">
        <f t="shared" si="62"/>
        <v>2021</v>
      </c>
      <c r="H191" s="500">
        <f t="shared" si="62"/>
        <v>2022</v>
      </c>
      <c r="I191" s="500">
        <f t="shared" si="62"/>
        <v>2023</v>
      </c>
      <c r="J191" s="501">
        <f t="shared" si="62"/>
        <v>2024</v>
      </c>
      <c r="K191" s="500">
        <f t="shared" si="62"/>
        <v>2025</v>
      </c>
      <c r="L191" s="500">
        <f t="shared" si="62"/>
        <v>2026</v>
      </c>
      <c r="M191" s="500">
        <f t="shared" si="62"/>
        <v>2027</v>
      </c>
      <c r="N191" s="500">
        <f t="shared" si="62"/>
        <v>2028</v>
      </c>
      <c r="O191" s="500">
        <f t="shared" si="62"/>
        <v>2029</v>
      </c>
      <c r="P191" s="500">
        <f t="shared" si="62"/>
        <v>2030</v>
      </c>
      <c r="Q191" s="500">
        <f t="shared" si="62"/>
        <v>2031</v>
      </c>
      <c r="R191" s="500">
        <f t="shared" si="62"/>
        <v>2032</v>
      </c>
      <c r="S191" s="500">
        <f t="shared" si="62"/>
        <v>2033</v>
      </c>
      <c r="T191" s="500">
        <f t="shared" si="62"/>
        <v>2034</v>
      </c>
      <c r="U191" s="500">
        <f t="shared" si="62"/>
        <v>2035</v>
      </c>
      <c r="V191" s="500">
        <f t="shared" si="62"/>
        <v>2036</v>
      </c>
      <c r="W191" s="500">
        <f t="shared" si="62"/>
        <v>2037</v>
      </c>
      <c r="X191" s="500">
        <f t="shared" si="62"/>
        <v>2038</v>
      </c>
      <c r="Y191" s="500">
        <f t="shared" si="62"/>
        <v>2039</v>
      </c>
      <c r="Z191" s="500">
        <f t="shared" si="62"/>
        <v>2040</v>
      </c>
      <c r="AA191" s="500">
        <f t="shared" si="62"/>
        <v>2041</v>
      </c>
      <c r="AB191" s="500">
        <f t="shared" si="62"/>
        <v>2042</v>
      </c>
      <c r="AC191" s="500">
        <f t="shared" si="62"/>
        <v>2043</v>
      </c>
      <c r="AD191" s="500">
        <f t="shared" si="62"/>
        <v>2044</v>
      </c>
      <c r="AE191" s="500">
        <f t="shared" si="62"/>
        <v>2045</v>
      </c>
      <c r="AF191" s="500">
        <f t="shared" si="62"/>
        <v>2046</v>
      </c>
      <c r="AG191" s="500">
        <f t="shared" si="62"/>
        <v>2047</v>
      </c>
      <c r="AH191" s="500">
        <f t="shared" si="62"/>
        <v>2048</v>
      </c>
      <c r="AI191" s="500">
        <f t="shared" si="62"/>
        <v>2049</v>
      </c>
      <c r="AJ191" s="500">
        <f t="shared" si="62"/>
        <v>2050</v>
      </c>
      <c r="AK191" s="500" t="str">
        <f t="shared" si="62"/>
        <v/>
      </c>
      <c r="AL191" s="500" t="str">
        <f t="shared" si="62"/>
        <v/>
      </c>
      <c r="AM191" s="500" t="str">
        <f t="shared" si="62"/>
        <v/>
      </c>
      <c r="AN191" s="500" t="str">
        <f t="shared" si="62"/>
        <v/>
      </c>
      <c r="AO191" s="500" t="str">
        <f t="shared" si="62"/>
        <v/>
      </c>
      <c r="AP191" s="500" t="str">
        <f t="shared" si="62"/>
        <v/>
      </c>
      <c r="AQ191" s="500" t="str">
        <f t="shared" si="62"/>
        <v/>
      </c>
      <c r="AR191" s="500" t="str">
        <f t="shared" si="62"/>
        <v/>
      </c>
      <c r="AS191" s="502"/>
      <c r="AT191" s="502"/>
      <c r="AU191" s="502"/>
      <c r="AV191" s="502"/>
      <c r="AW191" s="502"/>
      <c r="AX191" s="502"/>
      <c r="AY191" s="502"/>
      <c r="AZ191" s="502"/>
      <c r="BA191" s="502"/>
      <c r="BB191" s="502"/>
      <c r="BC191" s="502"/>
      <c r="BD191" s="502"/>
      <c r="BE191" s="502"/>
      <c r="BF191" s="502"/>
      <c r="BG191" s="502"/>
      <c r="BH191" s="502"/>
      <c r="BI191" s="502"/>
      <c r="BJ191" s="502"/>
      <c r="BK191" s="502"/>
      <c r="BL191" s="502"/>
      <c r="BM191" s="502"/>
      <c r="BN191" s="502"/>
      <c r="BO191" s="502"/>
      <c r="BP191" s="502"/>
      <c r="BQ191" s="502"/>
      <c r="BR191" s="502"/>
      <c r="BS191" s="502"/>
      <c r="BT191" s="502"/>
      <c r="BU191" s="502"/>
      <c r="BV191" s="502"/>
      <c r="BW191" s="502"/>
      <c r="BX191" s="502"/>
      <c r="BY191" s="502"/>
      <c r="BZ191" s="502"/>
      <c r="CA191" s="502"/>
      <c r="CB191" s="502"/>
      <c r="CC191" s="502"/>
      <c r="CD191" s="502"/>
      <c r="CE191" s="502"/>
      <c r="CF191" s="502"/>
      <c r="CG191" s="502"/>
      <c r="CH191" s="502"/>
      <c r="CI191" s="502"/>
      <c r="CJ191" s="502"/>
      <c r="CK191" s="502"/>
      <c r="CL191" s="502"/>
      <c r="CM191" s="502"/>
      <c r="CN191" s="502"/>
      <c r="CO191" s="502"/>
      <c r="CP191" s="502"/>
      <c r="CQ191" s="502"/>
      <c r="CR191" s="502"/>
      <c r="CS191" s="502"/>
      <c r="CT191" s="502"/>
      <c r="CU191" s="502"/>
      <c r="CV191" s="502"/>
      <c r="CW191" s="502"/>
      <c r="CX191" s="502"/>
      <c r="CY191" s="502"/>
      <c r="CZ191" s="502"/>
      <c r="DA191" s="502"/>
      <c r="DB191" s="502"/>
      <c r="DC191" s="502"/>
      <c r="DD191" s="502"/>
      <c r="DE191" s="502"/>
      <c r="DF191" s="502"/>
      <c r="DG191" s="502"/>
      <c r="DH191" s="502"/>
      <c r="DI191" s="502"/>
      <c r="DJ191" s="502"/>
      <c r="DK191" s="502"/>
      <c r="DL191" s="502"/>
      <c r="DM191" s="502"/>
      <c r="DN191" s="502"/>
      <c r="DO191" s="502"/>
      <c r="DP191" s="502"/>
      <c r="DQ191" s="502"/>
      <c r="DR191" s="502"/>
      <c r="DS191" s="502"/>
      <c r="DT191" s="502"/>
      <c r="DU191" s="502"/>
      <c r="DV191" s="502"/>
      <c r="DW191" s="502"/>
      <c r="DX191" s="502"/>
      <c r="DY191" s="502"/>
      <c r="DZ191" s="502"/>
      <c r="EA191" s="502"/>
      <c r="EB191" s="502"/>
      <c r="EC191" s="502"/>
      <c r="ED191" s="502"/>
      <c r="EE191" s="502"/>
      <c r="EF191" s="502"/>
      <c r="EG191" s="502"/>
      <c r="EH191" s="502"/>
      <c r="EI191" s="502"/>
      <c r="EJ191" s="502"/>
      <c r="EK191" s="502"/>
      <c r="EL191" s="502"/>
      <c r="EM191" s="502"/>
      <c r="EN191" s="502"/>
      <c r="EO191" s="502"/>
      <c r="EP191" s="502"/>
      <c r="EQ191" s="502"/>
      <c r="ER191" s="502"/>
      <c r="ES191" s="502"/>
      <c r="ET191" s="502"/>
      <c r="EU191" s="502"/>
      <c r="EV191" s="502"/>
      <c r="EW191" s="502"/>
      <c r="EX191" s="502"/>
      <c r="EY191" s="502"/>
      <c r="EZ191" s="502"/>
      <c r="FA191" s="502"/>
      <c r="FB191" s="502"/>
      <c r="FC191" s="502"/>
      <c r="FD191" s="502"/>
      <c r="FE191" s="502"/>
      <c r="FF191" s="502"/>
      <c r="FG191" s="502"/>
      <c r="FH191" s="502"/>
      <c r="FI191" s="502"/>
      <c r="FJ191" s="502"/>
      <c r="FK191" s="502"/>
      <c r="FL191" s="502"/>
      <c r="FM191" s="502"/>
      <c r="FN191" s="502"/>
      <c r="FO191" s="502"/>
      <c r="FP191" s="502"/>
      <c r="FQ191" s="502"/>
      <c r="FR191" s="502"/>
      <c r="FS191" s="502"/>
      <c r="FT191" s="502"/>
      <c r="FU191" s="502"/>
      <c r="FV191" s="502"/>
      <c r="FW191" s="502"/>
      <c r="FX191" s="502"/>
      <c r="FY191" s="502"/>
      <c r="FZ191" s="502"/>
      <c r="GA191" s="502"/>
      <c r="GB191" s="502"/>
      <c r="GC191" s="502"/>
      <c r="GD191" s="502"/>
      <c r="GE191" s="502"/>
      <c r="GF191" s="502"/>
      <c r="GG191" s="502"/>
      <c r="GH191" s="502"/>
      <c r="GI191" s="502"/>
      <c r="GJ191" s="502"/>
      <c r="GK191" s="502"/>
      <c r="GL191" s="502"/>
      <c r="GM191" s="502"/>
      <c r="GN191" s="502"/>
      <c r="GO191" s="502"/>
      <c r="GP191" s="502"/>
      <c r="GQ191" s="502"/>
      <c r="GR191" s="502"/>
      <c r="GS191" s="502"/>
      <c r="GT191" s="502"/>
      <c r="GU191" s="502"/>
      <c r="GV191" s="502"/>
      <c r="GW191" s="502"/>
      <c r="GX191" s="502"/>
      <c r="GY191" s="502"/>
      <c r="GZ191" s="502"/>
      <c r="HA191" s="502"/>
      <c r="HB191" s="502"/>
      <c r="HC191" s="502"/>
      <c r="HD191" s="502"/>
      <c r="HE191" s="502"/>
      <c r="HF191" s="502"/>
      <c r="HG191" s="502"/>
      <c r="HH191" s="502"/>
      <c r="HI191" s="502"/>
      <c r="HJ191" s="502"/>
      <c r="HK191" s="502"/>
      <c r="HL191" s="502"/>
      <c r="HM191" s="502"/>
      <c r="HN191" s="502"/>
      <c r="HO191" s="502"/>
      <c r="HP191" s="502"/>
      <c r="HQ191" s="502"/>
      <c r="HR191" s="502"/>
      <c r="HS191" s="502"/>
      <c r="HT191" s="502"/>
      <c r="HU191" s="502"/>
      <c r="HV191" s="502"/>
      <c r="HW191" s="502"/>
      <c r="HX191" s="502"/>
      <c r="HY191" s="502"/>
      <c r="HZ191" s="502"/>
      <c r="IA191" s="502"/>
      <c r="IB191" s="502"/>
      <c r="IC191" s="502"/>
      <c r="ID191" s="502"/>
      <c r="IE191" s="502"/>
      <c r="IF191" s="502"/>
      <c r="IG191" s="502"/>
      <c r="IH191" s="502"/>
      <c r="II191" s="502"/>
      <c r="IJ191" s="502"/>
      <c r="IK191" s="502"/>
      <c r="IL191" s="502"/>
      <c r="IM191" s="502"/>
      <c r="IN191" s="502"/>
      <c r="IO191" s="502"/>
      <c r="IP191" s="502"/>
      <c r="IQ191" s="502"/>
      <c r="IR191" s="502"/>
      <c r="IS191" s="502"/>
      <c r="IT191" s="502"/>
      <c r="IU191" s="502"/>
      <c r="IV191" s="502"/>
      <c r="IW191" s="502"/>
      <c r="IX191" s="502"/>
      <c r="IY191" s="502"/>
      <c r="IZ191" s="502"/>
      <c r="JA191" s="502"/>
      <c r="JB191" s="502"/>
      <c r="JC191" s="502"/>
      <c r="JD191" s="502"/>
      <c r="JE191" s="502"/>
      <c r="JF191" s="502"/>
      <c r="JG191" s="502"/>
      <c r="JH191" s="502"/>
      <c r="JI191" s="502"/>
      <c r="JJ191" s="502"/>
      <c r="JK191" s="502"/>
      <c r="JL191" s="502"/>
      <c r="JM191" s="502"/>
      <c r="JN191" s="502"/>
      <c r="JO191" s="502"/>
      <c r="JP191" s="502"/>
      <c r="JQ191" s="502"/>
      <c r="JR191" s="502"/>
      <c r="JS191" s="502"/>
      <c r="JT191" s="502"/>
      <c r="JU191" s="502"/>
      <c r="JV191" s="502"/>
      <c r="JW191" s="502"/>
      <c r="JX191" s="502"/>
      <c r="JY191" s="502"/>
      <c r="JZ191" s="502"/>
      <c r="KA191" s="502"/>
      <c r="KB191" s="502"/>
      <c r="KC191" s="502"/>
      <c r="KD191" s="502"/>
      <c r="KE191" s="502"/>
      <c r="KF191" s="502"/>
      <c r="KG191" s="502"/>
      <c r="KH191" s="502"/>
      <c r="KI191" s="502"/>
      <c r="KJ191" s="502"/>
      <c r="KK191" s="502"/>
      <c r="KL191" s="502"/>
      <c r="KM191" s="502"/>
      <c r="KN191" s="502"/>
      <c r="KO191" s="502"/>
      <c r="KP191" s="502"/>
      <c r="KQ191" s="502"/>
      <c r="KR191" s="502"/>
      <c r="KS191" s="502"/>
      <c r="KT191" s="502"/>
      <c r="KU191" s="502"/>
      <c r="KV191" s="502"/>
      <c r="KW191" s="502"/>
      <c r="KX191" s="502"/>
      <c r="KY191" s="502"/>
      <c r="KZ191" s="502"/>
      <c r="LA191" s="502"/>
      <c r="LB191" s="502"/>
      <c r="LC191" s="502"/>
      <c r="LD191" s="502"/>
      <c r="LE191" s="502"/>
      <c r="LF191" s="502"/>
      <c r="LG191" s="502"/>
      <c r="LH191" s="502"/>
      <c r="LI191" s="502"/>
      <c r="LJ191" s="502"/>
      <c r="LK191" s="502"/>
      <c r="LL191" s="502"/>
      <c r="LM191" s="502"/>
      <c r="LN191" s="502"/>
      <c r="LO191" s="502"/>
      <c r="LP191" s="502"/>
      <c r="LQ191" s="502"/>
      <c r="LR191" s="502"/>
      <c r="LS191" s="502"/>
      <c r="LT191" s="502"/>
      <c r="LU191" s="502"/>
      <c r="LV191" s="502"/>
      <c r="LW191" s="502"/>
      <c r="LX191" s="502"/>
      <c r="LY191" s="502"/>
      <c r="LZ191" s="502"/>
      <c r="MA191" s="502"/>
      <c r="MB191" s="502"/>
      <c r="MC191" s="502"/>
      <c r="MD191" s="502"/>
      <c r="ME191" s="502"/>
      <c r="MF191" s="502"/>
      <c r="MG191" s="502"/>
      <c r="MH191" s="502"/>
      <c r="MI191" s="502"/>
      <c r="MJ191" s="502"/>
      <c r="MK191" s="502"/>
      <c r="ML191" s="502"/>
      <c r="MM191" s="502"/>
      <c r="MN191" s="502"/>
      <c r="MO191" s="502"/>
      <c r="MP191" s="502"/>
      <c r="MQ191" s="502"/>
      <c r="MR191" s="502"/>
      <c r="MS191" s="502"/>
      <c r="MT191" s="502"/>
      <c r="MU191" s="502"/>
      <c r="MV191" s="502"/>
      <c r="MW191" s="502"/>
      <c r="MX191" s="502"/>
      <c r="MY191" s="502"/>
      <c r="MZ191" s="502"/>
      <c r="NA191" s="502"/>
      <c r="NB191" s="502"/>
      <c r="NC191" s="502"/>
      <c r="ND191" s="502"/>
      <c r="NE191" s="502"/>
      <c r="NF191" s="502"/>
      <c r="NG191" s="502"/>
      <c r="NH191" s="502"/>
      <c r="NI191" s="502"/>
      <c r="NJ191" s="502"/>
      <c r="NK191" s="502"/>
      <c r="NL191" s="502"/>
      <c r="NM191" s="502"/>
      <c r="NN191" s="502"/>
      <c r="NO191" s="502"/>
      <c r="NP191" s="502"/>
      <c r="NQ191" s="502"/>
      <c r="NR191" s="502"/>
      <c r="NS191" s="502"/>
      <c r="NT191" s="502"/>
      <c r="NU191" s="502"/>
      <c r="NV191" s="502"/>
      <c r="NW191" s="502"/>
      <c r="NX191" s="502"/>
      <c r="NY191" s="502"/>
      <c r="NZ191" s="502"/>
      <c r="OA191" s="502"/>
      <c r="OB191" s="502"/>
      <c r="OC191" s="502"/>
      <c r="OD191" s="502"/>
      <c r="OE191" s="502"/>
      <c r="OF191" s="502"/>
      <c r="OG191" s="502"/>
      <c r="OH191" s="502"/>
      <c r="OI191" s="502"/>
      <c r="OJ191" s="502"/>
      <c r="OK191" s="502"/>
      <c r="OL191" s="502"/>
      <c r="OM191" s="502"/>
      <c r="ON191" s="502"/>
      <c r="OO191" s="502"/>
      <c r="OP191" s="502"/>
      <c r="OQ191" s="502"/>
      <c r="OR191" s="502"/>
      <c r="OS191" s="502"/>
      <c r="OT191" s="502"/>
      <c r="OU191" s="502"/>
      <c r="OV191" s="502"/>
      <c r="OW191" s="502"/>
      <c r="OX191" s="502"/>
      <c r="OY191" s="502"/>
      <c r="OZ191" s="502"/>
      <c r="PA191" s="502"/>
      <c r="PB191" s="502"/>
      <c r="PC191" s="502"/>
      <c r="PD191" s="502"/>
      <c r="PE191" s="502"/>
      <c r="PF191" s="502"/>
      <c r="PG191" s="502"/>
      <c r="PH191" s="502"/>
      <c r="PI191" s="502"/>
      <c r="PJ191" s="502"/>
      <c r="PK191" s="502"/>
      <c r="PL191" s="502"/>
      <c r="PM191" s="502"/>
      <c r="PN191" s="502"/>
      <c r="PO191" s="502"/>
      <c r="PP191" s="502"/>
      <c r="PQ191" s="502"/>
      <c r="PR191" s="502"/>
      <c r="PS191" s="502"/>
      <c r="PT191" s="502"/>
      <c r="PU191" s="502"/>
      <c r="PV191" s="502"/>
      <c r="PW191" s="502"/>
      <c r="PX191" s="502"/>
      <c r="PY191" s="502"/>
      <c r="PZ191" s="502"/>
      <c r="QA191" s="502"/>
      <c r="QB191" s="502"/>
      <c r="QC191" s="502"/>
      <c r="QD191" s="502"/>
      <c r="QE191" s="502"/>
      <c r="QF191" s="502"/>
      <c r="QG191" s="502"/>
      <c r="QH191" s="502"/>
      <c r="QI191" s="502"/>
      <c r="QJ191" s="502"/>
      <c r="QK191" s="502"/>
      <c r="QL191" s="502"/>
      <c r="QM191" s="502"/>
      <c r="QN191" s="502"/>
      <c r="QO191" s="502"/>
      <c r="QP191" s="502"/>
      <c r="QQ191" s="502"/>
      <c r="QR191" s="502"/>
      <c r="QS191" s="502"/>
      <c r="QT191" s="502"/>
      <c r="QU191" s="502"/>
      <c r="QV191" s="502"/>
      <c r="QW191" s="502"/>
      <c r="QX191" s="502"/>
      <c r="QY191" s="502"/>
      <c r="QZ191" s="502"/>
      <c r="RA191" s="502"/>
      <c r="RB191" s="502"/>
      <c r="RC191" s="502"/>
      <c r="RD191" s="502"/>
      <c r="RE191" s="502"/>
      <c r="RF191" s="502"/>
      <c r="RG191" s="502"/>
      <c r="RH191" s="502"/>
      <c r="RI191" s="502"/>
      <c r="RJ191" s="502"/>
      <c r="RK191" s="502"/>
      <c r="RL191" s="502"/>
      <c r="RM191" s="502"/>
      <c r="RN191" s="502"/>
      <c r="RO191" s="502"/>
      <c r="RP191" s="502"/>
      <c r="RQ191" s="502"/>
      <c r="RR191" s="502"/>
      <c r="RS191" s="502"/>
      <c r="RT191" s="502"/>
      <c r="RU191" s="502"/>
      <c r="RV191" s="502"/>
      <c r="RW191" s="502"/>
      <c r="RX191" s="502"/>
      <c r="RY191" s="502"/>
      <c r="RZ191" s="502"/>
      <c r="SA191" s="502"/>
      <c r="SB191" s="502"/>
      <c r="SC191" s="502"/>
      <c r="SD191" s="502"/>
      <c r="SE191" s="502"/>
      <c r="SF191" s="502"/>
      <c r="SG191" s="502"/>
      <c r="SH191" s="502"/>
      <c r="SI191" s="502"/>
      <c r="SJ191" s="502"/>
      <c r="SK191" s="502"/>
      <c r="SL191" s="502"/>
      <c r="SM191" s="502"/>
      <c r="SN191" s="502"/>
      <c r="SO191" s="502"/>
      <c r="SP191" s="502"/>
      <c r="SQ191" s="502"/>
      <c r="SR191" s="502"/>
      <c r="SS191" s="502"/>
      <c r="ST191" s="502"/>
      <c r="SU191" s="502"/>
      <c r="SV191" s="502"/>
      <c r="SW191" s="502"/>
      <c r="SX191" s="502"/>
      <c r="SY191" s="502"/>
      <c r="SZ191" s="502"/>
      <c r="TA191" s="502"/>
      <c r="TB191" s="502"/>
      <c r="TC191" s="502"/>
      <c r="TD191" s="502"/>
      <c r="TE191" s="502"/>
      <c r="TF191" s="502"/>
      <c r="TG191" s="502"/>
      <c r="TH191" s="502"/>
      <c r="TI191" s="502"/>
      <c r="TJ191" s="502"/>
      <c r="TK191" s="502"/>
      <c r="TL191" s="502"/>
      <c r="TM191" s="502"/>
      <c r="TN191" s="502"/>
      <c r="TO191" s="502"/>
      <c r="TP191" s="502"/>
      <c r="TQ191" s="502"/>
      <c r="TR191" s="502"/>
      <c r="TS191" s="502"/>
      <c r="TT191" s="502"/>
      <c r="TU191" s="502"/>
      <c r="TV191" s="502"/>
      <c r="TW191" s="502"/>
      <c r="TX191" s="502"/>
      <c r="TY191" s="502"/>
      <c r="TZ191" s="502"/>
      <c r="UA191" s="502"/>
      <c r="UB191" s="502"/>
      <c r="UC191" s="502"/>
      <c r="UD191" s="502"/>
      <c r="UE191" s="502"/>
      <c r="UF191" s="502"/>
      <c r="UG191" s="502"/>
      <c r="UH191" s="502"/>
      <c r="UI191" s="502"/>
      <c r="UJ191" s="502"/>
      <c r="UK191" s="502"/>
      <c r="UL191" s="502"/>
      <c r="UM191" s="502"/>
      <c r="UN191" s="502"/>
      <c r="UO191" s="502"/>
      <c r="UP191" s="502"/>
      <c r="UQ191" s="502"/>
      <c r="UR191" s="502"/>
      <c r="US191" s="502"/>
      <c r="UT191" s="502"/>
      <c r="UU191" s="502"/>
      <c r="UV191" s="502"/>
      <c r="UW191" s="502"/>
      <c r="UX191" s="502"/>
      <c r="UY191" s="502"/>
      <c r="UZ191" s="502"/>
      <c r="VA191" s="502"/>
      <c r="VB191" s="502"/>
      <c r="VC191" s="502"/>
      <c r="VD191" s="502"/>
      <c r="VE191" s="502"/>
      <c r="VF191" s="502"/>
      <c r="VG191" s="502"/>
      <c r="VH191" s="502"/>
      <c r="VI191" s="502"/>
      <c r="VJ191" s="502"/>
      <c r="VK191" s="502"/>
      <c r="VL191" s="502"/>
      <c r="VM191" s="502"/>
      <c r="VN191" s="502"/>
      <c r="VO191" s="502"/>
      <c r="VP191" s="502"/>
      <c r="VQ191" s="502"/>
      <c r="VR191" s="502"/>
      <c r="VS191" s="502"/>
      <c r="VT191" s="502"/>
      <c r="VU191" s="502"/>
      <c r="VV191" s="502"/>
      <c r="VW191" s="502"/>
      <c r="VX191" s="502"/>
      <c r="VY191" s="502"/>
      <c r="VZ191" s="502"/>
      <c r="WA191" s="502"/>
      <c r="WB191" s="502"/>
      <c r="WC191" s="502"/>
      <c r="WD191" s="502"/>
      <c r="WE191" s="502"/>
      <c r="WF191" s="502"/>
      <c r="WG191" s="502"/>
      <c r="WH191" s="502"/>
      <c r="WI191" s="502"/>
      <c r="WJ191" s="502"/>
      <c r="WK191" s="502"/>
      <c r="WL191" s="502"/>
      <c r="WM191" s="502"/>
      <c r="WN191" s="502"/>
      <c r="WO191" s="502"/>
      <c r="WP191" s="502"/>
      <c r="WQ191" s="502"/>
      <c r="WR191" s="502"/>
      <c r="WS191" s="502"/>
      <c r="WT191" s="502"/>
      <c r="WU191" s="502"/>
      <c r="WV191" s="502"/>
      <c r="WW191" s="502"/>
      <c r="WX191" s="502"/>
      <c r="WY191" s="502"/>
      <c r="WZ191" s="502"/>
      <c r="XA191" s="502"/>
      <c r="XB191" s="502"/>
      <c r="XC191" s="502"/>
      <c r="XD191" s="502"/>
      <c r="XE191" s="502"/>
      <c r="XF191" s="502"/>
      <c r="XG191" s="502"/>
      <c r="XH191" s="502"/>
      <c r="XI191" s="502"/>
      <c r="XJ191" s="502"/>
      <c r="XK191" s="502"/>
      <c r="XL191" s="502"/>
      <c r="XM191" s="502"/>
      <c r="XN191" s="502"/>
      <c r="XO191" s="502"/>
      <c r="XP191" s="502"/>
      <c r="XQ191" s="502"/>
      <c r="XR191" s="502"/>
      <c r="XS191" s="502"/>
      <c r="XT191" s="502"/>
      <c r="XU191" s="502"/>
      <c r="XV191" s="502"/>
      <c r="XW191" s="502"/>
      <c r="XX191" s="502"/>
      <c r="XY191" s="502"/>
      <c r="XZ191" s="502"/>
      <c r="YA191" s="502"/>
      <c r="YB191" s="502"/>
      <c r="YC191" s="502"/>
      <c r="YD191" s="502"/>
      <c r="YE191" s="502"/>
      <c r="YF191" s="502"/>
      <c r="YG191" s="502"/>
      <c r="YH191" s="502"/>
      <c r="YI191" s="502"/>
      <c r="YJ191" s="502"/>
      <c r="YK191" s="502"/>
      <c r="YL191" s="502"/>
      <c r="YM191" s="502"/>
      <c r="YN191" s="502"/>
      <c r="YO191" s="502"/>
      <c r="YP191" s="502"/>
      <c r="YQ191" s="502"/>
      <c r="YR191" s="502"/>
      <c r="YS191" s="502"/>
      <c r="YT191" s="502"/>
      <c r="YU191" s="502"/>
      <c r="YV191" s="502"/>
      <c r="YW191" s="502"/>
      <c r="YX191" s="502"/>
      <c r="YY191" s="502"/>
      <c r="YZ191" s="502"/>
      <c r="ZA191" s="502"/>
      <c r="ZB191" s="502"/>
      <c r="ZC191" s="502"/>
      <c r="ZD191" s="502"/>
      <c r="ZE191" s="502"/>
      <c r="ZF191" s="502"/>
      <c r="ZG191" s="502"/>
      <c r="ZH191" s="502"/>
      <c r="ZI191" s="502"/>
      <c r="ZJ191" s="502"/>
      <c r="ZK191" s="502"/>
      <c r="ZL191" s="502"/>
      <c r="ZM191" s="502"/>
      <c r="ZN191" s="502"/>
      <c r="ZO191" s="502"/>
      <c r="ZP191" s="502"/>
      <c r="ZQ191" s="502"/>
      <c r="ZR191" s="502"/>
      <c r="ZS191" s="502"/>
      <c r="ZT191" s="502"/>
      <c r="ZU191" s="502"/>
      <c r="ZV191" s="502"/>
      <c r="ZW191" s="502"/>
      <c r="ZX191" s="502"/>
      <c r="ZY191" s="502"/>
      <c r="ZZ191" s="502"/>
      <c r="AAA191" s="502"/>
      <c r="AAB191" s="502"/>
      <c r="AAC191" s="502"/>
      <c r="AAD191" s="502"/>
      <c r="AAE191" s="502"/>
      <c r="AAF191" s="502"/>
      <c r="AAG191" s="502"/>
      <c r="AAH191" s="502"/>
      <c r="AAI191" s="502"/>
      <c r="AAJ191" s="502"/>
      <c r="AAK191" s="502"/>
      <c r="AAL191" s="502"/>
      <c r="AAM191" s="502"/>
      <c r="AAN191" s="502"/>
      <c r="AAO191" s="502"/>
      <c r="AAP191" s="502"/>
      <c r="AAQ191" s="502"/>
      <c r="AAR191" s="502"/>
      <c r="AAS191" s="502"/>
      <c r="AAT191" s="502"/>
      <c r="AAU191" s="502"/>
      <c r="AAV191" s="502"/>
      <c r="AAW191" s="502"/>
      <c r="AAX191" s="502"/>
      <c r="AAY191" s="502"/>
      <c r="AAZ191" s="502"/>
      <c r="ABA191" s="502"/>
      <c r="ABB191" s="502"/>
      <c r="ABC191" s="502"/>
      <c r="ABD191" s="502"/>
      <c r="ABE191" s="502"/>
      <c r="ABF191" s="502"/>
      <c r="ABG191" s="502"/>
      <c r="ABH191" s="502"/>
      <c r="ABI191" s="502"/>
      <c r="ABJ191" s="502"/>
      <c r="ABK191" s="502"/>
      <c r="ABL191" s="502"/>
      <c r="ABM191" s="502"/>
      <c r="ABN191" s="502"/>
      <c r="ABO191" s="502"/>
      <c r="ABP191" s="502"/>
      <c r="ABQ191" s="502"/>
      <c r="ABR191" s="502"/>
      <c r="ABS191" s="502"/>
      <c r="ABT191" s="502"/>
      <c r="ABU191" s="502"/>
      <c r="ABV191" s="502"/>
      <c r="ABW191" s="502"/>
      <c r="ABX191" s="502"/>
      <c r="ABY191" s="502"/>
      <c r="ABZ191" s="502"/>
      <c r="ACA191" s="502"/>
      <c r="ACB191" s="502"/>
      <c r="ACC191" s="502"/>
      <c r="ACD191" s="502"/>
      <c r="ACE191" s="502"/>
      <c r="ACF191" s="502"/>
      <c r="ACG191" s="502"/>
      <c r="ACH191" s="502"/>
      <c r="ACI191" s="502"/>
      <c r="ACJ191" s="502"/>
      <c r="ACK191" s="502"/>
      <c r="ACL191" s="502"/>
      <c r="ACM191" s="502"/>
      <c r="ACN191" s="502"/>
      <c r="ACO191" s="502"/>
      <c r="ACP191" s="502"/>
      <c r="ACQ191" s="502"/>
      <c r="ACR191" s="502"/>
      <c r="ACS191" s="502"/>
      <c r="ACT191" s="502"/>
      <c r="ACU191" s="502"/>
      <c r="ACV191" s="502"/>
      <c r="ACW191" s="502"/>
      <c r="ACX191" s="502"/>
      <c r="ACY191" s="502"/>
      <c r="ACZ191" s="502"/>
      <c r="ADA191" s="502"/>
      <c r="ADB191" s="502"/>
      <c r="ADC191" s="502"/>
      <c r="ADD191" s="502"/>
      <c r="ADE191" s="502"/>
      <c r="ADF191" s="502"/>
      <c r="ADG191" s="502"/>
      <c r="ADH191" s="502"/>
      <c r="ADI191" s="502"/>
      <c r="ADJ191" s="502"/>
      <c r="ADK191" s="502"/>
      <c r="ADL191" s="502"/>
      <c r="ADM191" s="502"/>
      <c r="ADN191" s="502"/>
      <c r="ADO191" s="502"/>
      <c r="ADP191" s="502"/>
      <c r="ADQ191" s="502"/>
      <c r="ADR191" s="502"/>
      <c r="ADS191" s="502"/>
      <c r="ADT191" s="502"/>
      <c r="ADU191" s="502"/>
      <c r="ADV191" s="502"/>
      <c r="ADW191" s="502"/>
      <c r="ADX191" s="502"/>
      <c r="ADY191" s="502"/>
      <c r="ADZ191" s="502"/>
      <c r="AEA191" s="502"/>
      <c r="AEB191" s="502"/>
      <c r="AEC191" s="502"/>
      <c r="AED191" s="502"/>
      <c r="AEE191" s="502"/>
      <c r="AEF191" s="502"/>
      <c r="AEG191" s="502"/>
      <c r="AEH191" s="502"/>
      <c r="AEI191" s="502"/>
      <c r="AEJ191" s="502"/>
      <c r="AEK191" s="502"/>
      <c r="AEL191" s="502"/>
      <c r="AEM191" s="502"/>
      <c r="AEN191" s="502"/>
      <c r="AEO191" s="502"/>
      <c r="AEP191" s="502"/>
      <c r="AEQ191" s="502"/>
      <c r="AER191" s="502"/>
      <c r="AES191" s="502"/>
      <c r="AET191" s="502"/>
      <c r="AEU191" s="502"/>
      <c r="AEV191" s="502"/>
      <c r="AEW191" s="502"/>
      <c r="AEX191" s="502"/>
      <c r="AEY191" s="502"/>
      <c r="AEZ191" s="502"/>
      <c r="AFA191" s="502"/>
      <c r="AFB191" s="502"/>
      <c r="AFC191" s="502"/>
      <c r="AFD191" s="502"/>
      <c r="AFE191" s="502"/>
      <c r="AFF191" s="502"/>
      <c r="AFG191" s="502"/>
      <c r="AFH191" s="502"/>
      <c r="AFI191" s="502"/>
      <c r="AFJ191" s="502"/>
      <c r="AFK191" s="502"/>
      <c r="AFL191" s="502"/>
      <c r="AFM191" s="502"/>
      <c r="AFN191" s="502"/>
      <c r="AFO191" s="502"/>
      <c r="AFP191" s="502"/>
      <c r="AFQ191" s="502"/>
      <c r="AFR191" s="502"/>
      <c r="AFS191" s="502"/>
      <c r="AFT191" s="502"/>
      <c r="AFU191" s="502"/>
      <c r="AFV191" s="502"/>
      <c r="AFW191" s="502"/>
      <c r="AFX191" s="502"/>
      <c r="AFY191" s="502"/>
      <c r="AFZ191" s="502"/>
      <c r="AGA191" s="502"/>
      <c r="AGB191" s="502"/>
      <c r="AGC191" s="502"/>
      <c r="AGD191" s="502"/>
      <c r="AGE191" s="502"/>
      <c r="AGF191" s="502"/>
      <c r="AGG191" s="502"/>
      <c r="AGH191" s="502"/>
      <c r="AGI191" s="502"/>
      <c r="AGJ191" s="502"/>
      <c r="AGK191" s="502"/>
      <c r="AGL191" s="502"/>
      <c r="AGM191" s="502"/>
      <c r="AGN191" s="502"/>
      <c r="AGO191" s="502"/>
      <c r="AGP191" s="502"/>
      <c r="AGQ191" s="502"/>
      <c r="AGR191" s="502"/>
      <c r="AGS191" s="502"/>
      <c r="AGT191" s="502"/>
      <c r="AGU191" s="502"/>
      <c r="AGV191" s="502"/>
      <c r="AGW191" s="502"/>
      <c r="AGX191" s="502"/>
      <c r="AGY191" s="502"/>
      <c r="AGZ191" s="502"/>
      <c r="AHA191" s="502"/>
      <c r="AHB191" s="502"/>
      <c r="AHC191" s="502"/>
      <c r="AHD191" s="502"/>
      <c r="AHE191" s="502"/>
      <c r="AHF191" s="502"/>
      <c r="AHG191" s="502"/>
      <c r="AHH191" s="502"/>
      <c r="AHI191" s="502"/>
      <c r="AHJ191" s="502"/>
      <c r="AHK191" s="502"/>
      <c r="AHL191" s="502"/>
      <c r="AHM191" s="502"/>
      <c r="AHN191" s="502"/>
      <c r="AHO191" s="502"/>
      <c r="AHP191" s="502"/>
      <c r="AHQ191" s="502"/>
      <c r="AHR191" s="502"/>
      <c r="AHS191" s="502"/>
      <c r="AHT191" s="502"/>
      <c r="AHU191" s="502"/>
      <c r="AHV191" s="502"/>
      <c r="AHW191" s="502"/>
      <c r="AHX191" s="502"/>
      <c r="AHY191" s="502"/>
      <c r="AHZ191" s="502"/>
      <c r="AIA191" s="502"/>
      <c r="AIB191" s="502"/>
      <c r="AIC191" s="502"/>
      <c r="AID191" s="502"/>
      <c r="AIE191" s="502"/>
      <c r="AIF191" s="502"/>
      <c r="AIG191" s="502"/>
      <c r="AIH191" s="502"/>
      <c r="AII191" s="502"/>
      <c r="AIJ191" s="502"/>
      <c r="AIK191" s="502"/>
      <c r="AIL191" s="502"/>
      <c r="AIM191" s="502"/>
      <c r="AIN191" s="502"/>
      <c r="AIO191" s="502"/>
      <c r="AIP191" s="502"/>
      <c r="AIQ191" s="502"/>
      <c r="AIR191" s="502"/>
      <c r="AIS191" s="502"/>
      <c r="AIT191" s="502"/>
      <c r="AIU191" s="502"/>
      <c r="AIV191" s="502"/>
      <c r="AIW191" s="502"/>
      <c r="AIX191" s="502"/>
      <c r="AIY191" s="502"/>
      <c r="AIZ191" s="502"/>
      <c r="AJA191" s="502"/>
      <c r="AJB191" s="502"/>
      <c r="AJC191" s="502"/>
      <c r="AJD191" s="502"/>
      <c r="AJE191" s="502"/>
      <c r="AJF191" s="502"/>
      <c r="AJG191" s="502"/>
      <c r="AJH191" s="502"/>
      <c r="AJI191" s="502"/>
      <c r="AJJ191" s="502"/>
      <c r="AJK191" s="502"/>
      <c r="AJL191" s="502"/>
      <c r="AJM191" s="502"/>
      <c r="AJN191" s="502"/>
      <c r="AJO191" s="502"/>
      <c r="AJP191" s="502"/>
      <c r="AJQ191" s="502"/>
      <c r="AJR191" s="502"/>
      <c r="AJS191" s="502"/>
      <c r="AJT191" s="502"/>
      <c r="AJU191" s="502"/>
      <c r="AJV191" s="502"/>
      <c r="AJW191" s="502"/>
      <c r="AJX191" s="502"/>
      <c r="AJY191" s="502"/>
      <c r="AJZ191" s="502"/>
      <c r="AKA191" s="502"/>
      <c r="AKB191" s="502"/>
      <c r="AKC191" s="502"/>
      <c r="AKD191" s="502"/>
      <c r="AKE191" s="502"/>
      <c r="AKF191" s="502"/>
      <c r="AKG191" s="502"/>
      <c r="AKH191" s="502"/>
      <c r="AKI191" s="502"/>
      <c r="AKJ191" s="502"/>
      <c r="AKK191" s="502"/>
      <c r="AKL191" s="502"/>
      <c r="AKM191" s="502"/>
      <c r="AKN191" s="502"/>
      <c r="AKO191" s="502"/>
      <c r="AKP191" s="502"/>
      <c r="AKQ191" s="502"/>
      <c r="AKR191" s="502"/>
      <c r="AKS191" s="502"/>
      <c r="AKT191" s="502"/>
      <c r="AKU191" s="502"/>
      <c r="AKV191" s="502"/>
      <c r="AKW191" s="502"/>
      <c r="AKX191" s="502"/>
      <c r="AKY191" s="502"/>
      <c r="AKZ191" s="502"/>
      <c r="ALA191" s="502"/>
      <c r="ALB191" s="502"/>
      <c r="ALC191" s="502"/>
      <c r="ALD191" s="502"/>
      <c r="ALE191" s="502"/>
      <c r="ALF191" s="502"/>
      <c r="ALG191" s="502"/>
      <c r="ALH191" s="502"/>
      <c r="ALI191" s="502"/>
      <c r="ALJ191" s="502"/>
      <c r="ALK191" s="502"/>
      <c r="ALL191" s="502"/>
      <c r="ALM191" s="502"/>
      <c r="ALN191" s="502"/>
      <c r="ALO191" s="502"/>
      <c r="ALP191" s="502"/>
      <c r="ALQ191" s="502"/>
      <c r="ALR191" s="502"/>
      <c r="ALS191" s="502"/>
      <c r="ALT191" s="502"/>
      <c r="ALU191" s="502"/>
      <c r="ALV191" s="502"/>
      <c r="ALW191" s="502"/>
      <c r="ALX191" s="502"/>
      <c r="ALY191" s="502"/>
      <c r="ALZ191" s="502"/>
      <c r="AMA191" s="502"/>
      <c r="AMB191" s="502"/>
      <c r="AMC191" s="502"/>
      <c r="AMD191" s="502"/>
      <c r="AME191" s="502"/>
      <c r="AMF191" s="502"/>
      <c r="AMG191" s="502"/>
      <c r="AMH191" s="502"/>
      <c r="AMI191" s="502"/>
      <c r="AMJ191" s="502"/>
      <c r="AMK191" s="502"/>
      <c r="AML191" s="502"/>
      <c r="AMM191" s="502"/>
      <c r="AMN191" s="502"/>
      <c r="AMO191" s="502"/>
      <c r="AMP191" s="502"/>
      <c r="AMQ191" s="502"/>
      <c r="AMR191" s="502"/>
      <c r="AMS191" s="502"/>
      <c r="AMT191" s="502"/>
      <c r="AMU191" s="502"/>
      <c r="AMV191" s="502"/>
      <c r="AMW191" s="502"/>
      <c r="AMX191" s="502"/>
      <c r="AMY191" s="502"/>
      <c r="AMZ191" s="502"/>
      <c r="ANA191" s="502"/>
      <c r="ANB191" s="502"/>
      <c r="ANC191" s="502"/>
      <c r="AND191" s="502"/>
      <c r="ANE191" s="502"/>
      <c r="ANF191" s="502"/>
      <c r="ANG191" s="502"/>
      <c r="ANH191" s="502"/>
      <c r="ANI191" s="502"/>
      <c r="ANJ191" s="502"/>
      <c r="ANK191" s="502"/>
      <c r="ANL191" s="502"/>
      <c r="ANM191" s="502"/>
      <c r="ANN191" s="502"/>
      <c r="ANO191" s="502"/>
      <c r="ANP191" s="502"/>
      <c r="ANQ191" s="502"/>
      <c r="ANR191" s="502"/>
      <c r="ANS191" s="502"/>
      <c r="ANT191" s="502"/>
      <c r="ANU191" s="502"/>
      <c r="ANV191" s="502"/>
      <c r="ANW191" s="502"/>
      <c r="ANX191" s="502"/>
      <c r="ANY191" s="502"/>
      <c r="ANZ191" s="502"/>
      <c r="AOA191" s="502"/>
      <c r="AOB191" s="502"/>
      <c r="AOC191" s="502"/>
      <c r="AOD191" s="502"/>
      <c r="AOE191" s="502"/>
      <c r="AOF191" s="502"/>
      <c r="AOG191" s="502"/>
      <c r="AOH191" s="502"/>
      <c r="AOI191" s="502"/>
      <c r="AOJ191" s="502"/>
      <c r="AOK191" s="502"/>
      <c r="AOL191" s="502"/>
      <c r="AOM191" s="502"/>
      <c r="AON191" s="502"/>
      <c r="AOO191" s="502"/>
      <c r="AOP191" s="502"/>
      <c r="AOQ191" s="502"/>
      <c r="AOR191" s="502"/>
      <c r="AOS191" s="502"/>
      <c r="AOT191" s="502"/>
      <c r="AOU191" s="502"/>
      <c r="AOV191" s="502"/>
      <c r="AOW191" s="502"/>
      <c r="AOX191" s="502"/>
      <c r="AOY191" s="502"/>
      <c r="AOZ191" s="502"/>
      <c r="APA191" s="502"/>
      <c r="APB191" s="502"/>
      <c r="APC191" s="502"/>
      <c r="APD191" s="502"/>
      <c r="APE191" s="502"/>
      <c r="APF191" s="502"/>
      <c r="APG191" s="502"/>
      <c r="APH191" s="502"/>
      <c r="API191" s="502"/>
      <c r="APJ191" s="502"/>
      <c r="APK191" s="502"/>
      <c r="APL191" s="502"/>
      <c r="APM191" s="502"/>
      <c r="APN191" s="502"/>
      <c r="APO191" s="502"/>
      <c r="APP191" s="502"/>
      <c r="APQ191" s="502"/>
      <c r="APR191" s="502"/>
      <c r="APS191" s="502"/>
      <c r="APT191" s="502"/>
      <c r="APU191" s="502"/>
      <c r="APV191" s="502"/>
      <c r="APW191" s="502"/>
      <c r="APX191" s="502"/>
      <c r="APY191" s="502"/>
      <c r="APZ191" s="502"/>
      <c r="AQA191" s="502"/>
      <c r="AQB191" s="502"/>
      <c r="AQC191" s="502"/>
      <c r="AQD191" s="502"/>
      <c r="AQE191" s="502"/>
      <c r="AQF191" s="502"/>
      <c r="AQG191" s="502"/>
      <c r="AQH191" s="502"/>
      <c r="AQI191" s="502"/>
      <c r="AQJ191" s="502"/>
      <c r="AQK191" s="502"/>
      <c r="AQL191" s="502"/>
      <c r="AQM191" s="502"/>
      <c r="AQN191" s="502"/>
      <c r="AQO191" s="502"/>
      <c r="AQP191" s="502"/>
      <c r="AQQ191" s="502"/>
      <c r="AQR191" s="502"/>
      <c r="AQS191" s="502"/>
      <c r="AQT191" s="502"/>
      <c r="AQU191" s="502"/>
      <c r="AQV191" s="502"/>
      <c r="AQW191" s="502"/>
      <c r="AQX191" s="502"/>
      <c r="AQY191" s="502"/>
      <c r="AQZ191" s="502"/>
      <c r="ARA191" s="502"/>
      <c r="ARB191" s="502"/>
      <c r="ARC191" s="502"/>
      <c r="ARD191" s="502"/>
      <c r="ARE191" s="502"/>
      <c r="ARF191" s="502"/>
      <c r="ARG191" s="502"/>
      <c r="ARH191" s="502"/>
      <c r="ARI191" s="502"/>
      <c r="ARJ191" s="502"/>
      <c r="ARK191" s="502"/>
      <c r="ARL191" s="502"/>
      <c r="ARM191" s="502"/>
      <c r="ARN191" s="502"/>
      <c r="ARO191" s="502"/>
      <c r="ARP191" s="502"/>
      <c r="ARQ191" s="502"/>
      <c r="ARR191" s="502"/>
      <c r="ARS191" s="502"/>
      <c r="ART191" s="502"/>
      <c r="ARU191" s="502"/>
      <c r="ARV191" s="502"/>
      <c r="ARW191" s="502"/>
      <c r="ARX191" s="502"/>
      <c r="ARY191" s="502"/>
      <c r="ARZ191" s="502"/>
      <c r="ASA191" s="502"/>
      <c r="ASB191" s="502"/>
      <c r="ASC191" s="502"/>
    </row>
    <row r="192" spans="1:1173" s="507" customFormat="1" ht="22" hidden="1" customHeight="1" thickTop="1" thickBot="1" x14ac:dyDescent="0.2">
      <c r="A192" s="483"/>
      <c r="B192" s="504" t="s">
        <v>212</v>
      </c>
      <c r="C192" s="565" t="s">
        <v>49</v>
      </c>
      <c r="D192" s="506">
        <f t="shared" ref="D192:AR192" si="63">IF(D$29="","",D51+D47)</f>
        <v>3.79486127865E+16</v>
      </c>
      <c r="E192" s="506">
        <f t="shared" si="63"/>
        <v>7.58972252865E+16</v>
      </c>
      <c r="F192" s="506">
        <f t="shared" si="63"/>
        <v>1.138458377865E+17</v>
      </c>
      <c r="G192" s="506">
        <f t="shared" si="63"/>
        <v>1.517944502865E+17</v>
      </c>
      <c r="H192" s="506">
        <f t="shared" si="63"/>
        <v>1.897430627865E+17</v>
      </c>
      <c r="I192" s="506">
        <f t="shared" si="63"/>
        <v>2.276916752865E+17</v>
      </c>
      <c r="J192" s="506">
        <f t="shared" si="63"/>
        <v>2.656402877865E+17</v>
      </c>
      <c r="K192" s="506">
        <f t="shared" si="63"/>
        <v>3.0358890028649997E+17</v>
      </c>
      <c r="L192" s="506">
        <f t="shared" si="63"/>
        <v>3.4153751278649997E+17</v>
      </c>
      <c r="M192" s="506">
        <f t="shared" si="63"/>
        <v>3.7948612528649997E+17</v>
      </c>
      <c r="N192" s="506">
        <f t="shared" si="63"/>
        <v>4.1743473778649997E+17</v>
      </c>
      <c r="O192" s="506">
        <f t="shared" si="63"/>
        <v>4.5538335028649997E+17</v>
      </c>
      <c r="P192" s="506">
        <f t="shared" si="63"/>
        <v>4.9333196278649997E+17</v>
      </c>
      <c r="Q192" s="506">
        <f t="shared" si="63"/>
        <v>5.3128057528649997E+17</v>
      </c>
      <c r="R192" s="506">
        <f t="shared" si="63"/>
        <v>5.6922918778649997E+17</v>
      </c>
      <c r="S192" s="506">
        <f t="shared" si="63"/>
        <v>6.0717780028649997E+17</v>
      </c>
      <c r="T192" s="506">
        <f t="shared" si="63"/>
        <v>6.4512641278649997E+17</v>
      </c>
      <c r="U192" s="506">
        <f t="shared" si="63"/>
        <v>6.8307502528649997E+17</v>
      </c>
      <c r="V192" s="506">
        <f t="shared" si="63"/>
        <v>7.2102363778649997E+17</v>
      </c>
      <c r="W192" s="506">
        <f t="shared" si="63"/>
        <v>7.5897225028649997E+17</v>
      </c>
      <c r="X192" s="506">
        <f t="shared" si="63"/>
        <v>7.9692086278649997E+17</v>
      </c>
      <c r="Y192" s="506">
        <f t="shared" si="63"/>
        <v>8.3486947528649997E+17</v>
      </c>
      <c r="Z192" s="506">
        <f t="shared" si="63"/>
        <v>8.7281808778649997E+17</v>
      </c>
      <c r="AA192" s="506">
        <f t="shared" si="63"/>
        <v>9.1076670028649997E+17</v>
      </c>
      <c r="AB192" s="506">
        <f t="shared" si="63"/>
        <v>9.4871531278649997E+17</v>
      </c>
      <c r="AC192" s="506">
        <f t="shared" si="63"/>
        <v>9.8666392528649997E+17</v>
      </c>
      <c r="AD192" s="506">
        <f t="shared" si="63"/>
        <v>1.0246125377865E+18</v>
      </c>
      <c r="AE192" s="506">
        <f t="shared" si="63"/>
        <v>1.0625611502865E+18</v>
      </c>
      <c r="AF192" s="506">
        <f t="shared" si="63"/>
        <v>1.1005097627865E+18</v>
      </c>
      <c r="AG192" s="506">
        <f t="shared" si="63"/>
        <v>1.1384583752865E+18</v>
      </c>
      <c r="AH192" s="506">
        <f t="shared" si="63"/>
        <v>1.1764069877865001E+18</v>
      </c>
      <c r="AI192" s="506">
        <f t="shared" si="63"/>
        <v>1.2143556002865001E+18</v>
      </c>
      <c r="AJ192" s="523">
        <f t="shared" si="63"/>
        <v>1.2523042127865001E+18</v>
      </c>
      <c r="AK192" s="506" t="str">
        <f t="shared" si="63"/>
        <v/>
      </c>
      <c r="AL192" s="506" t="str">
        <f t="shared" si="63"/>
        <v/>
      </c>
      <c r="AM192" s="506" t="str">
        <f t="shared" si="63"/>
        <v/>
      </c>
      <c r="AN192" s="506" t="str">
        <f t="shared" si="63"/>
        <v/>
      </c>
      <c r="AO192" s="506" t="str">
        <f t="shared" si="63"/>
        <v/>
      </c>
      <c r="AP192" s="506" t="str">
        <f t="shared" si="63"/>
        <v/>
      </c>
      <c r="AQ192" s="506" t="str">
        <f t="shared" si="63"/>
        <v/>
      </c>
      <c r="AR192" s="506" t="str">
        <f t="shared" si="63"/>
        <v/>
      </c>
    </row>
    <row r="193" spans="1:44" s="513" customFormat="1" ht="22" hidden="1" customHeight="1" thickTop="1" thickBot="1" x14ac:dyDescent="0.2">
      <c r="B193" s="513" t="s">
        <v>227</v>
      </c>
      <c r="C193" s="548" t="s">
        <v>49</v>
      </c>
      <c r="D193" s="513">
        <f>IF(D$29="","",IF(Vérification!$O$78=1,D192,IF(Vérification!$O$78=2,D192*0.75,IF(Vérification!$O$78=3,D192/2,0))))</f>
        <v>3.79486127865E+16</v>
      </c>
      <c r="E193" s="513">
        <f>IF(E$29="","",IF(Vérification!$O$78=1,E192,IF(Vérification!$O$78=2,E192*0.75,IF(Vérification!$O$78=3,E192/2,0))))</f>
        <v>7.58972252865E+16</v>
      </c>
      <c r="F193" s="513">
        <f>IF(F$29="","",IF(Vérification!$O$78=1,F192,IF(Vérification!$O$78=2,F192*0.75,IF(Vérification!$O$78=3,F192/2,0))))</f>
        <v>1.138458377865E+17</v>
      </c>
      <c r="G193" s="513">
        <f>IF(G$29="","",IF(Vérification!$O$78=1,G192,IF(Vérification!$O$78=2,G192*0.75,IF(Vérification!$O$78=3,G192/2,0))))</f>
        <v>1.517944502865E+17</v>
      </c>
      <c r="H193" s="513">
        <f>IF(H$29="","",IF(Vérification!$O$78=1,H192,IF(Vérification!$O$78=2,H192*0.75,IF(Vérification!$O$78=3,H192/2,0))))</f>
        <v>1.897430627865E+17</v>
      </c>
      <c r="I193" s="513">
        <f>IF(I$29="","",IF(Vérification!$O$78=1,I192,IF(Vérification!$O$78=2,I192*0.75,IF(Vérification!$O$78=3,I192/2,0))))</f>
        <v>2.276916752865E+17</v>
      </c>
      <c r="J193" s="513">
        <f>IF(J$29="","",IF(Vérification!$O$78=1,J192,IF(Vérification!$O$78=2,J192*0.75,IF(Vérification!$O$78=3,J192/2,0))))</f>
        <v>2.656402877865E+17</v>
      </c>
      <c r="K193" s="513">
        <f>IF(K$29="","",IF(Vérification!$O$78=1,K192,IF(Vérification!$O$78=2,K192*0.75,IF(Vérification!$O$78=3,K192/2,0))))</f>
        <v>3.0358890028649997E+17</v>
      </c>
      <c r="L193" s="513">
        <f>IF(L$29="","",IF(Vérification!$O$78=1,L192,IF(Vérification!$O$78=2,L192*0.75,IF(Vérification!$O$78=3,L192/2,0))))</f>
        <v>3.4153751278649997E+17</v>
      </c>
      <c r="M193" s="513">
        <f>IF(M$29="","",IF(Vérification!$O$78=1,M192,IF(Vérification!$O$78=2,M192*0.75,IF(Vérification!$O$78=3,M192/2,0))))</f>
        <v>3.7948612528649997E+17</v>
      </c>
      <c r="N193" s="513">
        <f>IF(N$29="","",IF(Vérification!$O$78=1,N192,IF(Vérification!$O$78=2,N192*0.75,IF(Vérification!$O$78=3,N192/2,0))))</f>
        <v>4.1743473778649997E+17</v>
      </c>
      <c r="O193" s="513">
        <f>IF(O$29="","",IF(Vérification!$O$78=1,O192,IF(Vérification!$O$78=2,O192*0.75,IF(Vérification!$O$78=3,O192/2,0))))</f>
        <v>4.5538335028649997E+17</v>
      </c>
      <c r="P193" s="513">
        <f>IF(P$29="","",IF(Vérification!$O$78=1,P192,IF(Vérification!$O$78=2,P192*0.75,IF(Vérification!$O$78=3,P192/2,0))))</f>
        <v>4.9333196278649997E+17</v>
      </c>
      <c r="Q193" s="513">
        <f>IF(Q$29="","",IF(Vérification!$O$78=1,Q192,IF(Vérification!$O$78=2,Q192*0.75,IF(Vérification!$O$78=3,Q192/2,0))))</f>
        <v>5.3128057528649997E+17</v>
      </c>
      <c r="R193" s="513">
        <f>IF(R$29="","",IF(Vérification!$O$78=1,R192,IF(Vérification!$O$78=2,R192*0.75,IF(Vérification!$O$78=3,R192/2,0))))</f>
        <v>5.6922918778649997E+17</v>
      </c>
      <c r="S193" s="513">
        <f>IF(S$29="","",IF(Vérification!$O$78=1,S192,IF(Vérification!$O$78=2,S192*0.75,IF(Vérification!$O$78=3,S192/2,0))))</f>
        <v>6.0717780028649997E+17</v>
      </c>
      <c r="T193" s="513">
        <f>IF(T$29="","",IF(Vérification!$O$78=1,T192,IF(Vérification!$O$78=2,T192*0.75,IF(Vérification!$O$78=3,T192/2,0))))</f>
        <v>6.4512641278649997E+17</v>
      </c>
      <c r="U193" s="513">
        <f>IF(U$29="","",IF(Vérification!$O$78=1,U192,IF(Vérification!$O$78=2,U192*0.75,IF(Vérification!$O$78=3,U192/2,0))))</f>
        <v>6.8307502528649997E+17</v>
      </c>
      <c r="V193" s="513">
        <f>IF(V$29="","",IF(Vérification!$O$78=1,V192,IF(Vérification!$O$78=2,V192*0.75,IF(Vérification!$O$78=3,V192/2,0))))</f>
        <v>7.2102363778649997E+17</v>
      </c>
      <c r="W193" s="513">
        <f>IF(W$29="","",IF(Vérification!$O$78=1,W192,IF(Vérification!$O$78=2,W192*0.75,IF(Vérification!$O$78=3,W192/2,0))))</f>
        <v>7.5897225028649997E+17</v>
      </c>
      <c r="X193" s="513">
        <f>IF(X$29="","",IF(Vérification!$O$78=1,X192,IF(Vérification!$O$78=2,X192*0.75,IF(Vérification!$O$78=3,X192/2,0))))</f>
        <v>7.9692086278649997E+17</v>
      </c>
      <c r="Y193" s="513">
        <f>IF(Y$29="","",IF(Vérification!$O$78=1,Y192,IF(Vérification!$O$78=2,Y192*0.75,IF(Vérification!$O$78=3,Y192/2,0))))</f>
        <v>8.3486947528649997E+17</v>
      </c>
      <c r="Z193" s="513">
        <f>IF(Z$29="","",IF(Vérification!$O$78=1,Z192,IF(Vérification!$O$78=2,Z192*0.75,IF(Vérification!$O$78=3,Z192/2,0))))</f>
        <v>8.7281808778649997E+17</v>
      </c>
      <c r="AA193" s="513">
        <f>IF(AA$29="","",IF(Vérification!$O$78=1,AA192,IF(Vérification!$O$78=2,AA192*0.75,IF(Vérification!$O$78=3,AA192/2,0))))</f>
        <v>9.1076670028649997E+17</v>
      </c>
      <c r="AB193" s="513">
        <f>IF(AB$29="","",IF(Vérification!$O$78=1,AB192,IF(Vérification!$O$78=2,AB192*0.75,IF(Vérification!$O$78=3,AB192/2,0))))</f>
        <v>9.4871531278649997E+17</v>
      </c>
      <c r="AC193" s="513">
        <f>IF(AC$29="","",IF(Vérification!$O$78=1,AC192,IF(Vérification!$O$78=2,AC192*0.75,IF(Vérification!$O$78=3,AC192/2,0))))</f>
        <v>9.8666392528649997E+17</v>
      </c>
      <c r="AD193" s="513">
        <f>IF(AD$29="","",IF(Vérification!$O$78=1,AD192,IF(Vérification!$O$78=2,AD192*0.75,IF(Vérification!$O$78=3,AD192/2,0))))</f>
        <v>1.0246125377865E+18</v>
      </c>
      <c r="AE193" s="513">
        <f>IF(AE$29="","",IF(Vérification!$O$78=1,AE192,IF(Vérification!$O$78=2,AE192*0.75,IF(Vérification!$O$78=3,AE192/2,0))))</f>
        <v>1.0625611502865E+18</v>
      </c>
      <c r="AF193" s="513">
        <f>IF(AF$29="","",IF(Vérification!$O$78=1,AF192,IF(Vérification!$O$78=2,AF192*0.75,IF(Vérification!$O$78=3,AF192/2,0))))</f>
        <v>1.1005097627865E+18</v>
      </c>
      <c r="AG193" s="513">
        <f>IF(AG$29="","",IF(Vérification!$O$78=1,AG192,IF(Vérification!$O$78=2,AG192*0.75,IF(Vérification!$O$78=3,AG192/2,0))))</f>
        <v>1.1384583752865E+18</v>
      </c>
      <c r="AH193" s="513">
        <f>IF(AH$29="","",IF(Vérification!$O$78=1,AH192,IF(Vérification!$O$78=2,AH192*0.75,IF(Vérification!$O$78=3,AH192/2,0))))</f>
        <v>1.1764069877865001E+18</v>
      </c>
      <c r="AI193" s="513">
        <f>IF(AI$29="","",IF(Vérification!$O$78=1,AI192,IF(Vérification!$O$78=2,AI192*0.75,IF(Vérification!$O$78=3,AI192/2,0))))</f>
        <v>1.2143556002865001E+18</v>
      </c>
      <c r="AJ193" s="513">
        <f>IF(AJ$29="","",IF(Vérification!$O$78=1,AJ192,IF(Vérification!$O$78=2,AJ192*0.75,IF(Vérification!$O$78=3,AJ192/2,0))))</f>
        <v>1.2523042127865001E+18</v>
      </c>
      <c r="AK193" s="513" t="str">
        <f>IF(AK$29="","",IF(Vérification!$O$78=1,AK192,IF(Vérification!$O$78=2,AK192*0.75,IF(Vérification!$O$78=3,AK192/2,0))))</f>
        <v/>
      </c>
      <c r="AL193" s="513" t="str">
        <f>IF(AL$29="","",IF(Vérification!$O$78=1,AL192,IF(Vérification!$O$78=2,AL192*0.75,IF(Vérification!$O$78=3,AL192/2,0))))</f>
        <v/>
      </c>
      <c r="AM193" s="513" t="str">
        <f>IF(AM$29="","",IF(Vérification!$O$78=1,AM192,IF(Vérification!$O$78=2,AM192*0.75,IF(Vérification!$O$78=3,AM192/2,0))))</f>
        <v/>
      </c>
      <c r="AN193" s="513" t="str">
        <f>IF(AN$29="","",IF(Vérification!$O$78=1,AN192,IF(Vérification!$O$78=2,AN192*0.75,IF(Vérification!$O$78=3,AN192/2,0))))</f>
        <v/>
      </c>
      <c r="AO193" s="513" t="str">
        <f>IF(AO$29="","",IF(Vérification!$O$78=1,AO192,IF(Vérification!$O$78=2,AO192*0.75,IF(Vérification!$O$78=3,AO192/2,0))))</f>
        <v/>
      </c>
      <c r="AP193" s="513" t="str">
        <f>IF(AP$29="","",IF(Vérification!$O$78=1,AP192,IF(Vérification!$O$78=2,AP192*0.75,IF(Vérification!$O$78=3,AP192/2,0))))</f>
        <v/>
      </c>
      <c r="AQ193" s="513" t="str">
        <f>IF(AQ$29="","",IF(Vérification!$O$78=1,AQ192,IF(Vérification!$O$78=2,AQ192*0.75,IF(Vérification!$O$78=3,AQ192/2,0))))</f>
        <v/>
      </c>
      <c r="AR193" s="513" t="str">
        <f>IF(AR$29="","",IF(Vérification!$O$78=1,AR192,IF(Vérification!$O$78=2,AR192*0.75,IF(Vérification!$O$78=3,AR192/2,0))))</f>
        <v/>
      </c>
    </row>
    <row r="194" spans="1:44" s="507" customFormat="1" ht="22" hidden="1" customHeight="1" thickTop="1" thickBot="1" x14ac:dyDescent="0.2">
      <c r="A194" s="483"/>
      <c r="B194" s="504" t="s">
        <v>208</v>
      </c>
      <c r="C194" s="565" t="s">
        <v>49</v>
      </c>
      <c r="D194" s="506">
        <f>IF(D$29="","",D62+D58)</f>
        <v>1326500000</v>
      </c>
      <c r="E194" s="506">
        <f t="shared" ref="E194:AR194" si="64">IF(E$29="","",E62+E58)</f>
        <v>1326500000</v>
      </c>
      <c r="F194" s="506">
        <f t="shared" si="64"/>
        <v>1326500000</v>
      </c>
      <c r="G194" s="506">
        <f t="shared" si="64"/>
        <v>1326500000</v>
      </c>
      <c r="H194" s="506">
        <f t="shared" si="64"/>
        <v>1326500000</v>
      </c>
      <c r="I194" s="506">
        <f t="shared" si="64"/>
        <v>1326500000</v>
      </c>
      <c r="J194" s="506">
        <f t="shared" si="64"/>
        <v>1326500000</v>
      </c>
      <c r="K194" s="506">
        <f t="shared" si="64"/>
        <v>1326500000</v>
      </c>
      <c r="L194" s="506">
        <f t="shared" si="64"/>
        <v>1326500000</v>
      </c>
      <c r="M194" s="506">
        <f t="shared" si="64"/>
        <v>1326500000</v>
      </c>
      <c r="N194" s="506">
        <f t="shared" si="64"/>
        <v>1326500000</v>
      </c>
      <c r="O194" s="506">
        <f t="shared" si="64"/>
        <v>1326500000</v>
      </c>
      <c r="P194" s="506">
        <f t="shared" si="64"/>
        <v>1326500000</v>
      </c>
      <c r="Q194" s="506">
        <f t="shared" si="64"/>
        <v>1326500000</v>
      </c>
      <c r="R194" s="506">
        <f t="shared" si="64"/>
        <v>1326500000</v>
      </c>
      <c r="S194" s="506">
        <f t="shared" si="64"/>
        <v>1326500000</v>
      </c>
      <c r="T194" s="506">
        <f t="shared" si="64"/>
        <v>1326500000</v>
      </c>
      <c r="U194" s="506">
        <f t="shared" si="64"/>
        <v>1326500000</v>
      </c>
      <c r="V194" s="506">
        <f t="shared" si="64"/>
        <v>1326500000</v>
      </c>
      <c r="W194" s="506">
        <f t="shared" si="64"/>
        <v>1326500000</v>
      </c>
      <c r="X194" s="506">
        <f t="shared" si="64"/>
        <v>1326500000</v>
      </c>
      <c r="Y194" s="506">
        <f t="shared" si="64"/>
        <v>1326500000</v>
      </c>
      <c r="Z194" s="506">
        <f t="shared" si="64"/>
        <v>1326500000</v>
      </c>
      <c r="AA194" s="506">
        <f t="shared" si="64"/>
        <v>1326500000</v>
      </c>
      <c r="AB194" s="506">
        <f t="shared" si="64"/>
        <v>1326500000</v>
      </c>
      <c r="AC194" s="506">
        <f t="shared" si="64"/>
        <v>1326500000</v>
      </c>
      <c r="AD194" s="506">
        <f t="shared" si="64"/>
        <v>1326500000</v>
      </c>
      <c r="AE194" s="506">
        <f t="shared" si="64"/>
        <v>1326500000</v>
      </c>
      <c r="AF194" s="506">
        <f t="shared" si="64"/>
        <v>1326500000</v>
      </c>
      <c r="AG194" s="506">
        <f t="shared" si="64"/>
        <v>1326500000</v>
      </c>
      <c r="AH194" s="506">
        <f t="shared" si="64"/>
        <v>1326500000</v>
      </c>
      <c r="AI194" s="506">
        <f t="shared" si="64"/>
        <v>1326500000</v>
      </c>
      <c r="AJ194" s="506">
        <f t="shared" si="64"/>
        <v>1326500000</v>
      </c>
      <c r="AK194" s="506" t="str">
        <f t="shared" si="64"/>
        <v/>
      </c>
      <c r="AL194" s="506" t="str">
        <f t="shared" si="64"/>
        <v/>
      </c>
      <c r="AM194" s="506" t="str">
        <f t="shared" si="64"/>
        <v/>
      </c>
      <c r="AN194" s="506" t="str">
        <f t="shared" si="64"/>
        <v/>
      </c>
      <c r="AO194" s="506" t="str">
        <f t="shared" si="64"/>
        <v/>
      </c>
      <c r="AP194" s="506" t="str">
        <f t="shared" si="64"/>
        <v/>
      </c>
      <c r="AQ194" s="506" t="str">
        <f t="shared" si="64"/>
        <v/>
      </c>
      <c r="AR194" s="506" t="str">
        <f t="shared" si="64"/>
        <v/>
      </c>
    </row>
    <row r="195" spans="1:44" s="513" customFormat="1" ht="22" hidden="1" customHeight="1" thickTop="1" thickBot="1" x14ac:dyDescent="0.2">
      <c r="B195" s="513" t="s">
        <v>227</v>
      </c>
      <c r="C195" s="548" t="s">
        <v>49</v>
      </c>
      <c r="D195" s="513">
        <f>IF(D$29="","",IF(Vérification!$O$77=1,D194,IF(Vérification!$O$77=2,D194*0.75,IF(Vérification!$O$77=3,D194/2,0))))</f>
        <v>994875000</v>
      </c>
      <c r="E195" s="513">
        <f>IF(E$29="","",IF(Vérification!$O$77=1,E194,IF(Vérification!$O$77=2,E194*0.75,IF(Vérification!$O$77=3,E194/2,0))))</f>
        <v>994875000</v>
      </c>
      <c r="F195" s="513">
        <f>IF(F$29="","",IF(Vérification!$O$77=1,F194,IF(Vérification!$O$77=2,F194*0.75,IF(Vérification!$O$77=3,F194/2,0))))</f>
        <v>994875000</v>
      </c>
      <c r="G195" s="513">
        <f>IF(G$29="","",IF(Vérification!$O$77=1,G194,IF(Vérification!$O$77=2,G194*0.75,IF(Vérification!$O$77=3,G194/2,0))))</f>
        <v>994875000</v>
      </c>
      <c r="H195" s="513">
        <f>IF(H$29="","",IF(Vérification!$O$77=1,H194,IF(Vérification!$O$77=2,H194*0.75,IF(Vérification!$O$77=3,H194/2,0))))</f>
        <v>994875000</v>
      </c>
      <c r="I195" s="513">
        <f>IF(I$29="","",IF(Vérification!$O$77=1,I194,IF(Vérification!$O$77=2,I194*0.75,IF(Vérification!$O$77=3,I194/2,0))))</f>
        <v>994875000</v>
      </c>
      <c r="J195" s="513">
        <f>IF(J$29="","",IF(Vérification!$O$77=1,J194,IF(Vérification!$O$77=2,J194*0.75,IF(Vérification!$O$77=3,J194/2,0))))</f>
        <v>994875000</v>
      </c>
      <c r="K195" s="513">
        <f>IF(K$29="","",IF(Vérification!$O$77=1,K194,IF(Vérification!$O$77=2,K194*0.75,IF(Vérification!$O$77=3,K194/2,0))))</f>
        <v>994875000</v>
      </c>
      <c r="L195" s="513">
        <f>IF(L$29="","",IF(Vérification!$O$77=1,L194,IF(Vérification!$O$77=2,L194*0.75,IF(Vérification!$O$77=3,L194/2,0))))</f>
        <v>994875000</v>
      </c>
      <c r="M195" s="513">
        <f>IF(M$29="","",IF(Vérification!$O$77=1,M194,IF(Vérification!$O$77=2,M194*0.75,IF(Vérification!$O$77=3,M194/2,0))))</f>
        <v>994875000</v>
      </c>
      <c r="N195" s="513">
        <f>IF(N$29="","",IF(Vérification!$O$77=1,N194,IF(Vérification!$O$77=2,N194*0.75,IF(Vérification!$O$77=3,N194/2,0))))</f>
        <v>994875000</v>
      </c>
      <c r="O195" s="513">
        <f>IF(O$29="","",IF(Vérification!$O$77=1,O194,IF(Vérification!$O$77=2,O194*0.75,IF(Vérification!$O$77=3,O194/2,0))))</f>
        <v>994875000</v>
      </c>
      <c r="P195" s="513">
        <f>IF(P$29="","",IF(Vérification!$O$77=1,P194,IF(Vérification!$O$77=2,P194*0.75,IF(Vérification!$O$77=3,P194/2,0))))</f>
        <v>994875000</v>
      </c>
      <c r="Q195" s="513">
        <f>IF(Q$29="","",IF(Vérification!$O$77=1,Q194,IF(Vérification!$O$77=2,Q194*0.75,IF(Vérification!$O$77=3,Q194/2,0))))</f>
        <v>994875000</v>
      </c>
      <c r="R195" s="513">
        <f>IF(R$29="","",IF(Vérification!$O$77=1,R194,IF(Vérification!$O$77=2,R194*0.75,IF(Vérification!$O$77=3,R194/2,0))))</f>
        <v>994875000</v>
      </c>
      <c r="S195" s="513">
        <f>IF(S$29="","",IF(Vérification!$O$77=1,S194,IF(Vérification!$O$77=2,S194*0.75,IF(Vérification!$O$77=3,S194/2,0))))</f>
        <v>994875000</v>
      </c>
      <c r="T195" s="513">
        <f>IF(T$29="","",IF(Vérification!$O$77=1,T194,IF(Vérification!$O$77=2,T194*0.75,IF(Vérification!$O$77=3,T194/2,0))))</f>
        <v>994875000</v>
      </c>
      <c r="U195" s="513">
        <f>IF(U$29="","",IF(Vérification!$O$77=1,U194,IF(Vérification!$O$77=2,U194*0.75,IF(Vérification!$O$77=3,U194/2,0))))</f>
        <v>994875000</v>
      </c>
      <c r="V195" s="513">
        <f>IF(V$29="","",IF(Vérification!$O$77=1,V194,IF(Vérification!$O$77=2,V194*0.75,IF(Vérification!$O$77=3,V194/2,0))))</f>
        <v>994875000</v>
      </c>
      <c r="W195" s="513">
        <f>IF(W$29="","",IF(Vérification!$O$77=1,W194,IF(Vérification!$O$77=2,W194*0.75,IF(Vérification!$O$77=3,W194/2,0))))</f>
        <v>994875000</v>
      </c>
      <c r="X195" s="513">
        <f>IF(X$29="","",IF(Vérification!$O$77=1,X194,IF(Vérification!$O$77=2,X194*0.75,IF(Vérification!$O$77=3,X194/2,0))))</f>
        <v>994875000</v>
      </c>
      <c r="Y195" s="513">
        <f>IF(Y$29="","",IF(Vérification!$O$77=1,Y194,IF(Vérification!$O$77=2,Y194*0.75,IF(Vérification!$O$77=3,Y194/2,0))))</f>
        <v>994875000</v>
      </c>
      <c r="Z195" s="513">
        <f>IF(Z$29="","",IF(Vérification!$O$77=1,Z194,IF(Vérification!$O$77=2,Z194*0.75,IF(Vérification!$O$77=3,Z194/2,0))))</f>
        <v>994875000</v>
      </c>
      <c r="AA195" s="513">
        <f>IF(AA$29="","",IF(Vérification!$O$77=1,AA194,IF(Vérification!$O$77=2,AA194*0.75,IF(Vérification!$O$77=3,AA194/2,0))))</f>
        <v>994875000</v>
      </c>
      <c r="AB195" s="513">
        <f>IF(AB$29="","",IF(Vérification!$O$77=1,AB194,IF(Vérification!$O$77=2,AB194*0.75,IF(Vérification!$O$77=3,AB194/2,0))))</f>
        <v>994875000</v>
      </c>
      <c r="AC195" s="513">
        <f>IF(AC$29="","",IF(Vérification!$O$77=1,AC194,IF(Vérification!$O$77=2,AC194*0.75,IF(Vérification!$O$77=3,AC194/2,0))))</f>
        <v>994875000</v>
      </c>
      <c r="AD195" s="513">
        <f>IF(AD$29="","",IF(Vérification!$O$77=1,AD194,IF(Vérification!$O$77=2,AD194*0.75,IF(Vérification!$O$77=3,AD194/2,0))))</f>
        <v>994875000</v>
      </c>
      <c r="AE195" s="513">
        <f>IF(AE$29="","",IF(Vérification!$O$77=1,AE194,IF(Vérification!$O$77=2,AE194*0.75,IF(Vérification!$O$77=3,AE194/2,0))))</f>
        <v>994875000</v>
      </c>
      <c r="AF195" s="513">
        <f>IF(AF$29="","",IF(Vérification!$O$77=1,AF194,IF(Vérification!$O$77=2,AF194*0.75,IF(Vérification!$O$77=3,AF194/2,0))))</f>
        <v>994875000</v>
      </c>
      <c r="AG195" s="513">
        <f>IF(AG$29="","",IF(Vérification!$O$77=1,AG194,IF(Vérification!$O$77=2,AG194*0.75,IF(Vérification!$O$77=3,AG194/2,0))))</f>
        <v>994875000</v>
      </c>
      <c r="AH195" s="513">
        <f>IF(AH$29="","",IF(Vérification!$O$77=1,AH194,IF(Vérification!$O$77=2,AH194*0.75,IF(Vérification!$O$77=3,AH194/2,0))))</f>
        <v>994875000</v>
      </c>
      <c r="AI195" s="513">
        <f>IF(AI$29="","",IF(Vérification!$O$77=1,AI194,IF(Vérification!$O$77=2,AI194*0.75,IF(Vérification!$O$77=3,AI194/2,0))))</f>
        <v>994875000</v>
      </c>
      <c r="AJ195" s="513">
        <f>IF(AJ$29="","",IF(Vérification!$O$77=1,AJ194,IF(Vérification!$O$77=2,AJ194*0.75,IF(Vérification!$O$77=3,AJ194/2,0))))</f>
        <v>994875000</v>
      </c>
      <c r="AK195" s="513" t="str">
        <f>IF(AK$29="","",IF(Vérification!$O$77=1,AK194,IF(Vérification!$O$77=2,AK194*0.75,IF(Vérification!$O$77=3,AK194/2,0))))</f>
        <v/>
      </c>
      <c r="AL195" s="513" t="str">
        <f>IF(AL$29="","",IF(Vérification!$O$77=1,AL194,IF(Vérification!$O$77=2,AL194*0.75,IF(Vérification!$O$77=3,AL194/2,0))))</f>
        <v/>
      </c>
      <c r="AM195" s="513" t="str">
        <f>IF(AM$29="","",IF(Vérification!$O$77=1,AM194,IF(Vérification!$O$77=2,AM194*0.75,IF(Vérification!$O$77=3,AM194/2,0))))</f>
        <v/>
      </c>
      <c r="AN195" s="513" t="str">
        <f>IF(AN$29="","",IF(Vérification!$O$77=1,AN194,IF(Vérification!$O$77=2,AN194*0.75,IF(Vérification!$O$77=3,AN194/2,0))))</f>
        <v/>
      </c>
      <c r="AO195" s="513" t="str">
        <f>IF(AO$29="","",IF(Vérification!$O$77=1,AO194,IF(Vérification!$O$77=2,AO194*0.75,IF(Vérification!$O$77=3,AO194/2,0))))</f>
        <v/>
      </c>
      <c r="AP195" s="513" t="str">
        <f>IF(AP$29="","",IF(Vérification!$O$77=1,AP194,IF(Vérification!$O$77=2,AP194*0.75,IF(Vérification!$O$77=3,AP194/2,0))))</f>
        <v/>
      </c>
      <c r="AQ195" s="513" t="str">
        <f>IF(AQ$29="","",IF(Vérification!$O$77=1,AQ194,IF(Vérification!$O$77=2,AQ194*0.75,IF(Vérification!$O$77=3,AQ194/2,0))))</f>
        <v/>
      </c>
      <c r="AR195" s="513" t="str">
        <f>IF(AR$29="","",IF(Vérification!$O$77=1,AR194,IF(Vérification!$O$77=2,AR194*0.75,IF(Vérification!$O$77=3,AR194/2,0))))</f>
        <v/>
      </c>
    </row>
    <row r="196" spans="1:44" s="507" customFormat="1" ht="22" hidden="1" customHeight="1" thickTop="1" thickBot="1" x14ac:dyDescent="0.2">
      <c r="A196" s="483"/>
      <c r="B196" s="504" t="s">
        <v>206</v>
      </c>
      <c r="C196" s="565" t="s">
        <v>49</v>
      </c>
      <c r="D196" s="506">
        <f>IF(D$29="","",D68+D71)</f>
        <v>2040556270.0619934</v>
      </c>
      <c r="E196" s="506">
        <f t="shared" ref="E196:AR196" si="65">IF(E$29="","",E68+E71)</f>
        <v>3303981126.5813842</v>
      </c>
      <c r="F196" s="506">
        <f t="shared" si="65"/>
        <v>4515540044.6677284</v>
      </c>
      <c r="G196" s="506">
        <f t="shared" si="65"/>
        <v>5679269761.7216072</v>
      </c>
      <c r="H196" s="506">
        <f t="shared" si="65"/>
        <v>6795776212.1137733</v>
      </c>
      <c r="I196" s="506">
        <f t="shared" si="65"/>
        <v>7867212417.74226</v>
      </c>
      <c r="J196" s="506">
        <f t="shared" si="65"/>
        <v>8895655966.1222343</v>
      </c>
      <c r="K196" s="506">
        <f t="shared" si="65"/>
        <v>9883057060.6242828</v>
      </c>
      <c r="L196" s="506">
        <f t="shared" si="65"/>
        <v>10831318971.630709</v>
      </c>
      <c r="M196" s="506">
        <f t="shared" si="65"/>
        <v>11742219505.268833</v>
      </c>
      <c r="N196" s="506">
        <f t="shared" si="65"/>
        <v>12617491366.855028</v>
      </c>
      <c r="O196" s="506">
        <f t="shared" si="65"/>
        <v>13458756790.721249</v>
      </c>
      <c r="P196" s="506">
        <f t="shared" si="65"/>
        <v>14267594578.989296</v>
      </c>
      <c r="Q196" s="506">
        <f t="shared" si="65"/>
        <v>15038016137.26495</v>
      </c>
      <c r="R196" s="506">
        <f t="shared" si="65"/>
        <v>15778934483.994617</v>
      </c>
      <c r="S196" s="506">
        <f t="shared" si="65"/>
        <v>16491696691.338148</v>
      </c>
      <c r="T196" s="506">
        <f t="shared" si="65"/>
        <v>17177622547.673079</v>
      </c>
      <c r="U196" s="506">
        <f t="shared" si="65"/>
        <v>17837952223.37336</v>
      </c>
      <c r="V196" s="506">
        <f t="shared" si="65"/>
        <v>18473873375.9049</v>
      </c>
      <c r="W196" s="506">
        <f t="shared" si="65"/>
        <v>19086521737.224171</v>
      </c>
      <c r="X196" s="506">
        <f t="shared" si="65"/>
        <v>19676981674.355263</v>
      </c>
      <c r="Y196" s="506">
        <f t="shared" si="65"/>
        <v>20246286724.371925</v>
      </c>
      <c r="Z196" s="506">
        <f t="shared" si="65"/>
        <v>20795420104.954998</v>
      </c>
      <c r="AA196" s="506">
        <f t="shared" si="65"/>
        <v>21311633654.937229</v>
      </c>
      <c r="AB196" s="506">
        <f t="shared" si="65"/>
        <v>21809532673.811234</v>
      </c>
      <c r="AC196" s="506">
        <f t="shared" si="65"/>
        <v>22289965501.422649</v>
      </c>
      <c r="AD196" s="506">
        <f t="shared" si="65"/>
        <v>22753771712.17971</v>
      </c>
      <c r="AE196" s="506">
        <f t="shared" si="65"/>
        <v>23201729540.074516</v>
      </c>
      <c r="AF196" s="506">
        <f t="shared" si="65"/>
        <v>23634582754.03096</v>
      </c>
      <c r="AG196" s="506">
        <f t="shared" si="65"/>
        <v>24053054270.857285</v>
      </c>
      <c r="AH196" s="506">
        <f t="shared" si="65"/>
        <v>24457833261.813217</v>
      </c>
      <c r="AI196" s="506">
        <f t="shared" si="65"/>
        <v>24849575487.945072</v>
      </c>
      <c r="AJ196" s="506">
        <f t="shared" si="65"/>
        <v>25228903620.126766</v>
      </c>
      <c r="AK196" s="506" t="str">
        <f t="shared" si="65"/>
        <v/>
      </c>
      <c r="AL196" s="506" t="str">
        <f t="shared" si="65"/>
        <v/>
      </c>
      <c r="AM196" s="506" t="str">
        <f t="shared" si="65"/>
        <v/>
      </c>
      <c r="AN196" s="506" t="str">
        <f t="shared" si="65"/>
        <v/>
      </c>
      <c r="AO196" s="506" t="str">
        <f t="shared" si="65"/>
        <v/>
      </c>
      <c r="AP196" s="506" t="str">
        <f t="shared" si="65"/>
        <v/>
      </c>
      <c r="AQ196" s="506" t="str">
        <f t="shared" si="65"/>
        <v/>
      </c>
      <c r="AR196" s="506" t="str">
        <f t="shared" si="65"/>
        <v/>
      </c>
    </row>
    <row r="197" spans="1:44" s="513" customFormat="1" ht="22" hidden="1" customHeight="1" thickTop="1" thickBot="1" x14ac:dyDescent="0.2">
      <c r="B197" s="513" t="s">
        <v>227</v>
      </c>
      <c r="C197" s="548" t="s">
        <v>49</v>
      </c>
      <c r="D197" s="513">
        <f>IF(D$29="","",IF(Vérification!$O$79=1,D196,IF(Vérification!$O$79=2,D196*0.75,IF(Vérification!$O$79=3,D196/2,0))))</f>
        <v>2040556270.0619934</v>
      </c>
      <c r="E197" s="513">
        <f>IF(E$29="","",IF(Vérification!$O$79=1,E196,IF(Vérification!$O$79=2,E196*0.75,IF(Vérification!$O$79=3,E196/2,0))))</f>
        <v>3303981126.5813842</v>
      </c>
      <c r="F197" s="513">
        <f>IF(F$29="","",IF(Vérification!$O$79=1,F196,IF(Vérification!$O$79=2,F196*0.75,IF(Vérification!$O$79=3,F196/2,0))))</f>
        <v>4515540044.6677284</v>
      </c>
      <c r="G197" s="513">
        <f>IF(G$29="","",IF(Vérification!$O$79=1,G196,IF(Vérification!$O$79=2,G196*0.75,IF(Vérification!$O$79=3,G196/2,0))))</f>
        <v>5679269761.7216072</v>
      </c>
      <c r="H197" s="513">
        <f>IF(H$29="","",IF(Vérification!$O$79=1,H196,IF(Vérification!$O$79=2,H196*0.75,IF(Vérification!$O$79=3,H196/2,0))))</f>
        <v>6795776212.1137733</v>
      </c>
      <c r="I197" s="513">
        <f>IF(I$29="","",IF(Vérification!$O$79=1,I196,IF(Vérification!$O$79=2,I196*0.75,IF(Vérification!$O$79=3,I196/2,0))))</f>
        <v>7867212417.74226</v>
      </c>
      <c r="J197" s="513">
        <f>IF(J$29="","",IF(Vérification!$O$79=1,J196,IF(Vérification!$O$79=2,J196*0.75,IF(Vérification!$O$79=3,J196/2,0))))</f>
        <v>8895655966.1222343</v>
      </c>
      <c r="K197" s="513">
        <f>IF(K$29="","",IF(Vérification!$O$79=1,K196,IF(Vérification!$O$79=2,K196*0.75,IF(Vérification!$O$79=3,K196/2,0))))</f>
        <v>9883057060.6242828</v>
      </c>
      <c r="L197" s="513">
        <f>IF(L$29="","",IF(Vérification!$O$79=1,L196,IF(Vérification!$O$79=2,L196*0.75,IF(Vérification!$O$79=3,L196/2,0))))</f>
        <v>10831318971.630709</v>
      </c>
      <c r="M197" s="513">
        <f>IF(M$29="","",IF(Vérification!$O$79=1,M196,IF(Vérification!$O$79=2,M196*0.75,IF(Vérification!$O$79=3,M196/2,0))))</f>
        <v>11742219505.268833</v>
      </c>
      <c r="N197" s="513">
        <f>IF(N$29="","",IF(Vérification!$O$79=1,N196,IF(Vérification!$O$79=2,N196*0.75,IF(Vérification!$O$79=3,N196/2,0))))</f>
        <v>12617491366.855028</v>
      </c>
      <c r="O197" s="513">
        <f>IF(O$29="","",IF(Vérification!$O$79=1,O196,IF(Vérification!$O$79=2,O196*0.75,IF(Vérification!$O$79=3,O196/2,0))))</f>
        <v>13458756790.721249</v>
      </c>
      <c r="P197" s="513">
        <f>IF(P$29="","",IF(Vérification!$O$79=1,P196,IF(Vérification!$O$79=2,P196*0.75,IF(Vérification!$O$79=3,P196/2,0))))</f>
        <v>14267594578.989296</v>
      </c>
      <c r="Q197" s="513">
        <f>IF(Q$29="","",IF(Vérification!$O$79=1,Q196,IF(Vérification!$O$79=2,Q196*0.75,IF(Vérification!$O$79=3,Q196/2,0))))</f>
        <v>15038016137.26495</v>
      </c>
      <c r="R197" s="513">
        <f>IF(R$29="","",IF(Vérification!$O$79=1,R196,IF(Vérification!$O$79=2,R196*0.75,IF(Vérification!$O$79=3,R196/2,0))))</f>
        <v>15778934483.994617</v>
      </c>
      <c r="S197" s="513">
        <f>IF(S$29="","",IF(Vérification!$O$79=1,S196,IF(Vérification!$O$79=2,S196*0.75,IF(Vérification!$O$79=3,S196/2,0))))</f>
        <v>16491696691.338148</v>
      </c>
      <c r="T197" s="513">
        <f>IF(T$29="","",IF(Vérification!$O$79=1,T196,IF(Vérification!$O$79=2,T196*0.75,IF(Vérification!$O$79=3,T196/2,0))))</f>
        <v>17177622547.673079</v>
      </c>
      <c r="U197" s="513">
        <f>IF(U$29="","",IF(Vérification!$O$79=1,U196,IF(Vérification!$O$79=2,U196*0.75,IF(Vérification!$O$79=3,U196/2,0))))</f>
        <v>17837952223.37336</v>
      </c>
      <c r="V197" s="513">
        <f>IF(V$29="","",IF(Vérification!$O$79=1,V196,IF(Vérification!$O$79=2,V196*0.75,IF(Vérification!$O$79=3,V196/2,0))))</f>
        <v>18473873375.9049</v>
      </c>
      <c r="W197" s="513">
        <f>IF(W$29="","",IF(Vérification!$O$79=1,W196,IF(Vérification!$O$79=2,W196*0.75,IF(Vérification!$O$79=3,W196/2,0))))</f>
        <v>19086521737.224171</v>
      </c>
      <c r="X197" s="513">
        <f>IF(X$29="","",IF(Vérification!$O$79=1,X196,IF(Vérification!$O$79=2,X196*0.75,IF(Vérification!$O$79=3,X196/2,0))))</f>
        <v>19676981674.355263</v>
      </c>
      <c r="Y197" s="513">
        <f>IF(Y$29="","",IF(Vérification!$O$79=1,Y196,IF(Vérification!$O$79=2,Y196*0.75,IF(Vérification!$O$79=3,Y196/2,0))))</f>
        <v>20246286724.371925</v>
      </c>
      <c r="Z197" s="513">
        <f>IF(Z$29="","",IF(Vérification!$O$79=1,Z196,IF(Vérification!$O$79=2,Z196*0.75,IF(Vérification!$O$79=3,Z196/2,0))))</f>
        <v>20795420104.954998</v>
      </c>
      <c r="AA197" s="513">
        <f>IF(AA$29="","",IF(Vérification!$O$79=1,AA196,IF(Vérification!$O$79=2,AA196*0.75,IF(Vérification!$O$79=3,AA196/2,0))))</f>
        <v>21311633654.937229</v>
      </c>
      <c r="AB197" s="513">
        <f>IF(AB$29="","",IF(Vérification!$O$79=1,AB196,IF(Vérification!$O$79=2,AB196*0.75,IF(Vérification!$O$79=3,AB196/2,0))))</f>
        <v>21809532673.811234</v>
      </c>
      <c r="AC197" s="513">
        <f>IF(AC$29="","",IF(Vérification!$O$79=1,AC196,IF(Vérification!$O$79=2,AC196*0.75,IF(Vérification!$O$79=3,AC196/2,0))))</f>
        <v>22289965501.422649</v>
      </c>
      <c r="AD197" s="513">
        <f>IF(AD$29="","",IF(Vérification!$O$79=1,AD196,IF(Vérification!$O$79=2,AD196*0.75,IF(Vérification!$O$79=3,AD196/2,0))))</f>
        <v>22753771712.17971</v>
      </c>
      <c r="AE197" s="513">
        <f>IF(AE$29="","",IF(Vérification!$O$79=1,AE196,IF(Vérification!$O$79=2,AE196*0.75,IF(Vérification!$O$79=3,AE196/2,0))))</f>
        <v>23201729540.074516</v>
      </c>
      <c r="AF197" s="513">
        <f>IF(AF$29="","",IF(Vérification!$O$79=1,AF196,IF(Vérification!$O$79=2,AF196*0.75,IF(Vérification!$O$79=3,AF196/2,0))))</f>
        <v>23634582754.03096</v>
      </c>
      <c r="AG197" s="513">
        <f>IF(AG$29="","",IF(Vérification!$O$79=1,AG196,IF(Vérification!$O$79=2,AG196*0.75,IF(Vérification!$O$79=3,AG196/2,0))))</f>
        <v>24053054270.857285</v>
      </c>
      <c r="AH197" s="513">
        <f>IF(AH$29="","",IF(Vérification!$O$79=1,AH196,IF(Vérification!$O$79=2,AH196*0.75,IF(Vérification!$O$79=3,AH196/2,0))))</f>
        <v>24457833261.813217</v>
      </c>
      <c r="AI197" s="513">
        <f>IF(AI$29="","",IF(Vérification!$O$79=1,AI196,IF(Vérification!$O$79=2,AI196*0.75,IF(Vérification!$O$79=3,AI196/2,0))))</f>
        <v>24849575487.945072</v>
      </c>
      <c r="AJ197" s="513">
        <f>IF(AJ$29="","",IF(Vérification!$O$79=1,AJ196,IF(Vérification!$O$79=2,AJ196*0.75,IF(Vérification!$O$79=3,AJ196/2,0))))</f>
        <v>25228903620.126766</v>
      </c>
      <c r="AK197" s="513" t="str">
        <f>IF(AK$29="","",IF(Vérification!$O$79=1,AK196,IF(Vérification!$O$79=2,AK196*0.75,IF(Vérification!$O$79=3,AK196/2,0))))</f>
        <v/>
      </c>
      <c r="AL197" s="513" t="str">
        <f>IF(AL$29="","",IF(Vérification!$O$79=1,AL196,IF(Vérification!$O$79=2,AL196*0.75,IF(Vérification!$O$79=3,AL196/2,0))))</f>
        <v/>
      </c>
      <c r="AM197" s="513" t="str">
        <f>IF(AM$29="","",IF(Vérification!$O$79=1,AM196,IF(Vérification!$O$79=2,AM196*0.75,IF(Vérification!$O$79=3,AM196/2,0))))</f>
        <v/>
      </c>
      <c r="AN197" s="513" t="str">
        <f>IF(AN$29="","",IF(Vérification!$O$79=1,AN196,IF(Vérification!$O$79=2,AN196*0.75,IF(Vérification!$O$79=3,AN196/2,0))))</f>
        <v/>
      </c>
      <c r="AO197" s="513" t="str">
        <f>IF(AO$29="","",IF(Vérification!$O$79=1,AO196,IF(Vérification!$O$79=2,AO196*0.75,IF(Vérification!$O$79=3,AO196/2,0))))</f>
        <v/>
      </c>
      <c r="AP197" s="513" t="str">
        <f>IF(AP$29="","",IF(Vérification!$O$79=1,AP196,IF(Vérification!$O$79=2,AP196*0.75,IF(Vérification!$O$79=3,AP196/2,0))))</f>
        <v/>
      </c>
      <c r="AQ197" s="513" t="str">
        <f>IF(AQ$29="","",IF(Vérification!$O$79=1,AQ196,IF(Vérification!$O$79=2,AQ196*0.75,IF(Vérification!$O$79=3,AQ196/2,0))))</f>
        <v/>
      </c>
      <c r="AR197" s="513" t="str">
        <f>IF(AR$29="","",IF(Vérification!$O$79=1,AR196,IF(Vérification!$O$79=2,AR196*0.75,IF(Vérification!$O$79=3,AR196/2,0))))</f>
        <v/>
      </c>
    </row>
    <row r="198" spans="1:44" s="507" customFormat="1" ht="22" hidden="1" customHeight="1" thickTop="1" thickBot="1" x14ac:dyDescent="0.2">
      <c r="A198" s="483"/>
      <c r="B198" s="504" t="s">
        <v>207</v>
      </c>
      <c r="C198" s="565" t="s">
        <v>49</v>
      </c>
      <c r="D198" s="506">
        <f>IF(D191="","",Vérification!$C$89*10^6)</f>
        <v>200300000</v>
      </c>
      <c r="E198" s="506">
        <f>IF(E191="","",Vérification!$C$89*10^6)</f>
        <v>200300000</v>
      </c>
      <c r="F198" s="506">
        <f>IF(F191="","",Vérification!$C$89*10^6)</f>
        <v>200300000</v>
      </c>
      <c r="G198" s="506">
        <f>IF(G191="","",Vérification!$C$89*10^6)</f>
        <v>200300000</v>
      </c>
      <c r="H198" s="506">
        <f>IF(H191="","",Vérification!$C$89*10^6)</f>
        <v>200300000</v>
      </c>
      <c r="I198" s="506">
        <f>IF(I191="","",Vérification!$C$89*10^6)</f>
        <v>200300000</v>
      </c>
      <c r="J198" s="506">
        <f>IF(J191="","",Vérification!$C$89*10^6)</f>
        <v>200300000</v>
      </c>
      <c r="K198" s="506">
        <f>IF(K191="","",Vérification!$C$89*10^6)</f>
        <v>200300000</v>
      </c>
      <c r="L198" s="506">
        <f>IF(L191="","",Vérification!$C$89*10^6)</f>
        <v>200300000</v>
      </c>
      <c r="M198" s="506">
        <f>IF(M191="","",Vérification!$C$89*10^6)</f>
        <v>200300000</v>
      </c>
      <c r="N198" s="506">
        <f>IF(N191="","",Vérification!$C$89*10^6)</f>
        <v>200300000</v>
      </c>
      <c r="O198" s="506">
        <f>IF(O191="","",Vérification!$C$89*10^6)</f>
        <v>200300000</v>
      </c>
      <c r="P198" s="506">
        <f>IF(P191="","",Vérification!$C$89*10^6)</f>
        <v>200300000</v>
      </c>
      <c r="Q198" s="506">
        <f>IF(Q191="","",Vérification!$C$89*10^6)</f>
        <v>200300000</v>
      </c>
      <c r="R198" s="506">
        <f>IF(R191="","",Vérification!$C$89*10^6)</f>
        <v>200300000</v>
      </c>
      <c r="S198" s="506">
        <f>IF(S191="","",Vérification!$C$89*10^6)</f>
        <v>200300000</v>
      </c>
      <c r="T198" s="506">
        <f>IF(T191="","",Vérification!$C$89*10^6)</f>
        <v>200300000</v>
      </c>
      <c r="U198" s="506">
        <f>IF(U191="","",Vérification!$C$89*10^6)</f>
        <v>200300000</v>
      </c>
      <c r="V198" s="506">
        <f>IF(V191="","",Vérification!$C$89*10^6)</f>
        <v>200300000</v>
      </c>
      <c r="W198" s="506">
        <f>IF(W191="","",Vérification!$C$89*10^6)</f>
        <v>200300000</v>
      </c>
      <c r="X198" s="506">
        <f>IF(X191="","",Vérification!$C$89*10^6)</f>
        <v>200300000</v>
      </c>
      <c r="Y198" s="506">
        <f>IF(Y191="","",Vérification!$C$89*10^6)</f>
        <v>200300000</v>
      </c>
      <c r="Z198" s="506">
        <f>IF(Z191="","",Vérification!$C$89*10^6)</f>
        <v>200300000</v>
      </c>
      <c r="AA198" s="506">
        <f>IF(AA191="","",Vérification!$C$89*10^6)</f>
        <v>200300000</v>
      </c>
      <c r="AB198" s="506">
        <f>IF(AB191="","",Vérification!$C$89*10^6)</f>
        <v>200300000</v>
      </c>
      <c r="AC198" s="506">
        <f>IF(AC191="","",Vérification!$C$89*10^6)</f>
        <v>200300000</v>
      </c>
      <c r="AD198" s="506">
        <f>IF(AD191="","",Vérification!$C$89*10^6)</f>
        <v>200300000</v>
      </c>
      <c r="AE198" s="506">
        <f>IF(AE191="","",Vérification!$C$89*10^6)</f>
        <v>200300000</v>
      </c>
      <c r="AF198" s="506">
        <f>IF(AF191="","",Vérification!$C$89*10^6)</f>
        <v>200300000</v>
      </c>
      <c r="AG198" s="506">
        <f>IF(AG191="","",Vérification!$C$89*10^6)</f>
        <v>200300000</v>
      </c>
      <c r="AH198" s="506">
        <f>IF(AH191="","",Vérification!$C$89*10^6)</f>
        <v>200300000</v>
      </c>
      <c r="AI198" s="506">
        <f>IF(AI191="","",Vérification!$C$89*10^6)</f>
        <v>200300000</v>
      </c>
      <c r="AJ198" s="506">
        <f>IF(AJ191="","",Vérification!$C$89*10^6)</f>
        <v>200300000</v>
      </c>
      <c r="AK198" s="506" t="str">
        <f>IF(AK191="","",Vérification!$C$89*10^6)</f>
        <v/>
      </c>
      <c r="AL198" s="506" t="str">
        <f>IF(AL191="","",Vérification!$C$89*10^6)</f>
        <v/>
      </c>
      <c r="AM198" s="506" t="str">
        <f>IF(AM191="","",Vérification!$C$89*10^6)</f>
        <v/>
      </c>
      <c r="AN198" s="506" t="str">
        <f>IF(AN191="","",Vérification!$C$89*10^6)</f>
        <v/>
      </c>
      <c r="AO198" s="506" t="str">
        <f>IF(AO191="","",Vérification!$C$89*10^6)</f>
        <v/>
      </c>
      <c r="AP198" s="506" t="str">
        <f>IF(AP191="","",Vérification!$C$89*10^6)</f>
        <v/>
      </c>
      <c r="AQ198" s="506" t="str">
        <f>IF(AQ191="","",Vérification!$C$89*10^6)</f>
        <v/>
      </c>
      <c r="AR198" s="506" t="str">
        <f>IF(AR191="","",Vérification!$C$89*10^6)</f>
        <v/>
      </c>
    </row>
    <row r="199" spans="1:44" s="512" customFormat="1" ht="22" hidden="1" customHeight="1" thickTop="1" x14ac:dyDescent="0.15">
      <c r="A199" s="508"/>
      <c r="B199" s="509" t="s">
        <v>245</v>
      </c>
      <c r="C199" s="510" t="s">
        <v>49</v>
      </c>
      <c r="D199" s="511">
        <f>IF(D$29="","",D198*8760/Vérification!$D$89)</f>
        <v>253668931.61775336</v>
      </c>
      <c r="E199" s="511">
        <f>IF(E$29="","",E198*8760/Vérification!$D$89)</f>
        <v>253668931.61775336</v>
      </c>
      <c r="F199" s="511">
        <f>IF(F$29="","",F198*8760/Vérification!$D$89)</f>
        <v>253668931.61775336</v>
      </c>
      <c r="G199" s="511">
        <f>IF(G$29="","",G198*8760/Vérification!$D$89)</f>
        <v>253668931.61775336</v>
      </c>
      <c r="H199" s="511">
        <f>IF(H$29="","",H198*8760/Vérification!$D$89)</f>
        <v>253668931.61775336</v>
      </c>
      <c r="I199" s="511">
        <f>IF(I$29="","",I198*8760/Vérification!$D$89)</f>
        <v>253668931.61775336</v>
      </c>
      <c r="J199" s="511">
        <f>IF(J$29="","",J198*8760/Vérification!$D$89)</f>
        <v>253668931.61775336</v>
      </c>
      <c r="K199" s="511">
        <f>IF(K$29="","",K198*8760/Vérification!$D$89)</f>
        <v>253668931.61775336</v>
      </c>
      <c r="L199" s="511">
        <f>IF(L$29="","",L198*8760/Vérification!$D$89)</f>
        <v>253668931.61775336</v>
      </c>
      <c r="M199" s="511">
        <f>IF(M$29="","",M198*8760/Vérification!$D$89)</f>
        <v>253668931.61775336</v>
      </c>
      <c r="N199" s="511">
        <f>IF(N$29="","",N198*8760/Vérification!$D$89)</f>
        <v>253668931.61775336</v>
      </c>
      <c r="O199" s="511">
        <f>IF(O$29="","",O198*8760/Vérification!$D$89)</f>
        <v>253668931.61775336</v>
      </c>
      <c r="P199" s="511">
        <f>IF(P$29="","",P198*8760/Vérification!$D$89)</f>
        <v>253668931.61775336</v>
      </c>
      <c r="Q199" s="511">
        <f>IF(Q$29="","",Q198*8760/Vérification!$D$89)</f>
        <v>253668931.61775336</v>
      </c>
      <c r="R199" s="511">
        <f>IF(R$29="","",R198*8760/Vérification!$D$89)</f>
        <v>253668931.61775336</v>
      </c>
      <c r="S199" s="511">
        <f>IF(S$29="","",S198*8760/Vérification!$D$89)</f>
        <v>253668931.61775336</v>
      </c>
      <c r="T199" s="511">
        <f>IF(T$29="","",T198*8760/Vérification!$D$89)</f>
        <v>253668931.61775336</v>
      </c>
      <c r="U199" s="511">
        <f>IF(U$29="","",U198*8760/Vérification!$D$89)</f>
        <v>253668931.61775336</v>
      </c>
      <c r="V199" s="511">
        <f>IF(V$29="","",V198*8760/Vérification!$D$89)</f>
        <v>253668931.61775336</v>
      </c>
      <c r="W199" s="511">
        <f>IF(W$29="","",W198*8760/Vérification!$D$89)</f>
        <v>253668931.61775336</v>
      </c>
      <c r="X199" s="511">
        <f>IF(X$29="","",X198*8760/Vérification!$D$89)</f>
        <v>253668931.61775336</v>
      </c>
      <c r="Y199" s="511">
        <f>IF(Y$29="","",Y198*8760/Vérification!$D$89)</f>
        <v>253668931.61775336</v>
      </c>
      <c r="Z199" s="511">
        <f>IF(Z$29="","",Z198*8760/Vérification!$D$89)</f>
        <v>253668931.61775336</v>
      </c>
      <c r="AA199" s="511">
        <f>IF(AA$29="","",AA198*8760/Vérification!$D$89)</f>
        <v>253668931.61775336</v>
      </c>
      <c r="AB199" s="511">
        <f>IF(AB$29="","",AB198*8760/Vérification!$D$89)</f>
        <v>253668931.61775336</v>
      </c>
      <c r="AC199" s="511">
        <f>IF(AC$29="","",AC198*8760/Vérification!$D$89)</f>
        <v>253668931.61775336</v>
      </c>
      <c r="AD199" s="511">
        <f>IF(AD$29="","",AD198*8760/Vérification!$D$89)</f>
        <v>253668931.61775336</v>
      </c>
      <c r="AE199" s="511">
        <f>IF(AE$29="","",AE198*8760/Vérification!$D$89)</f>
        <v>253668931.61775336</v>
      </c>
      <c r="AF199" s="511">
        <f>IF(AF$29="","",AF198*8760/Vérification!$D$89)</f>
        <v>253668931.61775336</v>
      </c>
      <c r="AG199" s="511">
        <f>IF(AG$29="","",AG198*8760/Vérification!$D$89)</f>
        <v>253668931.61775336</v>
      </c>
      <c r="AH199" s="511">
        <f>IF(AH$29="","",AH198*8760/Vérification!$D$89)</f>
        <v>253668931.61775336</v>
      </c>
      <c r="AI199" s="511">
        <f>IF(AI$29="","",AI198*8760/Vérification!$D$89)</f>
        <v>253668931.61775336</v>
      </c>
      <c r="AJ199" s="511">
        <f>IF(AJ$29="","",AJ198*8760/Vérification!$D$89)</f>
        <v>253668931.61775336</v>
      </c>
      <c r="AK199" s="511" t="str">
        <f>IF(AK$29="","",AK198*8760/Vérification!$D$89)</f>
        <v/>
      </c>
      <c r="AL199" s="511" t="str">
        <f>IF(AL$29="","",AL198*8760/Vérification!$D$89)</f>
        <v/>
      </c>
      <c r="AM199" s="511" t="str">
        <f>IF(AM$29="","",AM198*8760/Vérification!$D$89)</f>
        <v/>
      </c>
      <c r="AN199" s="511" t="str">
        <f>IF(AN$29="","",AN198*8760/Vérification!$D$89)</f>
        <v/>
      </c>
      <c r="AO199" s="511" t="str">
        <f>IF(AO$29="","",AO198*8760/Vérification!$D$89)</f>
        <v/>
      </c>
      <c r="AP199" s="511" t="str">
        <f>IF(AP$29="","",AP198*8760/Vérification!$D$89)</f>
        <v/>
      </c>
      <c r="AQ199" s="511" t="str">
        <f>IF(AQ$29="","",AQ198*8760/Vérification!$D$89)</f>
        <v/>
      </c>
      <c r="AR199" s="511" t="str">
        <f>IF(AR$29="","",AR198*8760/Vérification!$D$89)</f>
        <v/>
      </c>
    </row>
    <row r="200" spans="1:44" s="513" customFormat="1" ht="22" hidden="1" customHeight="1" x14ac:dyDescent="0.15">
      <c r="B200" s="513" t="s">
        <v>227</v>
      </c>
      <c r="C200" s="548" t="s">
        <v>49</v>
      </c>
      <c r="D200" s="513">
        <f>IF(D$29="","",IF(Vérification!$O$80=1,D198,IF(Vérification!$O$80=2,D198*0.75,IF(Vérification!$O$80=3,D198/2,0))))</f>
        <v>100150000</v>
      </c>
      <c r="E200" s="513">
        <f>IF(E$29="","",IF(Vérification!$O$80=1,E198,IF(Vérification!$O$80=2,E198*0.75,IF(Vérification!$O$80=3,E198/2,0))))</f>
        <v>100150000</v>
      </c>
      <c r="F200" s="513">
        <f>IF(F$29="","",IF(Vérification!$O$80=1,F198,IF(Vérification!$O$80=2,F198*0.75,IF(Vérification!$O$80=3,F198/2,0))))</f>
        <v>100150000</v>
      </c>
      <c r="G200" s="513">
        <f>IF(G$29="","",IF(Vérification!$O$80=1,G198,IF(Vérification!$O$80=2,G198*0.75,IF(Vérification!$O$80=3,G198/2,0))))</f>
        <v>100150000</v>
      </c>
      <c r="H200" s="513">
        <f>IF(H$29="","",IF(Vérification!$O$80=1,H198,IF(Vérification!$O$80=2,H198*0.75,IF(Vérification!$O$80=3,H198/2,0))))</f>
        <v>100150000</v>
      </c>
      <c r="I200" s="513">
        <f>IF(I$29="","",IF(Vérification!$O$80=1,I198,IF(Vérification!$O$80=2,I198*0.75,IF(Vérification!$O$80=3,I198/2,0))))</f>
        <v>100150000</v>
      </c>
      <c r="J200" s="513">
        <f>IF(J$29="","",IF(Vérification!$O$80=1,J198,IF(Vérification!$O$80=2,J198*0.75,IF(Vérification!$O$80=3,J198/2,0))))</f>
        <v>100150000</v>
      </c>
      <c r="K200" s="513">
        <f>IF(K$29="","",IF(Vérification!$O$80=1,K198,IF(Vérification!$O$80=2,K198*0.75,IF(Vérification!$O$80=3,K198/2,0))))</f>
        <v>100150000</v>
      </c>
      <c r="L200" s="513">
        <f>IF(L$29="","",IF(Vérification!$O$80=1,L198,IF(Vérification!$O$80=2,L198*0.75,IF(Vérification!$O$80=3,L198/2,0))))</f>
        <v>100150000</v>
      </c>
      <c r="M200" s="513">
        <f>IF(M$29="","",IF(Vérification!$O$80=1,M198,IF(Vérification!$O$80=2,M198*0.75,IF(Vérification!$O$80=3,M198/2,0))))</f>
        <v>100150000</v>
      </c>
      <c r="N200" s="513">
        <f>IF(N$29="","",IF(Vérification!$O$80=1,N198,IF(Vérification!$O$80=2,N198*0.75,IF(Vérification!$O$80=3,N198/2,0))))</f>
        <v>100150000</v>
      </c>
      <c r="O200" s="513">
        <f>IF(O$29="","",IF(Vérification!$O$80=1,O198,IF(Vérification!$O$80=2,O198*0.75,IF(Vérification!$O$80=3,O198/2,0))))</f>
        <v>100150000</v>
      </c>
      <c r="P200" s="513">
        <f>IF(P$29="","",IF(Vérification!$O$80=1,P198,IF(Vérification!$O$80=2,P198*0.75,IF(Vérification!$O$80=3,P198/2,0))))</f>
        <v>100150000</v>
      </c>
      <c r="Q200" s="513">
        <f>IF(Q$29="","",IF(Vérification!$O$80=1,Q198,IF(Vérification!$O$80=2,Q198*0.75,IF(Vérification!$O$80=3,Q198/2,0))))</f>
        <v>100150000</v>
      </c>
      <c r="R200" s="513">
        <f>IF(R$29="","",IF(Vérification!$O$80=1,R198,IF(Vérification!$O$80=2,R198*0.75,IF(Vérification!$O$80=3,R198/2,0))))</f>
        <v>100150000</v>
      </c>
      <c r="S200" s="513">
        <f>IF(S$29="","",IF(Vérification!$O$80=1,S198,IF(Vérification!$O$80=2,S198*0.75,IF(Vérification!$O$80=3,S198/2,0))))</f>
        <v>100150000</v>
      </c>
      <c r="T200" s="513">
        <f>IF(T$29="","",IF(Vérification!$O$80=1,T198,IF(Vérification!$O$80=2,T198*0.75,IF(Vérification!$O$80=3,T198/2,0))))</f>
        <v>100150000</v>
      </c>
      <c r="U200" s="513">
        <f>IF(U$29="","",IF(Vérification!$O$80=1,U198,IF(Vérification!$O$80=2,U198*0.75,IF(Vérification!$O$80=3,U198/2,0))))</f>
        <v>100150000</v>
      </c>
      <c r="V200" s="513">
        <f>IF(V$29="","",IF(Vérification!$O$80=1,V198,IF(Vérification!$O$80=2,V198*0.75,IF(Vérification!$O$80=3,V198/2,0))))</f>
        <v>100150000</v>
      </c>
      <c r="W200" s="513">
        <f>IF(W$29="","",IF(Vérification!$O$80=1,W198,IF(Vérification!$O$80=2,W198*0.75,IF(Vérification!$O$80=3,W198/2,0))))</f>
        <v>100150000</v>
      </c>
      <c r="X200" s="513">
        <f>IF(X$29="","",IF(Vérification!$O$80=1,X198,IF(Vérification!$O$80=2,X198*0.75,IF(Vérification!$O$80=3,X198/2,0))))</f>
        <v>100150000</v>
      </c>
      <c r="Y200" s="513">
        <f>IF(Y$29="","",IF(Vérification!$O$80=1,Y198,IF(Vérification!$O$80=2,Y198*0.75,IF(Vérification!$O$80=3,Y198/2,0))))</f>
        <v>100150000</v>
      </c>
      <c r="Z200" s="513">
        <f>IF(Z$29="","",IF(Vérification!$O$80=1,Z198,IF(Vérification!$O$80=2,Z198*0.75,IF(Vérification!$O$80=3,Z198/2,0))))</f>
        <v>100150000</v>
      </c>
      <c r="AA200" s="513">
        <f>IF(AA$29="","",IF(Vérification!$O$80=1,AA198,IF(Vérification!$O$80=2,AA198*0.75,IF(Vérification!$O$80=3,AA198/2,0))))</f>
        <v>100150000</v>
      </c>
      <c r="AB200" s="513">
        <f>IF(AB$29="","",IF(Vérification!$O$80=1,AB198,IF(Vérification!$O$80=2,AB198*0.75,IF(Vérification!$O$80=3,AB198/2,0))))</f>
        <v>100150000</v>
      </c>
      <c r="AC200" s="513">
        <f>IF(AC$29="","",IF(Vérification!$O$80=1,AC198,IF(Vérification!$O$80=2,AC198*0.75,IF(Vérification!$O$80=3,AC198/2,0))))</f>
        <v>100150000</v>
      </c>
      <c r="AD200" s="513">
        <f>IF(AD$29="","",IF(Vérification!$O$80=1,AD198,IF(Vérification!$O$80=2,AD198*0.75,IF(Vérification!$O$80=3,AD198/2,0))))</f>
        <v>100150000</v>
      </c>
      <c r="AE200" s="513">
        <f>IF(AE$29="","",IF(Vérification!$O$80=1,AE198,IF(Vérification!$O$80=2,AE198*0.75,IF(Vérification!$O$80=3,AE198/2,0))))</f>
        <v>100150000</v>
      </c>
      <c r="AF200" s="513">
        <f>IF(AF$29="","",IF(Vérification!$O$80=1,AF198,IF(Vérification!$O$80=2,AF198*0.75,IF(Vérification!$O$80=3,AF198/2,0))))</f>
        <v>100150000</v>
      </c>
      <c r="AG200" s="513">
        <f>IF(AG$29="","",IF(Vérification!$O$80=1,AG198,IF(Vérification!$O$80=2,AG198*0.75,IF(Vérification!$O$80=3,AG198/2,0))))</f>
        <v>100150000</v>
      </c>
      <c r="AH200" s="513">
        <f>IF(AH$29="","",IF(Vérification!$O$80=1,AH198,IF(Vérification!$O$80=2,AH198*0.75,IF(Vérification!$O$80=3,AH198/2,0))))</f>
        <v>100150000</v>
      </c>
      <c r="AI200" s="513">
        <f>IF(AI$29="","",IF(Vérification!$O$80=1,AI198,IF(Vérification!$O$80=2,AI198*0.75,IF(Vérification!$O$80=3,AI198/2,0))))</f>
        <v>100150000</v>
      </c>
      <c r="AJ200" s="513">
        <f>IF(AJ$29="","",IF(Vérification!$O$80=1,AJ198,IF(Vérification!$O$80=2,AJ198*0.75,IF(Vérification!$O$80=3,AJ198/2,0))))</f>
        <v>100150000</v>
      </c>
      <c r="AK200" s="513" t="str">
        <f>IF(AK$29="","",IF(Vérification!$O$80=1,AK198,IF(Vérification!$O$80=2,AK198*0.75,IF(Vérification!$O$80=3,AK198/2,0))))</f>
        <v/>
      </c>
      <c r="AL200" s="513" t="str">
        <f>IF(AL$29="","",IF(Vérification!$O$80=1,AL198,IF(Vérification!$O$80=2,AL198*0.75,IF(Vérification!$O$80=3,AL198/2,0))))</f>
        <v/>
      </c>
      <c r="AM200" s="513" t="str">
        <f>IF(AM$29="","",IF(Vérification!$O$80=1,AM198,IF(Vérification!$O$80=2,AM198*0.75,IF(Vérification!$O$80=3,AM198/2,0))))</f>
        <v/>
      </c>
      <c r="AN200" s="513" t="str">
        <f>IF(AN$29="","",IF(Vérification!$O$80=1,AN198,IF(Vérification!$O$80=2,AN198*0.75,IF(Vérification!$O$80=3,AN198/2,0))))</f>
        <v/>
      </c>
      <c r="AO200" s="513" t="str">
        <f>IF(AO$29="","",IF(Vérification!$O$80=1,AO198,IF(Vérification!$O$80=2,AO198*0.75,IF(Vérification!$O$80=3,AO198/2,0))))</f>
        <v/>
      </c>
      <c r="AP200" s="513" t="str">
        <f>IF(AP$29="","",IF(Vérification!$O$80=1,AP198,IF(Vérification!$O$80=2,AP198*0.75,IF(Vérification!$O$80=3,AP198/2,0))))</f>
        <v/>
      </c>
      <c r="AQ200" s="513" t="str">
        <f>IF(AQ$29="","",IF(Vérification!$O$80=1,AQ198,IF(Vérification!$O$80=2,AQ198*0.75,IF(Vérification!$O$80=3,AQ198/2,0))))</f>
        <v/>
      </c>
      <c r="AR200" s="513" t="str">
        <f>IF(AR$29="","",IF(Vérification!$O$80=1,AR198,IF(Vérification!$O$80=2,AR198*0.75,IF(Vérification!$O$80=3,AR198/2,0))))</f>
        <v/>
      </c>
    </row>
    <row r="201" spans="1:44" s="513" customFormat="1" ht="22" hidden="1" customHeight="1" thickBot="1" x14ac:dyDescent="0.2">
      <c r="C201" s="548"/>
    </row>
    <row r="202" spans="1:44" s="507" customFormat="1" ht="22" hidden="1" customHeight="1" thickTop="1" thickBot="1" x14ac:dyDescent="0.2">
      <c r="A202" s="483"/>
      <c r="B202" s="566" t="s">
        <v>205</v>
      </c>
      <c r="C202" s="567" t="s">
        <v>49</v>
      </c>
      <c r="D202" s="568">
        <f t="shared" ref="D202:AR202" si="66">IF(D191="","",D192+D194+D196+D198)</f>
        <v>3.7948616353856272E+16</v>
      </c>
      <c r="E202" s="568">
        <f t="shared" si="66"/>
        <v>7.589723011728112E+16</v>
      </c>
      <c r="F202" s="568">
        <f t="shared" si="66"/>
        <v>1.1384584382884005E+17</v>
      </c>
      <c r="G202" s="568">
        <f t="shared" si="66"/>
        <v>1.5179445749256976E+17</v>
      </c>
      <c r="H202" s="568">
        <f t="shared" si="66"/>
        <v>1.8974307110907622E+17</v>
      </c>
      <c r="I202" s="568">
        <f t="shared" si="66"/>
        <v>2.2769168468051242E+17</v>
      </c>
      <c r="J202" s="568">
        <f t="shared" si="66"/>
        <v>2.6564029820895597E+17</v>
      </c>
      <c r="K202" s="568">
        <f t="shared" si="66"/>
        <v>3.0358891169635699E+17</v>
      </c>
      <c r="L202" s="568">
        <f t="shared" si="66"/>
        <v>3.4153752514461888E+17</v>
      </c>
      <c r="M202" s="568">
        <f t="shared" si="66"/>
        <v>3.7948613855551949E+17</v>
      </c>
      <c r="N202" s="568">
        <f t="shared" si="66"/>
        <v>4.174347519307913E+17</v>
      </c>
      <c r="O202" s="568">
        <f t="shared" si="66"/>
        <v>4.553833652720567E+17</v>
      </c>
      <c r="P202" s="568">
        <f t="shared" si="66"/>
        <v>4.9333197858089446E+17</v>
      </c>
      <c r="Q202" s="568">
        <f t="shared" si="66"/>
        <v>5.312805918513161E+17</v>
      </c>
      <c r="R202" s="568">
        <f t="shared" si="66"/>
        <v>5.6922920509223437E+17</v>
      </c>
      <c r="S202" s="568">
        <f t="shared" si="66"/>
        <v>6.0717781830499661E+17</v>
      </c>
      <c r="T202" s="568">
        <f t="shared" si="66"/>
        <v>6.451264314909225E+17</v>
      </c>
      <c r="U202" s="568">
        <f t="shared" si="66"/>
        <v>6.8307504465125222E+17</v>
      </c>
      <c r="V202" s="568">
        <f t="shared" si="66"/>
        <v>7.2102365778717338E+17</v>
      </c>
      <c r="W202" s="568">
        <f t="shared" si="66"/>
        <v>7.589722708998217E+17</v>
      </c>
      <c r="X202" s="568">
        <f t="shared" si="66"/>
        <v>7.969208839902816E+17</v>
      </c>
      <c r="Y202" s="568">
        <f t="shared" si="66"/>
        <v>8.3486949705958669E+17</v>
      </c>
      <c r="Z202" s="568">
        <f t="shared" si="66"/>
        <v>8.7281811010872013E+17</v>
      </c>
      <c r="AA202" s="568">
        <f t="shared" si="66"/>
        <v>9.1076672312493363E+17</v>
      </c>
      <c r="AB202" s="568">
        <f t="shared" si="66"/>
        <v>9.4871533612283264E+17</v>
      </c>
      <c r="AC202" s="568">
        <f t="shared" si="66"/>
        <v>9.8666394910326541E+17</v>
      </c>
      <c r="AD202" s="568">
        <f t="shared" si="66"/>
        <v>1.0246125620670717E+18</v>
      </c>
      <c r="AE202" s="568">
        <f t="shared" si="66"/>
        <v>1.0625611750150295E+18</v>
      </c>
      <c r="AF202" s="568">
        <f t="shared" si="66"/>
        <v>1.1005097879478828E+18</v>
      </c>
      <c r="AG202" s="568">
        <f t="shared" si="66"/>
        <v>1.1384584008663542E+18</v>
      </c>
      <c r="AH202" s="568">
        <f t="shared" si="66"/>
        <v>1.1764070137711334E+18</v>
      </c>
      <c r="AI202" s="568">
        <f t="shared" si="66"/>
        <v>1.2143556266628756E+18</v>
      </c>
      <c r="AJ202" s="568">
        <f t="shared" si="66"/>
        <v>1.2523042395422039E+18</v>
      </c>
      <c r="AK202" s="568" t="str">
        <f t="shared" si="66"/>
        <v/>
      </c>
      <c r="AL202" s="568" t="str">
        <f t="shared" si="66"/>
        <v/>
      </c>
      <c r="AM202" s="568" t="str">
        <f t="shared" si="66"/>
        <v/>
      </c>
      <c r="AN202" s="568" t="str">
        <f t="shared" si="66"/>
        <v/>
      </c>
      <c r="AO202" s="568" t="str">
        <f t="shared" si="66"/>
        <v/>
      </c>
      <c r="AP202" s="568" t="str">
        <f t="shared" si="66"/>
        <v/>
      </c>
      <c r="AQ202" s="568" t="str">
        <f t="shared" si="66"/>
        <v/>
      </c>
      <c r="AR202" s="568" t="str">
        <f t="shared" si="66"/>
        <v/>
      </c>
    </row>
    <row r="203" spans="1:44" s="512" customFormat="1" ht="22" hidden="1" customHeight="1" thickTop="1" x14ac:dyDescent="0.15">
      <c r="A203" s="508"/>
      <c r="B203" s="509" t="s">
        <v>242</v>
      </c>
      <c r="C203" s="510" t="s">
        <v>11</v>
      </c>
      <c r="D203" s="511">
        <f t="shared" ref="D203:AR203" si="67">IF(D$29="","",D48+D52+D59+D63+D69+D72+D199)</f>
        <v>1.0404692667757818E+17</v>
      </c>
      <c r="E203" s="511">
        <f t="shared" si="67"/>
        <v>2.0809383893949014E+17</v>
      </c>
      <c r="F203" s="511">
        <f t="shared" si="67"/>
        <v>3.1214075069802784E+17</v>
      </c>
      <c r="G203" s="511">
        <f t="shared" si="67"/>
        <v>4.1618766199236902E+17</v>
      </c>
      <c r="H203" s="511">
        <f t="shared" si="67"/>
        <v>5.2023457282839437E+17</v>
      </c>
      <c r="I203" s="511">
        <f t="shared" si="67"/>
        <v>6.2428148322699968E+17</v>
      </c>
      <c r="J203" s="511">
        <f t="shared" si="67"/>
        <v>7.2832839320834854E+17</v>
      </c>
      <c r="K203" s="511">
        <f t="shared" si="67"/>
        <v>8.3237530279136832E+17</v>
      </c>
      <c r="L203" s="511">
        <f t="shared" si="67"/>
        <v>9.3642221199453043E+17</v>
      </c>
      <c r="M203" s="511">
        <f t="shared" si="67"/>
        <v>1.0404691208350898E+18</v>
      </c>
      <c r="N203" s="511">
        <f t="shared" si="67"/>
        <v>1.1445160293298621E+18</v>
      </c>
      <c r="O203" s="511">
        <f t="shared" si="67"/>
        <v>1.248562937494592E+18</v>
      </c>
      <c r="P203" s="511">
        <f t="shared" si="67"/>
        <v>1.3526098453446019E+18</v>
      </c>
      <c r="Q203" s="511">
        <f t="shared" si="67"/>
        <v>1.456656752821771E+18</v>
      </c>
      <c r="R203" s="511">
        <f t="shared" si="67"/>
        <v>1.5607036600126026E+18</v>
      </c>
      <c r="S203" s="511">
        <f t="shared" si="67"/>
        <v>1.6647505669301709E+18</v>
      </c>
      <c r="T203" s="511">
        <f t="shared" si="67"/>
        <v>1.7687974735872842E+18</v>
      </c>
      <c r="U203" s="511">
        <f t="shared" si="67"/>
        <v>1.8728443799959788E+18</v>
      </c>
      <c r="V203" s="511">
        <f t="shared" si="67"/>
        <v>1.9768912861677819E+18</v>
      </c>
      <c r="W203" s="511">
        <f t="shared" si="67"/>
        <v>2.0809381921137155E+18</v>
      </c>
      <c r="X203" s="511">
        <f t="shared" si="67"/>
        <v>2.1849850978443039E+18</v>
      </c>
      <c r="Y203" s="511">
        <f t="shared" si="67"/>
        <v>2.2890320033695777E+18</v>
      </c>
      <c r="Z203" s="511">
        <f t="shared" si="67"/>
        <v>2.3930789086990792E+18</v>
      </c>
      <c r="AA203" s="511">
        <f t="shared" si="67"/>
        <v>2.4971258137090847E+18</v>
      </c>
      <c r="AB203" s="511">
        <f t="shared" si="67"/>
        <v>2.6011727185413417E+18</v>
      </c>
      <c r="AC203" s="511">
        <f t="shared" si="67"/>
        <v>2.7052196232040847E+18</v>
      </c>
      <c r="AD203" s="511">
        <f t="shared" si="67"/>
        <v>2.8092665277054612E+18</v>
      </c>
      <c r="AE203" s="511">
        <f t="shared" si="67"/>
        <v>2.9133134320530243E+18</v>
      </c>
      <c r="AF203" s="511">
        <f t="shared" si="67"/>
        <v>3.017360336253993E+18</v>
      </c>
      <c r="AG203" s="511">
        <f t="shared" si="67"/>
        <v>3.1214072403153828E+18</v>
      </c>
      <c r="AH203" s="511">
        <f t="shared" si="67"/>
        <v>3.2254541442438825E+18</v>
      </c>
      <c r="AI203" s="511">
        <f t="shared" si="67"/>
        <v>3.3295010480458568E+18</v>
      </c>
      <c r="AJ203" s="511">
        <f t="shared" si="67"/>
        <v>3.4335479517273482E+18</v>
      </c>
      <c r="AK203" s="511" t="str">
        <f t="shared" si="67"/>
        <v/>
      </c>
      <c r="AL203" s="511" t="str">
        <f t="shared" si="67"/>
        <v/>
      </c>
      <c r="AM203" s="511" t="str">
        <f t="shared" si="67"/>
        <v/>
      </c>
      <c r="AN203" s="511" t="str">
        <f t="shared" si="67"/>
        <v/>
      </c>
      <c r="AO203" s="511" t="str">
        <f t="shared" si="67"/>
        <v/>
      </c>
      <c r="AP203" s="511" t="str">
        <f t="shared" si="67"/>
        <v/>
      </c>
      <c r="AQ203" s="511" t="str">
        <f t="shared" si="67"/>
        <v/>
      </c>
      <c r="AR203" s="511" t="str">
        <f t="shared" si="67"/>
        <v/>
      </c>
    </row>
    <row r="204" spans="1:44" s="512" customFormat="1" ht="22" hidden="1" customHeight="1" x14ac:dyDescent="0.15">
      <c r="A204" s="508"/>
      <c r="B204" s="509"/>
      <c r="C204" s="510" t="s">
        <v>17</v>
      </c>
      <c r="D204" s="611">
        <f>D202/D203</f>
        <v>0.36472597092129289</v>
      </c>
      <c r="E204" s="612">
        <f>IF(E$83="",D204,E202/E203)</f>
        <v>0.36472598373924292</v>
      </c>
      <c r="F204" s="612">
        <f t="shared" ref="F204:AR204" si="68">IF(F$83="",E204,F202/F203)</f>
        <v>0.3647259884339073</v>
      </c>
      <c r="G204" s="612">
        <f t="shared" si="68"/>
        <v>0.36472599107311587</v>
      </c>
      <c r="H204" s="612">
        <f t="shared" si="68"/>
        <v>0.3647259928871841</v>
      </c>
      <c r="I204" s="612">
        <f t="shared" si="68"/>
        <v>0.3647259942799228</v>
      </c>
      <c r="J204" s="612">
        <f t="shared" si="68"/>
        <v>0.36472599542465706</v>
      </c>
      <c r="K204" s="612">
        <f t="shared" si="68"/>
        <v>0.36472599640843789</v>
      </c>
      <c r="L204" s="612">
        <f t="shared" si="68"/>
        <v>0.36472599727975458</v>
      </c>
      <c r="M204" s="612">
        <f t="shared" si="68"/>
        <v>0.3647259980680066</v>
      </c>
      <c r="N204" s="612">
        <f t="shared" si="68"/>
        <v>0.36472599879200296</v>
      </c>
      <c r="O204" s="612">
        <f t="shared" si="68"/>
        <v>0.36472599946450768</v>
      </c>
      <c r="P204" s="612">
        <f t="shared" si="68"/>
        <v>0.36472600009443906</v>
      </c>
      <c r="Q204" s="612">
        <f t="shared" si="68"/>
        <v>0.36472600070136141</v>
      </c>
      <c r="R204" s="612">
        <f t="shared" si="68"/>
        <v>0.36472600127537208</v>
      </c>
      <c r="S204" s="612">
        <f t="shared" si="68"/>
        <v>0.3647260018205869</v>
      </c>
      <c r="T204" s="612">
        <f t="shared" si="68"/>
        <v>0.36472600234019253</v>
      </c>
      <c r="U204" s="612">
        <f t="shared" si="68"/>
        <v>0.36472600283677542</v>
      </c>
      <c r="V204" s="612">
        <f t="shared" si="68"/>
        <v>0.36472600331244465</v>
      </c>
      <c r="W204" s="612">
        <f t="shared" si="68"/>
        <v>0.36472600376895131</v>
      </c>
      <c r="X204" s="612">
        <f t="shared" si="68"/>
        <v>0.3647260042077724</v>
      </c>
      <c r="Y204" s="612">
        <f t="shared" si="68"/>
        <v>0.36472600463017296</v>
      </c>
      <c r="Z204" s="612">
        <f t="shared" si="68"/>
        <v>0.36472600503725128</v>
      </c>
      <c r="AA204" s="612">
        <f t="shared" si="68"/>
        <v>0.36472600544388828</v>
      </c>
      <c r="AB204" s="612">
        <f t="shared" si="68"/>
        <v>0.36472600583587672</v>
      </c>
      <c r="AC204" s="612">
        <f t="shared" si="68"/>
        <v>0.36472600621411005</v>
      </c>
      <c r="AD204" s="612">
        <f t="shared" si="68"/>
        <v>0.36472600657935783</v>
      </c>
      <c r="AE204" s="612">
        <f t="shared" si="68"/>
        <v>0.36472600693233276</v>
      </c>
      <c r="AF204" s="612">
        <f t="shared" si="68"/>
        <v>0.36472600727367849</v>
      </c>
      <c r="AG204" s="612">
        <f t="shared" si="68"/>
        <v>0.36472600760396962</v>
      </c>
      <c r="AH204" s="612">
        <f t="shared" si="68"/>
        <v>0.36472600792373355</v>
      </c>
      <c r="AI204" s="612">
        <f t="shared" si="68"/>
        <v>0.36472600823345663</v>
      </c>
      <c r="AJ204" s="612">
        <f t="shared" si="68"/>
        <v>0.36472600853359133</v>
      </c>
      <c r="AK204" s="612">
        <f t="shared" si="68"/>
        <v>0.36472600853359133</v>
      </c>
      <c r="AL204" s="612">
        <f t="shared" si="68"/>
        <v>0.36472600853359133</v>
      </c>
      <c r="AM204" s="612">
        <f t="shared" si="68"/>
        <v>0.36472600853359133</v>
      </c>
      <c r="AN204" s="612">
        <f t="shared" si="68"/>
        <v>0.36472600853359133</v>
      </c>
      <c r="AO204" s="612">
        <f t="shared" si="68"/>
        <v>0.36472600853359133</v>
      </c>
      <c r="AP204" s="612">
        <f t="shared" si="68"/>
        <v>0.36472600853359133</v>
      </c>
      <c r="AQ204" s="612">
        <f t="shared" si="68"/>
        <v>0.36472600853359133</v>
      </c>
      <c r="AR204" s="612">
        <f t="shared" si="68"/>
        <v>0.36472600853359133</v>
      </c>
    </row>
    <row r="205" spans="1:44" s="483" customFormat="1" ht="26" hidden="1" customHeight="1" x14ac:dyDescent="0.15">
      <c r="A205" s="576">
        <f>HLOOKUP(Vérification!$F$91,D191:AR207,15,FALSE)</f>
        <v>38460064.553966723</v>
      </c>
      <c r="B205" s="513" t="s">
        <v>228</v>
      </c>
      <c r="C205" s="548" t="s">
        <v>17</v>
      </c>
      <c r="D205" s="570">
        <f>IF(D191="","",D202/D$36)</f>
        <v>874946.40418007947</v>
      </c>
      <c r="E205" s="570">
        <f t="shared" ref="E205:AR205" si="69">IF(E191="","",E202/E$36)</f>
        <v>1775797.5224178876</v>
      </c>
      <c r="F205" s="570">
        <f t="shared" si="69"/>
        <v>2701885.7495151465</v>
      </c>
      <c r="G205" s="570">
        <f t="shared" si="69"/>
        <v>3652513.258218165</v>
      </c>
      <c r="H205" s="570">
        <f t="shared" si="69"/>
        <v>4626955.9986099713</v>
      </c>
      <c r="I205" s="570">
        <f t="shared" si="69"/>
        <v>5624466.4728277195</v>
      </c>
      <c r="J205" s="570">
        <f t="shared" si="69"/>
        <v>6644279.5380913373</v>
      </c>
      <c r="K205" s="570">
        <f t="shared" si="69"/>
        <v>7685612.0714211538</v>
      </c>
      <c r="L205" s="570">
        <f t="shared" si="69"/>
        <v>8747672.6410623807</v>
      </c>
      <c r="M205" s="570">
        <f t="shared" si="69"/>
        <v>9829657.4938605726</v>
      </c>
      <c r="N205" s="570">
        <f t="shared" si="69"/>
        <v>10930761.748783574</v>
      </c>
      <c r="O205" s="570">
        <f t="shared" si="69"/>
        <v>12050174.33124458</v>
      </c>
      <c r="P205" s="570">
        <f t="shared" si="69"/>
        <v>13187089.489152338</v>
      </c>
      <c r="Q205" s="570">
        <f t="shared" si="69"/>
        <v>14340703.929514285</v>
      </c>
      <c r="R205" s="570">
        <f t="shared" si="69"/>
        <v>15510220.727070715</v>
      </c>
      <c r="S205" s="570">
        <f t="shared" si="69"/>
        <v>16694848.05388513</v>
      </c>
      <c r="T205" s="570">
        <f t="shared" si="69"/>
        <v>17893812.486872789</v>
      </c>
      <c r="U205" s="570">
        <f t="shared" si="69"/>
        <v>19106349.421596758</v>
      </c>
      <c r="V205" s="570">
        <f t="shared" si="69"/>
        <v>20331709.945541546</v>
      </c>
      <c r="W205" s="570">
        <f t="shared" si="69"/>
        <v>21569162.18105147</v>
      </c>
      <c r="X205" s="570">
        <f t="shared" si="69"/>
        <v>22817992.245169535</v>
      </c>
      <c r="Y205" s="570">
        <f t="shared" si="69"/>
        <v>24077504.826960824</v>
      </c>
      <c r="Z205" s="570">
        <f t="shared" si="69"/>
        <v>25347023.386329491</v>
      </c>
      <c r="AA205" s="570">
        <f t="shared" si="69"/>
        <v>26625895.159414362</v>
      </c>
      <c r="AB205" s="570">
        <f t="shared" si="69"/>
        <v>27913492.051984008</v>
      </c>
      <c r="AC205" s="570">
        <f t="shared" si="69"/>
        <v>29209199.729695287</v>
      </c>
      <c r="AD205" s="570">
        <f t="shared" si="69"/>
        <v>30512439.182566978</v>
      </c>
      <c r="AE205" s="570">
        <f t="shared" si="69"/>
        <v>31822644.280885391</v>
      </c>
      <c r="AF205" s="570">
        <f t="shared" si="69"/>
        <v>33139271.827536881</v>
      </c>
      <c r="AG205" s="570">
        <f t="shared" si="69"/>
        <v>34461807.941307634</v>
      </c>
      <c r="AH205" s="570">
        <f t="shared" si="69"/>
        <v>35789761.534766465</v>
      </c>
      <c r="AI205" s="570">
        <f t="shared" si="69"/>
        <v>37122663.312998548</v>
      </c>
      <c r="AJ205" s="570">
        <f t="shared" si="69"/>
        <v>38460064.553966723</v>
      </c>
      <c r="AK205" s="570" t="str">
        <f t="shared" si="69"/>
        <v/>
      </c>
      <c r="AL205" s="570" t="str">
        <f t="shared" si="69"/>
        <v/>
      </c>
      <c r="AM205" s="570" t="str">
        <f t="shared" si="69"/>
        <v/>
      </c>
      <c r="AN205" s="570" t="str">
        <f t="shared" si="69"/>
        <v/>
      </c>
      <c r="AO205" s="570" t="str">
        <f t="shared" si="69"/>
        <v/>
      </c>
      <c r="AP205" s="570" t="str">
        <f t="shared" si="69"/>
        <v/>
      </c>
      <c r="AQ205" s="570" t="str">
        <f t="shared" si="69"/>
        <v/>
      </c>
      <c r="AR205" s="570" t="str">
        <f t="shared" si="69"/>
        <v/>
      </c>
    </row>
    <row r="206" spans="1:44" s="512" customFormat="1" ht="22" hidden="1" customHeight="1" x14ac:dyDescent="0.15">
      <c r="A206" s="508"/>
      <c r="B206" s="509" t="s">
        <v>40</v>
      </c>
      <c r="C206" s="510" t="s">
        <v>272</v>
      </c>
      <c r="D206" s="511">
        <f>IF(D$29="","",D53+D64+D73)</f>
        <v>3.9552078941881152E+16</v>
      </c>
      <c r="E206" s="511">
        <f t="shared" ref="E206:AR206" si="70">IF(E$29="","",E53+E64+E73)</f>
        <v>7.9104157721237584E+16</v>
      </c>
      <c r="F206" s="511">
        <f t="shared" si="70"/>
        <v>1.186562363454444E+17</v>
      </c>
      <c r="G206" s="511">
        <f t="shared" si="70"/>
        <v>1.5820831482657696E+17</v>
      </c>
      <c r="H206" s="511">
        <f t="shared" si="70"/>
        <v>1.9776039316644778E+17</v>
      </c>
      <c r="I206" s="511">
        <f t="shared" si="70"/>
        <v>2.3731247137149738E+17</v>
      </c>
      <c r="J206" s="511">
        <f t="shared" si="70"/>
        <v>2.7686454944794051E+17</v>
      </c>
      <c r="K206" s="511">
        <f t="shared" si="70"/>
        <v>3.1641662740161094E+17</v>
      </c>
      <c r="L206" s="511">
        <f t="shared" si="70"/>
        <v>3.5596870523820211E+17</v>
      </c>
      <c r="M206" s="511">
        <f t="shared" si="70"/>
        <v>3.95520782963032E+17</v>
      </c>
      <c r="N206" s="511">
        <f t="shared" si="70"/>
        <v>4.3507286058128371E+17</v>
      </c>
      <c r="O206" s="511">
        <f t="shared" si="70"/>
        <v>4.7462493809781005E+17</v>
      </c>
      <c r="P206" s="511">
        <f t="shared" si="70"/>
        <v>5.141770155173337E+17</v>
      </c>
      <c r="Q206" s="511">
        <f t="shared" si="70"/>
        <v>5.5372909282194061E+17</v>
      </c>
      <c r="R206" s="511">
        <f t="shared" si="70"/>
        <v>5.9328117003829286E+17</v>
      </c>
      <c r="S206" s="511">
        <f t="shared" si="70"/>
        <v>6.3283324717041997E+17</v>
      </c>
      <c r="T206" s="511">
        <f t="shared" si="70"/>
        <v>6.7238532422226995E+17</v>
      </c>
      <c r="U206" s="511">
        <f t="shared" si="70"/>
        <v>7.1193740119755264E+17</v>
      </c>
      <c r="V206" s="511">
        <f t="shared" si="70"/>
        <v>7.5148947809982067E+17</v>
      </c>
      <c r="W206" s="511">
        <f t="shared" si="70"/>
        <v>7.9104155493247142E+17</v>
      </c>
      <c r="X206" s="511">
        <f t="shared" si="70"/>
        <v>8.3059363169874867E+17</v>
      </c>
      <c r="Y206" s="511">
        <f t="shared" si="70"/>
        <v>8.70145708401744E+17</v>
      </c>
      <c r="Z206" s="511">
        <f t="shared" si="70"/>
        <v>9.0969778504439872E+17</v>
      </c>
      <c r="AA206" s="511">
        <f t="shared" si="70"/>
        <v>9.4924986158857843E+17</v>
      </c>
      <c r="AB206" s="511">
        <f t="shared" si="70"/>
        <v>9.8880193807797261E+17</v>
      </c>
      <c r="AC206" s="511">
        <f t="shared" si="70"/>
        <v>1.0283540145151196E+18</v>
      </c>
      <c r="AD206" s="511">
        <f t="shared" si="70"/>
        <v>1.06790609090253E+18</v>
      </c>
      <c r="AE206" s="511">
        <f t="shared" si="70"/>
        <v>1.1074581672425324E+18</v>
      </c>
      <c r="AF206" s="511">
        <f t="shared" si="70"/>
        <v>1.1470102435373514E+18</v>
      </c>
      <c r="AG206" s="511">
        <f t="shared" si="70"/>
        <v>1.1865623197891497E+18</v>
      </c>
      <c r="AH206" s="511">
        <f t="shared" si="70"/>
        <v>1.2261143959999887E+18</v>
      </c>
      <c r="AI206" s="511">
        <f t="shared" si="70"/>
        <v>1.26566647217183E+18</v>
      </c>
      <c r="AJ206" s="511">
        <f>IF(AJ$29="","",AJ53+AJ64+AJ73)</f>
        <v>1.3052185483065364E+18</v>
      </c>
      <c r="AK206" s="511" t="str">
        <f t="shared" si="70"/>
        <v/>
      </c>
      <c r="AL206" s="511" t="str">
        <f t="shared" si="70"/>
        <v/>
      </c>
      <c r="AM206" s="511" t="str">
        <f t="shared" si="70"/>
        <v/>
      </c>
      <c r="AN206" s="511" t="str">
        <f t="shared" si="70"/>
        <v/>
      </c>
      <c r="AO206" s="511" t="str">
        <f t="shared" si="70"/>
        <v/>
      </c>
      <c r="AP206" s="511" t="str">
        <f t="shared" si="70"/>
        <v/>
      </c>
      <c r="AQ206" s="511" t="str">
        <f t="shared" si="70"/>
        <v/>
      </c>
      <c r="AR206" s="511" t="str">
        <f t="shared" si="70"/>
        <v/>
      </c>
    </row>
    <row r="207" spans="1:44" s="483" customFormat="1" ht="26" hidden="1" customHeight="1" x14ac:dyDescent="0.15">
      <c r="A207" s="513"/>
      <c r="B207" s="513" t="s">
        <v>227</v>
      </c>
      <c r="C207" s="548" t="s">
        <v>49</v>
      </c>
      <c r="D207" s="548">
        <f t="shared" ref="D207:AR207" si="71">IF(D$29="","",D193+D195+D197+D200)</f>
        <v>3.7948615922081272E+16</v>
      </c>
      <c r="E207" s="548">
        <f t="shared" si="71"/>
        <v>7.5897229685506128E+16</v>
      </c>
      <c r="F207" s="548">
        <f t="shared" si="71"/>
        <v>1.1384584339706506E+17</v>
      </c>
      <c r="G207" s="548">
        <f t="shared" si="71"/>
        <v>1.5179445706079475E+17</v>
      </c>
      <c r="H207" s="548">
        <f t="shared" si="71"/>
        <v>1.8974307067730125E+17</v>
      </c>
      <c r="I207" s="548">
        <f t="shared" si="71"/>
        <v>2.2769168424873741E+17</v>
      </c>
      <c r="J207" s="548">
        <f t="shared" si="71"/>
        <v>2.6564029777718099E+17</v>
      </c>
      <c r="K207" s="548">
        <f t="shared" si="71"/>
        <v>3.0358891126458208E+17</v>
      </c>
      <c r="L207" s="548">
        <f t="shared" si="71"/>
        <v>3.4153752471284397E+17</v>
      </c>
      <c r="M207" s="548">
        <f t="shared" si="71"/>
        <v>3.7948613812374451E+17</v>
      </c>
      <c r="N207" s="548">
        <f t="shared" si="71"/>
        <v>4.1743475149901638E+17</v>
      </c>
      <c r="O207" s="548">
        <f t="shared" si="71"/>
        <v>4.5538336484028179E+17</v>
      </c>
      <c r="P207" s="548">
        <f t="shared" si="71"/>
        <v>4.9333197814911955E+17</v>
      </c>
      <c r="Q207" s="548">
        <f t="shared" si="71"/>
        <v>5.3128059141954112E+17</v>
      </c>
      <c r="R207" s="548">
        <f t="shared" si="71"/>
        <v>5.6922920466045946E+17</v>
      </c>
      <c r="S207" s="548">
        <f t="shared" si="71"/>
        <v>6.0717781787322163E+17</v>
      </c>
      <c r="T207" s="548">
        <f t="shared" si="71"/>
        <v>6.4512643105914752E+17</v>
      </c>
      <c r="U207" s="548">
        <f t="shared" si="71"/>
        <v>6.8307504421947725E+17</v>
      </c>
      <c r="V207" s="548">
        <f t="shared" si="71"/>
        <v>7.210236573553984E+17</v>
      </c>
      <c r="W207" s="548">
        <f t="shared" si="71"/>
        <v>7.5897227046804672E+17</v>
      </c>
      <c r="X207" s="548">
        <f t="shared" si="71"/>
        <v>7.9692088355850662E+17</v>
      </c>
      <c r="Y207" s="548">
        <f t="shared" si="71"/>
        <v>8.3486949662781171E+17</v>
      </c>
      <c r="Z207" s="548">
        <f t="shared" si="71"/>
        <v>8.7281810967694515E+17</v>
      </c>
      <c r="AA207" s="548">
        <f t="shared" si="71"/>
        <v>9.1076672269315866E+17</v>
      </c>
      <c r="AB207" s="548">
        <f t="shared" si="71"/>
        <v>9.4871533569105766E+17</v>
      </c>
      <c r="AC207" s="548">
        <f t="shared" si="71"/>
        <v>9.8666394867149043E+17</v>
      </c>
      <c r="AD207" s="548">
        <f t="shared" si="71"/>
        <v>1.0246125616352968E+18</v>
      </c>
      <c r="AE207" s="548">
        <f t="shared" si="71"/>
        <v>1.0625611745832545E+18</v>
      </c>
      <c r="AF207" s="548">
        <f t="shared" si="71"/>
        <v>1.1005097875161078E+18</v>
      </c>
      <c r="AG207" s="548">
        <f t="shared" si="71"/>
        <v>1.1384584004345792E+18</v>
      </c>
      <c r="AH207" s="548">
        <f t="shared" si="71"/>
        <v>1.1764070133393582E+18</v>
      </c>
      <c r="AI207" s="548">
        <f t="shared" si="71"/>
        <v>1.2143556262311004E+18</v>
      </c>
      <c r="AJ207" s="548">
        <f t="shared" si="71"/>
        <v>1.2523042391104287E+18</v>
      </c>
      <c r="AK207" s="548" t="str">
        <f t="shared" si="71"/>
        <v/>
      </c>
      <c r="AL207" s="548" t="str">
        <f t="shared" si="71"/>
        <v/>
      </c>
      <c r="AM207" s="548" t="str">
        <f t="shared" si="71"/>
        <v/>
      </c>
      <c r="AN207" s="548" t="str">
        <f t="shared" si="71"/>
        <v/>
      </c>
      <c r="AO207" s="548" t="str">
        <f t="shared" si="71"/>
        <v/>
      </c>
      <c r="AP207" s="548" t="str">
        <f t="shared" si="71"/>
        <v/>
      </c>
      <c r="AQ207" s="548" t="str">
        <f t="shared" si="71"/>
        <v/>
      </c>
      <c r="AR207" s="548" t="str">
        <f t="shared" si="71"/>
        <v/>
      </c>
    </row>
    <row r="208" spans="1:44" s="483" customFormat="1" ht="26" hidden="1" customHeight="1" x14ac:dyDescent="0.15"/>
    <row r="209" spans="1:1173" s="479" customFormat="1" ht="22" hidden="1" customHeight="1" x14ac:dyDescent="0.15">
      <c r="B209" s="480" t="s">
        <v>107</v>
      </c>
      <c r="C209" s="481" t="str">
        <f>$C$25</f>
        <v>*EOL*</v>
      </c>
      <c r="E209" s="482"/>
      <c r="J209" s="482"/>
    </row>
    <row r="210" spans="1:1173" s="484" customFormat="1" ht="10" hidden="1" customHeight="1" x14ac:dyDescent="0.15">
      <c r="A210" s="483"/>
      <c r="E210" s="485"/>
      <c r="J210" s="485"/>
    </row>
    <row r="211" spans="1:1173" s="483" customFormat="1" ht="22" hidden="1" customHeight="1" x14ac:dyDescent="0.15">
      <c r="B211" s="486" t="s">
        <v>238</v>
      </c>
      <c r="C211" s="571">
        <f>D25</f>
        <v>0</v>
      </c>
      <c r="D211" s="484" t="s">
        <v>191</v>
      </c>
      <c r="F211" s="488">
        <f>H25/100</f>
        <v>1</v>
      </c>
      <c r="J211" s="489"/>
    </row>
    <row r="212" spans="1:1173" s="483" customFormat="1" ht="22" hidden="1" customHeight="1" x14ac:dyDescent="0.15">
      <c r="B212" s="486" t="s">
        <v>239</v>
      </c>
      <c r="C212" s="490">
        <f>F25</f>
        <v>2500000000</v>
      </c>
      <c r="D212" s="486" t="s">
        <v>194</v>
      </c>
      <c r="F212" s="488">
        <f>I25/100</f>
        <v>1</v>
      </c>
      <c r="J212" s="489"/>
    </row>
    <row r="213" spans="1:1173" s="483" customFormat="1" ht="22" hidden="1" customHeight="1" x14ac:dyDescent="0.15">
      <c r="J213" s="489"/>
    </row>
    <row r="214" spans="1:1173" s="494" customFormat="1" ht="10" hidden="1" customHeight="1" x14ac:dyDescent="0.15">
      <c r="A214" s="483"/>
      <c r="B214" s="492"/>
      <c r="C214" s="493"/>
      <c r="E214" s="495"/>
      <c r="J214" s="495"/>
    </row>
    <row r="215" spans="1:1173" s="483" customFormat="1" ht="22" hidden="1" customHeight="1" x14ac:dyDescent="0.15">
      <c r="B215" s="496"/>
      <c r="C215" s="497" t="str">
        <f>E$21</f>
        <v>Puissance hydraulique</v>
      </c>
      <c r="D215" s="479"/>
      <c r="E215" s="482"/>
      <c r="J215" s="489"/>
    </row>
    <row r="216" spans="1:1173" s="503" customFormat="1" ht="22" hidden="1" customHeight="1" thickBot="1" x14ac:dyDescent="0.2">
      <c r="A216" s="483"/>
      <c r="B216" s="498" t="s">
        <v>69</v>
      </c>
      <c r="C216" s="499" t="s">
        <v>11</v>
      </c>
      <c r="D216" s="500">
        <f>D$29</f>
        <v>2018</v>
      </c>
      <c r="E216" s="501">
        <f t="shared" ref="E216:AR216" si="72">E$29</f>
        <v>2019</v>
      </c>
      <c r="F216" s="500">
        <f t="shared" si="72"/>
        <v>2020</v>
      </c>
      <c r="G216" s="500">
        <f t="shared" si="72"/>
        <v>2021</v>
      </c>
      <c r="H216" s="500">
        <f t="shared" si="72"/>
        <v>2022</v>
      </c>
      <c r="I216" s="500">
        <f t="shared" si="72"/>
        <v>2023</v>
      </c>
      <c r="J216" s="501">
        <f t="shared" si="72"/>
        <v>2024</v>
      </c>
      <c r="K216" s="500">
        <f t="shared" si="72"/>
        <v>2025</v>
      </c>
      <c r="L216" s="500">
        <f t="shared" si="72"/>
        <v>2026</v>
      </c>
      <c r="M216" s="500">
        <f t="shared" si="72"/>
        <v>2027</v>
      </c>
      <c r="N216" s="500">
        <f t="shared" si="72"/>
        <v>2028</v>
      </c>
      <c r="O216" s="500">
        <f t="shared" si="72"/>
        <v>2029</v>
      </c>
      <c r="P216" s="500">
        <f t="shared" si="72"/>
        <v>2030</v>
      </c>
      <c r="Q216" s="500">
        <f t="shared" si="72"/>
        <v>2031</v>
      </c>
      <c r="R216" s="500">
        <f t="shared" si="72"/>
        <v>2032</v>
      </c>
      <c r="S216" s="500">
        <f t="shared" si="72"/>
        <v>2033</v>
      </c>
      <c r="T216" s="500">
        <f t="shared" si="72"/>
        <v>2034</v>
      </c>
      <c r="U216" s="500">
        <f t="shared" si="72"/>
        <v>2035</v>
      </c>
      <c r="V216" s="500">
        <f t="shared" si="72"/>
        <v>2036</v>
      </c>
      <c r="W216" s="500">
        <f t="shared" si="72"/>
        <v>2037</v>
      </c>
      <c r="X216" s="500">
        <f t="shared" si="72"/>
        <v>2038</v>
      </c>
      <c r="Y216" s="500">
        <f t="shared" si="72"/>
        <v>2039</v>
      </c>
      <c r="Z216" s="500">
        <f t="shared" si="72"/>
        <v>2040</v>
      </c>
      <c r="AA216" s="500">
        <f t="shared" si="72"/>
        <v>2041</v>
      </c>
      <c r="AB216" s="500">
        <f t="shared" si="72"/>
        <v>2042</v>
      </c>
      <c r="AC216" s="500">
        <f t="shared" si="72"/>
        <v>2043</v>
      </c>
      <c r="AD216" s="500">
        <f t="shared" si="72"/>
        <v>2044</v>
      </c>
      <c r="AE216" s="500">
        <f t="shared" si="72"/>
        <v>2045</v>
      </c>
      <c r="AF216" s="500">
        <f t="shared" si="72"/>
        <v>2046</v>
      </c>
      <c r="AG216" s="500">
        <f t="shared" si="72"/>
        <v>2047</v>
      </c>
      <c r="AH216" s="500">
        <f t="shared" si="72"/>
        <v>2048</v>
      </c>
      <c r="AI216" s="500">
        <f t="shared" si="72"/>
        <v>2049</v>
      </c>
      <c r="AJ216" s="500">
        <f t="shared" si="72"/>
        <v>2050</v>
      </c>
      <c r="AK216" s="500" t="str">
        <f t="shared" si="72"/>
        <v/>
      </c>
      <c r="AL216" s="500" t="str">
        <f t="shared" si="72"/>
        <v/>
      </c>
      <c r="AM216" s="500" t="str">
        <f t="shared" si="72"/>
        <v/>
      </c>
      <c r="AN216" s="500" t="str">
        <f t="shared" si="72"/>
        <v/>
      </c>
      <c r="AO216" s="500" t="str">
        <f t="shared" si="72"/>
        <v/>
      </c>
      <c r="AP216" s="500" t="str">
        <f t="shared" si="72"/>
        <v/>
      </c>
      <c r="AQ216" s="500" t="str">
        <f t="shared" si="72"/>
        <v/>
      </c>
      <c r="AR216" s="500" t="str">
        <f t="shared" si="72"/>
        <v/>
      </c>
      <c r="AS216" s="502"/>
      <c r="AT216" s="502"/>
      <c r="AU216" s="502"/>
      <c r="AV216" s="502"/>
      <c r="AW216" s="502"/>
      <c r="AX216" s="502"/>
      <c r="AY216" s="502"/>
      <c r="AZ216" s="502"/>
      <c r="BA216" s="502"/>
      <c r="BB216" s="502"/>
      <c r="BC216" s="502"/>
      <c r="BD216" s="502"/>
      <c r="BE216" s="502"/>
      <c r="BF216" s="502"/>
      <c r="BG216" s="502"/>
      <c r="BH216" s="502"/>
      <c r="BI216" s="502"/>
      <c r="BJ216" s="502"/>
      <c r="BK216" s="502"/>
      <c r="BL216" s="502"/>
      <c r="BM216" s="502"/>
      <c r="BN216" s="502"/>
      <c r="BO216" s="502"/>
      <c r="BP216" s="502"/>
      <c r="BQ216" s="502"/>
      <c r="BR216" s="502"/>
      <c r="BS216" s="502"/>
      <c r="BT216" s="502"/>
      <c r="BU216" s="502"/>
      <c r="BV216" s="502"/>
      <c r="BW216" s="502"/>
      <c r="BX216" s="502"/>
      <c r="BY216" s="502"/>
      <c r="BZ216" s="502"/>
      <c r="CA216" s="502"/>
      <c r="CB216" s="502"/>
      <c r="CC216" s="502"/>
      <c r="CD216" s="502"/>
      <c r="CE216" s="502"/>
      <c r="CF216" s="502"/>
      <c r="CG216" s="502"/>
      <c r="CH216" s="502"/>
      <c r="CI216" s="502"/>
      <c r="CJ216" s="502"/>
      <c r="CK216" s="502"/>
      <c r="CL216" s="502"/>
      <c r="CM216" s="502"/>
      <c r="CN216" s="502"/>
      <c r="CO216" s="502"/>
      <c r="CP216" s="502"/>
      <c r="CQ216" s="502"/>
      <c r="CR216" s="502"/>
      <c r="CS216" s="502"/>
      <c r="CT216" s="502"/>
      <c r="CU216" s="502"/>
      <c r="CV216" s="502"/>
      <c r="CW216" s="502"/>
      <c r="CX216" s="502"/>
      <c r="CY216" s="502"/>
      <c r="CZ216" s="502"/>
      <c r="DA216" s="502"/>
      <c r="DB216" s="502"/>
      <c r="DC216" s="502"/>
      <c r="DD216" s="502"/>
      <c r="DE216" s="502"/>
      <c r="DF216" s="502"/>
      <c r="DG216" s="502"/>
      <c r="DH216" s="502"/>
      <c r="DI216" s="502"/>
      <c r="DJ216" s="502"/>
      <c r="DK216" s="502"/>
      <c r="DL216" s="502"/>
      <c r="DM216" s="502"/>
      <c r="DN216" s="502"/>
      <c r="DO216" s="502"/>
      <c r="DP216" s="502"/>
      <c r="DQ216" s="502"/>
      <c r="DR216" s="502"/>
      <c r="DS216" s="502"/>
      <c r="DT216" s="502"/>
      <c r="DU216" s="502"/>
      <c r="DV216" s="502"/>
      <c r="DW216" s="502"/>
      <c r="DX216" s="502"/>
      <c r="DY216" s="502"/>
      <c r="DZ216" s="502"/>
      <c r="EA216" s="502"/>
      <c r="EB216" s="502"/>
      <c r="EC216" s="502"/>
      <c r="ED216" s="502"/>
      <c r="EE216" s="502"/>
      <c r="EF216" s="502"/>
      <c r="EG216" s="502"/>
      <c r="EH216" s="502"/>
      <c r="EI216" s="502"/>
      <c r="EJ216" s="502"/>
      <c r="EK216" s="502"/>
      <c r="EL216" s="502"/>
      <c r="EM216" s="502"/>
      <c r="EN216" s="502"/>
      <c r="EO216" s="502"/>
      <c r="EP216" s="502"/>
      <c r="EQ216" s="502"/>
      <c r="ER216" s="502"/>
      <c r="ES216" s="502"/>
      <c r="ET216" s="502"/>
      <c r="EU216" s="502"/>
      <c r="EV216" s="502"/>
      <c r="EW216" s="502"/>
      <c r="EX216" s="502"/>
      <c r="EY216" s="502"/>
      <c r="EZ216" s="502"/>
      <c r="FA216" s="502"/>
      <c r="FB216" s="502"/>
      <c r="FC216" s="502"/>
      <c r="FD216" s="502"/>
      <c r="FE216" s="502"/>
      <c r="FF216" s="502"/>
      <c r="FG216" s="502"/>
      <c r="FH216" s="502"/>
      <c r="FI216" s="502"/>
      <c r="FJ216" s="502"/>
      <c r="FK216" s="502"/>
      <c r="FL216" s="502"/>
      <c r="FM216" s="502"/>
      <c r="FN216" s="502"/>
      <c r="FO216" s="502"/>
      <c r="FP216" s="502"/>
      <c r="FQ216" s="502"/>
      <c r="FR216" s="502"/>
      <c r="FS216" s="502"/>
      <c r="FT216" s="502"/>
      <c r="FU216" s="502"/>
      <c r="FV216" s="502"/>
      <c r="FW216" s="502"/>
      <c r="FX216" s="502"/>
      <c r="FY216" s="502"/>
      <c r="FZ216" s="502"/>
      <c r="GA216" s="502"/>
      <c r="GB216" s="502"/>
      <c r="GC216" s="502"/>
      <c r="GD216" s="502"/>
      <c r="GE216" s="502"/>
      <c r="GF216" s="502"/>
      <c r="GG216" s="502"/>
      <c r="GH216" s="502"/>
      <c r="GI216" s="502"/>
      <c r="GJ216" s="502"/>
      <c r="GK216" s="502"/>
      <c r="GL216" s="502"/>
      <c r="GM216" s="502"/>
      <c r="GN216" s="502"/>
      <c r="GO216" s="502"/>
      <c r="GP216" s="502"/>
      <c r="GQ216" s="502"/>
      <c r="GR216" s="502"/>
      <c r="GS216" s="502"/>
      <c r="GT216" s="502"/>
      <c r="GU216" s="502"/>
      <c r="GV216" s="502"/>
      <c r="GW216" s="502"/>
      <c r="GX216" s="502"/>
      <c r="GY216" s="502"/>
      <c r="GZ216" s="502"/>
      <c r="HA216" s="502"/>
      <c r="HB216" s="502"/>
      <c r="HC216" s="502"/>
      <c r="HD216" s="502"/>
      <c r="HE216" s="502"/>
      <c r="HF216" s="502"/>
      <c r="HG216" s="502"/>
      <c r="HH216" s="502"/>
      <c r="HI216" s="502"/>
      <c r="HJ216" s="502"/>
      <c r="HK216" s="502"/>
      <c r="HL216" s="502"/>
      <c r="HM216" s="502"/>
      <c r="HN216" s="502"/>
      <c r="HO216" s="502"/>
      <c r="HP216" s="502"/>
      <c r="HQ216" s="502"/>
      <c r="HR216" s="502"/>
      <c r="HS216" s="502"/>
      <c r="HT216" s="502"/>
      <c r="HU216" s="502"/>
      <c r="HV216" s="502"/>
      <c r="HW216" s="502"/>
      <c r="HX216" s="502"/>
      <c r="HY216" s="502"/>
      <c r="HZ216" s="502"/>
      <c r="IA216" s="502"/>
      <c r="IB216" s="502"/>
      <c r="IC216" s="502"/>
      <c r="ID216" s="502"/>
      <c r="IE216" s="502"/>
      <c r="IF216" s="502"/>
      <c r="IG216" s="502"/>
      <c r="IH216" s="502"/>
      <c r="II216" s="502"/>
      <c r="IJ216" s="502"/>
      <c r="IK216" s="502"/>
      <c r="IL216" s="502"/>
      <c r="IM216" s="502"/>
      <c r="IN216" s="502"/>
      <c r="IO216" s="502"/>
      <c r="IP216" s="502"/>
      <c r="IQ216" s="502"/>
      <c r="IR216" s="502"/>
      <c r="IS216" s="502"/>
      <c r="IT216" s="502"/>
      <c r="IU216" s="502"/>
      <c r="IV216" s="502"/>
      <c r="IW216" s="502"/>
      <c r="IX216" s="502"/>
      <c r="IY216" s="502"/>
      <c r="IZ216" s="502"/>
      <c r="JA216" s="502"/>
      <c r="JB216" s="502"/>
      <c r="JC216" s="502"/>
      <c r="JD216" s="502"/>
      <c r="JE216" s="502"/>
      <c r="JF216" s="502"/>
      <c r="JG216" s="502"/>
      <c r="JH216" s="502"/>
      <c r="JI216" s="502"/>
      <c r="JJ216" s="502"/>
      <c r="JK216" s="502"/>
      <c r="JL216" s="502"/>
      <c r="JM216" s="502"/>
      <c r="JN216" s="502"/>
      <c r="JO216" s="502"/>
      <c r="JP216" s="502"/>
      <c r="JQ216" s="502"/>
      <c r="JR216" s="502"/>
      <c r="JS216" s="502"/>
      <c r="JT216" s="502"/>
      <c r="JU216" s="502"/>
      <c r="JV216" s="502"/>
      <c r="JW216" s="502"/>
      <c r="JX216" s="502"/>
      <c r="JY216" s="502"/>
      <c r="JZ216" s="502"/>
      <c r="KA216" s="502"/>
      <c r="KB216" s="502"/>
      <c r="KC216" s="502"/>
      <c r="KD216" s="502"/>
      <c r="KE216" s="502"/>
      <c r="KF216" s="502"/>
      <c r="KG216" s="502"/>
      <c r="KH216" s="502"/>
      <c r="KI216" s="502"/>
      <c r="KJ216" s="502"/>
      <c r="KK216" s="502"/>
      <c r="KL216" s="502"/>
      <c r="KM216" s="502"/>
      <c r="KN216" s="502"/>
      <c r="KO216" s="502"/>
      <c r="KP216" s="502"/>
      <c r="KQ216" s="502"/>
      <c r="KR216" s="502"/>
      <c r="KS216" s="502"/>
      <c r="KT216" s="502"/>
      <c r="KU216" s="502"/>
      <c r="KV216" s="502"/>
      <c r="KW216" s="502"/>
      <c r="KX216" s="502"/>
      <c r="KY216" s="502"/>
      <c r="KZ216" s="502"/>
      <c r="LA216" s="502"/>
      <c r="LB216" s="502"/>
      <c r="LC216" s="502"/>
      <c r="LD216" s="502"/>
      <c r="LE216" s="502"/>
      <c r="LF216" s="502"/>
      <c r="LG216" s="502"/>
      <c r="LH216" s="502"/>
      <c r="LI216" s="502"/>
      <c r="LJ216" s="502"/>
      <c r="LK216" s="502"/>
      <c r="LL216" s="502"/>
      <c r="LM216" s="502"/>
      <c r="LN216" s="502"/>
      <c r="LO216" s="502"/>
      <c r="LP216" s="502"/>
      <c r="LQ216" s="502"/>
      <c r="LR216" s="502"/>
      <c r="LS216" s="502"/>
      <c r="LT216" s="502"/>
      <c r="LU216" s="502"/>
      <c r="LV216" s="502"/>
      <c r="LW216" s="502"/>
      <c r="LX216" s="502"/>
      <c r="LY216" s="502"/>
      <c r="LZ216" s="502"/>
      <c r="MA216" s="502"/>
      <c r="MB216" s="502"/>
      <c r="MC216" s="502"/>
      <c r="MD216" s="502"/>
      <c r="ME216" s="502"/>
      <c r="MF216" s="502"/>
      <c r="MG216" s="502"/>
      <c r="MH216" s="502"/>
      <c r="MI216" s="502"/>
      <c r="MJ216" s="502"/>
      <c r="MK216" s="502"/>
      <c r="ML216" s="502"/>
      <c r="MM216" s="502"/>
      <c r="MN216" s="502"/>
      <c r="MO216" s="502"/>
      <c r="MP216" s="502"/>
      <c r="MQ216" s="502"/>
      <c r="MR216" s="502"/>
      <c r="MS216" s="502"/>
      <c r="MT216" s="502"/>
      <c r="MU216" s="502"/>
      <c r="MV216" s="502"/>
      <c r="MW216" s="502"/>
      <c r="MX216" s="502"/>
      <c r="MY216" s="502"/>
      <c r="MZ216" s="502"/>
      <c r="NA216" s="502"/>
      <c r="NB216" s="502"/>
      <c r="NC216" s="502"/>
      <c r="ND216" s="502"/>
      <c r="NE216" s="502"/>
      <c r="NF216" s="502"/>
      <c r="NG216" s="502"/>
      <c r="NH216" s="502"/>
      <c r="NI216" s="502"/>
      <c r="NJ216" s="502"/>
      <c r="NK216" s="502"/>
      <c r="NL216" s="502"/>
      <c r="NM216" s="502"/>
      <c r="NN216" s="502"/>
      <c r="NO216" s="502"/>
      <c r="NP216" s="502"/>
      <c r="NQ216" s="502"/>
      <c r="NR216" s="502"/>
      <c r="NS216" s="502"/>
      <c r="NT216" s="502"/>
      <c r="NU216" s="502"/>
      <c r="NV216" s="502"/>
      <c r="NW216" s="502"/>
      <c r="NX216" s="502"/>
      <c r="NY216" s="502"/>
      <c r="NZ216" s="502"/>
      <c r="OA216" s="502"/>
      <c r="OB216" s="502"/>
      <c r="OC216" s="502"/>
      <c r="OD216" s="502"/>
      <c r="OE216" s="502"/>
      <c r="OF216" s="502"/>
      <c r="OG216" s="502"/>
      <c r="OH216" s="502"/>
      <c r="OI216" s="502"/>
      <c r="OJ216" s="502"/>
      <c r="OK216" s="502"/>
      <c r="OL216" s="502"/>
      <c r="OM216" s="502"/>
      <c r="ON216" s="502"/>
      <c r="OO216" s="502"/>
      <c r="OP216" s="502"/>
      <c r="OQ216" s="502"/>
      <c r="OR216" s="502"/>
      <c r="OS216" s="502"/>
      <c r="OT216" s="502"/>
      <c r="OU216" s="502"/>
      <c r="OV216" s="502"/>
      <c r="OW216" s="502"/>
      <c r="OX216" s="502"/>
      <c r="OY216" s="502"/>
      <c r="OZ216" s="502"/>
      <c r="PA216" s="502"/>
      <c r="PB216" s="502"/>
      <c r="PC216" s="502"/>
      <c r="PD216" s="502"/>
      <c r="PE216" s="502"/>
      <c r="PF216" s="502"/>
      <c r="PG216" s="502"/>
      <c r="PH216" s="502"/>
      <c r="PI216" s="502"/>
      <c r="PJ216" s="502"/>
      <c r="PK216" s="502"/>
      <c r="PL216" s="502"/>
      <c r="PM216" s="502"/>
      <c r="PN216" s="502"/>
      <c r="PO216" s="502"/>
      <c r="PP216" s="502"/>
      <c r="PQ216" s="502"/>
      <c r="PR216" s="502"/>
      <c r="PS216" s="502"/>
      <c r="PT216" s="502"/>
      <c r="PU216" s="502"/>
      <c r="PV216" s="502"/>
      <c r="PW216" s="502"/>
      <c r="PX216" s="502"/>
      <c r="PY216" s="502"/>
      <c r="PZ216" s="502"/>
      <c r="QA216" s="502"/>
      <c r="QB216" s="502"/>
      <c r="QC216" s="502"/>
      <c r="QD216" s="502"/>
      <c r="QE216" s="502"/>
      <c r="QF216" s="502"/>
      <c r="QG216" s="502"/>
      <c r="QH216" s="502"/>
      <c r="QI216" s="502"/>
      <c r="QJ216" s="502"/>
      <c r="QK216" s="502"/>
      <c r="QL216" s="502"/>
      <c r="QM216" s="502"/>
      <c r="QN216" s="502"/>
      <c r="QO216" s="502"/>
      <c r="QP216" s="502"/>
      <c r="QQ216" s="502"/>
      <c r="QR216" s="502"/>
      <c r="QS216" s="502"/>
      <c r="QT216" s="502"/>
      <c r="QU216" s="502"/>
      <c r="QV216" s="502"/>
      <c r="QW216" s="502"/>
      <c r="QX216" s="502"/>
      <c r="QY216" s="502"/>
      <c r="QZ216" s="502"/>
      <c r="RA216" s="502"/>
      <c r="RB216" s="502"/>
      <c r="RC216" s="502"/>
      <c r="RD216" s="502"/>
      <c r="RE216" s="502"/>
      <c r="RF216" s="502"/>
      <c r="RG216" s="502"/>
      <c r="RH216" s="502"/>
      <c r="RI216" s="502"/>
      <c r="RJ216" s="502"/>
      <c r="RK216" s="502"/>
      <c r="RL216" s="502"/>
      <c r="RM216" s="502"/>
      <c r="RN216" s="502"/>
      <c r="RO216" s="502"/>
      <c r="RP216" s="502"/>
      <c r="RQ216" s="502"/>
      <c r="RR216" s="502"/>
      <c r="RS216" s="502"/>
      <c r="RT216" s="502"/>
      <c r="RU216" s="502"/>
      <c r="RV216" s="502"/>
      <c r="RW216" s="502"/>
      <c r="RX216" s="502"/>
      <c r="RY216" s="502"/>
      <c r="RZ216" s="502"/>
      <c r="SA216" s="502"/>
      <c r="SB216" s="502"/>
      <c r="SC216" s="502"/>
      <c r="SD216" s="502"/>
      <c r="SE216" s="502"/>
      <c r="SF216" s="502"/>
      <c r="SG216" s="502"/>
      <c r="SH216" s="502"/>
      <c r="SI216" s="502"/>
      <c r="SJ216" s="502"/>
      <c r="SK216" s="502"/>
      <c r="SL216" s="502"/>
      <c r="SM216" s="502"/>
      <c r="SN216" s="502"/>
      <c r="SO216" s="502"/>
      <c r="SP216" s="502"/>
      <c r="SQ216" s="502"/>
      <c r="SR216" s="502"/>
      <c r="SS216" s="502"/>
      <c r="ST216" s="502"/>
      <c r="SU216" s="502"/>
      <c r="SV216" s="502"/>
      <c r="SW216" s="502"/>
      <c r="SX216" s="502"/>
      <c r="SY216" s="502"/>
      <c r="SZ216" s="502"/>
      <c r="TA216" s="502"/>
      <c r="TB216" s="502"/>
      <c r="TC216" s="502"/>
      <c r="TD216" s="502"/>
      <c r="TE216" s="502"/>
      <c r="TF216" s="502"/>
      <c r="TG216" s="502"/>
      <c r="TH216" s="502"/>
      <c r="TI216" s="502"/>
      <c r="TJ216" s="502"/>
      <c r="TK216" s="502"/>
      <c r="TL216" s="502"/>
      <c r="TM216" s="502"/>
      <c r="TN216" s="502"/>
      <c r="TO216" s="502"/>
      <c r="TP216" s="502"/>
      <c r="TQ216" s="502"/>
      <c r="TR216" s="502"/>
      <c r="TS216" s="502"/>
      <c r="TT216" s="502"/>
      <c r="TU216" s="502"/>
      <c r="TV216" s="502"/>
      <c r="TW216" s="502"/>
      <c r="TX216" s="502"/>
      <c r="TY216" s="502"/>
      <c r="TZ216" s="502"/>
      <c r="UA216" s="502"/>
      <c r="UB216" s="502"/>
      <c r="UC216" s="502"/>
      <c r="UD216" s="502"/>
      <c r="UE216" s="502"/>
      <c r="UF216" s="502"/>
      <c r="UG216" s="502"/>
      <c r="UH216" s="502"/>
      <c r="UI216" s="502"/>
      <c r="UJ216" s="502"/>
      <c r="UK216" s="502"/>
      <c r="UL216" s="502"/>
      <c r="UM216" s="502"/>
      <c r="UN216" s="502"/>
      <c r="UO216" s="502"/>
      <c r="UP216" s="502"/>
      <c r="UQ216" s="502"/>
      <c r="UR216" s="502"/>
      <c r="US216" s="502"/>
      <c r="UT216" s="502"/>
      <c r="UU216" s="502"/>
      <c r="UV216" s="502"/>
      <c r="UW216" s="502"/>
      <c r="UX216" s="502"/>
      <c r="UY216" s="502"/>
      <c r="UZ216" s="502"/>
      <c r="VA216" s="502"/>
      <c r="VB216" s="502"/>
      <c r="VC216" s="502"/>
      <c r="VD216" s="502"/>
      <c r="VE216" s="502"/>
      <c r="VF216" s="502"/>
      <c r="VG216" s="502"/>
      <c r="VH216" s="502"/>
      <c r="VI216" s="502"/>
      <c r="VJ216" s="502"/>
      <c r="VK216" s="502"/>
      <c r="VL216" s="502"/>
      <c r="VM216" s="502"/>
      <c r="VN216" s="502"/>
      <c r="VO216" s="502"/>
      <c r="VP216" s="502"/>
      <c r="VQ216" s="502"/>
      <c r="VR216" s="502"/>
      <c r="VS216" s="502"/>
      <c r="VT216" s="502"/>
      <c r="VU216" s="502"/>
      <c r="VV216" s="502"/>
      <c r="VW216" s="502"/>
      <c r="VX216" s="502"/>
      <c r="VY216" s="502"/>
      <c r="VZ216" s="502"/>
      <c r="WA216" s="502"/>
      <c r="WB216" s="502"/>
      <c r="WC216" s="502"/>
      <c r="WD216" s="502"/>
      <c r="WE216" s="502"/>
      <c r="WF216" s="502"/>
      <c r="WG216" s="502"/>
      <c r="WH216" s="502"/>
      <c r="WI216" s="502"/>
      <c r="WJ216" s="502"/>
      <c r="WK216" s="502"/>
      <c r="WL216" s="502"/>
      <c r="WM216" s="502"/>
      <c r="WN216" s="502"/>
      <c r="WO216" s="502"/>
      <c r="WP216" s="502"/>
      <c r="WQ216" s="502"/>
      <c r="WR216" s="502"/>
      <c r="WS216" s="502"/>
      <c r="WT216" s="502"/>
      <c r="WU216" s="502"/>
      <c r="WV216" s="502"/>
      <c r="WW216" s="502"/>
      <c r="WX216" s="502"/>
      <c r="WY216" s="502"/>
      <c r="WZ216" s="502"/>
      <c r="XA216" s="502"/>
      <c r="XB216" s="502"/>
      <c r="XC216" s="502"/>
      <c r="XD216" s="502"/>
      <c r="XE216" s="502"/>
      <c r="XF216" s="502"/>
      <c r="XG216" s="502"/>
      <c r="XH216" s="502"/>
      <c r="XI216" s="502"/>
      <c r="XJ216" s="502"/>
      <c r="XK216" s="502"/>
      <c r="XL216" s="502"/>
      <c r="XM216" s="502"/>
      <c r="XN216" s="502"/>
      <c r="XO216" s="502"/>
      <c r="XP216" s="502"/>
      <c r="XQ216" s="502"/>
      <c r="XR216" s="502"/>
      <c r="XS216" s="502"/>
      <c r="XT216" s="502"/>
      <c r="XU216" s="502"/>
      <c r="XV216" s="502"/>
      <c r="XW216" s="502"/>
      <c r="XX216" s="502"/>
      <c r="XY216" s="502"/>
      <c r="XZ216" s="502"/>
      <c r="YA216" s="502"/>
      <c r="YB216" s="502"/>
      <c r="YC216" s="502"/>
      <c r="YD216" s="502"/>
      <c r="YE216" s="502"/>
      <c r="YF216" s="502"/>
      <c r="YG216" s="502"/>
      <c r="YH216" s="502"/>
      <c r="YI216" s="502"/>
      <c r="YJ216" s="502"/>
      <c r="YK216" s="502"/>
      <c r="YL216" s="502"/>
      <c r="YM216" s="502"/>
      <c r="YN216" s="502"/>
      <c r="YO216" s="502"/>
      <c r="YP216" s="502"/>
      <c r="YQ216" s="502"/>
      <c r="YR216" s="502"/>
      <c r="YS216" s="502"/>
      <c r="YT216" s="502"/>
      <c r="YU216" s="502"/>
      <c r="YV216" s="502"/>
      <c r="YW216" s="502"/>
      <c r="YX216" s="502"/>
      <c r="YY216" s="502"/>
      <c r="YZ216" s="502"/>
      <c r="ZA216" s="502"/>
      <c r="ZB216" s="502"/>
      <c r="ZC216" s="502"/>
      <c r="ZD216" s="502"/>
      <c r="ZE216" s="502"/>
      <c r="ZF216" s="502"/>
      <c r="ZG216" s="502"/>
      <c r="ZH216" s="502"/>
      <c r="ZI216" s="502"/>
      <c r="ZJ216" s="502"/>
      <c r="ZK216" s="502"/>
      <c r="ZL216" s="502"/>
      <c r="ZM216" s="502"/>
      <c r="ZN216" s="502"/>
      <c r="ZO216" s="502"/>
      <c r="ZP216" s="502"/>
      <c r="ZQ216" s="502"/>
      <c r="ZR216" s="502"/>
      <c r="ZS216" s="502"/>
      <c r="ZT216" s="502"/>
      <c r="ZU216" s="502"/>
      <c r="ZV216" s="502"/>
      <c r="ZW216" s="502"/>
      <c r="ZX216" s="502"/>
      <c r="ZY216" s="502"/>
      <c r="ZZ216" s="502"/>
      <c r="AAA216" s="502"/>
      <c r="AAB216" s="502"/>
      <c r="AAC216" s="502"/>
      <c r="AAD216" s="502"/>
      <c r="AAE216" s="502"/>
      <c r="AAF216" s="502"/>
      <c r="AAG216" s="502"/>
      <c r="AAH216" s="502"/>
      <c r="AAI216" s="502"/>
      <c r="AAJ216" s="502"/>
      <c r="AAK216" s="502"/>
      <c r="AAL216" s="502"/>
      <c r="AAM216" s="502"/>
      <c r="AAN216" s="502"/>
      <c r="AAO216" s="502"/>
      <c r="AAP216" s="502"/>
      <c r="AAQ216" s="502"/>
      <c r="AAR216" s="502"/>
      <c r="AAS216" s="502"/>
      <c r="AAT216" s="502"/>
      <c r="AAU216" s="502"/>
      <c r="AAV216" s="502"/>
      <c r="AAW216" s="502"/>
      <c r="AAX216" s="502"/>
      <c r="AAY216" s="502"/>
      <c r="AAZ216" s="502"/>
      <c r="ABA216" s="502"/>
      <c r="ABB216" s="502"/>
      <c r="ABC216" s="502"/>
      <c r="ABD216" s="502"/>
      <c r="ABE216" s="502"/>
      <c r="ABF216" s="502"/>
      <c r="ABG216" s="502"/>
      <c r="ABH216" s="502"/>
      <c r="ABI216" s="502"/>
      <c r="ABJ216" s="502"/>
      <c r="ABK216" s="502"/>
      <c r="ABL216" s="502"/>
      <c r="ABM216" s="502"/>
      <c r="ABN216" s="502"/>
      <c r="ABO216" s="502"/>
      <c r="ABP216" s="502"/>
      <c r="ABQ216" s="502"/>
      <c r="ABR216" s="502"/>
      <c r="ABS216" s="502"/>
      <c r="ABT216" s="502"/>
      <c r="ABU216" s="502"/>
      <c r="ABV216" s="502"/>
      <c r="ABW216" s="502"/>
      <c r="ABX216" s="502"/>
      <c r="ABY216" s="502"/>
      <c r="ABZ216" s="502"/>
      <c r="ACA216" s="502"/>
      <c r="ACB216" s="502"/>
      <c r="ACC216" s="502"/>
      <c r="ACD216" s="502"/>
      <c r="ACE216" s="502"/>
      <c r="ACF216" s="502"/>
      <c r="ACG216" s="502"/>
      <c r="ACH216" s="502"/>
      <c r="ACI216" s="502"/>
      <c r="ACJ216" s="502"/>
      <c r="ACK216" s="502"/>
      <c r="ACL216" s="502"/>
      <c r="ACM216" s="502"/>
      <c r="ACN216" s="502"/>
      <c r="ACO216" s="502"/>
      <c r="ACP216" s="502"/>
      <c r="ACQ216" s="502"/>
      <c r="ACR216" s="502"/>
      <c r="ACS216" s="502"/>
      <c r="ACT216" s="502"/>
      <c r="ACU216" s="502"/>
      <c r="ACV216" s="502"/>
      <c r="ACW216" s="502"/>
      <c r="ACX216" s="502"/>
      <c r="ACY216" s="502"/>
      <c r="ACZ216" s="502"/>
      <c r="ADA216" s="502"/>
      <c r="ADB216" s="502"/>
      <c r="ADC216" s="502"/>
      <c r="ADD216" s="502"/>
      <c r="ADE216" s="502"/>
      <c r="ADF216" s="502"/>
      <c r="ADG216" s="502"/>
      <c r="ADH216" s="502"/>
      <c r="ADI216" s="502"/>
      <c r="ADJ216" s="502"/>
      <c r="ADK216" s="502"/>
      <c r="ADL216" s="502"/>
      <c r="ADM216" s="502"/>
      <c r="ADN216" s="502"/>
      <c r="ADO216" s="502"/>
      <c r="ADP216" s="502"/>
      <c r="ADQ216" s="502"/>
      <c r="ADR216" s="502"/>
      <c r="ADS216" s="502"/>
      <c r="ADT216" s="502"/>
      <c r="ADU216" s="502"/>
      <c r="ADV216" s="502"/>
      <c r="ADW216" s="502"/>
      <c r="ADX216" s="502"/>
      <c r="ADY216" s="502"/>
      <c r="ADZ216" s="502"/>
      <c r="AEA216" s="502"/>
      <c r="AEB216" s="502"/>
      <c r="AEC216" s="502"/>
      <c r="AED216" s="502"/>
      <c r="AEE216" s="502"/>
      <c r="AEF216" s="502"/>
      <c r="AEG216" s="502"/>
      <c r="AEH216" s="502"/>
      <c r="AEI216" s="502"/>
      <c r="AEJ216" s="502"/>
      <c r="AEK216" s="502"/>
      <c r="AEL216" s="502"/>
      <c r="AEM216" s="502"/>
      <c r="AEN216" s="502"/>
      <c r="AEO216" s="502"/>
      <c r="AEP216" s="502"/>
      <c r="AEQ216" s="502"/>
      <c r="AER216" s="502"/>
      <c r="AES216" s="502"/>
      <c r="AET216" s="502"/>
      <c r="AEU216" s="502"/>
      <c r="AEV216" s="502"/>
      <c r="AEW216" s="502"/>
      <c r="AEX216" s="502"/>
      <c r="AEY216" s="502"/>
      <c r="AEZ216" s="502"/>
      <c r="AFA216" s="502"/>
      <c r="AFB216" s="502"/>
      <c r="AFC216" s="502"/>
      <c r="AFD216" s="502"/>
      <c r="AFE216" s="502"/>
      <c r="AFF216" s="502"/>
      <c r="AFG216" s="502"/>
      <c r="AFH216" s="502"/>
      <c r="AFI216" s="502"/>
      <c r="AFJ216" s="502"/>
      <c r="AFK216" s="502"/>
      <c r="AFL216" s="502"/>
      <c r="AFM216" s="502"/>
      <c r="AFN216" s="502"/>
      <c r="AFO216" s="502"/>
      <c r="AFP216" s="502"/>
      <c r="AFQ216" s="502"/>
      <c r="AFR216" s="502"/>
      <c r="AFS216" s="502"/>
      <c r="AFT216" s="502"/>
      <c r="AFU216" s="502"/>
      <c r="AFV216" s="502"/>
      <c r="AFW216" s="502"/>
      <c r="AFX216" s="502"/>
      <c r="AFY216" s="502"/>
      <c r="AFZ216" s="502"/>
      <c r="AGA216" s="502"/>
      <c r="AGB216" s="502"/>
      <c r="AGC216" s="502"/>
      <c r="AGD216" s="502"/>
      <c r="AGE216" s="502"/>
      <c r="AGF216" s="502"/>
      <c r="AGG216" s="502"/>
      <c r="AGH216" s="502"/>
      <c r="AGI216" s="502"/>
      <c r="AGJ216" s="502"/>
      <c r="AGK216" s="502"/>
      <c r="AGL216" s="502"/>
      <c r="AGM216" s="502"/>
      <c r="AGN216" s="502"/>
      <c r="AGO216" s="502"/>
      <c r="AGP216" s="502"/>
      <c r="AGQ216" s="502"/>
      <c r="AGR216" s="502"/>
      <c r="AGS216" s="502"/>
      <c r="AGT216" s="502"/>
      <c r="AGU216" s="502"/>
      <c r="AGV216" s="502"/>
      <c r="AGW216" s="502"/>
      <c r="AGX216" s="502"/>
      <c r="AGY216" s="502"/>
      <c r="AGZ216" s="502"/>
      <c r="AHA216" s="502"/>
      <c r="AHB216" s="502"/>
      <c r="AHC216" s="502"/>
      <c r="AHD216" s="502"/>
      <c r="AHE216" s="502"/>
      <c r="AHF216" s="502"/>
      <c r="AHG216" s="502"/>
      <c r="AHH216" s="502"/>
      <c r="AHI216" s="502"/>
      <c r="AHJ216" s="502"/>
      <c r="AHK216" s="502"/>
      <c r="AHL216" s="502"/>
      <c r="AHM216" s="502"/>
      <c r="AHN216" s="502"/>
      <c r="AHO216" s="502"/>
      <c r="AHP216" s="502"/>
      <c r="AHQ216" s="502"/>
      <c r="AHR216" s="502"/>
      <c r="AHS216" s="502"/>
      <c r="AHT216" s="502"/>
      <c r="AHU216" s="502"/>
      <c r="AHV216" s="502"/>
      <c r="AHW216" s="502"/>
      <c r="AHX216" s="502"/>
      <c r="AHY216" s="502"/>
      <c r="AHZ216" s="502"/>
      <c r="AIA216" s="502"/>
      <c r="AIB216" s="502"/>
      <c r="AIC216" s="502"/>
      <c r="AID216" s="502"/>
      <c r="AIE216" s="502"/>
      <c r="AIF216" s="502"/>
      <c r="AIG216" s="502"/>
      <c r="AIH216" s="502"/>
      <c r="AII216" s="502"/>
      <c r="AIJ216" s="502"/>
      <c r="AIK216" s="502"/>
      <c r="AIL216" s="502"/>
      <c r="AIM216" s="502"/>
      <c r="AIN216" s="502"/>
      <c r="AIO216" s="502"/>
      <c r="AIP216" s="502"/>
      <c r="AIQ216" s="502"/>
      <c r="AIR216" s="502"/>
      <c r="AIS216" s="502"/>
      <c r="AIT216" s="502"/>
      <c r="AIU216" s="502"/>
      <c r="AIV216" s="502"/>
      <c r="AIW216" s="502"/>
      <c r="AIX216" s="502"/>
      <c r="AIY216" s="502"/>
      <c r="AIZ216" s="502"/>
      <c r="AJA216" s="502"/>
      <c r="AJB216" s="502"/>
      <c r="AJC216" s="502"/>
      <c r="AJD216" s="502"/>
      <c r="AJE216" s="502"/>
      <c r="AJF216" s="502"/>
      <c r="AJG216" s="502"/>
      <c r="AJH216" s="502"/>
      <c r="AJI216" s="502"/>
      <c r="AJJ216" s="502"/>
      <c r="AJK216" s="502"/>
      <c r="AJL216" s="502"/>
      <c r="AJM216" s="502"/>
      <c r="AJN216" s="502"/>
      <c r="AJO216" s="502"/>
      <c r="AJP216" s="502"/>
      <c r="AJQ216" s="502"/>
      <c r="AJR216" s="502"/>
      <c r="AJS216" s="502"/>
      <c r="AJT216" s="502"/>
      <c r="AJU216" s="502"/>
      <c r="AJV216" s="502"/>
      <c r="AJW216" s="502"/>
      <c r="AJX216" s="502"/>
      <c r="AJY216" s="502"/>
      <c r="AJZ216" s="502"/>
      <c r="AKA216" s="502"/>
      <c r="AKB216" s="502"/>
      <c r="AKC216" s="502"/>
      <c r="AKD216" s="502"/>
      <c r="AKE216" s="502"/>
      <c r="AKF216" s="502"/>
      <c r="AKG216" s="502"/>
      <c r="AKH216" s="502"/>
      <c r="AKI216" s="502"/>
      <c r="AKJ216" s="502"/>
      <c r="AKK216" s="502"/>
      <c r="AKL216" s="502"/>
      <c r="AKM216" s="502"/>
      <c r="AKN216" s="502"/>
      <c r="AKO216" s="502"/>
      <c r="AKP216" s="502"/>
      <c r="AKQ216" s="502"/>
      <c r="AKR216" s="502"/>
      <c r="AKS216" s="502"/>
      <c r="AKT216" s="502"/>
      <c r="AKU216" s="502"/>
      <c r="AKV216" s="502"/>
      <c r="AKW216" s="502"/>
      <c r="AKX216" s="502"/>
      <c r="AKY216" s="502"/>
      <c r="AKZ216" s="502"/>
      <c r="ALA216" s="502"/>
      <c r="ALB216" s="502"/>
      <c r="ALC216" s="502"/>
      <c r="ALD216" s="502"/>
      <c r="ALE216" s="502"/>
      <c r="ALF216" s="502"/>
      <c r="ALG216" s="502"/>
      <c r="ALH216" s="502"/>
      <c r="ALI216" s="502"/>
      <c r="ALJ216" s="502"/>
      <c r="ALK216" s="502"/>
      <c r="ALL216" s="502"/>
      <c r="ALM216" s="502"/>
      <c r="ALN216" s="502"/>
      <c r="ALO216" s="502"/>
      <c r="ALP216" s="502"/>
      <c r="ALQ216" s="502"/>
      <c r="ALR216" s="502"/>
      <c r="ALS216" s="502"/>
      <c r="ALT216" s="502"/>
      <c r="ALU216" s="502"/>
      <c r="ALV216" s="502"/>
      <c r="ALW216" s="502"/>
      <c r="ALX216" s="502"/>
      <c r="ALY216" s="502"/>
      <c r="ALZ216" s="502"/>
      <c r="AMA216" s="502"/>
      <c r="AMB216" s="502"/>
      <c r="AMC216" s="502"/>
      <c r="AMD216" s="502"/>
      <c r="AME216" s="502"/>
      <c r="AMF216" s="502"/>
      <c r="AMG216" s="502"/>
      <c r="AMH216" s="502"/>
      <c r="AMI216" s="502"/>
      <c r="AMJ216" s="502"/>
      <c r="AMK216" s="502"/>
      <c r="AML216" s="502"/>
      <c r="AMM216" s="502"/>
      <c r="AMN216" s="502"/>
      <c r="AMO216" s="502"/>
      <c r="AMP216" s="502"/>
      <c r="AMQ216" s="502"/>
      <c r="AMR216" s="502"/>
      <c r="AMS216" s="502"/>
      <c r="AMT216" s="502"/>
      <c r="AMU216" s="502"/>
      <c r="AMV216" s="502"/>
      <c r="AMW216" s="502"/>
      <c r="AMX216" s="502"/>
      <c r="AMY216" s="502"/>
      <c r="AMZ216" s="502"/>
      <c r="ANA216" s="502"/>
      <c r="ANB216" s="502"/>
      <c r="ANC216" s="502"/>
      <c r="AND216" s="502"/>
      <c r="ANE216" s="502"/>
      <c r="ANF216" s="502"/>
      <c r="ANG216" s="502"/>
      <c r="ANH216" s="502"/>
      <c r="ANI216" s="502"/>
      <c r="ANJ216" s="502"/>
      <c r="ANK216" s="502"/>
      <c r="ANL216" s="502"/>
      <c r="ANM216" s="502"/>
      <c r="ANN216" s="502"/>
      <c r="ANO216" s="502"/>
      <c r="ANP216" s="502"/>
      <c r="ANQ216" s="502"/>
      <c r="ANR216" s="502"/>
      <c r="ANS216" s="502"/>
      <c r="ANT216" s="502"/>
      <c r="ANU216" s="502"/>
      <c r="ANV216" s="502"/>
      <c r="ANW216" s="502"/>
      <c r="ANX216" s="502"/>
      <c r="ANY216" s="502"/>
      <c r="ANZ216" s="502"/>
      <c r="AOA216" s="502"/>
      <c r="AOB216" s="502"/>
      <c r="AOC216" s="502"/>
      <c r="AOD216" s="502"/>
      <c r="AOE216" s="502"/>
      <c r="AOF216" s="502"/>
      <c r="AOG216" s="502"/>
      <c r="AOH216" s="502"/>
      <c r="AOI216" s="502"/>
      <c r="AOJ216" s="502"/>
      <c r="AOK216" s="502"/>
      <c r="AOL216" s="502"/>
      <c r="AOM216" s="502"/>
      <c r="AON216" s="502"/>
      <c r="AOO216" s="502"/>
      <c r="AOP216" s="502"/>
      <c r="AOQ216" s="502"/>
      <c r="AOR216" s="502"/>
      <c r="AOS216" s="502"/>
      <c r="AOT216" s="502"/>
      <c r="AOU216" s="502"/>
      <c r="AOV216" s="502"/>
      <c r="AOW216" s="502"/>
      <c r="AOX216" s="502"/>
      <c r="AOY216" s="502"/>
      <c r="AOZ216" s="502"/>
      <c r="APA216" s="502"/>
      <c r="APB216" s="502"/>
      <c r="APC216" s="502"/>
      <c r="APD216" s="502"/>
      <c r="APE216" s="502"/>
      <c r="APF216" s="502"/>
      <c r="APG216" s="502"/>
      <c r="APH216" s="502"/>
      <c r="API216" s="502"/>
      <c r="APJ216" s="502"/>
      <c r="APK216" s="502"/>
      <c r="APL216" s="502"/>
      <c r="APM216" s="502"/>
      <c r="APN216" s="502"/>
      <c r="APO216" s="502"/>
      <c r="APP216" s="502"/>
      <c r="APQ216" s="502"/>
      <c r="APR216" s="502"/>
      <c r="APS216" s="502"/>
      <c r="APT216" s="502"/>
      <c r="APU216" s="502"/>
      <c r="APV216" s="502"/>
      <c r="APW216" s="502"/>
      <c r="APX216" s="502"/>
      <c r="APY216" s="502"/>
      <c r="APZ216" s="502"/>
      <c r="AQA216" s="502"/>
      <c r="AQB216" s="502"/>
      <c r="AQC216" s="502"/>
      <c r="AQD216" s="502"/>
      <c r="AQE216" s="502"/>
      <c r="AQF216" s="502"/>
      <c r="AQG216" s="502"/>
      <c r="AQH216" s="502"/>
      <c r="AQI216" s="502"/>
      <c r="AQJ216" s="502"/>
      <c r="AQK216" s="502"/>
      <c r="AQL216" s="502"/>
      <c r="AQM216" s="502"/>
      <c r="AQN216" s="502"/>
      <c r="AQO216" s="502"/>
      <c r="AQP216" s="502"/>
      <c r="AQQ216" s="502"/>
      <c r="AQR216" s="502"/>
      <c r="AQS216" s="502"/>
      <c r="AQT216" s="502"/>
      <c r="AQU216" s="502"/>
      <c r="AQV216" s="502"/>
      <c r="AQW216" s="502"/>
      <c r="AQX216" s="502"/>
      <c r="AQY216" s="502"/>
      <c r="AQZ216" s="502"/>
      <c r="ARA216" s="502"/>
      <c r="ARB216" s="502"/>
      <c r="ARC216" s="502"/>
      <c r="ARD216" s="502"/>
      <c r="ARE216" s="502"/>
      <c r="ARF216" s="502"/>
      <c r="ARG216" s="502"/>
      <c r="ARH216" s="502"/>
      <c r="ARI216" s="502"/>
      <c r="ARJ216" s="502"/>
      <c r="ARK216" s="502"/>
      <c r="ARL216" s="502"/>
      <c r="ARM216" s="502"/>
      <c r="ARN216" s="502"/>
      <c r="ARO216" s="502"/>
      <c r="ARP216" s="502"/>
      <c r="ARQ216" s="502"/>
      <c r="ARR216" s="502"/>
      <c r="ARS216" s="502"/>
      <c r="ART216" s="502"/>
      <c r="ARU216" s="502"/>
      <c r="ARV216" s="502"/>
      <c r="ARW216" s="502"/>
      <c r="ARX216" s="502"/>
      <c r="ARY216" s="502"/>
      <c r="ARZ216" s="502"/>
      <c r="ASA216" s="502"/>
      <c r="ASB216" s="502"/>
      <c r="ASC216" s="502"/>
    </row>
    <row r="217" spans="1:1173" s="507" customFormat="1" ht="22" hidden="1" customHeight="1" thickTop="1" thickBot="1" x14ac:dyDescent="0.2">
      <c r="A217" s="483"/>
      <c r="B217" s="504" t="s">
        <v>243</v>
      </c>
      <c r="C217" s="505" t="s">
        <v>49</v>
      </c>
      <c r="D217" s="506">
        <f>IF(D$29="","",Vérification!$C$87*10^6)</f>
        <v>286500000</v>
      </c>
      <c r="E217" s="506">
        <f>IF(E$29="","",Vérification!$C$87*10^6)</f>
        <v>286500000</v>
      </c>
      <c r="F217" s="506">
        <f>IF(F$29="","",Vérification!$C$87*10^6)</f>
        <v>286500000</v>
      </c>
      <c r="G217" s="506">
        <f>IF(G$29="","",Vérification!$C$87*10^6)</f>
        <v>286500000</v>
      </c>
      <c r="H217" s="506">
        <f>IF(H$29="","",Vérification!$C$87*10^6)</f>
        <v>286500000</v>
      </c>
      <c r="I217" s="506">
        <f>IF(I$29="","",Vérification!$C$87*10^6)</f>
        <v>286500000</v>
      </c>
      <c r="J217" s="506">
        <f>IF(J$29="","",Vérification!$C$87*10^6)</f>
        <v>286500000</v>
      </c>
      <c r="K217" s="506">
        <f>IF(K$29="","",Vérification!$C$87*10^6)</f>
        <v>286500000</v>
      </c>
      <c r="L217" s="506">
        <f>IF(L$29="","",Vérification!$C$87*10^6)</f>
        <v>286500000</v>
      </c>
      <c r="M217" s="506">
        <f>IF(M$29="","",Vérification!$C$87*10^6)</f>
        <v>286500000</v>
      </c>
      <c r="N217" s="506">
        <f>IF(N$29="","",Vérification!$C$87*10^6)</f>
        <v>286500000</v>
      </c>
      <c r="O217" s="506">
        <f>IF(O$29="","",Vérification!$C$87*10^6)</f>
        <v>286500000</v>
      </c>
      <c r="P217" s="506">
        <f>IF(P$29="","",Vérification!$C$87*10^6)</f>
        <v>286500000</v>
      </c>
      <c r="Q217" s="506">
        <f>IF(Q$29="","",Vérification!$C$87*10^6)</f>
        <v>286500000</v>
      </c>
      <c r="R217" s="506">
        <f>IF(R$29="","",Vérification!$C$87*10^6)</f>
        <v>286500000</v>
      </c>
      <c r="S217" s="506">
        <f>IF(S$29="","",Vérification!$C$87*10^6)</f>
        <v>286500000</v>
      </c>
      <c r="T217" s="506">
        <f>IF(T$29="","",Vérification!$C$87*10^6)</f>
        <v>286500000</v>
      </c>
      <c r="U217" s="506">
        <f>IF(U$29="","",Vérification!$C$87*10^6)</f>
        <v>286500000</v>
      </c>
      <c r="V217" s="506">
        <f>IF(V$29="","",Vérification!$C$87*10^6)</f>
        <v>286500000</v>
      </c>
      <c r="W217" s="506">
        <f>IF(W$29="","",Vérification!$C$87*10^6)</f>
        <v>286500000</v>
      </c>
      <c r="X217" s="506">
        <f>IF(X$29="","",Vérification!$C$87*10^6)</f>
        <v>286500000</v>
      </c>
      <c r="Y217" s="506">
        <f>IF(Y$29="","",Vérification!$C$87*10^6)</f>
        <v>286500000</v>
      </c>
      <c r="Z217" s="506">
        <f>IF(Z$29="","",Vérification!$C$87*10^6)</f>
        <v>286500000</v>
      </c>
      <c r="AA217" s="506">
        <f>IF(AA$29="","",Vérification!$C$87*10^6)</f>
        <v>286500000</v>
      </c>
      <c r="AB217" s="506">
        <f>IF(AB$29="","",Vérification!$C$87*10^6)</f>
        <v>286500000</v>
      </c>
      <c r="AC217" s="506">
        <f>IF(AC$29="","",Vérification!$C$87*10^6)</f>
        <v>286500000</v>
      </c>
      <c r="AD217" s="506">
        <f>IF(AD$29="","",Vérification!$C$87*10^6)</f>
        <v>286500000</v>
      </c>
      <c r="AE217" s="506">
        <f>IF(AE$29="","",Vérification!$C$87*10^6)</f>
        <v>286500000</v>
      </c>
      <c r="AF217" s="506">
        <f>IF(AF$29="","",Vérification!$C$87*10^6)</f>
        <v>286500000</v>
      </c>
      <c r="AG217" s="506">
        <f>IF(AG$29="","",Vérification!$C$87*10^6)</f>
        <v>286500000</v>
      </c>
      <c r="AH217" s="506">
        <f>IF(AH$29="","",Vérification!$C$87*10^6)</f>
        <v>286500000</v>
      </c>
      <c r="AI217" s="506">
        <f>IF(AI$29="","",Vérification!$C$87*10^6)</f>
        <v>286500000</v>
      </c>
      <c r="AJ217" s="506">
        <f>IF(AJ$29="","",Vérification!$C$87*10^6)</f>
        <v>286500000</v>
      </c>
      <c r="AK217" s="506" t="str">
        <f>IF(AK$29="","",Vérification!$C$87*10^6)</f>
        <v/>
      </c>
      <c r="AL217" s="506" t="str">
        <f>IF(AL$29="","",Vérification!$C$87*10^6)</f>
        <v/>
      </c>
      <c r="AM217" s="506" t="str">
        <f>IF(AM$29="","",Vérification!$C$87*10^6)</f>
        <v/>
      </c>
      <c r="AN217" s="506" t="str">
        <f>IF(AN$29="","",Vérification!$C$87*10^6)</f>
        <v/>
      </c>
      <c r="AO217" s="506" t="str">
        <f>IF(AO$29="","",Vérification!$C$87*10^6)</f>
        <v/>
      </c>
      <c r="AP217" s="506" t="str">
        <f>IF(AP$29="","",Vérification!$C$87*10^6)</f>
        <v/>
      </c>
      <c r="AQ217" s="506" t="str">
        <f>IF(AQ$29="","",Vérification!$C$87*10^6)</f>
        <v/>
      </c>
      <c r="AR217" s="506" t="str">
        <f>IF(AR$29="","",Vérification!$C$87*10^6)</f>
        <v/>
      </c>
    </row>
    <row r="218" spans="1:1173" s="512" customFormat="1" ht="22" hidden="1" customHeight="1" thickTop="1" x14ac:dyDescent="0.15">
      <c r="A218" s="508"/>
      <c r="B218" s="509" t="s">
        <v>245</v>
      </c>
      <c r="C218" s="510" t="s">
        <v>49</v>
      </c>
      <c r="D218" s="511">
        <f>IF(D$29="","",D217*8760/Vérification!$D$87)</f>
        <v>973144629.70143461</v>
      </c>
      <c r="E218" s="511">
        <f>IF(E$29="","",E217*8760/Vérification!$D$87)</f>
        <v>973144629.70143461</v>
      </c>
      <c r="F218" s="511">
        <f>IF(F$29="","",F217*8760/Vérification!$D$87)</f>
        <v>973144629.70143461</v>
      </c>
      <c r="G218" s="511">
        <f>IF(G$29="","",G217*8760/Vérification!$D$87)</f>
        <v>973144629.70143461</v>
      </c>
      <c r="H218" s="511">
        <f>IF(H$29="","",H217*8760/Vérification!$D$87)</f>
        <v>973144629.70143461</v>
      </c>
      <c r="I218" s="511">
        <f>IF(I$29="","",I217*8760/Vérification!$D$87)</f>
        <v>973144629.70143461</v>
      </c>
      <c r="J218" s="511">
        <f>IF(J$29="","",J217*8760/Vérification!$D$87)</f>
        <v>973144629.70143461</v>
      </c>
      <c r="K218" s="511">
        <f>IF(K$29="","",K217*8760/Vérification!$D$87)</f>
        <v>973144629.70143461</v>
      </c>
      <c r="L218" s="511">
        <f>IF(L$29="","",L217*8760/Vérification!$D$87)</f>
        <v>973144629.70143461</v>
      </c>
      <c r="M218" s="511">
        <f>IF(M$29="","",M217*8760/Vérification!$D$87)</f>
        <v>973144629.70143461</v>
      </c>
      <c r="N218" s="511">
        <f>IF(N$29="","",N217*8760/Vérification!$D$87)</f>
        <v>973144629.70143461</v>
      </c>
      <c r="O218" s="511">
        <f>IF(O$29="","",O217*8760/Vérification!$D$87)</f>
        <v>973144629.70143461</v>
      </c>
      <c r="P218" s="511">
        <f>IF(P$29="","",P217*8760/Vérification!$D$87)</f>
        <v>973144629.70143461</v>
      </c>
      <c r="Q218" s="511">
        <f>IF(Q$29="","",Q217*8760/Vérification!$D$87)</f>
        <v>973144629.70143461</v>
      </c>
      <c r="R218" s="511">
        <f>IF(R$29="","",R217*8760/Vérification!$D$87)</f>
        <v>973144629.70143461</v>
      </c>
      <c r="S218" s="511">
        <f>IF(S$29="","",S217*8760/Vérification!$D$87)</f>
        <v>973144629.70143461</v>
      </c>
      <c r="T218" s="511">
        <f>IF(T$29="","",T217*8760/Vérification!$D$87)</f>
        <v>973144629.70143461</v>
      </c>
      <c r="U218" s="511">
        <f>IF(U$29="","",U217*8760/Vérification!$D$87)</f>
        <v>973144629.70143461</v>
      </c>
      <c r="V218" s="511">
        <f>IF(V$29="","",V217*8760/Vérification!$D$87)</f>
        <v>973144629.70143461</v>
      </c>
      <c r="W218" s="511">
        <f>IF(W$29="","",W217*8760/Vérification!$D$87)</f>
        <v>973144629.70143461</v>
      </c>
      <c r="X218" s="511">
        <f>IF(X$29="","",X217*8760/Vérification!$D$87)</f>
        <v>973144629.70143461</v>
      </c>
      <c r="Y218" s="511">
        <f>IF(Y$29="","",Y217*8760/Vérification!$D$87)</f>
        <v>973144629.70143461</v>
      </c>
      <c r="Z218" s="511">
        <f>IF(Z$29="","",Z217*8760/Vérification!$D$87)</f>
        <v>973144629.70143461</v>
      </c>
      <c r="AA218" s="511">
        <f>IF(AA$29="","",AA217*8760/Vérification!$D$87)</f>
        <v>973144629.70143461</v>
      </c>
      <c r="AB218" s="511">
        <f>IF(AB$29="","",AB217*8760/Vérification!$D$87)</f>
        <v>973144629.70143461</v>
      </c>
      <c r="AC218" s="511">
        <f>IF(AC$29="","",AC217*8760/Vérification!$D$87)</f>
        <v>973144629.70143461</v>
      </c>
      <c r="AD218" s="511">
        <f>IF(AD$29="","",AD217*8760/Vérification!$D$87)</f>
        <v>973144629.70143461</v>
      </c>
      <c r="AE218" s="511">
        <f>IF(AE$29="","",AE217*8760/Vérification!$D$87)</f>
        <v>973144629.70143461</v>
      </c>
      <c r="AF218" s="511">
        <f>IF(AF$29="","",AF217*8760/Vérification!$D$87)</f>
        <v>973144629.70143461</v>
      </c>
      <c r="AG218" s="511">
        <f>IF(AG$29="","",AG217*8760/Vérification!$D$87)</f>
        <v>973144629.70143461</v>
      </c>
      <c r="AH218" s="511">
        <f>IF(AH$29="","",AH217*8760/Vérification!$D$87)</f>
        <v>973144629.70143461</v>
      </c>
      <c r="AI218" s="511">
        <f>IF(AI$29="","",AI217*8760/Vérification!$D$87)</f>
        <v>973144629.70143461</v>
      </c>
      <c r="AJ218" s="511">
        <f>IF(AJ$29="","",AJ217*8760/Vérification!$D$87)</f>
        <v>973144629.70143461</v>
      </c>
      <c r="AK218" s="511" t="str">
        <f>IF(AK$29="","",AK217*8760/Vérification!$D$87)</f>
        <v/>
      </c>
      <c r="AL218" s="511" t="str">
        <f>IF(AL$29="","",AL217*8760/Vérification!$D$87)</f>
        <v/>
      </c>
      <c r="AM218" s="511" t="str">
        <f>IF(AM$29="","",AM217*8760/Vérification!$D$87)</f>
        <v/>
      </c>
      <c r="AN218" s="511" t="str">
        <f>IF(AN$29="","",AN217*8760/Vérification!$D$87)</f>
        <v/>
      </c>
      <c r="AO218" s="511" t="str">
        <f>IF(AO$29="","",AO217*8760/Vérification!$D$87)</f>
        <v/>
      </c>
      <c r="AP218" s="511" t="str">
        <f>IF(AP$29="","",AP217*8760/Vérification!$D$87)</f>
        <v/>
      </c>
      <c r="AQ218" s="511" t="str">
        <f>IF(AQ$29="","",AQ217*8760/Vérification!$D$87)</f>
        <v/>
      </c>
      <c r="AR218" s="511" t="str">
        <f>IF(AR$29="","",AR217*8760/Vérification!$D$87)</f>
        <v/>
      </c>
    </row>
    <row r="219" spans="1:1173" s="518" customFormat="1" ht="22" hidden="1" customHeight="1" x14ac:dyDescent="0.15">
      <c r="A219" s="513"/>
      <c r="B219" s="514" t="s">
        <v>210</v>
      </c>
      <c r="C219" s="515" t="s">
        <v>240</v>
      </c>
      <c r="D219" s="516">
        <f>C211</f>
        <v>0</v>
      </c>
      <c r="E219" s="517">
        <f>IF(E$29="","",$C211+D219)</f>
        <v>0</v>
      </c>
      <c r="F219" s="517">
        <f t="shared" ref="F219:AR219" si="73">IF(F$29="","",$C211+E219)</f>
        <v>0</v>
      </c>
      <c r="G219" s="517">
        <f t="shared" si="73"/>
        <v>0</v>
      </c>
      <c r="H219" s="517">
        <f t="shared" si="73"/>
        <v>0</v>
      </c>
      <c r="I219" s="517">
        <f t="shared" si="73"/>
        <v>0</v>
      </c>
      <c r="J219" s="517">
        <f t="shared" si="73"/>
        <v>0</v>
      </c>
      <c r="K219" s="517">
        <f t="shared" si="73"/>
        <v>0</v>
      </c>
      <c r="L219" s="517">
        <f t="shared" si="73"/>
        <v>0</v>
      </c>
      <c r="M219" s="517">
        <f t="shared" si="73"/>
        <v>0</v>
      </c>
      <c r="N219" s="517">
        <f t="shared" si="73"/>
        <v>0</v>
      </c>
      <c r="O219" s="517">
        <f t="shared" si="73"/>
        <v>0</v>
      </c>
      <c r="P219" s="517">
        <f t="shared" si="73"/>
        <v>0</v>
      </c>
      <c r="Q219" s="517">
        <f t="shared" si="73"/>
        <v>0</v>
      </c>
      <c r="R219" s="517">
        <f t="shared" si="73"/>
        <v>0</v>
      </c>
      <c r="S219" s="517">
        <f t="shared" si="73"/>
        <v>0</v>
      </c>
      <c r="T219" s="517">
        <f t="shared" si="73"/>
        <v>0</v>
      </c>
      <c r="U219" s="517">
        <f t="shared" si="73"/>
        <v>0</v>
      </c>
      <c r="V219" s="517">
        <f t="shared" si="73"/>
        <v>0</v>
      </c>
      <c r="W219" s="517">
        <f t="shared" si="73"/>
        <v>0</v>
      </c>
      <c r="X219" s="517">
        <f t="shared" si="73"/>
        <v>0</v>
      </c>
      <c r="Y219" s="517">
        <f t="shared" si="73"/>
        <v>0</v>
      </c>
      <c r="Z219" s="517">
        <f t="shared" si="73"/>
        <v>0</v>
      </c>
      <c r="AA219" s="517">
        <f t="shared" si="73"/>
        <v>0</v>
      </c>
      <c r="AB219" s="517">
        <f t="shared" si="73"/>
        <v>0</v>
      </c>
      <c r="AC219" s="517">
        <f t="shared" si="73"/>
        <v>0</v>
      </c>
      <c r="AD219" s="517">
        <f t="shared" si="73"/>
        <v>0</v>
      </c>
      <c r="AE219" s="517">
        <f t="shared" si="73"/>
        <v>0</v>
      </c>
      <c r="AF219" s="517">
        <f t="shared" si="73"/>
        <v>0</v>
      </c>
      <c r="AG219" s="517">
        <f t="shared" si="73"/>
        <v>0</v>
      </c>
      <c r="AH219" s="517">
        <f t="shared" si="73"/>
        <v>0</v>
      </c>
      <c r="AI219" s="517">
        <f t="shared" si="73"/>
        <v>0</v>
      </c>
      <c r="AJ219" s="517">
        <f t="shared" si="73"/>
        <v>0</v>
      </c>
      <c r="AK219" s="517" t="str">
        <f t="shared" si="73"/>
        <v/>
      </c>
      <c r="AL219" s="517" t="str">
        <f t="shared" si="73"/>
        <v/>
      </c>
      <c r="AM219" s="517" t="str">
        <f t="shared" si="73"/>
        <v/>
      </c>
      <c r="AN219" s="517" t="str">
        <f t="shared" si="73"/>
        <v/>
      </c>
      <c r="AO219" s="517" t="str">
        <f t="shared" si="73"/>
        <v/>
      </c>
      <c r="AP219" s="517" t="str">
        <f t="shared" si="73"/>
        <v/>
      </c>
      <c r="AQ219" s="517" t="str">
        <f t="shared" si="73"/>
        <v/>
      </c>
      <c r="AR219" s="517" t="str">
        <f t="shared" si="73"/>
        <v/>
      </c>
    </row>
    <row r="220" spans="1:1173" s="522" customFormat="1" ht="22" hidden="1" customHeight="1" thickBot="1" x14ac:dyDescent="0.2">
      <c r="A220" s="483"/>
      <c r="B220" s="519" t="s">
        <v>241</v>
      </c>
      <c r="C220" s="520" t="s">
        <v>240</v>
      </c>
      <c r="D220" s="521">
        <f t="shared" ref="D220:AR220" si="74">IF(D$29="","",ROUNDDOWN(D219,0))</f>
        <v>0</v>
      </c>
      <c r="E220" s="521">
        <f t="shared" si="74"/>
        <v>0</v>
      </c>
      <c r="F220" s="521">
        <f t="shared" si="74"/>
        <v>0</v>
      </c>
      <c r="G220" s="521">
        <f t="shared" si="74"/>
        <v>0</v>
      </c>
      <c r="H220" s="521">
        <f t="shared" si="74"/>
        <v>0</v>
      </c>
      <c r="I220" s="521">
        <f t="shared" si="74"/>
        <v>0</v>
      </c>
      <c r="J220" s="521">
        <f t="shared" si="74"/>
        <v>0</v>
      </c>
      <c r="K220" s="521">
        <f t="shared" si="74"/>
        <v>0</v>
      </c>
      <c r="L220" s="521">
        <f t="shared" si="74"/>
        <v>0</v>
      </c>
      <c r="M220" s="521">
        <f t="shared" si="74"/>
        <v>0</v>
      </c>
      <c r="N220" s="521">
        <f t="shared" si="74"/>
        <v>0</v>
      </c>
      <c r="O220" s="521">
        <f t="shared" si="74"/>
        <v>0</v>
      </c>
      <c r="P220" s="521">
        <f t="shared" si="74"/>
        <v>0</v>
      </c>
      <c r="Q220" s="521">
        <f t="shared" si="74"/>
        <v>0</v>
      </c>
      <c r="R220" s="521">
        <f t="shared" si="74"/>
        <v>0</v>
      </c>
      <c r="S220" s="521">
        <f t="shared" si="74"/>
        <v>0</v>
      </c>
      <c r="T220" s="521">
        <f t="shared" si="74"/>
        <v>0</v>
      </c>
      <c r="U220" s="521">
        <f t="shared" si="74"/>
        <v>0</v>
      </c>
      <c r="V220" s="521">
        <f t="shared" si="74"/>
        <v>0</v>
      </c>
      <c r="W220" s="521">
        <f t="shared" si="74"/>
        <v>0</v>
      </c>
      <c r="X220" s="521">
        <f t="shared" si="74"/>
        <v>0</v>
      </c>
      <c r="Y220" s="521">
        <f t="shared" si="74"/>
        <v>0</v>
      </c>
      <c r="Z220" s="521">
        <f t="shared" si="74"/>
        <v>0</v>
      </c>
      <c r="AA220" s="521">
        <f t="shared" si="74"/>
        <v>0</v>
      </c>
      <c r="AB220" s="521">
        <f t="shared" si="74"/>
        <v>0</v>
      </c>
      <c r="AC220" s="521">
        <f t="shared" si="74"/>
        <v>0</v>
      </c>
      <c r="AD220" s="521">
        <f t="shared" si="74"/>
        <v>0</v>
      </c>
      <c r="AE220" s="521">
        <f t="shared" si="74"/>
        <v>0</v>
      </c>
      <c r="AF220" s="521">
        <f t="shared" si="74"/>
        <v>0</v>
      </c>
      <c r="AG220" s="521">
        <f t="shared" si="74"/>
        <v>0</v>
      </c>
      <c r="AH220" s="521">
        <f t="shared" si="74"/>
        <v>0</v>
      </c>
      <c r="AI220" s="521">
        <f t="shared" si="74"/>
        <v>0</v>
      </c>
      <c r="AJ220" s="521">
        <f t="shared" si="74"/>
        <v>0</v>
      </c>
      <c r="AK220" s="521" t="str">
        <f t="shared" si="74"/>
        <v/>
      </c>
      <c r="AL220" s="521" t="str">
        <f t="shared" si="74"/>
        <v/>
      </c>
      <c r="AM220" s="521" t="str">
        <f t="shared" si="74"/>
        <v/>
      </c>
      <c r="AN220" s="521" t="str">
        <f t="shared" si="74"/>
        <v/>
      </c>
      <c r="AO220" s="521" t="str">
        <f t="shared" si="74"/>
        <v/>
      </c>
      <c r="AP220" s="521" t="str">
        <f t="shared" si="74"/>
        <v/>
      </c>
      <c r="AQ220" s="521" t="str">
        <f t="shared" si="74"/>
        <v/>
      </c>
      <c r="AR220" s="521" t="str">
        <f t="shared" si="74"/>
        <v/>
      </c>
    </row>
    <row r="221" spans="1:1173" s="507" customFormat="1" ht="22" hidden="1" customHeight="1" thickTop="1" thickBot="1" x14ac:dyDescent="0.2">
      <c r="A221" s="483"/>
      <c r="B221" s="504" t="s">
        <v>244</v>
      </c>
      <c r="C221" s="505" t="s">
        <v>49</v>
      </c>
      <c r="D221" s="506">
        <f t="shared" ref="D221:AR221" si="75">IF(D$29="","",$E$24*D220)</f>
        <v>0</v>
      </c>
      <c r="E221" s="506">
        <f t="shared" si="75"/>
        <v>0</v>
      </c>
      <c r="F221" s="506">
        <f t="shared" si="75"/>
        <v>0</v>
      </c>
      <c r="G221" s="506">
        <f t="shared" si="75"/>
        <v>0</v>
      </c>
      <c r="H221" s="506">
        <f t="shared" si="75"/>
        <v>0</v>
      </c>
      <c r="I221" s="506">
        <f t="shared" si="75"/>
        <v>0</v>
      </c>
      <c r="J221" s="506">
        <f t="shared" si="75"/>
        <v>0</v>
      </c>
      <c r="K221" s="506">
        <f t="shared" si="75"/>
        <v>0</v>
      </c>
      <c r="L221" s="506">
        <f t="shared" si="75"/>
        <v>0</v>
      </c>
      <c r="M221" s="506">
        <f t="shared" si="75"/>
        <v>0</v>
      </c>
      <c r="N221" s="506">
        <f t="shared" si="75"/>
        <v>0</v>
      </c>
      <c r="O221" s="506">
        <f t="shared" si="75"/>
        <v>0</v>
      </c>
      <c r="P221" s="506">
        <f t="shared" si="75"/>
        <v>0</v>
      </c>
      <c r="Q221" s="506">
        <f t="shared" si="75"/>
        <v>0</v>
      </c>
      <c r="R221" s="506">
        <f t="shared" si="75"/>
        <v>0</v>
      </c>
      <c r="S221" s="506">
        <f t="shared" si="75"/>
        <v>0</v>
      </c>
      <c r="T221" s="506">
        <f t="shared" si="75"/>
        <v>0</v>
      </c>
      <c r="U221" s="506">
        <f t="shared" si="75"/>
        <v>0</v>
      </c>
      <c r="V221" s="506">
        <f t="shared" si="75"/>
        <v>0</v>
      </c>
      <c r="W221" s="506">
        <f t="shared" si="75"/>
        <v>0</v>
      </c>
      <c r="X221" s="506">
        <f t="shared" si="75"/>
        <v>0</v>
      </c>
      <c r="Y221" s="506">
        <f t="shared" si="75"/>
        <v>0</v>
      </c>
      <c r="Z221" s="506">
        <f t="shared" si="75"/>
        <v>0</v>
      </c>
      <c r="AA221" s="506">
        <f t="shared" si="75"/>
        <v>0</v>
      </c>
      <c r="AB221" s="506">
        <f t="shared" si="75"/>
        <v>0</v>
      </c>
      <c r="AC221" s="506">
        <f t="shared" si="75"/>
        <v>0</v>
      </c>
      <c r="AD221" s="506">
        <f t="shared" si="75"/>
        <v>0</v>
      </c>
      <c r="AE221" s="506">
        <f t="shared" si="75"/>
        <v>0</v>
      </c>
      <c r="AF221" s="506">
        <f t="shared" si="75"/>
        <v>0</v>
      </c>
      <c r="AG221" s="506">
        <f t="shared" si="75"/>
        <v>0</v>
      </c>
      <c r="AH221" s="506">
        <f t="shared" si="75"/>
        <v>0</v>
      </c>
      <c r="AI221" s="506">
        <f t="shared" si="75"/>
        <v>0</v>
      </c>
      <c r="AJ221" s="506">
        <f t="shared" si="75"/>
        <v>0</v>
      </c>
      <c r="AK221" s="506" t="str">
        <f t="shared" si="75"/>
        <v/>
      </c>
      <c r="AL221" s="506" t="str">
        <f t="shared" si="75"/>
        <v/>
      </c>
      <c r="AM221" s="506" t="str">
        <f t="shared" si="75"/>
        <v/>
      </c>
      <c r="AN221" s="506" t="str">
        <f t="shared" si="75"/>
        <v/>
      </c>
      <c r="AO221" s="506" t="str">
        <f t="shared" si="75"/>
        <v/>
      </c>
      <c r="AP221" s="506" t="str">
        <f t="shared" si="75"/>
        <v/>
      </c>
      <c r="AQ221" s="506" t="str">
        <f t="shared" si="75"/>
        <v/>
      </c>
      <c r="AR221" s="506" t="str">
        <f t="shared" si="75"/>
        <v/>
      </c>
    </row>
    <row r="222" spans="1:1173" s="512" customFormat="1" ht="22" hidden="1" customHeight="1" thickTop="1" x14ac:dyDescent="0.15">
      <c r="A222" s="508"/>
      <c r="B222" s="509" t="s">
        <v>245</v>
      </c>
      <c r="C222" s="510" t="s">
        <v>49</v>
      </c>
      <c r="D222" s="511">
        <f t="shared" ref="D222:AR222" si="76">IF(D$29="","",D221*8760/$D$15)</f>
        <v>0</v>
      </c>
      <c r="E222" s="511">
        <f t="shared" si="76"/>
        <v>0</v>
      </c>
      <c r="F222" s="511">
        <f t="shared" si="76"/>
        <v>0</v>
      </c>
      <c r="G222" s="511">
        <f t="shared" si="76"/>
        <v>0</v>
      </c>
      <c r="H222" s="511">
        <f t="shared" si="76"/>
        <v>0</v>
      </c>
      <c r="I222" s="511">
        <f t="shared" si="76"/>
        <v>0</v>
      </c>
      <c r="J222" s="511">
        <f t="shared" si="76"/>
        <v>0</v>
      </c>
      <c r="K222" s="511">
        <f t="shared" si="76"/>
        <v>0</v>
      </c>
      <c r="L222" s="511">
        <f t="shared" si="76"/>
        <v>0</v>
      </c>
      <c r="M222" s="511">
        <f t="shared" si="76"/>
        <v>0</v>
      </c>
      <c r="N222" s="511">
        <f t="shared" si="76"/>
        <v>0</v>
      </c>
      <c r="O222" s="511">
        <f t="shared" si="76"/>
        <v>0</v>
      </c>
      <c r="P222" s="511">
        <f t="shared" si="76"/>
        <v>0</v>
      </c>
      <c r="Q222" s="511">
        <f t="shared" si="76"/>
        <v>0</v>
      </c>
      <c r="R222" s="511">
        <f t="shared" si="76"/>
        <v>0</v>
      </c>
      <c r="S222" s="511">
        <f t="shared" si="76"/>
        <v>0</v>
      </c>
      <c r="T222" s="511">
        <f t="shared" si="76"/>
        <v>0</v>
      </c>
      <c r="U222" s="511">
        <f t="shared" si="76"/>
        <v>0</v>
      </c>
      <c r="V222" s="511">
        <f t="shared" si="76"/>
        <v>0</v>
      </c>
      <c r="W222" s="511">
        <f t="shared" si="76"/>
        <v>0</v>
      </c>
      <c r="X222" s="511">
        <f t="shared" si="76"/>
        <v>0</v>
      </c>
      <c r="Y222" s="511">
        <f t="shared" si="76"/>
        <v>0</v>
      </c>
      <c r="Z222" s="511">
        <f t="shared" si="76"/>
        <v>0</v>
      </c>
      <c r="AA222" s="511">
        <f t="shared" si="76"/>
        <v>0</v>
      </c>
      <c r="AB222" s="511">
        <f t="shared" si="76"/>
        <v>0</v>
      </c>
      <c r="AC222" s="511">
        <f t="shared" si="76"/>
        <v>0</v>
      </c>
      <c r="AD222" s="511">
        <f t="shared" si="76"/>
        <v>0</v>
      </c>
      <c r="AE222" s="511">
        <f t="shared" si="76"/>
        <v>0</v>
      </c>
      <c r="AF222" s="511">
        <f t="shared" si="76"/>
        <v>0</v>
      </c>
      <c r="AG222" s="511">
        <f t="shared" si="76"/>
        <v>0</v>
      </c>
      <c r="AH222" s="511">
        <f t="shared" si="76"/>
        <v>0</v>
      </c>
      <c r="AI222" s="511">
        <f t="shared" si="76"/>
        <v>0</v>
      </c>
      <c r="AJ222" s="511">
        <f t="shared" si="76"/>
        <v>0</v>
      </c>
      <c r="AK222" s="511" t="str">
        <f t="shared" si="76"/>
        <v/>
      </c>
      <c r="AL222" s="511" t="str">
        <f t="shared" si="76"/>
        <v/>
      </c>
      <c r="AM222" s="511" t="str">
        <f t="shared" si="76"/>
        <v/>
      </c>
      <c r="AN222" s="511" t="str">
        <f t="shared" si="76"/>
        <v/>
      </c>
      <c r="AO222" s="511" t="str">
        <f t="shared" si="76"/>
        <v/>
      </c>
      <c r="AP222" s="511" t="str">
        <f t="shared" si="76"/>
        <v/>
      </c>
      <c r="AQ222" s="511" t="str">
        <f t="shared" si="76"/>
        <v/>
      </c>
      <c r="AR222" s="511" t="str">
        <f t="shared" si="76"/>
        <v/>
      </c>
    </row>
    <row r="223" spans="1:1173" s="512" customFormat="1" ht="22" hidden="1" customHeight="1" x14ac:dyDescent="0.15">
      <c r="A223" s="508"/>
      <c r="B223" s="509" t="s">
        <v>40</v>
      </c>
      <c r="C223" s="510" t="s">
        <v>272</v>
      </c>
      <c r="D223" s="511">
        <f>IF(D$29="","",Vérification!$F$87*D221/$D$15)</f>
        <v>0</v>
      </c>
      <c r="E223" s="511">
        <f>IF(E$29="","",Vérification!$F$87*E221/$D$15)</f>
        <v>0</v>
      </c>
      <c r="F223" s="511">
        <f>IF(F$29="","",Vérification!$F$87*F221/$D$15)</f>
        <v>0</v>
      </c>
      <c r="G223" s="511">
        <f>IF(G$29="","",Vérification!$F$87*G221/$D$15)</f>
        <v>0</v>
      </c>
      <c r="H223" s="511">
        <f>IF(H$29="","",Vérification!$F$87*H221/$D$15)</f>
        <v>0</v>
      </c>
      <c r="I223" s="511">
        <f>IF(I$29="","",Vérification!$F$87*I221/$D$15)</f>
        <v>0</v>
      </c>
      <c r="J223" s="511">
        <f>IF(J$29="","",Vérification!$F$87*J221/$D$15)</f>
        <v>0</v>
      </c>
      <c r="K223" s="511">
        <f>IF(K$29="","",Vérification!$F$87*K221/$D$15)</f>
        <v>0</v>
      </c>
      <c r="L223" s="511">
        <f>IF(L$29="","",Vérification!$F$87*L221/$D$15)</f>
        <v>0</v>
      </c>
      <c r="M223" s="511">
        <f>IF(M$29="","",Vérification!$F$87*M221/$D$15)</f>
        <v>0</v>
      </c>
      <c r="N223" s="511">
        <f>IF(N$29="","",Vérification!$F$87*N221/$D$15)</f>
        <v>0</v>
      </c>
      <c r="O223" s="511">
        <f>IF(O$29="","",Vérification!$F$87*O221/$D$15)</f>
        <v>0</v>
      </c>
      <c r="P223" s="511">
        <f>IF(P$29="","",Vérification!$F$87*P221/$D$15)</f>
        <v>0</v>
      </c>
      <c r="Q223" s="511">
        <f>IF(Q$29="","",Vérification!$F$87*Q221/$D$15)</f>
        <v>0</v>
      </c>
      <c r="R223" s="511">
        <f>IF(R$29="","",Vérification!$F$87*R221/$D$15)</f>
        <v>0</v>
      </c>
      <c r="S223" s="511">
        <f>IF(S$29="","",Vérification!$F$87*S221/$D$15)</f>
        <v>0</v>
      </c>
      <c r="T223" s="511">
        <f>IF(T$29="","",Vérification!$F$87*T221/$D$15)</f>
        <v>0</v>
      </c>
      <c r="U223" s="511">
        <f>IF(U$29="","",Vérification!$F$87*U221/$D$15)</f>
        <v>0</v>
      </c>
      <c r="V223" s="511">
        <f>IF(V$29="","",Vérification!$F$87*V221/$D$15)</f>
        <v>0</v>
      </c>
      <c r="W223" s="511">
        <f>IF(W$29="","",Vérification!$F$87*W221/$D$15)</f>
        <v>0</v>
      </c>
      <c r="X223" s="511">
        <f>IF(X$29="","",Vérification!$F$87*X221/$D$15)</f>
        <v>0</v>
      </c>
      <c r="Y223" s="511">
        <f>IF(Y$29="","",Vérification!$F$87*Y221/$D$15)</f>
        <v>0</v>
      </c>
      <c r="Z223" s="511">
        <f>IF(Z$29="","",Vérification!$F$87*Z221/$D$15)</f>
        <v>0</v>
      </c>
      <c r="AA223" s="511">
        <f>IF(AA$29="","",Vérification!$F$87*AA221/$D$15)</f>
        <v>0</v>
      </c>
      <c r="AB223" s="511">
        <f>IF(AB$29="","",Vérification!$F$87*AB221/$D$15)</f>
        <v>0</v>
      </c>
      <c r="AC223" s="511">
        <f>IF(AC$29="","",Vérification!$F$87*AC221/$D$15)</f>
        <v>0</v>
      </c>
      <c r="AD223" s="511">
        <f>IF(AD$29="","",Vérification!$F$87*AD221/$D$15)</f>
        <v>0</v>
      </c>
      <c r="AE223" s="511">
        <f>IF(AE$29="","",Vérification!$F$87*AE221/$D$15)</f>
        <v>0</v>
      </c>
      <c r="AF223" s="511">
        <f>IF(AF$29="","",Vérification!$F$87*AF221/$D$15)</f>
        <v>0</v>
      </c>
      <c r="AG223" s="511">
        <f>IF(AG$29="","",Vérification!$F$87*AG221/$D$15)</f>
        <v>0</v>
      </c>
      <c r="AH223" s="511">
        <f>IF(AH$29="","",Vérification!$F$87*AH221/$D$15)</f>
        <v>0</v>
      </c>
      <c r="AI223" s="511">
        <f>IF(AI$29="","",Vérification!$F$87*AI221/$D$15)</f>
        <v>0</v>
      </c>
      <c r="AJ223" s="511">
        <f>IF(AJ$29="","",Vérification!$F$87*AJ221/$D$15)</f>
        <v>0</v>
      </c>
      <c r="AK223" s="511" t="str">
        <f>IF(AK$29="","",Vérification!$F$87*AK221/$D$15)</f>
        <v/>
      </c>
      <c r="AL223" s="511" t="str">
        <f>IF(AL$29="","",Vérification!$F$87*AL221/$D$15)</f>
        <v/>
      </c>
      <c r="AM223" s="511" t="str">
        <f>IF(AM$29="","",Vérification!$F$87*AM221/$D$15)</f>
        <v/>
      </c>
      <c r="AN223" s="511" t="str">
        <f>IF(AN$29="","",Vérification!$F$87*AN221/$D$15)</f>
        <v/>
      </c>
      <c r="AO223" s="511" t="str">
        <f>IF(AO$29="","",Vérification!$F$87*AO221/$D$15)</f>
        <v/>
      </c>
      <c r="AP223" s="511" t="str">
        <f>IF(AP$29="","",Vérification!$F$87*AP221/$D$15)</f>
        <v/>
      </c>
      <c r="AQ223" s="511" t="str">
        <f>IF(AQ$29="","",Vérification!$F$87*AQ221/$D$15)</f>
        <v/>
      </c>
      <c r="AR223" s="511" t="str">
        <f>IF(AR$29="","",Vérification!$F$87*AR221/$D$15)</f>
        <v/>
      </c>
    </row>
    <row r="224" spans="1:1173" s="484" customFormat="1" ht="26" hidden="1" customHeight="1" x14ac:dyDescent="0.15">
      <c r="A224" s="483"/>
      <c r="D224" s="524"/>
      <c r="E224" s="485"/>
      <c r="J224" s="485"/>
    </row>
    <row r="225" spans="1:1173" s="483" customFormat="1" ht="10" hidden="1" customHeight="1" x14ac:dyDescent="0.15">
      <c r="E225" s="489"/>
      <c r="J225" s="489"/>
    </row>
    <row r="226" spans="1:1173" s="483" customFormat="1" ht="22" hidden="1" customHeight="1" x14ac:dyDescent="0.15">
      <c r="B226" s="496"/>
      <c r="C226" s="497" t="str">
        <f>G$21</f>
        <v>Puissance éolienne</v>
      </c>
      <c r="D226" s="479"/>
      <c r="E226" s="482"/>
      <c r="J226" s="489"/>
    </row>
    <row r="227" spans="1:1173" s="503" customFormat="1" ht="22" hidden="1" customHeight="1" thickBot="1" x14ac:dyDescent="0.2">
      <c r="A227" s="483"/>
      <c r="B227" s="498" t="s">
        <v>69</v>
      </c>
      <c r="C227" s="499" t="s">
        <v>11</v>
      </c>
      <c r="D227" s="500">
        <f>D$29</f>
        <v>2018</v>
      </c>
      <c r="E227" s="501">
        <f t="shared" ref="E227:AR227" si="77">E$29</f>
        <v>2019</v>
      </c>
      <c r="F227" s="500">
        <f t="shared" si="77"/>
        <v>2020</v>
      </c>
      <c r="G227" s="500">
        <f t="shared" si="77"/>
        <v>2021</v>
      </c>
      <c r="H227" s="500">
        <f t="shared" si="77"/>
        <v>2022</v>
      </c>
      <c r="I227" s="500">
        <f t="shared" si="77"/>
        <v>2023</v>
      </c>
      <c r="J227" s="501">
        <f t="shared" si="77"/>
        <v>2024</v>
      </c>
      <c r="K227" s="500">
        <f t="shared" si="77"/>
        <v>2025</v>
      </c>
      <c r="L227" s="500">
        <f t="shared" si="77"/>
        <v>2026</v>
      </c>
      <c r="M227" s="500">
        <f t="shared" si="77"/>
        <v>2027</v>
      </c>
      <c r="N227" s="500">
        <f t="shared" si="77"/>
        <v>2028</v>
      </c>
      <c r="O227" s="500">
        <f t="shared" si="77"/>
        <v>2029</v>
      </c>
      <c r="P227" s="500">
        <f t="shared" si="77"/>
        <v>2030</v>
      </c>
      <c r="Q227" s="500">
        <f t="shared" si="77"/>
        <v>2031</v>
      </c>
      <c r="R227" s="500">
        <f t="shared" si="77"/>
        <v>2032</v>
      </c>
      <c r="S227" s="500">
        <f t="shared" si="77"/>
        <v>2033</v>
      </c>
      <c r="T227" s="500">
        <f t="shared" si="77"/>
        <v>2034</v>
      </c>
      <c r="U227" s="500">
        <f t="shared" si="77"/>
        <v>2035</v>
      </c>
      <c r="V227" s="500">
        <f t="shared" si="77"/>
        <v>2036</v>
      </c>
      <c r="W227" s="500">
        <f t="shared" si="77"/>
        <v>2037</v>
      </c>
      <c r="X227" s="500">
        <f t="shared" si="77"/>
        <v>2038</v>
      </c>
      <c r="Y227" s="500">
        <f t="shared" si="77"/>
        <v>2039</v>
      </c>
      <c r="Z227" s="500">
        <f t="shared" si="77"/>
        <v>2040</v>
      </c>
      <c r="AA227" s="500">
        <f t="shared" si="77"/>
        <v>2041</v>
      </c>
      <c r="AB227" s="500">
        <f t="shared" si="77"/>
        <v>2042</v>
      </c>
      <c r="AC227" s="500">
        <f t="shared" si="77"/>
        <v>2043</v>
      </c>
      <c r="AD227" s="500">
        <f t="shared" si="77"/>
        <v>2044</v>
      </c>
      <c r="AE227" s="500">
        <f t="shared" si="77"/>
        <v>2045</v>
      </c>
      <c r="AF227" s="500">
        <f t="shared" si="77"/>
        <v>2046</v>
      </c>
      <c r="AG227" s="500">
        <f t="shared" si="77"/>
        <v>2047</v>
      </c>
      <c r="AH227" s="500">
        <f t="shared" si="77"/>
        <v>2048</v>
      </c>
      <c r="AI227" s="500">
        <f t="shared" si="77"/>
        <v>2049</v>
      </c>
      <c r="AJ227" s="500">
        <f t="shared" si="77"/>
        <v>2050</v>
      </c>
      <c r="AK227" s="500" t="str">
        <f t="shared" si="77"/>
        <v/>
      </c>
      <c r="AL227" s="500" t="str">
        <f t="shared" si="77"/>
        <v/>
      </c>
      <c r="AM227" s="500" t="str">
        <f t="shared" si="77"/>
        <v/>
      </c>
      <c r="AN227" s="500" t="str">
        <f t="shared" si="77"/>
        <v/>
      </c>
      <c r="AO227" s="500" t="str">
        <f t="shared" si="77"/>
        <v/>
      </c>
      <c r="AP227" s="500" t="str">
        <f t="shared" si="77"/>
        <v/>
      </c>
      <c r="AQ227" s="500" t="str">
        <f t="shared" si="77"/>
        <v/>
      </c>
      <c r="AR227" s="500" t="str">
        <f t="shared" si="77"/>
        <v/>
      </c>
      <c r="AS227" s="502"/>
      <c r="AT227" s="502"/>
      <c r="AU227" s="502"/>
      <c r="AV227" s="502"/>
      <c r="AW227" s="502"/>
      <c r="AX227" s="502"/>
      <c r="AY227" s="502"/>
      <c r="AZ227" s="502"/>
      <c r="BA227" s="502"/>
      <c r="BB227" s="502"/>
      <c r="BC227" s="502"/>
      <c r="BD227" s="502"/>
      <c r="BE227" s="502"/>
      <c r="BF227" s="502"/>
      <c r="BG227" s="502"/>
      <c r="BH227" s="502"/>
      <c r="BI227" s="502"/>
      <c r="BJ227" s="502"/>
      <c r="BK227" s="502"/>
      <c r="BL227" s="502"/>
      <c r="BM227" s="502"/>
      <c r="BN227" s="502"/>
      <c r="BO227" s="502"/>
      <c r="BP227" s="502"/>
      <c r="BQ227" s="502"/>
      <c r="BR227" s="502"/>
      <c r="BS227" s="502"/>
      <c r="BT227" s="502"/>
      <c r="BU227" s="502"/>
      <c r="BV227" s="502"/>
      <c r="BW227" s="502"/>
      <c r="BX227" s="502"/>
      <c r="BY227" s="502"/>
      <c r="BZ227" s="502"/>
      <c r="CA227" s="502"/>
      <c r="CB227" s="502"/>
      <c r="CC227" s="502"/>
      <c r="CD227" s="502"/>
      <c r="CE227" s="502"/>
      <c r="CF227" s="502"/>
      <c r="CG227" s="502"/>
      <c r="CH227" s="502"/>
      <c r="CI227" s="502"/>
      <c r="CJ227" s="502"/>
      <c r="CK227" s="502"/>
      <c r="CL227" s="502"/>
      <c r="CM227" s="502"/>
      <c r="CN227" s="502"/>
      <c r="CO227" s="502"/>
      <c r="CP227" s="502"/>
      <c r="CQ227" s="502"/>
      <c r="CR227" s="502"/>
      <c r="CS227" s="502"/>
      <c r="CT227" s="502"/>
      <c r="CU227" s="502"/>
      <c r="CV227" s="502"/>
      <c r="CW227" s="502"/>
      <c r="CX227" s="502"/>
      <c r="CY227" s="502"/>
      <c r="CZ227" s="502"/>
      <c r="DA227" s="502"/>
      <c r="DB227" s="502"/>
      <c r="DC227" s="502"/>
      <c r="DD227" s="502"/>
      <c r="DE227" s="502"/>
      <c r="DF227" s="502"/>
      <c r="DG227" s="502"/>
      <c r="DH227" s="502"/>
      <c r="DI227" s="502"/>
      <c r="DJ227" s="502"/>
      <c r="DK227" s="502"/>
      <c r="DL227" s="502"/>
      <c r="DM227" s="502"/>
      <c r="DN227" s="502"/>
      <c r="DO227" s="502"/>
      <c r="DP227" s="502"/>
      <c r="DQ227" s="502"/>
      <c r="DR227" s="502"/>
      <c r="DS227" s="502"/>
      <c r="DT227" s="502"/>
      <c r="DU227" s="502"/>
      <c r="DV227" s="502"/>
      <c r="DW227" s="502"/>
      <c r="DX227" s="502"/>
      <c r="DY227" s="502"/>
      <c r="DZ227" s="502"/>
      <c r="EA227" s="502"/>
      <c r="EB227" s="502"/>
      <c r="EC227" s="502"/>
      <c r="ED227" s="502"/>
      <c r="EE227" s="502"/>
      <c r="EF227" s="502"/>
      <c r="EG227" s="502"/>
      <c r="EH227" s="502"/>
      <c r="EI227" s="502"/>
      <c r="EJ227" s="502"/>
      <c r="EK227" s="502"/>
      <c r="EL227" s="502"/>
      <c r="EM227" s="502"/>
      <c r="EN227" s="502"/>
      <c r="EO227" s="502"/>
      <c r="EP227" s="502"/>
      <c r="EQ227" s="502"/>
      <c r="ER227" s="502"/>
      <c r="ES227" s="502"/>
      <c r="ET227" s="502"/>
      <c r="EU227" s="502"/>
      <c r="EV227" s="502"/>
      <c r="EW227" s="502"/>
      <c r="EX227" s="502"/>
      <c r="EY227" s="502"/>
      <c r="EZ227" s="502"/>
      <c r="FA227" s="502"/>
      <c r="FB227" s="502"/>
      <c r="FC227" s="502"/>
      <c r="FD227" s="502"/>
      <c r="FE227" s="502"/>
      <c r="FF227" s="502"/>
      <c r="FG227" s="502"/>
      <c r="FH227" s="502"/>
      <c r="FI227" s="502"/>
      <c r="FJ227" s="502"/>
      <c r="FK227" s="502"/>
      <c r="FL227" s="502"/>
      <c r="FM227" s="502"/>
      <c r="FN227" s="502"/>
      <c r="FO227" s="502"/>
      <c r="FP227" s="502"/>
      <c r="FQ227" s="502"/>
      <c r="FR227" s="502"/>
      <c r="FS227" s="502"/>
      <c r="FT227" s="502"/>
      <c r="FU227" s="502"/>
      <c r="FV227" s="502"/>
      <c r="FW227" s="502"/>
      <c r="FX227" s="502"/>
      <c r="FY227" s="502"/>
      <c r="FZ227" s="502"/>
      <c r="GA227" s="502"/>
      <c r="GB227" s="502"/>
      <c r="GC227" s="502"/>
      <c r="GD227" s="502"/>
      <c r="GE227" s="502"/>
      <c r="GF227" s="502"/>
      <c r="GG227" s="502"/>
      <c r="GH227" s="502"/>
      <c r="GI227" s="502"/>
      <c r="GJ227" s="502"/>
      <c r="GK227" s="502"/>
      <c r="GL227" s="502"/>
      <c r="GM227" s="502"/>
      <c r="GN227" s="502"/>
      <c r="GO227" s="502"/>
      <c r="GP227" s="502"/>
      <c r="GQ227" s="502"/>
      <c r="GR227" s="502"/>
      <c r="GS227" s="502"/>
      <c r="GT227" s="502"/>
      <c r="GU227" s="502"/>
      <c r="GV227" s="502"/>
      <c r="GW227" s="502"/>
      <c r="GX227" s="502"/>
      <c r="GY227" s="502"/>
      <c r="GZ227" s="502"/>
      <c r="HA227" s="502"/>
      <c r="HB227" s="502"/>
      <c r="HC227" s="502"/>
      <c r="HD227" s="502"/>
      <c r="HE227" s="502"/>
      <c r="HF227" s="502"/>
      <c r="HG227" s="502"/>
      <c r="HH227" s="502"/>
      <c r="HI227" s="502"/>
      <c r="HJ227" s="502"/>
      <c r="HK227" s="502"/>
      <c r="HL227" s="502"/>
      <c r="HM227" s="502"/>
      <c r="HN227" s="502"/>
      <c r="HO227" s="502"/>
      <c r="HP227" s="502"/>
      <c r="HQ227" s="502"/>
      <c r="HR227" s="502"/>
      <c r="HS227" s="502"/>
      <c r="HT227" s="502"/>
      <c r="HU227" s="502"/>
      <c r="HV227" s="502"/>
      <c r="HW227" s="502"/>
      <c r="HX227" s="502"/>
      <c r="HY227" s="502"/>
      <c r="HZ227" s="502"/>
      <c r="IA227" s="502"/>
      <c r="IB227" s="502"/>
      <c r="IC227" s="502"/>
      <c r="ID227" s="502"/>
      <c r="IE227" s="502"/>
      <c r="IF227" s="502"/>
      <c r="IG227" s="502"/>
      <c r="IH227" s="502"/>
      <c r="II227" s="502"/>
      <c r="IJ227" s="502"/>
      <c r="IK227" s="502"/>
      <c r="IL227" s="502"/>
      <c r="IM227" s="502"/>
      <c r="IN227" s="502"/>
      <c r="IO227" s="502"/>
      <c r="IP227" s="502"/>
      <c r="IQ227" s="502"/>
      <c r="IR227" s="502"/>
      <c r="IS227" s="502"/>
      <c r="IT227" s="502"/>
      <c r="IU227" s="502"/>
      <c r="IV227" s="502"/>
      <c r="IW227" s="502"/>
      <c r="IX227" s="502"/>
      <c r="IY227" s="502"/>
      <c r="IZ227" s="502"/>
      <c r="JA227" s="502"/>
      <c r="JB227" s="502"/>
      <c r="JC227" s="502"/>
      <c r="JD227" s="502"/>
      <c r="JE227" s="502"/>
      <c r="JF227" s="502"/>
      <c r="JG227" s="502"/>
      <c r="JH227" s="502"/>
      <c r="JI227" s="502"/>
      <c r="JJ227" s="502"/>
      <c r="JK227" s="502"/>
      <c r="JL227" s="502"/>
      <c r="JM227" s="502"/>
      <c r="JN227" s="502"/>
      <c r="JO227" s="502"/>
      <c r="JP227" s="502"/>
      <c r="JQ227" s="502"/>
      <c r="JR227" s="502"/>
      <c r="JS227" s="502"/>
      <c r="JT227" s="502"/>
      <c r="JU227" s="502"/>
      <c r="JV227" s="502"/>
      <c r="JW227" s="502"/>
      <c r="JX227" s="502"/>
      <c r="JY227" s="502"/>
      <c r="JZ227" s="502"/>
      <c r="KA227" s="502"/>
      <c r="KB227" s="502"/>
      <c r="KC227" s="502"/>
      <c r="KD227" s="502"/>
      <c r="KE227" s="502"/>
      <c r="KF227" s="502"/>
      <c r="KG227" s="502"/>
      <c r="KH227" s="502"/>
      <c r="KI227" s="502"/>
      <c r="KJ227" s="502"/>
      <c r="KK227" s="502"/>
      <c r="KL227" s="502"/>
      <c r="KM227" s="502"/>
      <c r="KN227" s="502"/>
      <c r="KO227" s="502"/>
      <c r="KP227" s="502"/>
      <c r="KQ227" s="502"/>
      <c r="KR227" s="502"/>
      <c r="KS227" s="502"/>
      <c r="KT227" s="502"/>
      <c r="KU227" s="502"/>
      <c r="KV227" s="502"/>
      <c r="KW227" s="502"/>
      <c r="KX227" s="502"/>
      <c r="KY227" s="502"/>
      <c r="KZ227" s="502"/>
      <c r="LA227" s="502"/>
      <c r="LB227" s="502"/>
      <c r="LC227" s="502"/>
      <c r="LD227" s="502"/>
      <c r="LE227" s="502"/>
      <c r="LF227" s="502"/>
      <c r="LG227" s="502"/>
      <c r="LH227" s="502"/>
      <c r="LI227" s="502"/>
      <c r="LJ227" s="502"/>
      <c r="LK227" s="502"/>
      <c r="LL227" s="502"/>
      <c r="LM227" s="502"/>
      <c r="LN227" s="502"/>
      <c r="LO227" s="502"/>
      <c r="LP227" s="502"/>
      <c r="LQ227" s="502"/>
      <c r="LR227" s="502"/>
      <c r="LS227" s="502"/>
      <c r="LT227" s="502"/>
      <c r="LU227" s="502"/>
      <c r="LV227" s="502"/>
      <c r="LW227" s="502"/>
      <c r="LX227" s="502"/>
      <c r="LY227" s="502"/>
      <c r="LZ227" s="502"/>
      <c r="MA227" s="502"/>
      <c r="MB227" s="502"/>
      <c r="MC227" s="502"/>
      <c r="MD227" s="502"/>
      <c r="ME227" s="502"/>
      <c r="MF227" s="502"/>
      <c r="MG227" s="502"/>
      <c r="MH227" s="502"/>
      <c r="MI227" s="502"/>
      <c r="MJ227" s="502"/>
      <c r="MK227" s="502"/>
      <c r="ML227" s="502"/>
      <c r="MM227" s="502"/>
      <c r="MN227" s="502"/>
      <c r="MO227" s="502"/>
      <c r="MP227" s="502"/>
      <c r="MQ227" s="502"/>
      <c r="MR227" s="502"/>
      <c r="MS227" s="502"/>
      <c r="MT227" s="502"/>
      <c r="MU227" s="502"/>
      <c r="MV227" s="502"/>
      <c r="MW227" s="502"/>
      <c r="MX227" s="502"/>
      <c r="MY227" s="502"/>
      <c r="MZ227" s="502"/>
      <c r="NA227" s="502"/>
      <c r="NB227" s="502"/>
      <c r="NC227" s="502"/>
      <c r="ND227" s="502"/>
      <c r="NE227" s="502"/>
      <c r="NF227" s="502"/>
      <c r="NG227" s="502"/>
      <c r="NH227" s="502"/>
      <c r="NI227" s="502"/>
      <c r="NJ227" s="502"/>
      <c r="NK227" s="502"/>
      <c r="NL227" s="502"/>
      <c r="NM227" s="502"/>
      <c r="NN227" s="502"/>
      <c r="NO227" s="502"/>
      <c r="NP227" s="502"/>
      <c r="NQ227" s="502"/>
      <c r="NR227" s="502"/>
      <c r="NS227" s="502"/>
      <c r="NT227" s="502"/>
      <c r="NU227" s="502"/>
      <c r="NV227" s="502"/>
      <c r="NW227" s="502"/>
      <c r="NX227" s="502"/>
      <c r="NY227" s="502"/>
      <c r="NZ227" s="502"/>
      <c r="OA227" s="502"/>
      <c r="OB227" s="502"/>
      <c r="OC227" s="502"/>
      <c r="OD227" s="502"/>
      <c r="OE227" s="502"/>
      <c r="OF227" s="502"/>
      <c r="OG227" s="502"/>
      <c r="OH227" s="502"/>
      <c r="OI227" s="502"/>
      <c r="OJ227" s="502"/>
      <c r="OK227" s="502"/>
      <c r="OL227" s="502"/>
      <c r="OM227" s="502"/>
      <c r="ON227" s="502"/>
      <c r="OO227" s="502"/>
      <c r="OP227" s="502"/>
      <c r="OQ227" s="502"/>
      <c r="OR227" s="502"/>
      <c r="OS227" s="502"/>
      <c r="OT227" s="502"/>
      <c r="OU227" s="502"/>
      <c r="OV227" s="502"/>
      <c r="OW227" s="502"/>
      <c r="OX227" s="502"/>
      <c r="OY227" s="502"/>
      <c r="OZ227" s="502"/>
      <c r="PA227" s="502"/>
      <c r="PB227" s="502"/>
      <c r="PC227" s="502"/>
      <c r="PD227" s="502"/>
      <c r="PE227" s="502"/>
      <c r="PF227" s="502"/>
      <c r="PG227" s="502"/>
      <c r="PH227" s="502"/>
      <c r="PI227" s="502"/>
      <c r="PJ227" s="502"/>
      <c r="PK227" s="502"/>
      <c r="PL227" s="502"/>
      <c r="PM227" s="502"/>
      <c r="PN227" s="502"/>
      <c r="PO227" s="502"/>
      <c r="PP227" s="502"/>
      <c r="PQ227" s="502"/>
      <c r="PR227" s="502"/>
      <c r="PS227" s="502"/>
      <c r="PT227" s="502"/>
      <c r="PU227" s="502"/>
      <c r="PV227" s="502"/>
      <c r="PW227" s="502"/>
      <c r="PX227" s="502"/>
      <c r="PY227" s="502"/>
      <c r="PZ227" s="502"/>
      <c r="QA227" s="502"/>
      <c r="QB227" s="502"/>
      <c r="QC227" s="502"/>
      <c r="QD227" s="502"/>
      <c r="QE227" s="502"/>
      <c r="QF227" s="502"/>
      <c r="QG227" s="502"/>
      <c r="QH227" s="502"/>
      <c r="QI227" s="502"/>
      <c r="QJ227" s="502"/>
      <c r="QK227" s="502"/>
      <c r="QL227" s="502"/>
      <c r="QM227" s="502"/>
      <c r="QN227" s="502"/>
      <c r="QO227" s="502"/>
      <c r="QP227" s="502"/>
      <c r="QQ227" s="502"/>
      <c r="QR227" s="502"/>
      <c r="QS227" s="502"/>
      <c r="QT227" s="502"/>
      <c r="QU227" s="502"/>
      <c r="QV227" s="502"/>
      <c r="QW227" s="502"/>
      <c r="QX227" s="502"/>
      <c r="QY227" s="502"/>
      <c r="QZ227" s="502"/>
      <c r="RA227" s="502"/>
      <c r="RB227" s="502"/>
      <c r="RC227" s="502"/>
      <c r="RD227" s="502"/>
      <c r="RE227" s="502"/>
      <c r="RF227" s="502"/>
      <c r="RG227" s="502"/>
      <c r="RH227" s="502"/>
      <c r="RI227" s="502"/>
      <c r="RJ227" s="502"/>
      <c r="RK227" s="502"/>
      <c r="RL227" s="502"/>
      <c r="RM227" s="502"/>
      <c r="RN227" s="502"/>
      <c r="RO227" s="502"/>
      <c r="RP227" s="502"/>
      <c r="RQ227" s="502"/>
      <c r="RR227" s="502"/>
      <c r="RS227" s="502"/>
      <c r="RT227" s="502"/>
      <c r="RU227" s="502"/>
      <c r="RV227" s="502"/>
      <c r="RW227" s="502"/>
      <c r="RX227" s="502"/>
      <c r="RY227" s="502"/>
      <c r="RZ227" s="502"/>
      <c r="SA227" s="502"/>
      <c r="SB227" s="502"/>
      <c r="SC227" s="502"/>
      <c r="SD227" s="502"/>
      <c r="SE227" s="502"/>
      <c r="SF227" s="502"/>
      <c r="SG227" s="502"/>
      <c r="SH227" s="502"/>
      <c r="SI227" s="502"/>
      <c r="SJ227" s="502"/>
      <c r="SK227" s="502"/>
      <c r="SL227" s="502"/>
      <c r="SM227" s="502"/>
      <c r="SN227" s="502"/>
      <c r="SO227" s="502"/>
      <c r="SP227" s="502"/>
      <c r="SQ227" s="502"/>
      <c r="SR227" s="502"/>
      <c r="SS227" s="502"/>
      <c r="ST227" s="502"/>
      <c r="SU227" s="502"/>
      <c r="SV227" s="502"/>
      <c r="SW227" s="502"/>
      <c r="SX227" s="502"/>
      <c r="SY227" s="502"/>
      <c r="SZ227" s="502"/>
      <c r="TA227" s="502"/>
      <c r="TB227" s="502"/>
      <c r="TC227" s="502"/>
      <c r="TD227" s="502"/>
      <c r="TE227" s="502"/>
      <c r="TF227" s="502"/>
      <c r="TG227" s="502"/>
      <c r="TH227" s="502"/>
      <c r="TI227" s="502"/>
      <c r="TJ227" s="502"/>
      <c r="TK227" s="502"/>
      <c r="TL227" s="502"/>
      <c r="TM227" s="502"/>
      <c r="TN227" s="502"/>
      <c r="TO227" s="502"/>
      <c r="TP227" s="502"/>
      <c r="TQ227" s="502"/>
      <c r="TR227" s="502"/>
      <c r="TS227" s="502"/>
      <c r="TT227" s="502"/>
      <c r="TU227" s="502"/>
      <c r="TV227" s="502"/>
      <c r="TW227" s="502"/>
      <c r="TX227" s="502"/>
      <c r="TY227" s="502"/>
      <c r="TZ227" s="502"/>
      <c r="UA227" s="502"/>
      <c r="UB227" s="502"/>
      <c r="UC227" s="502"/>
      <c r="UD227" s="502"/>
      <c r="UE227" s="502"/>
      <c r="UF227" s="502"/>
      <c r="UG227" s="502"/>
      <c r="UH227" s="502"/>
      <c r="UI227" s="502"/>
      <c r="UJ227" s="502"/>
      <c r="UK227" s="502"/>
      <c r="UL227" s="502"/>
      <c r="UM227" s="502"/>
      <c r="UN227" s="502"/>
      <c r="UO227" s="502"/>
      <c r="UP227" s="502"/>
      <c r="UQ227" s="502"/>
      <c r="UR227" s="502"/>
      <c r="US227" s="502"/>
      <c r="UT227" s="502"/>
      <c r="UU227" s="502"/>
      <c r="UV227" s="502"/>
      <c r="UW227" s="502"/>
      <c r="UX227" s="502"/>
      <c r="UY227" s="502"/>
      <c r="UZ227" s="502"/>
      <c r="VA227" s="502"/>
      <c r="VB227" s="502"/>
      <c r="VC227" s="502"/>
      <c r="VD227" s="502"/>
      <c r="VE227" s="502"/>
      <c r="VF227" s="502"/>
      <c r="VG227" s="502"/>
      <c r="VH227" s="502"/>
      <c r="VI227" s="502"/>
      <c r="VJ227" s="502"/>
      <c r="VK227" s="502"/>
      <c r="VL227" s="502"/>
      <c r="VM227" s="502"/>
      <c r="VN227" s="502"/>
      <c r="VO227" s="502"/>
      <c r="VP227" s="502"/>
      <c r="VQ227" s="502"/>
      <c r="VR227" s="502"/>
      <c r="VS227" s="502"/>
      <c r="VT227" s="502"/>
      <c r="VU227" s="502"/>
      <c r="VV227" s="502"/>
      <c r="VW227" s="502"/>
      <c r="VX227" s="502"/>
      <c r="VY227" s="502"/>
      <c r="VZ227" s="502"/>
      <c r="WA227" s="502"/>
      <c r="WB227" s="502"/>
      <c r="WC227" s="502"/>
      <c r="WD227" s="502"/>
      <c r="WE227" s="502"/>
      <c r="WF227" s="502"/>
      <c r="WG227" s="502"/>
      <c r="WH227" s="502"/>
      <c r="WI227" s="502"/>
      <c r="WJ227" s="502"/>
      <c r="WK227" s="502"/>
      <c r="WL227" s="502"/>
      <c r="WM227" s="502"/>
      <c r="WN227" s="502"/>
      <c r="WO227" s="502"/>
      <c r="WP227" s="502"/>
      <c r="WQ227" s="502"/>
      <c r="WR227" s="502"/>
      <c r="WS227" s="502"/>
      <c r="WT227" s="502"/>
      <c r="WU227" s="502"/>
      <c r="WV227" s="502"/>
      <c r="WW227" s="502"/>
      <c r="WX227" s="502"/>
      <c r="WY227" s="502"/>
      <c r="WZ227" s="502"/>
      <c r="XA227" s="502"/>
      <c r="XB227" s="502"/>
      <c r="XC227" s="502"/>
      <c r="XD227" s="502"/>
      <c r="XE227" s="502"/>
      <c r="XF227" s="502"/>
      <c r="XG227" s="502"/>
      <c r="XH227" s="502"/>
      <c r="XI227" s="502"/>
      <c r="XJ227" s="502"/>
      <c r="XK227" s="502"/>
      <c r="XL227" s="502"/>
      <c r="XM227" s="502"/>
      <c r="XN227" s="502"/>
      <c r="XO227" s="502"/>
      <c r="XP227" s="502"/>
      <c r="XQ227" s="502"/>
      <c r="XR227" s="502"/>
      <c r="XS227" s="502"/>
      <c r="XT227" s="502"/>
      <c r="XU227" s="502"/>
      <c r="XV227" s="502"/>
      <c r="XW227" s="502"/>
      <c r="XX227" s="502"/>
      <c r="XY227" s="502"/>
      <c r="XZ227" s="502"/>
      <c r="YA227" s="502"/>
      <c r="YB227" s="502"/>
      <c r="YC227" s="502"/>
      <c r="YD227" s="502"/>
      <c r="YE227" s="502"/>
      <c r="YF227" s="502"/>
      <c r="YG227" s="502"/>
      <c r="YH227" s="502"/>
      <c r="YI227" s="502"/>
      <c r="YJ227" s="502"/>
      <c r="YK227" s="502"/>
      <c r="YL227" s="502"/>
      <c r="YM227" s="502"/>
      <c r="YN227" s="502"/>
      <c r="YO227" s="502"/>
      <c r="YP227" s="502"/>
      <c r="YQ227" s="502"/>
      <c r="YR227" s="502"/>
      <c r="YS227" s="502"/>
      <c r="YT227" s="502"/>
      <c r="YU227" s="502"/>
      <c r="YV227" s="502"/>
      <c r="YW227" s="502"/>
      <c r="YX227" s="502"/>
      <c r="YY227" s="502"/>
      <c r="YZ227" s="502"/>
      <c r="ZA227" s="502"/>
      <c r="ZB227" s="502"/>
      <c r="ZC227" s="502"/>
      <c r="ZD227" s="502"/>
      <c r="ZE227" s="502"/>
      <c r="ZF227" s="502"/>
      <c r="ZG227" s="502"/>
      <c r="ZH227" s="502"/>
      <c r="ZI227" s="502"/>
      <c r="ZJ227" s="502"/>
      <c r="ZK227" s="502"/>
      <c r="ZL227" s="502"/>
      <c r="ZM227" s="502"/>
      <c r="ZN227" s="502"/>
      <c r="ZO227" s="502"/>
      <c r="ZP227" s="502"/>
      <c r="ZQ227" s="502"/>
      <c r="ZR227" s="502"/>
      <c r="ZS227" s="502"/>
      <c r="ZT227" s="502"/>
      <c r="ZU227" s="502"/>
      <c r="ZV227" s="502"/>
      <c r="ZW227" s="502"/>
      <c r="ZX227" s="502"/>
      <c r="ZY227" s="502"/>
      <c r="ZZ227" s="502"/>
      <c r="AAA227" s="502"/>
      <c r="AAB227" s="502"/>
      <c r="AAC227" s="502"/>
      <c r="AAD227" s="502"/>
      <c r="AAE227" s="502"/>
      <c r="AAF227" s="502"/>
      <c r="AAG227" s="502"/>
      <c r="AAH227" s="502"/>
      <c r="AAI227" s="502"/>
      <c r="AAJ227" s="502"/>
      <c r="AAK227" s="502"/>
      <c r="AAL227" s="502"/>
      <c r="AAM227" s="502"/>
      <c r="AAN227" s="502"/>
      <c r="AAO227" s="502"/>
      <c r="AAP227" s="502"/>
      <c r="AAQ227" s="502"/>
      <c r="AAR227" s="502"/>
      <c r="AAS227" s="502"/>
      <c r="AAT227" s="502"/>
      <c r="AAU227" s="502"/>
      <c r="AAV227" s="502"/>
      <c r="AAW227" s="502"/>
      <c r="AAX227" s="502"/>
      <c r="AAY227" s="502"/>
      <c r="AAZ227" s="502"/>
      <c r="ABA227" s="502"/>
      <c r="ABB227" s="502"/>
      <c r="ABC227" s="502"/>
      <c r="ABD227" s="502"/>
      <c r="ABE227" s="502"/>
      <c r="ABF227" s="502"/>
      <c r="ABG227" s="502"/>
      <c r="ABH227" s="502"/>
      <c r="ABI227" s="502"/>
      <c r="ABJ227" s="502"/>
      <c r="ABK227" s="502"/>
      <c r="ABL227" s="502"/>
      <c r="ABM227" s="502"/>
      <c r="ABN227" s="502"/>
      <c r="ABO227" s="502"/>
      <c r="ABP227" s="502"/>
      <c r="ABQ227" s="502"/>
      <c r="ABR227" s="502"/>
      <c r="ABS227" s="502"/>
      <c r="ABT227" s="502"/>
      <c r="ABU227" s="502"/>
      <c r="ABV227" s="502"/>
      <c r="ABW227" s="502"/>
      <c r="ABX227" s="502"/>
      <c r="ABY227" s="502"/>
      <c r="ABZ227" s="502"/>
      <c r="ACA227" s="502"/>
      <c r="ACB227" s="502"/>
      <c r="ACC227" s="502"/>
      <c r="ACD227" s="502"/>
      <c r="ACE227" s="502"/>
      <c r="ACF227" s="502"/>
      <c r="ACG227" s="502"/>
      <c r="ACH227" s="502"/>
      <c r="ACI227" s="502"/>
      <c r="ACJ227" s="502"/>
      <c r="ACK227" s="502"/>
      <c r="ACL227" s="502"/>
      <c r="ACM227" s="502"/>
      <c r="ACN227" s="502"/>
      <c r="ACO227" s="502"/>
      <c r="ACP227" s="502"/>
      <c r="ACQ227" s="502"/>
      <c r="ACR227" s="502"/>
      <c r="ACS227" s="502"/>
      <c r="ACT227" s="502"/>
      <c r="ACU227" s="502"/>
      <c r="ACV227" s="502"/>
      <c r="ACW227" s="502"/>
      <c r="ACX227" s="502"/>
      <c r="ACY227" s="502"/>
      <c r="ACZ227" s="502"/>
      <c r="ADA227" s="502"/>
      <c r="ADB227" s="502"/>
      <c r="ADC227" s="502"/>
      <c r="ADD227" s="502"/>
      <c r="ADE227" s="502"/>
      <c r="ADF227" s="502"/>
      <c r="ADG227" s="502"/>
      <c r="ADH227" s="502"/>
      <c r="ADI227" s="502"/>
      <c r="ADJ227" s="502"/>
      <c r="ADK227" s="502"/>
      <c r="ADL227" s="502"/>
      <c r="ADM227" s="502"/>
      <c r="ADN227" s="502"/>
      <c r="ADO227" s="502"/>
      <c r="ADP227" s="502"/>
      <c r="ADQ227" s="502"/>
      <c r="ADR227" s="502"/>
      <c r="ADS227" s="502"/>
      <c r="ADT227" s="502"/>
      <c r="ADU227" s="502"/>
      <c r="ADV227" s="502"/>
      <c r="ADW227" s="502"/>
      <c r="ADX227" s="502"/>
      <c r="ADY227" s="502"/>
      <c r="ADZ227" s="502"/>
      <c r="AEA227" s="502"/>
      <c r="AEB227" s="502"/>
      <c r="AEC227" s="502"/>
      <c r="AED227" s="502"/>
      <c r="AEE227" s="502"/>
      <c r="AEF227" s="502"/>
      <c r="AEG227" s="502"/>
      <c r="AEH227" s="502"/>
      <c r="AEI227" s="502"/>
      <c r="AEJ227" s="502"/>
      <c r="AEK227" s="502"/>
      <c r="AEL227" s="502"/>
      <c r="AEM227" s="502"/>
      <c r="AEN227" s="502"/>
      <c r="AEO227" s="502"/>
      <c r="AEP227" s="502"/>
      <c r="AEQ227" s="502"/>
      <c r="AER227" s="502"/>
      <c r="AES227" s="502"/>
      <c r="AET227" s="502"/>
      <c r="AEU227" s="502"/>
      <c r="AEV227" s="502"/>
      <c r="AEW227" s="502"/>
      <c r="AEX227" s="502"/>
      <c r="AEY227" s="502"/>
      <c r="AEZ227" s="502"/>
      <c r="AFA227" s="502"/>
      <c r="AFB227" s="502"/>
      <c r="AFC227" s="502"/>
      <c r="AFD227" s="502"/>
      <c r="AFE227" s="502"/>
      <c r="AFF227" s="502"/>
      <c r="AFG227" s="502"/>
      <c r="AFH227" s="502"/>
      <c r="AFI227" s="502"/>
      <c r="AFJ227" s="502"/>
      <c r="AFK227" s="502"/>
      <c r="AFL227" s="502"/>
      <c r="AFM227" s="502"/>
      <c r="AFN227" s="502"/>
      <c r="AFO227" s="502"/>
      <c r="AFP227" s="502"/>
      <c r="AFQ227" s="502"/>
      <c r="AFR227" s="502"/>
      <c r="AFS227" s="502"/>
      <c r="AFT227" s="502"/>
      <c r="AFU227" s="502"/>
      <c r="AFV227" s="502"/>
      <c r="AFW227" s="502"/>
      <c r="AFX227" s="502"/>
      <c r="AFY227" s="502"/>
      <c r="AFZ227" s="502"/>
      <c r="AGA227" s="502"/>
      <c r="AGB227" s="502"/>
      <c r="AGC227" s="502"/>
      <c r="AGD227" s="502"/>
      <c r="AGE227" s="502"/>
      <c r="AGF227" s="502"/>
      <c r="AGG227" s="502"/>
      <c r="AGH227" s="502"/>
      <c r="AGI227" s="502"/>
      <c r="AGJ227" s="502"/>
      <c r="AGK227" s="502"/>
      <c r="AGL227" s="502"/>
      <c r="AGM227" s="502"/>
      <c r="AGN227" s="502"/>
      <c r="AGO227" s="502"/>
      <c r="AGP227" s="502"/>
      <c r="AGQ227" s="502"/>
      <c r="AGR227" s="502"/>
      <c r="AGS227" s="502"/>
      <c r="AGT227" s="502"/>
      <c r="AGU227" s="502"/>
      <c r="AGV227" s="502"/>
      <c r="AGW227" s="502"/>
      <c r="AGX227" s="502"/>
      <c r="AGY227" s="502"/>
      <c r="AGZ227" s="502"/>
      <c r="AHA227" s="502"/>
      <c r="AHB227" s="502"/>
      <c r="AHC227" s="502"/>
      <c r="AHD227" s="502"/>
      <c r="AHE227" s="502"/>
      <c r="AHF227" s="502"/>
      <c r="AHG227" s="502"/>
      <c r="AHH227" s="502"/>
      <c r="AHI227" s="502"/>
      <c r="AHJ227" s="502"/>
      <c r="AHK227" s="502"/>
      <c r="AHL227" s="502"/>
      <c r="AHM227" s="502"/>
      <c r="AHN227" s="502"/>
      <c r="AHO227" s="502"/>
      <c r="AHP227" s="502"/>
      <c r="AHQ227" s="502"/>
      <c r="AHR227" s="502"/>
      <c r="AHS227" s="502"/>
      <c r="AHT227" s="502"/>
      <c r="AHU227" s="502"/>
      <c r="AHV227" s="502"/>
      <c r="AHW227" s="502"/>
      <c r="AHX227" s="502"/>
      <c r="AHY227" s="502"/>
      <c r="AHZ227" s="502"/>
      <c r="AIA227" s="502"/>
      <c r="AIB227" s="502"/>
      <c r="AIC227" s="502"/>
      <c r="AID227" s="502"/>
      <c r="AIE227" s="502"/>
      <c r="AIF227" s="502"/>
      <c r="AIG227" s="502"/>
      <c r="AIH227" s="502"/>
      <c r="AII227" s="502"/>
      <c r="AIJ227" s="502"/>
      <c r="AIK227" s="502"/>
      <c r="AIL227" s="502"/>
      <c r="AIM227" s="502"/>
      <c r="AIN227" s="502"/>
      <c r="AIO227" s="502"/>
      <c r="AIP227" s="502"/>
      <c r="AIQ227" s="502"/>
      <c r="AIR227" s="502"/>
      <c r="AIS227" s="502"/>
      <c r="AIT227" s="502"/>
      <c r="AIU227" s="502"/>
      <c r="AIV227" s="502"/>
      <c r="AIW227" s="502"/>
      <c r="AIX227" s="502"/>
      <c r="AIY227" s="502"/>
      <c r="AIZ227" s="502"/>
      <c r="AJA227" s="502"/>
      <c r="AJB227" s="502"/>
      <c r="AJC227" s="502"/>
      <c r="AJD227" s="502"/>
      <c r="AJE227" s="502"/>
      <c r="AJF227" s="502"/>
      <c r="AJG227" s="502"/>
      <c r="AJH227" s="502"/>
      <c r="AJI227" s="502"/>
      <c r="AJJ227" s="502"/>
      <c r="AJK227" s="502"/>
      <c r="AJL227" s="502"/>
      <c r="AJM227" s="502"/>
      <c r="AJN227" s="502"/>
      <c r="AJO227" s="502"/>
      <c r="AJP227" s="502"/>
      <c r="AJQ227" s="502"/>
      <c r="AJR227" s="502"/>
      <c r="AJS227" s="502"/>
      <c r="AJT227" s="502"/>
      <c r="AJU227" s="502"/>
      <c r="AJV227" s="502"/>
      <c r="AJW227" s="502"/>
      <c r="AJX227" s="502"/>
      <c r="AJY227" s="502"/>
      <c r="AJZ227" s="502"/>
      <c r="AKA227" s="502"/>
      <c r="AKB227" s="502"/>
      <c r="AKC227" s="502"/>
      <c r="AKD227" s="502"/>
      <c r="AKE227" s="502"/>
      <c r="AKF227" s="502"/>
      <c r="AKG227" s="502"/>
      <c r="AKH227" s="502"/>
      <c r="AKI227" s="502"/>
      <c r="AKJ227" s="502"/>
      <c r="AKK227" s="502"/>
      <c r="AKL227" s="502"/>
      <c r="AKM227" s="502"/>
      <c r="AKN227" s="502"/>
      <c r="AKO227" s="502"/>
      <c r="AKP227" s="502"/>
      <c r="AKQ227" s="502"/>
      <c r="AKR227" s="502"/>
      <c r="AKS227" s="502"/>
      <c r="AKT227" s="502"/>
      <c r="AKU227" s="502"/>
      <c r="AKV227" s="502"/>
      <c r="AKW227" s="502"/>
      <c r="AKX227" s="502"/>
      <c r="AKY227" s="502"/>
      <c r="AKZ227" s="502"/>
      <c r="ALA227" s="502"/>
      <c r="ALB227" s="502"/>
      <c r="ALC227" s="502"/>
      <c r="ALD227" s="502"/>
      <c r="ALE227" s="502"/>
      <c r="ALF227" s="502"/>
      <c r="ALG227" s="502"/>
      <c r="ALH227" s="502"/>
      <c r="ALI227" s="502"/>
      <c r="ALJ227" s="502"/>
      <c r="ALK227" s="502"/>
      <c r="ALL227" s="502"/>
      <c r="ALM227" s="502"/>
      <c r="ALN227" s="502"/>
      <c r="ALO227" s="502"/>
      <c r="ALP227" s="502"/>
      <c r="ALQ227" s="502"/>
      <c r="ALR227" s="502"/>
      <c r="ALS227" s="502"/>
      <c r="ALT227" s="502"/>
      <c r="ALU227" s="502"/>
      <c r="ALV227" s="502"/>
      <c r="ALW227" s="502"/>
      <c r="ALX227" s="502"/>
      <c r="ALY227" s="502"/>
      <c r="ALZ227" s="502"/>
      <c r="AMA227" s="502"/>
      <c r="AMB227" s="502"/>
      <c r="AMC227" s="502"/>
      <c r="AMD227" s="502"/>
      <c r="AME227" s="502"/>
      <c r="AMF227" s="502"/>
      <c r="AMG227" s="502"/>
      <c r="AMH227" s="502"/>
      <c r="AMI227" s="502"/>
      <c r="AMJ227" s="502"/>
      <c r="AMK227" s="502"/>
      <c r="AML227" s="502"/>
      <c r="AMM227" s="502"/>
      <c r="AMN227" s="502"/>
      <c r="AMO227" s="502"/>
      <c r="AMP227" s="502"/>
      <c r="AMQ227" s="502"/>
      <c r="AMR227" s="502"/>
      <c r="AMS227" s="502"/>
      <c r="AMT227" s="502"/>
      <c r="AMU227" s="502"/>
      <c r="AMV227" s="502"/>
      <c r="AMW227" s="502"/>
      <c r="AMX227" s="502"/>
      <c r="AMY227" s="502"/>
      <c r="AMZ227" s="502"/>
      <c r="ANA227" s="502"/>
      <c r="ANB227" s="502"/>
      <c r="ANC227" s="502"/>
      <c r="AND227" s="502"/>
      <c r="ANE227" s="502"/>
      <c r="ANF227" s="502"/>
      <c r="ANG227" s="502"/>
      <c r="ANH227" s="502"/>
      <c r="ANI227" s="502"/>
      <c r="ANJ227" s="502"/>
      <c r="ANK227" s="502"/>
      <c r="ANL227" s="502"/>
      <c r="ANM227" s="502"/>
      <c r="ANN227" s="502"/>
      <c r="ANO227" s="502"/>
      <c r="ANP227" s="502"/>
      <c r="ANQ227" s="502"/>
      <c r="ANR227" s="502"/>
      <c r="ANS227" s="502"/>
      <c r="ANT227" s="502"/>
      <c r="ANU227" s="502"/>
      <c r="ANV227" s="502"/>
      <c r="ANW227" s="502"/>
      <c r="ANX227" s="502"/>
      <c r="ANY227" s="502"/>
      <c r="ANZ227" s="502"/>
      <c r="AOA227" s="502"/>
      <c r="AOB227" s="502"/>
      <c r="AOC227" s="502"/>
      <c r="AOD227" s="502"/>
      <c r="AOE227" s="502"/>
      <c r="AOF227" s="502"/>
      <c r="AOG227" s="502"/>
      <c r="AOH227" s="502"/>
      <c r="AOI227" s="502"/>
      <c r="AOJ227" s="502"/>
      <c r="AOK227" s="502"/>
      <c r="AOL227" s="502"/>
      <c r="AOM227" s="502"/>
      <c r="AON227" s="502"/>
      <c r="AOO227" s="502"/>
      <c r="AOP227" s="502"/>
      <c r="AOQ227" s="502"/>
      <c r="AOR227" s="502"/>
      <c r="AOS227" s="502"/>
      <c r="AOT227" s="502"/>
      <c r="AOU227" s="502"/>
      <c r="AOV227" s="502"/>
      <c r="AOW227" s="502"/>
      <c r="AOX227" s="502"/>
      <c r="AOY227" s="502"/>
      <c r="AOZ227" s="502"/>
      <c r="APA227" s="502"/>
      <c r="APB227" s="502"/>
      <c r="APC227" s="502"/>
      <c r="APD227" s="502"/>
      <c r="APE227" s="502"/>
      <c r="APF227" s="502"/>
      <c r="APG227" s="502"/>
      <c r="APH227" s="502"/>
      <c r="API227" s="502"/>
      <c r="APJ227" s="502"/>
      <c r="APK227" s="502"/>
      <c r="APL227" s="502"/>
      <c r="APM227" s="502"/>
      <c r="APN227" s="502"/>
      <c r="APO227" s="502"/>
      <c r="APP227" s="502"/>
      <c r="APQ227" s="502"/>
      <c r="APR227" s="502"/>
      <c r="APS227" s="502"/>
      <c r="APT227" s="502"/>
      <c r="APU227" s="502"/>
      <c r="APV227" s="502"/>
      <c r="APW227" s="502"/>
      <c r="APX227" s="502"/>
      <c r="APY227" s="502"/>
      <c r="APZ227" s="502"/>
      <c r="AQA227" s="502"/>
      <c r="AQB227" s="502"/>
      <c r="AQC227" s="502"/>
      <c r="AQD227" s="502"/>
      <c r="AQE227" s="502"/>
      <c r="AQF227" s="502"/>
      <c r="AQG227" s="502"/>
      <c r="AQH227" s="502"/>
      <c r="AQI227" s="502"/>
      <c r="AQJ227" s="502"/>
      <c r="AQK227" s="502"/>
      <c r="AQL227" s="502"/>
      <c r="AQM227" s="502"/>
      <c r="AQN227" s="502"/>
      <c r="AQO227" s="502"/>
      <c r="AQP227" s="502"/>
      <c r="AQQ227" s="502"/>
      <c r="AQR227" s="502"/>
      <c r="AQS227" s="502"/>
      <c r="AQT227" s="502"/>
      <c r="AQU227" s="502"/>
      <c r="AQV227" s="502"/>
      <c r="AQW227" s="502"/>
      <c r="AQX227" s="502"/>
      <c r="AQY227" s="502"/>
      <c r="AQZ227" s="502"/>
      <c r="ARA227" s="502"/>
      <c r="ARB227" s="502"/>
      <c r="ARC227" s="502"/>
      <c r="ARD227" s="502"/>
      <c r="ARE227" s="502"/>
      <c r="ARF227" s="502"/>
      <c r="ARG227" s="502"/>
      <c r="ARH227" s="502"/>
      <c r="ARI227" s="502"/>
      <c r="ARJ227" s="502"/>
      <c r="ARK227" s="502"/>
      <c r="ARL227" s="502"/>
      <c r="ARM227" s="502"/>
      <c r="ARN227" s="502"/>
      <c r="ARO227" s="502"/>
      <c r="ARP227" s="502"/>
      <c r="ARQ227" s="502"/>
      <c r="ARR227" s="502"/>
      <c r="ARS227" s="502"/>
      <c r="ART227" s="502"/>
      <c r="ARU227" s="502"/>
      <c r="ARV227" s="502"/>
      <c r="ARW227" s="502"/>
      <c r="ARX227" s="502"/>
      <c r="ARY227" s="502"/>
      <c r="ARZ227" s="502"/>
      <c r="ASA227" s="502"/>
      <c r="ASB227" s="502"/>
      <c r="ASC227" s="502"/>
    </row>
    <row r="228" spans="1:1173" s="507" customFormat="1" ht="22" hidden="1" customHeight="1" thickTop="1" thickBot="1" x14ac:dyDescent="0.2">
      <c r="A228" s="483"/>
      <c r="B228" s="504" t="s">
        <v>246</v>
      </c>
      <c r="C228" s="505" t="s">
        <v>49</v>
      </c>
      <c r="D228" s="506">
        <f>IF(D$29="","",Vérification!$C$86*10^6)</f>
        <v>1326500000</v>
      </c>
      <c r="E228" s="506">
        <f>IF(E$29="","",Vérification!$C$86*10^6)</f>
        <v>1326500000</v>
      </c>
      <c r="F228" s="506">
        <f>IF(F$29="","",Vérification!$C$86*10^6)</f>
        <v>1326500000</v>
      </c>
      <c r="G228" s="506">
        <f>IF(G$29="","",Vérification!$C$86*10^6)</f>
        <v>1326500000</v>
      </c>
      <c r="H228" s="506">
        <f>IF(H$29="","",Vérification!$C$86*10^6)</f>
        <v>1326500000</v>
      </c>
      <c r="I228" s="506">
        <f>IF(I$29="","",Vérification!$C$86*10^6)</f>
        <v>1326500000</v>
      </c>
      <c r="J228" s="506">
        <f>IF(J$29="","",Vérification!$C$86*10^6)</f>
        <v>1326500000</v>
      </c>
      <c r="K228" s="506">
        <f>IF(K$29="","",Vérification!$C$86*10^6)</f>
        <v>1326500000</v>
      </c>
      <c r="L228" s="506">
        <f>IF(L$29="","",Vérification!$C$86*10^6)</f>
        <v>1326500000</v>
      </c>
      <c r="M228" s="506">
        <f>IF(M$29="","",Vérification!$C$86*10^6)</f>
        <v>1326500000</v>
      </c>
      <c r="N228" s="506">
        <f>IF(N$29="","",Vérification!$C$86*10^6)</f>
        <v>1326500000</v>
      </c>
      <c r="O228" s="506">
        <f>IF(O$29="","",Vérification!$C$86*10^6)</f>
        <v>1326500000</v>
      </c>
      <c r="P228" s="506">
        <f>IF(P$29="","",Vérification!$C$86*10^6)</f>
        <v>1326500000</v>
      </c>
      <c r="Q228" s="506">
        <f>IF(Q$29="","",Vérification!$C$86*10^6)</f>
        <v>1326500000</v>
      </c>
      <c r="R228" s="506">
        <f>IF(R$29="","",Vérification!$C$86*10^6)</f>
        <v>1326500000</v>
      </c>
      <c r="S228" s="506">
        <f>IF(S$29="","",Vérification!$C$86*10^6)</f>
        <v>1326500000</v>
      </c>
      <c r="T228" s="506">
        <f>IF(T$29="","",Vérification!$C$86*10^6)</f>
        <v>1326500000</v>
      </c>
      <c r="U228" s="506">
        <f>IF(U$29="","",Vérification!$C$86*10^6)</f>
        <v>1326500000</v>
      </c>
      <c r="V228" s="506">
        <f>IF(V$29="","",Vérification!$C$86*10^6)</f>
        <v>1326500000</v>
      </c>
      <c r="W228" s="506">
        <f>IF(W$29="","",Vérification!$C$86*10^6)</f>
        <v>1326500000</v>
      </c>
      <c r="X228" s="506">
        <f>IF(X$29="","",Vérification!$C$86*10^6)</f>
        <v>1326500000</v>
      </c>
      <c r="Y228" s="506">
        <f>IF(Y$29="","",Vérification!$C$86*10^6)</f>
        <v>1326500000</v>
      </c>
      <c r="Z228" s="506">
        <f>IF(Z$29="","",Vérification!$C$86*10^6)</f>
        <v>1326500000</v>
      </c>
      <c r="AA228" s="506">
        <f>IF(AA$29="","",Vérification!$C$86*10^6)</f>
        <v>1326500000</v>
      </c>
      <c r="AB228" s="506">
        <f>IF(AB$29="","",Vérification!$C$86*10^6)</f>
        <v>1326500000</v>
      </c>
      <c r="AC228" s="506">
        <f>IF(AC$29="","",Vérification!$C$86*10^6)</f>
        <v>1326500000</v>
      </c>
      <c r="AD228" s="506">
        <f>IF(AD$29="","",Vérification!$C$86*10^6)</f>
        <v>1326500000</v>
      </c>
      <c r="AE228" s="506">
        <f>IF(AE$29="","",Vérification!$C$86*10^6)</f>
        <v>1326500000</v>
      </c>
      <c r="AF228" s="506">
        <f>IF(AF$29="","",Vérification!$C$86*10^6)</f>
        <v>1326500000</v>
      </c>
      <c r="AG228" s="506">
        <f>IF(AG$29="","",Vérification!$C$86*10^6)</f>
        <v>1326500000</v>
      </c>
      <c r="AH228" s="506">
        <f>IF(AH$29="","",Vérification!$C$86*10^6)</f>
        <v>1326500000</v>
      </c>
      <c r="AI228" s="506">
        <f>IF(AI$29="","",Vérification!$C$86*10^6)</f>
        <v>1326500000</v>
      </c>
      <c r="AJ228" s="506">
        <f>IF(AJ$29="","",Vérification!$C$86*10^6)</f>
        <v>1326500000</v>
      </c>
      <c r="AK228" s="506" t="str">
        <f>IF(AK$29="","",Vérification!$C$86*10^6)</f>
        <v/>
      </c>
      <c r="AL228" s="506" t="str">
        <f>IF(AL$29="","",Vérification!$C$86*10^6)</f>
        <v/>
      </c>
      <c r="AM228" s="506" t="str">
        <f>IF(AM$29="","",Vérification!$C$86*10^6)</f>
        <v/>
      </c>
      <c r="AN228" s="506" t="str">
        <f>IF(AN$29="","",Vérification!$C$86*10^6)</f>
        <v/>
      </c>
      <c r="AO228" s="506" t="str">
        <f>IF(AO$29="","",Vérification!$C$86*10^6)</f>
        <v/>
      </c>
      <c r="AP228" s="506" t="str">
        <f>IF(AP$29="","",Vérification!$C$86*10^6)</f>
        <v/>
      </c>
      <c r="AQ228" s="506" t="str">
        <f>IF(AQ$29="","",Vérification!$C$86*10^6)</f>
        <v/>
      </c>
      <c r="AR228" s="506" t="str">
        <f>IF(AR$29="","",Vérification!$C$86*10^6)</f>
        <v/>
      </c>
    </row>
    <row r="229" spans="1:1173" s="512" customFormat="1" ht="22" hidden="1" customHeight="1" thickTop="1" x14ac:dyDescent="0.15">
      <c r="A229" s="508"/>
      <c r="B229" s="509" t="s">
        <v>245</v>
      </c>
      <c r="C229" s="510" t="s">
        <v>49</v>
      </c>
      <c r="D229" s="511">
        <f>IF(D$29="","",D228*8760/Vérification!$D$86)</f>
        <v>5602767598.8428154</v>
      </c>
      <c r="E229" s="511">
        <f>IF(E$29="","",E228*8760/Vérification!$D$86)</f>
        <v>5602767598.8428154</v>
      </c>
      <c r="F229" s="511">
        <f>IF(F$29="","",F228*8760/Vérification!$D$86)</f>
        <v>5602767598.8428154</v>
      </c>
      <c r="G229" s="511">
        <f>IF(G$29="","",G228*8760/Vérification!$D$86)</f>
        <v>5602767598.8428154</v>
      </c>
      <c r="H229" s="511">
        <f>IF(H$29="","",H228*8760/Vérification!$D$86)</f>
        <v>5602767598.8428154</v>
      </c>
      <c r="I229" s="511">
        <f>IF(I$29="","",I228*8760/Vérification!$D$86)</f>
        <v>5602767598.8428154</v>
      </c>
      <c r="J229" s="511">
        <f>IF(J$29="","",J228*8760/Vérification!$D$86)</f>
        <v>5602767598.8428154</v>
      </c>
      <c r="K229" s="511">
        <f>IF(K$29="","",K228*8760/Vérification!$D$86)</f>
        <v>5602767598.8428154</v>
      </c>
      <c r="L229" s="511">
        <f>IF(L$29="","",L228*8760/Vérification!$D$86)</f>
        <v>5602767598.8428154</v>
      </c>
      <c r="M229" s="511">
        <f>IF(M$29="","",M228*8760/Vérification!$D$86)</f>
        <v>5602767598.8428154</v>
      </c>
      <c r="N229" s="511">
        <f>IF(N$29="","",N228*8760/Vérification!$D$86)</f>
        <v>5602767598.8428154</v>
      </c>
      <c r="O229" s="511">
        <f>IF(O$29="","",O228*8760/Vérification!$D$86)</f>
        <v>5602767598.8428154</v>
      </c>
      <c r="P229" s="511">
        <f>IF(P$29="","",P228*8760/Vérification!$D$86)</f>
        <v>5602767598.8428154</v>
      </c>
      <c r="Q229" s="511">
        <f>IF(Q$29="","",Q228*8760/Vérification!$D$86)</f>
        <v>5602767598.8428154</v>
      </c>
      <c r="R229" s="511">
        <f>IF(R$29="","",R228*8760/Vérification!$D$86)</f>
        <v>5602767598.8428154</v>
      </c>
      <c r="S229" s="511">
        <f>IF(S$29="","",S228*8760/Vérification!$D$86)</f>
        <v>5602767598.8428154</v>
      </c>
      <c r="T229" s="511">
        <f>IF(T$29="","",T228*8760/Vérification!$D$86)</f>
        <v>5602767598.8428154</v>
      </c>
      <c r="U229" s="511">
        <f>IF(U$29="","",U228*8760/Vérification!$D$86)</f>
        <v>5602767598.8428154</v>
      </c>
      <c r="V229" s="511">
        <f>IF(V$29="","",V228*8760/Vérification!$D$86)</f>
        <v>5602767598.8428154</v>
      </c>
      <c r="W229" s="511">
        <f>IF(W$29="","",W228*8760/Vérification!$D$86)</f>
        <v>5602767598.8428154</v>
      </c>
      <c r="X229" s="511">
        <f>IF(X$29="","",X228*8760/Vérification!$D$86)</f>
        <v>5602767598.8428154</v>
      </c>
      <c r="Y229" s="511">
        <f>IF(Y$29="","",Y228*8760/Vérification!$D$86)</f>
        <v>5602767598.8428154</v>
      </c>
      <c r="Z229" s="511">
        <f>IF(Z$29="","",Z228*8760/Vérification!$D$86)</f>
        <v>5602767598.8428154</v>
      </c>
      <c r="AA229" s="511">
        <f>IF(AA$29="","",AA228*8760/Vérification!$D$86)</f>
        <v>5602767598.8428154</v>
      </c>
      <c r="AB229" s="511">
        <f>IF(AB$29="","",AB228*8760/Vérification!$D$86)</f>
        <v>5602767598.8428154</v>
      </c>
      <c r="AC229" s="511">
        <f>IF(AC$29="","",AC228*8760/Vérification!$D$86)</f>
        <v>5602767598.8428154</v>
      </c>
      <c r="AD229" s="511">
        <f>IF(AD$29="","",AD228*8760/Vérification!$D$86)</f>
        <v>5602767598.8428154</v>
      </c>
      <c r="AE229" s="511">
        <f>IF(AE$29="","",AE228*8760/Vérification!$D$86)</f>
        <v>5602767598.8428154</v>
      </c>
      <c r="AF229" s="511">
        <f>IF(AF$29="","",AF228*8760/Vérification!$D$86)</f>
        <v>5602767598.8428154</v>
      </c>
      <c r="AG229" s="511">
        <f>IF(AG$29="","",AG228*8760/Vérification!$D$86)</f>
        <v>5602767598.8428154</v>
      </c>
      <c r="AH229" s="511">
        <f>IF(AH$29="","",AH228*8760/Vérification!$D$86)</f>
        <v>5602767598.8428154</v>
      </c>
      <c r="AI229" s="511">
        <f>IF(AI$29="","",AI228*8760/Vérification!$D$86)</f>
        <v>5602767598.8428154</v>
      </c>
      <c r="AJ229" s="511">
        <f>IF(AJ$29="","",AJ228*8760/Vérification!$D$86)</f>
        <v>5602767598.8428154</v>
      </c>
      <c r="AK229" s="511" t="str">
        <f>IF(AK$29="","",AK228*8760/Vérification!$D$86)</f>
        <v/>
      </c>
      <c r="AL229" s="511" t="str">
        <f>IF(AL$29="","",AL228*8760/Vérification!$D$86)</f>
        <v/>
      </c>
      <c r="AM229" s="511" t="str">
        <f>IF(AM$29="","",AM228*8760/Vérification!$D$86)</f>
        <v/>
      </c>
      <c r="AN229" s="511" t="str">
        <f>IF(AN$29="","",AN228*8760/Vérification!$D$86)</f>
        <v/>
      </c>
      <c r="AO229" s="511" t="str">
        <f>IF(AO$29="","",AO228*8760/Vérification!$D$86)</f>
        <v/>
      </c>
      <c r="AP229" s="511" t="str">
        <f>IF(AP$29="","",AP228*8760/Vérification!$D$86)</f>
        <v/>
      </c>
      <c r="AQ229" s="511" t="str">
        <f>IF(AQ$29="","",AQ228*8760/Vérification!$D$86)</f>
        <v/>
      </c>
      <c r="AR229" s="511" t="str">
        <f>IF(AR$29="","",AR228*8760/Vérification!$D$86)</f>
        <v/>
      </c>
    </row>
    <row r="230" spans="1:1173" s="518" customFormat="1" ht="22" hidden="1" customHeight="1" x14ac:dyDescent="0.15">
      <c r="A230" s="513"/>
      <c r="B230" s="514" t="s">
        <v>210</v>
      </c>
      <c r="C230" s="515" t="s">
        <v>240</v>
      </c>
      <c r="D230" s="516">
        <f>C212</f>
        <v>2500000000</v>
      </c>
      <c r="E230" s="517">
        <f>IF(E$29="","",$C212+D230)</f>
        <v>5000000000</v>
      </c>
      <c r="F230" s="517">
        <f t="shared" ref="F230:AR230" si="78">IF(F$29="","",$C212+E230)</f>
        <v>7500000000</v>
      </c>
      <c r="G230" s="517">
        <f t="shared" si="78"/>
        <v>10000000000</v>
      </c>
      <c r="H230" s="517">
        <f t="shared" si="78"/>
        <v>12500000000</v>
      </c>
      <c r="I230" s="517">
        <f t="shared" si="78"/>
        <v>15000000000</v>
      </c>
      <c r="J230" s="517">
        <f t="shared" si="78"/>
        <v>17500000000</v>
      </c>
      <c r="K230" s="517">
        <f t="shared" si="78"/>
        <v>20000000000</v>
      </c>
      <c r="L230" s="517">
        <f t="shared" si="78"/>
        <v>22500000000</v>
      </c>
      <c r="M230" s="517">
        <f t="shared" si="78"/>
        <v>25000000000</v>
      </c>
      <c r="N230" s="517">
        <f t="shared" si="78"/>
        <v>27500000000</v>
      </c>
      <c r="O230" s="517">
        <f t="shared" si="78"/>
        <v>30000000000</v>
      </c>
      <c r="P230" s="517">
        <f t="shared" si="78"/>
        <v>32500000000</v>
      </c>
      <c r="Q230" s="517">
        <f t="shared" si="78"/>
        <v>35000000000</v>
      </c>
      <c r="R230" s="517">
        <f t="shared" si="78"/>
        <v>37500000000</v>
      </c>
      <c r="S230" s="517">
        <f t="shared" si="78"/>
        <v>40000000000</v>
      </c>
      <c r="T230" s="517">
        <f t="shared" si="78"/>
        <v>42500000000</v>
      </c>
      <c r="U230" s="517">
        <f t="shared" si="78"/>
        <v>45000000000</v>
      </c>
      <c r="V230" s="517">
        <f t="shared" si="78"/>
        <v>47500000000</v>
      </c>
      <c r="W230" s="517">
        <f t="shared" si="78"/>
        <v>50000000000</v>
      </c>
      <c r="X230" s="517">
        <f t="shared" si="78"/>
        <v>52500000000</v>
      </c>
      <c r="Y230" s="517">
        <f t="shared" si="78"/>
        <v>55000000000</v>
      </c>
      <c r="Z230" s="517">
        <f t="shared" si="78"/>
        <v>57500000000</v>
      </c>
      <c r="AA230" s="517">
        <f t="shared" si="78"/>
        <v>60000000000</v>
      </c>
      <c r="AB230" s="517">
        <f t="shared" si="78"/>
        <v>62500000000</v>
      </c>
      <c r="AC230" s="517">
        <f t="shared" si="78"/>
        <v>65000000000</v>
      </c>
      <c r="AD230" s="517">
        <f t="shared" si="78"/>
        <v>67500000000</v>
      </c>
      <c r="AE230" s="517">
        <f t="shared" si="78"/>
        <v>70000000000</v>
      </c>
      <c r="AF230" s="517">
        <f t="shared" si="78"/>
        <v>72500000000</v>
      </c>
      <c r="AG230" s="517">
        <f t="shared" si="78"/>
        <v>75000000000</v>
      </c>
      <c r="AH230" s="517">
        <f t="shared" si="78"/>
        <v>77500000000</v>
      </c>
      <c r="AI230" s="517">
        <f t="shared" si="78"/>
        <v>80000000000</v>
      </c>
      <c r="AJ230" s="517">
        <f t="shared" si="78"/>
        <v>82500000000</v>
      </c>
      <c r="AK230" s="517" t="str">
        <f t="shared" si="78"/>
        <v/>
      </c>
      <c r="AL230" s="517" t="str">
        <f t="shared" si="78"/>
        <v/>
      </c>
      <c r="AM230" s="517" t="str">
        <f t="shared" si="78"/>
        <v/>
      </c>
      <c r="AN230" s="517" t="str">
        <f t="shared" si="78"/>
        <v/>
      </c>
      <c r="AO230" s="517" t="str">
        <f t="shared" si="78"/>
        <v/>
      </c>
      <c r="AP230" s="517" t="str">
        <f t="shared" si="78"/>
        <v/>
      </c>
      <c r="AQ230" s="517" t="str">
        <f t="shared" si="78"/>
        <v/>
      </c>
      <c r="AR230" s="517" t="str">
        <f t="shared" si="78"/>
        <v/>
      </c>
    </row>
    <row r="231" spans="1:1173" s="522" customFormat="1" ht="22" hidden="1" customHeight="1" thickBot="1" x14ac:dyDescent="0.2">
      <c r="A231" s="483"/>
      <c r="B231" s="519" t="s">
        <v>241</v>
      </c>
      <c r="C231" s="520" t="s">
        <v>240</v>
      </c>
      <c r="D231" s="521">
        <f t="shared" ref="D231:AR231" si="79">IF(D$29="","",ROUNDDOWN(D230,0))</f>
        <v>2500000000</v>
      </c>
      <c r="E231" s="521">
        <f t="shared" si="79"/>
        <v>5000000000</v>
      </c>
      <c r="F231" s="521">
        <f t="shared" si="79"/>
        <v>7500000000</v>
      </c>
      <c r="G231" s="521">
        <f t="shared" si="79"/>
        <v>10000000000</v>
      </c>
      <c r="H231" s="521">
        <f t="shared" si="79"/>
        <v>12500000000</v>
      </c>
      <c r="I231" s="521">
        <f t="shared" si="79"/>
        <v>15000000000</v>
      </c>
      <c r="J231" s="521">
        <f t="shared" si="79"/>
        <v>17500000000</v>
      </c>
      <c r="K231" s="521">
        <f t="shared" si="79"/>
        <v>20000000000</v>
      </c>
      <c r="L231" s="521">
        <f t="shared" si="79"/>
        <v>22500000000</v>
      </c>
      <c r="M231" s="521">
        <f t="shared" si="79"/>
        <v>25000000000</v>
      </c>
      <c r="N231" s="521">
        <f t="shared" si="79"/>
        <v>27500000000</v>
      </c>
      <c r="O231" s="521">
        <f t="shared" si="79"/>
        <v>30000000000</v>
      </c>
      <c r="P231" s="521">
        <f t="shared" si="79"/>
        <v>32500000000</v>
      </c>
      <c r="Q231" s="521">
        <f t="shared" si="79"/>
        <v>35000000000</v>
      </c>
      <c r="R231" s="521">
        <f t="shared" si="79"/>
        <v>37500000000</v>
      </c>
      <c r="S231" s="521">
        <f t="shared" si="79"/>
        <v>40000000000</v>
      </c>
      <c r="T231" s="521">
        <f t="shared" si="79"/>
        <v>42500000000</v>
      </c>
      <c r="U231" s="521">
        <f t="shared" si="79"/>
        <v>45000000000</v>
      </c>
      <c r="V231" s="521">
        <f t="shared" si="79"/>
        <v>47500000000</v>
      </c>
      <c r="W231" s="521">
        <f t="shared" si="79"/>
        <v>50000000000</v>
      </c>
      <c r="X231" s="521">
        <f t="shared" si="79"/>
        <v>52500000000</v>
      </c>
      <c r="Y231" s="521">
        <f t="shared" si="79"/>
        <v>55000000000</v>
      </c>
      <c r="Z231" s="521">
        <f t="shared" si="79"/>
        <v>57500000000</v>
      </c>
      <c r="AA231" s="521">
        <f t="shared" si="79"/>
        <v>60000000000</v>
      </c>
      <c r="AB231" s="521">
        <f t="shared" si="79"/>
        <v>62500000000</v>
      </c>
      <c r="AC231" s="521">
        <f t="shared" si="79"/>
        <v>65000000000</v>
      </c>
      <c r="AD231" s="521">
        <f t="shared" si="79"/>
        <v>67500000000</v>
      </c>
      <c r="AE231" s="521">
        <f t="shared" si="79"/>
        <v>70000000000</v>
      </c>
      <c r="AF231" s="521">
        <f t="shared" si="79"/>
        <v>72500000000</v>
      </c>
      <c r="AG231" s="521">
        <f t="shared" si="79"/>
        <v>75000000000</v>
      </c>
      <c r="AH231" s="521">
        <f t="shared" si="79"/>
        <v>77500000000</v>
      </c>
      <c r="AI231" s="521">
        <f t="shared" si="79"/>
        <v>80000000000</v>
      </c>
      <c r="AJ231" s="521">
        <f t="shared" si="79"/>
        <v>82500000000</v>
      </c>
      <c r="AK231" s="521" t="str">
        <f t="shared" si="79"/>
        <v/>
      </c>
      <c r="AL231" s="521" t="str">
        <f t="shared" si="79"/>
        <v/>
      </c>
      <c r="AM231" s="521" t="str">
        <f t="shared" si="79"/>
        <v/>
      </c>
      <c r="AN231" s="521" t="str">
        <f t="shared" si="79"/>
        <v/>
      </c>
      <c r="AO231" s="521" t="str">
        <f t="shared" si="79"/>
        <v/>
      </c>
      <c r="AP231" s="521" t="str">
        <f t="shared" si="79"/>
        <v/>
      </c>
      <c r="AQ231" s="521" t="str">
        <f t="shared" si="79"/>
        <v/>
      </c>
      <c r="AR231" s="521" t="str">
        <f t="shared" si="79"/>
        <v/>
      </c>
    </row>
    <row r="232" spans="1:1173" s="507" customFormat="1" ht="22" hidden="1" customHeight="1" thickTop="1" thickBot="1" x14ac:dyDescent="0.2">
      <c r="A232" s="483"/>
      <c r="B232" s="504" t="s">
        <v>247</v>
      </c>
      <c r="C232" s="505" t="s">
        <v>49</v>
      </c>
      <c r="D232" s="506">
        <f t="shared" ref="D232:AR232" si="80">IF(D$29="","",$G$24*D231)</f>
        <v>1.0338176E+16</v>
      </c>
      <c r="E232" s="506">
        <f t="shared" si="80"/>
        <v>2.0676352E+16</v>
      </c>
      <c r="F232" s="506">
        <f t="shared" si="80"/>
        <v>3.1014528000000004E+16</v>
      </c>
      <c r="G232" s="506">
        <f t="shared" si="80"/>
        <v>4.1352704E+16</v>
      </c>
      <c r="H232" s="506">
        <f t="shared" si="80"/>
        <v>5.1690880000000008E+16</v>
      </c>
      <c r="I232" s="506">
        <f t="shared" si="80"/>
        <v>6.2029056000000008E+16</v>
      </c>
      <c r="J232" s="506">
        <f t="shared" si="80"/>
        <v>7.2367232E+16</v>
      </c>
      <c r="K232" s="506">
        <f t="shared" si="80"/>
        <v>8.2705408E+16</v>
      </c>
      <c r="L232" s="506">
        <f t="shared" si="80"/>
        <v>9.3043584000000016E+16</v>
      </c>
      <c r="M232" s="506">
        <f t="shared" si="80"/>
        <v>1.0338176000000002E+17</v>
      </c>
      <c r="N232" s="506">
        <f t="shared" si="80"/>
        <v>1.1371993600000002E+17</v>
      </c>
      <c r="O232" s="506">
        <f t="shared" si="80"/>
        <v>1.2405811200000002E+17</v>
      </c>
      <c r="P232" s="506">
        <f t="shared" si="80"/>
        <v>1.3439628800000002E+17</v>
      </c>
      <c r="Q232" s="506">
        <f t="shared" si="80"/>
        <v>1.44734464E+17</v>
      </c>
      <c r="R232" s="506">
        <f t="shared" si="80"/>
        <v>1.5507264E+17</v>
      </c>
      <c r="S232" s="506">
        <f t="shared" si="80"/>
        <v>1.65410816E+17</v>
      </c>
      <c r="T232" s="506">
        <f t="shared" si="80"/>
        <v>1.75748992E+17</v>
      </c>
      <c r="U232" s="506">
        <f t="shared" si="80"/>
        <v>1.8608716800000003E+17</v>
      </c>
      <c r="V232" s="506">
        <f t="shared" si="80"/>
        <v>1.9642534400000003E+17</v>
      </c>
      <c r="W232" s="506">
        <f t="shared" si="80"/>
        <v>2.0676352000000003E+17</v>
      </c>
      <c r="X232" s="506">
        <f t="shared" si="80"/>
        <v>2.1710169600000003E+17</v>
      </c>
      <c r="Y232" s="506">
        <f t="shared" si="80"/>
        <v>2.2743987200000003E+17</v>
      </c>
      <c r="Z232" s="506">
        <f t="shared" si="80"/>
        <v>2.3777804800000003E+17</v>
      </c>
      <c r="AA232" s="506">
        <f t="shared" si="80"/>
        <v>2.4811622400000003E+17</v>
      </c>
      <c r="AB232" s="506">
        <f t="shared" si="80"/>
        <v>2.5845440000000003E+17</v>
      </c>
      <c r="AC232" s="506">
        <f t="shared" si="80"/>
        <v>2.6879257600000003E+17</v>
      </c>
      <c r="AD232" s="506">
        <f t="shared" si="80"/>
        <v>2.7913075200000003E+17</v>
      </c>
      <c r="AE232" s="506">
        <f t="shared" si="80"/>
        <v>2.89468928E+17</v>
      </c>
      <c r="AF232" s="506">
        <f t="shared" si="80"/>
        <v>2.99807104E+17</v>
      </c>
      <c r="AG232" s="506">
        <f t="shared" si="80"/>
        <v>3.1014528E+17</v>
      </c>
      <c r="AH232" s="506">
        <f t="shared" si="80"/>
        <v>3.20483456E+17</v>
      </c>
      <c r="AI232" s="506">
        <f t="shared" si="80"/>
        <v>3.30821632E+17</v>
      </c>
      <c r="AJ232" s="506">
        <f t="shared" si="80"/>
        <v>3.41159808E+17</v>
      </c>
      <c r="AK232" s="506" t="str">
        <f t="shared" si="80"/>
        <v/>
      </c>
      <c r="AL232" s="506" t="str">
        <f t="shared" si="80"/>
        <v/>
      </c>
      <c r="AM232" s="506" t="str">
        <f t="shared" si="80"/>
        <v/>
      </c>
      <c r="AN232" s="506" t="str">
        <f t="shared" si="80"/>
        <v/>
      </c>
      <c r="AO232" s="506" t="str">
        <f t="shared" si="80"/>
        <v/>
      </c>
      <c r="AP232" s="506" t="str">
        <f t="shared" si="80"/>
        <v/>
      </c>
      <c r="AQ232" s="506" t="str">
        <f t="shared" si="80"/>
        <v/>
      </c>
      <c r="AR232" s="506" t="str">
        <f t="shared" si="80"/>
        <v/>
      </c>
    </row>
    <row r="233" spans="1:1173" s="512" customFormat="1" ht="22" hidden="1" customHeight="1" thickTop="1" x14ac:dyDescent="0.15">
      <c r="A233" s="508"/>
      <c r="B233" s="509" t="s">
        <v>245</v>
      </c>
      <c r="C233" s="510" t="s">
        <v>49</v>
      </c>
      <c r="D233" s="511">
        <f t="shared" ref="D233:AR233" si="81">IF(D$29="","",D232*8760/$D$17)</f>
        <v>4.161876E+16</v>
      </c>
      <c r="E233" s="511">
        <f t="shared" si="81"/>
        <v>8.323752E+16</v>
      </c>
      <c r="F233" s="511">
        <f t="shared" si="81"/>
        <v>1.2485628000000002E+17</v>
      </c>
      <c r="G233" s="511">
        <f t="shared" si="81"/>
        <v>1.6647504E+17</v>
      </c>
      <c r="H233" s="511">
        <f t="shared" si="81"/>
        <v>2.0809380000000003E+17</v>
      </c>
      <c r="I233" s="511">
        <f t="shared" si="81"/>
        <v>2.4971256000000003E+17</v>
      </c>
      <c r="J233" s="511">
        <f t="shared" si="81"/>
        <v>2.9133132E+17</v>
      </c>
      <c r="K233" s="511">
        <f t="shared" si="81"/>
        <v>3.3295008E+17</v>
      </c>
      <c r="L233" s="511">
        <f t="shared" si="81"/>
        <v>3.7456884000000006E+17</v>
      </c>
      <c r="M233" s="511">
        <f t="shared" si="81"/>
        <v>4.1618760000000006E+17</v>
      </c>
      <c r="N233" s="511">
        <f t="shared" si="81"/>
        <v>4.5780636000000006E+17</v>
      </c>
      <c r="O233" s="511">
        <f t="shared" si="81"/>
        <v>4.9942512000000006E+17</v>
      </c>
      <c r="P233" s="511">
        <f t="shared" si="81"/>
        <v>5.4104388000000006E+17</v>
      </c>
      <c r="Q233" s="511">
        <f t="shared" si="81"/>
        <v>5.8266264E+17</v>
      </c>
      <c r="R233" s="511">
        <f t="shared" si="81"/>
        <v>6.242814E+17</v>
      </c>
      <c r="S233" s="511">
        <f t="shared" si="81"/>
        <v>6.6590016E+17</v>
      </c>
      <c r="T233" s="511">
        <f t="shared" si="81"/>
        <v>7.0751892E+17</v>
      </c>
      <c r="U233" s="511">
        <f t="shared" si="81"/>
        <v>7.4913768000000013E+17</v>
      </c>
      <c r="V233" s="511">
        <f t="shared" si="81"/>
        <v>7.9075644000000013E+17</v>
      </c>
      <c r="W233" s="511">
        <f t="shared" si="81"/>
        <v>8.3237520000000013E+17</v>
      </c>
      <c r="X233" s="511">
        <f t="shared" si="81"/>
        <v>8.7399396000000013E+17</v>
      </c>
      <c r="Y233" s="511">
        <f t="shared" si="81"/>
        <v>9.1561272000000013E+17</v>
      </c>
      <c r="Z233" s="511">
        <f t="shared" si="81"/>
        <v>9.5723148000000013E+17</v>
      </c>
      <c r="AA233" s="511">
        <f t="shared" si="81"/>
        <v>9.9885024000000013E+17</v>
      </c>
      <c r="AB233" s="511">
        <f t="shared" si="81"/>
        <v>1.0404690000000001E+18</v>
      </c>
      <c r="AC233" s="511">
        <f t="shared" si="81"/>
        <v>1.0820877600000001E+18</v>
      </c>
      <c r="AD233" s="511">
        <f t="shared" si="81"/>
        <v>1.1237065200000003E+18</v>
      </c>
      <c r="AE233" s="511">
        <f t="shared" si="81"/>
        <v>1.16532528E+18</v>
      </c>
      <c r="AF233" s="511">
        <f t="shared" si="81"/>
        <v>1.20694404E+18</v>
      </c>
      <c r="AG233" s="511">
        <f t="shared" si="81"/>
        <v>1.2485628E+18</v>
      </c>
      <c r="AH233" s="511">
        <f t="shared" si="81"/>
        <v>1.29018156E+18</v>
      </c>
      <c r="AI233" s="511">
        <f t="shared" si="81"/>
        <v>1.33180032E+18</v>
      </c>
      <c r="AJ233" s="511">
        <f t="shared" si="81"/>
        <v>1.37341908E+18</v>
      </c>
      <c r="AK233" s="511" t="str">
        <f t="shared" si="81"/>
        <v/>
      </c>
      <c r="AL233" s="511" t="str">
        <f t="shared" si="81"/>
        <v/>
      </c>
      <c r="AM233" s="511" t="str">
        <f t="shared" si="81"/>
        <v/>
      </c>
      <c r="AN233" s="511" t="str">
        <f t="shared" si="81"/>
        <v/>
      </c>
      <c r="AO233" s="511" t="str">
        <f t="shared" si="81"/>
        <v/>
      </c>
      <c r="AP233" s="511" t="str">
        <f t="shared" si="81"/>
        <v/>
      </c>
      <c r="AQ233" s="511" t="str">
        <f t="shared" si="81"/>
        <v/>
      </c>
      <c r="AR233" s="511" t="str">
        <f t="shared" si="81"/>
        <v/>
      </c>
    </row>
    <row r="234" spans="1:1173" s="512" customFormat="1" ht="22" hidden="1" customHeight="1" x14ac:dyDescent="0.15">
      <c r="A234" s="508"/>
      <c r="B234" s="509" t="s">
        <v>40</v>
      </c>
      <c r="C234" s="510" t="s">
        <v>272</v>
      </c>
      <c r="D234" s="511">
        <f>IF(D$29="","",Vérification!$F$86*D232/$D$17)</f>
        <v>5321120000000000</v>
      </c>
      <c r="E234" s="511">
        <f>IF(E$29="","",Vérification!$F$86*E232/$D$17)</f>
        <v>1.064224E+16</v>
      </c>
      <c r="F234" s="511">
        <f>IF(F$29="","",Vérification!$F$86*F232/$D$17)</f>
        <v>1.5963360000000002E+16</v>
      </c>
      <c r="G234" s="511">
        <f>IF(G$29="","",Vérification!$F$86*G232/$D$17)</f>
        <v>2.128448E+16</v>
      </c>
      <c r="H234" s="511">
        <f>IF(H$29="","",Vérification!$F$86*H232/$D$17)</f>
        <v>2.6605600000000004E+16</v>
      </c>
      <c r="I234" s="511">
        <f>IF(I$29="","",Vérification!$F$86*I232/$D$17)</f>
        <v>3.1926720000000004E+16</v>
      </c>
      <c r="J234" s="511">
        <f>IF(J$29="","",Vérification!$F$86*J232/$D$17)</f>
        <v>3.724784E+16</v>
      </c>
      <c r="K234" s="511">
        <f>IF(K$29="","",Vérification!$F$86*K232/$D$17)</f>
        <v>4.256896E+16</v>
      </c>
      <c r="L234" s="511">
        <f>IF(L$29="","",Vérification!$F$86*L232/$D$17)</f>
        <v>4.7890080000000008E+16</v>
      </c>
      <c r="M234" s="511">
        <f>IF(M$29="","",Vérification!$F$86*M232/$D$17)</f>
        <v>5.3211200000000008E+16</v>
      </c>
      <c r="N234" s="511">
        <f>IF(N$29="","",Vérification!$F$86*N232/$D$17)</f>
        <v>5.8532320000000008E+16</v>
      </c>
      <c r="O234" s="511">
        <f>IF(O$29="","",Vérification!$F$86*O232/$D$17)</f>
        <v>6.3853440000000008E+16</v>
      </c>
      <c r="P234" s="511">
        <f>IF(P$29="","",Vérification!$F$86*P232/$D$17)</f>
        <v>6.9174560000000016E+16</v>
      </c>
      <c r="Q234" s="511">
        <f>IF(Q$29="","",Vérification!$F$86*Q232/$D$17)</f>
        <v>7.449568E+16</v>
      </c>
      <c r="R234" s="511">
        <f>IF(R$29="","",Vérification!$F$86*R232/$D$17)</f>
        <v>7.98168E+16</v>
      </c>
      <c r="S234" s="511">
        <f>IF(S$29="","",Vérification!$F$86*S232/$D$17)</f>
        <v>8.513792E+16</v>
      </c>
      <c r="T234" s="511">
        <f>IF(T$29="","",Vérification!$F$86*T232/$D$17)</f>
        <v>9.045904E+16</v>
      </c>
      <c r="U234" s="511">
        <f>IF(U$29="","",Vérification!$F$86*U232/$D$17)</f>
        <v>9.5780160000000016E+16</v>
      </c>
      <c r="V234" s="511">
        <f>IF(V$29="","",Vérification!$F$86*V232/$D$17)</f>
        <v>1.0110128000000002E+17</v>
      </c>
      <c r="W234" s="511">
        <f>IF(W$29="","",Vérification!$F$86*W232/$D$17)</f>
        <v>1.0642240000000002E+17</v>
      </c>
      <c r="X234" s="511">
        <f>IF(X$29="","",Vérification!$F$86*X232/$D$17)</f>
        <v>1.1174352000000002E+17</v>
      </c>
      <c r="Y234" s="511">
        <f>IF(Y$29="","",Vérification!$F$86*Y232/$D$17)</f>
        <v>1.1706464000000002E+17</v>
      </c>
      <c r="Z234" s="511">
        <f>IF(Z$29="","",Vérification!$F$86*Z232/$D$17)</f>
        <v>1.2238576000000002E+17</v>
      </c>
      <c r="AA234" s="511">
        <f>IF(AA$29="","",Vérification!$F$86*AA232/$D$17)</f>
        <v>1.2770688000000002E+17</v>
      </c>
      <c r="AB234" s="511">
        <f>IF(AB$29="","",Vérification!$F$86*AB232/$D$17)</f>
        <v>1.3302800000000002E+17</v>
      </c>
      <c r="AC234" s="511">
        <f>IF(AC$29="","",Vérification!$F$86*AC232/$D$17)</f>
        <v>1.3834912000000003E+17</v>
      </c>
      <c r="AD234" s="511">
        <f>IF(AD$29="","",Vérification!$F$86*AD232/$D$17)</f>
        <v>1.4367024000000003E+17</v>
      </c>
      <c r="AE234" s="511">
        <f>IF(AE$29="","",Vérification!$F$86*AE232/$D$17)</f>
        <v>1.4899136E+17</v>
      </c>
      <c r="AF234" s="511">
        <f>IF(AF$29="","",Vérification!$F$86*AF232/$D$17)</f>
        <v>1.5431248E+17</v>
      </c>
      <c r="AG234" s="511">
        <f>IF(AG$29="","",Vérification!$F$86*AG232/$D$17)</f>
        <v>1.596336E+17</v>
      </c>
      <c r="AH234" s="511">
        <f>IF(AH$29="","",Vérification!$F$86*AH232/$D$17)</f>
        <v>1.6495472E+17</v>
      </c>
      <c r="AI234" s="511">
        <f>IF(AI$29="","",Vérification!$F$86*AI232/$D$17)</f>
        <v>1.7027584E+17</v>
      </c>
      <c r="AJ234" s="511">
        <f>IF(AJ$29="","",Vérification!$F$86*AJ232/$D$17)</f>
        <v>1.7559696E+17</v>
      </c>
      <c r="AK234" s="511" t="str">
        <f>IF(AK$29="","",Vérification!$F$86*AK232/$D$17)</f>
        <v/>
      </c>
      <c r="AL234" s="511" t="str">
        <f>IF(AL$29="","",Vérification!$F$86*AL232/$D$17)</f>
        <v/>
      </c>
      <c r="AM234" s="511" t="str">
        <f>IF(AM$29="","",Vérification!$F$86*AM232/$D$17)</f>
        <v/>
      </c>
      <c r="AN234" s="511" t="str">
        <f>IF(AN$29="","",Vérification!$F$86*AN232/$D$17)</f>
        <v/>
      </c>
      <c r="AO234" s="511" t="str">
        <f>IF(AO$29="","",Vérification!$F$86*AO232/$D$17)</f>
        <v/>
      </c>
      <c r="AP234" s="511" t="str">
        <f>IF(AP$29="","",Vérification!$F$86*AP232/$D$17)</f>
        <v/>
      </c>
      <c r="AQ234" s="511" t="str">
        <f>IF(AQ$29="","",Vérification!$F$86*AQ232/$D$17)</f>
        <v/>
      </c>
      <c r="AR234" s="511" t="str">
        <f>IF(AR$29="","",Vérification!$F$86*AR232/$D$17)</f>
        <v/>
      </c>
    </row>
    <row r="235" spans="1:1173" s="483" customFormat="1" ht="10" hidden="1" customHeight="1" x14ac:dyDescent="0.15">
      <c r="E235" s="489"/>
      <c r="J235" s="489"/>
    </row>
    <row r="236" spans="1:1173" s="483" customFormat="1" ht="22" hidden="1" customHeight="1" x14ac:dyDescent="0.15">
      <c r="B236" s="496"/>
      <c r="C236" s="497" t="str">
        <f>J$21</f>
        <v>Puissance PV</v>
      </c>
      <c r="D236" s="479"/>
      <c r="E236" s="482"/>
      <c r="J236" s="489"/>
    </row>
    <row r="237" spans="1:1173" s="503" customFormat="1" ht="22" hidden="1" customHeight="1" thickBot="1" x14ac:dyDescent="0.2">
      <c r="A237" s="483"/>
      <c r="B237" s="498" t="s">
        <v>69</v>
      </c>
      <c r="C237" s="499" t="s">
        <v>11</v>
      </c>
      <c r="D237" s="500">
        <f>D$29</f>
        <v>2018</v>
      </c>
      <c r="E237" s="501">
        <f t="shared" ref="E237:AR237" si="82">E$29</f>
        <v>2019</v>
      </c>
      <c r="F237" s="500">
        <f t="shared" si="82"/>
        <v>2020</v>
      </c>
      <c r="G237" s="500">
        <f t="shared" si="82"/>
        <v>2021</v>
      </c>
      <c r="H237" s="500">
        <f t="shared" si="82"/>
        <v>2022</v>
      </c>
      <c r="I237" s="500">
        <f t="shared" si="82"/>
        <v>2023</v>
      </c>
      <c r="J237" s="501">
        <f t="shared" si="82"/>
        <v>2024</v>
      </c>
      <c r="K237" s="500">
        <f t="shared" si="82"/>
        <v>2025</v>
      </c>
      <c r="L237" s="500">
        <f t="shared" si="82"/>
        <v>2026</v>
      </c>
      <c r="M237" s="500">
        <f t="shared" si="82"/>
        <v>2027</v>
      </c>
      <c r="N237" s="500">
        <f t="shared" si="82"/>
        <v>2028</v>
      </c>
      <c r="O237" s="500">
        <f t="shared" si="82"/>
        <v>2029</v>
      </c>
      <c r="P237" s="500">
        <f t="shared" si="82"/>
        <v>2030</v>
      </c>
      <c r="Q237" s="500">
        <f t="shared" si="82"/>
        <v>2031</v>
      </c>
      <c r="R237" s="500">
        <f t="shared" si="82"/>
        <v>2032</v>
      </c>
      <c r="S237" s="500">
        <f t="shared" si="82"/>
        <v>2033</v>
      </c>
      <c r="T237" s="500">
        <f t="shared" si="82"/>
        <v>2034</v>
      </c>
      <c r="U237" s="500">
        <f t="shared" si="82"/>
        <v>2035</v>
      </c>
      <c r="V237" s="500">
        <f t="shared" si="82"/>
        <v>2036</v>
      </c>
      <c r="W237" s="500">
        <f t="shared" si="82"/>
        <v>2037</v>
      </c>
      <c r="X237" s="500">
        <f t="shared" si="82"/>
        <v>2038</v>
      </c>
      <c r="Y237" s="500">
        <f t="shared" si="82"/>
        <v>2039</v>
      </c>
      <c r="Z237" s="500">
        <f t="shared" si="82"/>
        <v>2040</v>
      </c>
      <c r="AA237" s="500">
        <f t="shared" si="82"/>
        <v>2041</v>
      </c>
      <c r="AB237" s="500">
        <f t="shared" si="82"/>
        <v>2042</v>
      </c>
      <c r="AC237" s="500">
        <f t="shared" si="82"/>
        <v>2043</v>
      </c>
      <c r="AD237" s="500">
        <f t="shared" si="82"/>
        <v>2044</v>
      </c>
      <c r="AE237" s="500">
        <f t="shared" si="82"/>
        <v>2045</v>
      </c>
      <c r="AF237" s="500">
        <f t="shared" si="82"/>
        <v>2046</v>
      </c>
      <c r="AG237" s="500">
        <f t="shared" si="82"/>
        <v>2047</v>
      </c>
      <c r="AH237" s="500">
        <f t="shared" si="82"/>
        <v>2048</v>
      </c>
      <c r="AI237" s="500">
        <f t="shared" si="82"/>
        <v>2049</v>
      </c>
      <c r="AJ237" s="500">
        <f t="shared" si="82"/>
        <v>2050</v>
      </c>
      <c r="AK237" s="500" t="str">
        <f t="shared" si="82"/>
        <v/>
      </c>
      <c r="AL237" s="500" t="str">
        <f t="shared" si="82"/>
        <v/>
      </c>
      <c r="AM237" s="500" t="str">
        <f t="shared" si="82"/>
        <v/>
      </c>
      <c r="AN237" s="500" t="str">
        <f t="shared" si="82"/>
        <v/>
      </c>
      <c r="AO237" s="500" t="str">
        <f t="shared" si="82"/>
        <v/>
      </c>
      <c r="AP237" s="500" t="str">
        <f t="shared" si="82"/>
        <v/>
      </c>
      <c r="AQ237" s="500" t="str">
        <f t="shared" si="82"/>
        <v/>
      </c>
      <c r="AR237" s="500" t="str">
        <f t="shared" si="82"/>
        <v/>
      </c>
      <c r="AS237" s="502"/>
      <c r="AT237" s="502"/>
      <c r="AU237" s="502"/>
      <c r="AV237" s="502"/>
      <c r="AW237" s="502"/>
      <c r="AX237" s="502"/>
      <c r="AY237" s="502"/>
      <c r="AZ237" s="502"/>
      <c r="BA237" s="502"/>
      <c r="BB237" s="502"/>
      <c r="BC237" s="502"/>
      <c r="BD237" s="502"/>
      <c r="BE237" s="502"/>
      <c r="BF237" s="502"/>
      <c r="BG237" s="502"/>
      <c r="BH237" s="502"/>
      <c r="BI237" s="502"/>
      <c r="BJ237" s="502"/>
      <c r="BK237" s="502"/>
      <c r="BL237" s="502"/>
      <c r="BM237" s="502"/>
      <c r="BN237" s="502"/>
      <c r="BO237" s="502"/>
      <c r="BP237" s="502"/>
      <c r="BQ237" s="502"/>
      <c r="BR237" s="502"/>
      <c r="BS237" s="502"/>
      <c r="BT237" s="502"/>
      <c r="BU237" s="502"/>
      <c r="BV237" s="502"/>
      <c r="BW237" s="502"/>
      <c r="BX237" s="502"/>
      <c r="BY237" s="502"/>
      <c r="BZ237" s="502"/>
      <c r="CA237" s="502"/>
      <c r="CB237" s="502"/>
      <c r="CC237" s="502"/>
      <c r="CD237" s="502"/>
      <c r="CE237" s="502"/>
      <c r="CF237" s="502"/>
      <c r="CG237" s="502"/>
      <c r="CH237" s="502"/>
      <c r="CI237" s="502"/>
      <c r="CJ237" s="502"/>
      <c r="CK237" s="502"/>
      <c r="CL237" s="502"/>
      <c r="CM237" s="502"/>
      <c r="CN237" s="502"/>
      <c r="CO237" s="502"/>
      <c r="CP237" s="502"/>
      <c r="CQ237" s="502"/>
      <c r="CR237" s="502"/>
      <c r="CS237" s="502"/>
      <c r="CT237" s="502"/>
      <c r="CU237" s="502"/>
      <c r="CV237" s="502"/>
      <c r="CW237" s="502"/>
      <c r="CX237" s="502"/>
      <c r="CY237" s="502"/>
      <c r="CZ237" s="502"/>
      <c r="DA237" s="502"/>
      <c r="DB237" s="502"/>
      <c r="DC237" s="502"/>
      <c r="DD237" s="502"/>
      <c r="DE237" s="502"/>
      <c r="DF237" s="502"/>
      <c r="DG237" s="502"/>
      <c r="DH237" s="502"/>
      <c r="DI237" s="502"/>
      <c r="DJ237" s="502"/>
      <c r="DK237" s="502"/>
      <c r="DL237" s="502"/>
      <c r="DM237" s="502"/>
      <c r="DN237" s="502"/>
      <c r="DO237" s="502"/>
      <c r="DP237" s="502"/>
      <c r="DQ237" s="502"/>
      <c r="DR237" s="502"/>
      <c r="DS237" s="502"/>
      <c r="DT237" s="502"/>
      <c r="DU237" s="502"/>
      <c r="DV237" s="502"/>
      <c r="DW237" s="502"/>
      <c r="DX237" s="502"/>
      <c r="DY237" s="502"/>
      <c r="DZ237" s="502"/>
      <c r="EA237" s="502"/>
      <c r="EB237" s="502"/>
      <c r="EC237" s="502"/>
      <c r="ED237" s="502"/>
      <c r="EE237" s="502"/>
      <c r="EF237" s="502"/>
      <c r="EG237" s="502"/>
      <c r="EH237" s="502"/>
      <c r="EI237" s="502"/>
      <c r="EJ237" s="502"/>
      <c r="EK237" s="502"/>
      <c r="EL237" s="502"/>
      <c r="EM237" s="502"/>
      <c r="EN237" s="502"/>
      <c r="EO237" s="502"/>
      <c r="EP237" s="502"/>
      <c r="EQ237" s="502"/>
      <c r="ER237" s="502"/>
      <c r="ES237" s="502"/>
      <c r="ET237" s="502"/>
      <c r="EU237" s="502"/>
      <c r="EV237" s="502"/>
      <c r="EW237" s="502"/>
      <c r="EX237" s="502"/>
      <c r="EY237" s="502"/>
      <c r="EZ237" s="502"/>
      <c r="FA237" s="502"/>
      <c r="FB237" s="502"/>
      <c r="FC237" s="502"/>
      <c r="FD237" s="502"/>
      <c r="FE237" s="502"/>
      <c r="FF237" s="502"/>
      <c r="FG237" s="502"/>
      <c r="FH237" s="502"/>
      <c r="FI237" s="502"/>
      <c r="FJ237" s="502"/>
      <c r="FK237" s="502"/>
      <c r="FL237" s="502"/>
      <c r="FM237" s="502"/>
      <c r="FN237" s="502"/>
      <c r="FO237" s="502"/>
      <c r="FP237" s="502"/>
      <c r="FQ237" s="502"/>
      <c r="FR237" s="502"/>
      <c r="FS237" s="502"/>
      <c r="FT237" s="502"/>
      <c r="FU237" s="502"/>
      <c r="FV237" s="502"/>
      <c r="FW237" s="502"/>
      <c r="FX237" s="502"/>
      <c r="FY237" s="502"/>
      <c r="FZ237" s="502"/>
      <c r="GA237" s="502"/>
      <c r="GB237" s="502"/>
      <c r="GC237" s="502"/>
      <c r="GD237" s="502"/>
      <c r="GE237" s="502"/>
      <c r="GF237" s="502"/>
      <c r="GG237" s="502"/>
      <c r="GH237" s="502"/>
      <c r="GI237" s="502"/>
      <c r="GJ237" s="502"/>
      <c r="GK237" s="502"/>
      <c r="GL237" s="502"/>
      <c r="GM237" s="502"/>
      <c r="GN237" s="502"/>
      <c r="GO237" s="502"/>
      <c r="GP237" s="502"/>
      <c r="GQ237" s="502"/>
      <c r="GR237" s="502"/>
      <c r="GS237" s="502"/>
      <c r="GT237" s="502"/>
      <c r="GU237" s="502"/>
      <c r="GV237" s="502"/>
      <c r="GW237" s="502"/>
      <c r="GX237" s="502"/>
      <c r="GY237" s="502"/>
      <c r="GZ237" s="502"/>
      <c r="HA237" s="502"/>
      <c r="HB237" s="502"/>
      <c r="HC237" s="502"/>
      <c r="HD237" s="502"/>
      <c r="HE237" s="502"/>
      <c r="HF237" s="502"/>
      <c r="HG237" s="502"/>
      <c r="HH237" s="502"/>
      <c r="HI237" s="502"/>
      <c r="HJ237" s="502"/>
      <c r="HK237" s="502"/>
      <c r="HL237" s="502"/>
      <c r="HM237" s="502"/>
      <c r="HN237" s="502"/>
      <c r="HO237" s="502"/>
      <c r="HP237" s="502"/>
      <c r="HQ237" s="502"/>
      <c r="HR237" s="502"/>
      <c r="HS237" s="502"/>
      <c r="HT237" s="502"/>
      <c r="HU237" s="502"/>
      <c r="HV237" s="502"/>
      <c r="HW237" s="502"/>
      <c r="HX237" s="502"/>
      <c r="HY237" s="502"/>
      <c r="HZ237" s="502"/>
      <c r="IA237" s="502"/>
      <c r="IB237" s="502"/>
      <c r="IC237" s="502"/>
      <c r="ID237" s="502"/>
      <c r="IE237" s="502"/>
      <c r="IF237" s="502"/>
      <c r="IG237" s="502"/>
      <c r="IH237" s="502"/>
      <c r="II237" s="502"/>
      <c r="IJ237" s="502"/>
      <c r="IK237" s="502"/>
      <c r="IL237" s="502"/>
      <c r="IM237" s="502"/>
      <c r="IN237" s="502"/>
      <c r="IO237" s="502"/>
      <c r="IP237" s="502"/>
      <c r="IQ237" s="502"/>
      <c r="IR237" s="502"/>
      <c r="IS237" s="502"/>
      <c r="IT237" s="502"/>
      <c r="IU237" s="502"/>
      <c r="IV237" s="502"/>
      <c r="IW237" s="502"/>
      <c r="IX237" s="502"/>
      <c r="IY237" s="502"/>
      <c r="IZ237" s="502"/>
      <c r="JA237" s="502"/>
      <c r="JB237" s="502"/>
      <c r="JC237" s="502"/>
      <c r="JD237" s="502"/>
      <c r="JE237" s="502"/>
      <c r="JF237" s="502"/>
      <c r="JG237" s="502"/>
      <c r="JH237" s="502"/>
      <c r="JI237" s="502"/>
      <c r="JJ237" s="502"/>
      <c r="JK237" s="502"/>
      <c r="JL237" s="502"/>
      <c r="JM237" s="502"/>
      <c r="JN237" s="502"/>
      <c r="JO237" s="502"/>
      <c r="JP237" s="502"/>
      <c r="JQ237" s="502"/>
      <c r="JR237" s="502"/>
      <c r="JS237" s="502"/>
      <c r="JT237" s="502"/>
      <c r="JU237" s="502"/>
      <c r="JV237" s="502"/>
      <c r="JW237" s="502"/>
      <c r="JX237" s="502"/>
      <c r="JY237" s="502"/>
      <c r="JZ237" s="502"/>
      <c r="KA237" s="502"/>
      <c r="KB237" s="502"/>
      <c r="KC237" s="502"/>
      <c r="KD237" s="502"/>
      <c r="KE237" s="502"/>
      <c r="KF237" s="502"/>
      <c r="KG237" s="502"/>
      <c r="KH237" s="502"/>
      <c r="KI237" s="502"/>
      <c r="KJ237" s="502"/>
      <c r="KK237" s="502"/>
      <c r="KL237" s="502"/>
      <c r="KM237" s="502"/>
      <c r="KN237" s="502"/>
      <c r="KO237" s="502"/>
      <c r="KP237" s="502"/>
      <c r="KQ237" s="502"/>
      <c r="KR237" s="502"/>
      <c r="KS237" s="502"/>
      <c r="KT237" s="502"/>
      <c r="KU237" s="502"/>
      <c r="KV237" s="502"/>
      <c r="KW237" s="502"/>
      <c r="KX237" s="502"/>
      <c r="KY237" s="502"/>
      <c r="KZ237" s="502"/>
      <c r="LA237" s="502"/>
      <c r="LB237" s="502"/>
      <c r="LC237" s="502"/>
      <c r="LD237" s="502"/>
      <c r="LE237" s="502"/>
      <c r="LF237" s="502"/>
      <c r="LG237" s="502"/>
      <c r="LH237" s="502"/>
      <c r="LI237" s="502"/>
      <c r="LJ237" s="502"/>
      <c r="LK237" s="502"/>
      <c r="LL237" s="502"/>
      <c r="LM237" s="502"/>
      <c r="LN237" s="502"/>
      <c r="LO237" s="502"/>
      <c r="LP237" s="502"/>
      <c r="LQ237" s="502"/>
      <c r="LR237" s="502"/>
      <c r="LS237" s="502"/>
      <c r="LT237" s="502"/>
      <c r="LU237" s="502"/>
      <c r="LV237" s="502"/>
      <c r="LW237" s="502"/>
      <c r="LX237" s="502"/>
      <c r="LY237" s="502"/>
      <c r="LZ237" s="502"/>
      <c r="MA237" s="502"/>
      <c r="MB237" s="502"/>
      <c r="MC237" s="502"/>
      <c r="MD237" s="502"/>
      <c r="ME237" s="502"/>
      <c r="MF237" s="502"/>
      <c r="MG237" s="502"/>
      <c r="MH237" s="502"/>
      <c r="MI237" s="502"/>
      <c r="MJ237" s="502"/>
      <c r="MK237" s="502"/>
      <c r="ML237" s="502"/>
      <c r="MM237" s="502"/>
      <c r="MN237" s="502"/>
      <c r="MO237" s="502"/>
      <c r="MP237" s="502"/>
      <c r="MQ237" s="502"/>
      <c r="MR237" s="502"/>
      <c r="MS237" s="502"/>
      <c r="MT237" s="502"/>
      <c r="MU237" s="502"/>
      <c r="MV237" s="502"/>
      <c r="MW237" s="502"/>
      <c r="MX237" s="502"/>
      <c r="MY237" s="502"/>
      <c r="MZ237" s="502"/>
      <c r="NA237" s="502"/>
      <c r="NB237" s="502"/>
      <c r="NC237" s="502"/>
      <c r="ND237" s="502"/>
      <c r="NE237" s="502"/>
      <c r="NF237" s="502"/>
      <c r="NG237" s="502"/>
      <c r="NH237" s="502"/>
      <c r="NI237" s="502"/>
      <c r="NJ237" s="502"/>
      <c r="NK237" s="502"/>
      <c r="NL237" s="502"/>
      <c r="NM237" s="502"/>
      <c r="NN237" s="502"/>
      <c r="NO237" s="502"/>
      <c r="NP237" s="502"/>
      <c r="NQ237" s="502"/>
      <c r="NR237" s="502"/>
      <c r="NS237" s="502"/>
      <c r="NT237" s="502"/>
      <c r="NU237" s="502"/>
      <c r="NV237" s="502"/>
      <c r="NW237" s="502"/>
      <c r="NX237" s="502"/>
      <c r="NY237" s="502"/>
      <c r="NZ237" s="502"/>
      <c r="OA237" s="502"/>
      <c r="OB237" s="502"/>
      <c r="OC237" s="502"/>
      <c r="OD237" s="502"/>
      <c r="OE237" s="502"/>
      <c r="OF237" s="502"/>
      <c r="OG237" s="502"/>
      <c r="OH237" s="502"/>
      <c r="OI237" s="502"/>
      <c r="OJ237" s="502"/>
      <c r="OK237" s="502"/>
      <c r="OL237" s="502"/>
      <c r="OM237" s="502"/>
      <c r="ON237" s="502"/>
      <c r="OO237" s="502"/>
      <c r="OP237" s="502"/>
      <c r="OQ237" s="502"/>
      <c r="OR237" s="502"/>
      <c r="OS237" s="502"/>
      <c r="OT237" s="502"/>
      <c r="OU237" s="502"/>
      <c r="OV237" s="502"/>
      <c r="OW237" s="502"/>
      <c r="OX237" s="502"/>
      <c r="OY237" s="502"/>
      <c r="OZ237" s="502"/>
      <c r="PA237" s="502"/>
      <c r="PB237" s="502"/>
      <c r="PC237" s="502"/>
      <c r="PD237" s="502"/>
      <c r="PE237" s="502"/>
      <c r="PF237" s="502"/>
      <c r="PG237" s="502"/>
      <c r="PH237" s="502"/>
      <c r="PI237" s="502"/>
      <c r="PJ237" s="502"/>
      <c r="PK237" s="502"/>
      <c r="PL237" s="502"/>
      <c r="PM237" s="502"/>
      <c r="PN237" s="502"/>
      <c r="PO237" s="502"/>
      <c r="PP237" s="502"/>
      <c r="PQ237" s="502"/>
      <c r="PR237" s="502"/>
      <c r="PS237" s="502"/>
      <c r="PT237" s="502"/>
      <c r="PU237" s="502"/>
      <c r="PV237" s="502"/>
      <c r="PW237" s="502"/>
      <c r="PX237" s="502"/>
      <c r="PY237" s="502"/>
      <c r="PZ237" s="502"/>
      <c r="QA237" s="502"/>
      <c r="QB237" s="502"/>
      <c r="QC237" s="502"/>
      <c r="QD237" s="502"/>
      <c r="QE237" s="502"/>
      <c r="QF237" s="502"/>
      <c r="QG237" s="502"/>
      <c r="QH237" s="502"/>
      <c r="QI237" s="502"/>
      <c r="QJ237" s="502"/>
      <c r="QK237" s="502"/>
      <c r="QL237" s="502"/>
      <c r="QM237" s="502"/>
      <c r="QN237" s="502"/>
      <c r="QO237" s="502"/>
      <c r="QP237" s="502"/>
      <c r="QQ237" s="502"/>
      <c r="QR237" s="502"/>
      <c r="QS237" s="502"/>
      <c r="QT237" s="502"/>
      <c r="QU237" s="502"/>
      <c r="QV237" s="502"/>
      <c r="QW237" s="502"/>
      <c r="QX237" s="502"/>
      <c r="QY237" s="502"/>
      <c r="QZ237" s="502"/>
      <c r="RA237" s="502"/>
      <c r="RB237" s="502"/>
      <c r="RC237" s="502"/>
      <c r="RD237" s="502"/>
      <c r="RE237" s="502"/>
      <c r="RF237" s="502"/>
      <c r="RG237" s="502"/>
      <c r="RH237" s="502"/>
      <c r="RI237" s="502"/>
      <c r="RJ237" s="502"/>
      <c r="RK237" s="502"/>
      <c r="RL237" s="502"/>
      <c r="RM237" s="502"/>
      <c r="RN237" s="502"/>
      <c r="RO237" s="502"/>
      <c r="RP237" s="502"/>
      <c r="RQ237" s="502"/>
      <c r="RR237" s="502"/>
      <c r="RS237" s="502"/>
      <c r="RT237" s="502"/>
      <c r="RU237" s="502"/>
      <c r="RV237" s="502"/>
      <c r="RW237" s="502"/>
      <c r="RX237" s="502"/>
      <c r="RY237" s="502"/>
      <c r="RZ237" s="502"/>
      <c r="SA237" s="502"/>
      <c r="SB237" s="502"/>
      <c r="SC237" s="502"/>
      <c r="SD237" s="502"/>
      <c r="SE237" s="502"/>
      <c r="SF237" s="502"/>
      <c r="SG237" s="502"/>
      <c r="SH237" s="502"/>
      <c r="SI237" s="502"/>
      <c r="SJ237" s="502"/>
      <c r="SK237" s="502"/>
      <c r="SL237" s="502"/>
      <c r="SM237" s="502"/>
      <c r="SN237" s="502"/>
      <c r="SO237" s="502"/>
      <c r="SP237" s="502"/>
      <c r="SQ237" s="502"/>
      <c r="SR237" s="502"/>
      <c r="SS237" s="502"/>
      <c r="ST237" s="502"/>
      <c r="SU237" s="502"/>
      <c r="SV237" s="502"/>
      <c r="SW237" s="502"/>
      <c r="SX237" s="502"/>
      <c r="SY237" s="502"/>
      <c r="SZ237" s="502"/>
      <c r="TA237" s="502"/>
      <c r="TB237" s="502"/>
      <c r="TC237" s="502"/>
      <c r="TD237" s="502"/>
      <c r="TE237" s="502"/>
      <c r="TF237" s="502"/>
      <c r="TG237" s="502"/>
      <c r="TH237" s="502"/>
      <c r="TI237" s="502"/>
      <c r="TJ237" s="502"/>
      <c r="TK237" s="502"/>
      <c r="TL237" s="502"/>
      <c r="TM237" s="502"/>
      <c r="TN237" s="502"/>
      <c r="TO237" s="502"/>
      <c r="TP237" s="502"/>
      <c r="TQ237" s="502"/>
      <c r="TR237" s="502"/>
      <c r="TS237" s="502"/>
      <c r="TT237" s="502"/>
      <c r="TU237" s="502"/>
      <c r="TV237" s="502"/>
      <c r="TW237" s="502"/>
      <c r="TX237" s="502"/>
      <c r="TY237" s="502"/>
      <c r="TZ237" s="502"/>
      <c r="UA237" s="502"/>
      <c r="UB237" s="502"/>
      <c r="UC237" s="502"/>
      <c r="UD237" s="502"/>
      <c r="UE237" s="502"/>
      <c r="UF237" s="502"/>
      <c r="UG237" s="502"/>
      <c r="UH237" s="502"/>
      <c r="UI237" s="502"/>
      <c r="UJ237" s="502"/>
      <c r="UK237" s="502"/>
      <c r="UL237" s="502"/>
      <c r="UM237" s="502"/>
      <c r="UN237" s="502"/>
      <c r="UO237" s="502"/>
      <c r="UP237" s="502"/>
      <c r="UQ237" s="502"/>
      <c r="UR237" s="502"/>
      <c r="US237" s="502"/>
      <c r="UT237" s="502"/>
      <c r="UU237" s="502"/>
      <c r="UV237" s="502"/>
      <c r="UW237" s="502"/>
      <c r="UX237" s="502"/>
      <c r="UY237" s="502"/>
      <c r="UZ237" s="502"/>
      <c r="VA237" s="502"/>
      <c r="VB237" s="502"/>
      <c r="VC237" s="502"/>
      <c r="VD237" s="502"/>
      <c r="VE237" s="502"/>
      <c r="VF237" s="502"/>
      <c r="VG237" s="502"/>
      <c r="VH237" s="502"/>
      <c r="VI237" s="502"/>
      <c r="VJ237" s="502"/>
      <c r="VK237" s="502"/>
      <c r="VL237" s="502"/>
      <c r="VM237" s="502"/>
      <c r="VN237" s="502"/>
      <c r="VO237" s="502"/>
      <c r="VP237" s="502"/>
      <c r="VQ237" s="502"/>
      <c r="VR237" s="502"/>
      <c r="VS237" s="502"/>
      <c r="VT237" s="502"/>
      <c r="VU237" s="502"/>
      <c r="VV237" s="502"/>
      <c r="VW237" s="502"/>
      <c r="VX237" s="502"/>
      <c r="VY237" s="502"/>
      <c r="VZ237" s="502"/>
      <c r="WA237" s="502"/>
      <c r="WB237" s="502"/>
      <c r="WC237" s="502"/>
      <c r="WD237" s="502"/>
      <c r="WE237" s="502"/>
      <c r="WF237" s="502"/>
      <c r="WG237" s="502"/>
      <c r="WH237" s="502"/>
      <c r="WI237" s="502"/>
      <c r="WJ237" s="502"/>
      <c r="WK237" s="502"/>
      <c r="WL237" s="502"/>
      <c r="WM237" s="502"/>
      <c r="WN237" s="502"/>
      <c r="WO237" s="502"/>
      <c r="WP237" s="502"/>
      <c r="WQ237" s="502"/>
      <c r="WR237" s="502"/>
      <c r="WS237" s="502"/>
      <c r="WT237" s="502"/>
      <c r="WU237" s="502"/>
      <c r="WV237" s="502"/>
      <c r="WW237" s="502"/>
      <c r="WX237" s="502"/>
      <c r="WY237" s="502"/>
      <c r="WZ237" s="502"/>
      <c r="XA237" s="502"/>
      <c r="XB237" s="502"/>
      <c r="XC237" s="502"/>
      <c r="XD237" s="502"/>
      <c r="XE237" s="502"/>
      <c r="XF237" s="502"/>
      <c r="XG237" s="502"/>
      <c r="XH237" s="502"/>
      <c r="XI237" s="502"/>
      <c r="XJ237" s="502"/>
      <c r="XK237" s="502"/>
      <c r="XL237" s="502"/>
      <c r="XM237" s="502"/>
      <c r="XN237" s="502"/>
      <c r="XO237" s="502"/>
      <c r="XP237" s="502"/>
      <c r="XQ237" s="502"/>
      <c r="XR237" s="502"/>
      <c r="XS237" s="502"/>
      <c r="XT237" s="502"/>
      <c r="XU237" s="502"/>
      <c r="XV237" s="502"/>
      <c r="XW237" s="502"/>
      <c r="XX237" s="502"/>
      <c r="XY237" s="502"/>
      <c r="XZ237" s="502"/>
      <c r="YA237" s="502"/>
      <c r="YB237" s="502"/>
      <c r="YC237" s="502"/>
      <c r="YD237" s="502"/>
      <c r="YE237" s="502"/>
      <c r="YF237" s="502"/>
      <c r="YG237" s="502"/>
      <c r="YH237" s="502"/>
      <c r="YI237" s="502"/>
      <c r="YJ237" s="502"/>
      <c r="YK237" s="502"/>
      <c r="YL237" s="502"/>
      <c r="YM237" s="502"/>
      <c r="YN237" s="502"/>
      <c r="YO237" s="502"/>
      <c r="YP237" s="502"/>
      <c r="YQ237" s="502"/>
      <c r="YR237" s="502"/>
      <c r="YS237" s="502"/>
      <c r="YT237" s="502"/>
      <c r="YU237" s="502"/>
      <c r="YV237" s="502"/>
      <c r="YW237" s="502"/>
      <c r="YX237" s="502"/>
      <c r="YY237" s="502"/>
      <c r="YZ237" s="502"/>
      <c r="ZA237" s="502"/>
      <c r="ZB237" s="502"/>
      <c r="ZC237" s="502"/>
      <c r="ZD237" s="502"/>
      <c r="ZE237" s="502"/>
      <c r="ZF237" s="502"/>
      <c r="ZG237" s="502"/>
      <c r="ZH237" s="502"/>
      <c r="ZI237" s="502"/>
      <c r="ZJ237" s="502"/>
      <c r="ZK237" s="502"/>
      <c r="ZL237" s="502"/>
      <c r="ZM237" s="502"/>
      <c r="ZN237" s="502"/>
      <c r="ZO237" s="502"/>
      <c r="ZP237" s="502"/>
      <c r="ZQ237" s="502"/>
      <c r="ZR237" s="502"/>
      <c r="ZS237" s="502"/>
      <c r="ZT237" s="502"/>
      <c r="ZU237" s="502"/>
      <c r="ZV237" s="502"/>
      <c r="ZW237" s="502"/>
      <c r="ZX237" s="502"/>
      <c r="ZY237" s="502"/>
      <c r="ZZ237" s="502"/>
      <c r="AAA237" s="502"/>
      <c r="AAB237" s="502"/>
      <c r="AAC237" s="502"/>
      <c r="AAD237" s="502"/>
      <c r="AAE237" s="502"/>
      <c r="AAF237" s="502"/>
      <c r="AAG237" s="502"/>
      <c r="AAH237" s="502"/>
      <c r="AAI237" s="502"/>
      <c r="AAJ237" s="502"/>
      <c r="AAK237" s="502"/>
      <c r="AAL237" s="502"/>
      <c r="AAM237" s="502"/>
      <c r="AAN237" s="502"/>
      <c r="AAO237" s="502"/>
      <c r="AAP237" s="502"/>
      <c r="AAQ237" s="502"/>
      <c r="AAR237" s="502"/>
      <c r="AAS237" s="502"/>
      <c r="AAT237" s="502"/>
      <c r="AAU237" s="502"/>
      <c r="AAV237" s="502"/>
      <c r="AAW237" s="502"/>
      <c r="AAX237" s="502"/>
      <c r="AAY237" s="502"/>
      <c r="AAZ237" s="502"/>
      <c r="ABA237" s="502"/>
      <c r="ABB237" s="502"/>
      <c r="ABC237" s="502"/>
      <c r="ABD237" s="502"/>
      <c r="ABE237" s="502"/>
      <c r="ABF237" s="502"/>
      <c r="ABG237" s="502"/>
      <c r="ABH237" s="502"/>
      <c r="ABI237" s="502"/>
      <c r="ABJ237" s="502"/>
      <c r="ABK237" s="502"/>
      <c r="ABL237" s="502"/>
      <c r="ABM237" s="502"/>
      <c r="ABN237" s="502"/>
      <c r="ABO237" s="502"/>
      <c r="ABP237" s="502"/>
      <c r="ABQ237" s="502"/>
      <c r="ABR237" s="502"/>
      <c r="ABS237" s="502"/>
      <c r="ABT237" s="502"/>
      <c r="ABU237" s="502"/>
      <c r="ABV237" s="502"/>
      <c r="ABW237" s="502"/>
      <c r="ABX237" s="502"/>
      <c r="ABY237" s="502"/>
      <c r="ABZ237" s="502"/>
      <c r="ACA237" s="502"/>
      <c r="ACB237" s="502"/>
      <c r="ACC237" s="502"/>
      <c r="ACD237" s="502"/>
      <c r="ACE237" s="502"/>
      <c r="ACF237" s="502"/>
      <c r="ACG237" s="502"/>
      <c r="ACH237" s="502"/>
      <c r="ACI237" s="502"/>
      <c r="ACJ237" s="502"/>
      <c r="ACK237" s="502"/>
      <c r="ACL237" s="502"/>
      <c r="ACM237" s="502"/>
      <c r="ACN237" s="502"/>
      <c r="ACO237" s="502"/>
      <c r="ACP237" s="502"/>
      <c r="ACQ237" s="502"/>
      <c r="ACR237" s="502"/>
      <c r="ACS237" s="502"/>
      <c r="ACT237" s="502"/>
      <c r="ACU237" s="502"/>
      <c r="ACV237" s="502"/>
      <c r="ACW237" s="502"/>
      <c r="ACX237" s="502"/>
      <c r="ACY237" s="502"/>
      <c r="ACZ237" s="502"/>
      <c r="ADA237" s="502"/>
      <c r="ADB237" s="502"/>
      <c r="ADC237" s="502"/>
      <c r="ADD237" s="502"/>
      <c r="ADE237" s="502"/>
      <c r="ADF237" s="502"/>
      <c r="ADG237" s="502"/>
      <c r="ADH237" s="502"/>
      <c r="ADI237" s="502"/>
      <c r="ADJ237" s="502"/>
      <c r="ADK237" s="502"/>
      <c r="ADL237" s="502"/>
      <c r="ADM237" s="502"/>
      <c r="ADN237" s="502"/>
      <c r="ADO237" s="502"/>
      <c r="ADP237" s="502"/>
      <c r="ADQ237" s="502"/>
      <c r="ADR237" s="502"/>
      <c r="ADS237" s="502"/>
      <c r="ADT237" s="502"/>
      <c r="ADU237" s="502"/>
      <c r="ADV237" s="502"/>
      <c r="ADW237" s="502"/>
      <c r="ADX237" s="502"/>
      <c r="ADY237" s="502"/>
      <c r="ADZ237" s="502"/>
      <c r="AEA237" s="502"/>
      <c r="AEB237" s="502"/>
      <c r="AEC237" s="502"/>
      <c r="AED237" s="502"/>
      <c r="AEE237" s="502"/>
      <c r="AEF237" s="502"/>
      <c r="AEG237" s="502"/>
      <c r="AEH237" s="502"/>
      <c r="AEI237" s="502"/>
      <c r="AEJ237" s="502"/>
      <c r="AEK237" s="502"/>
      <c r="AEL237" s="502"/>
      <c r="AEM237" s="502"/>
      <c r="AEN237" s="502"/>
      <c r="AEO237" s="502"/>
      <c r="AEP237" s="502"/>
      <c r="AEQ237" s="502"/>
      <c r="AER237" s="502"/>
      <c r="AES237" s="502"/>
      <c r="AET237" s="502"/>
      <c r="AEU237" s="502"/>
      <c r="AEV237" s="502"/>
      <c r="AEW237" s="502"/>
      <c r="AEX237" s="502"/>
      <c r="AEY237" s="502"/>
      <c r="AEZ237" s="502"/>
      <c r="AFA237" s="502"/>
      <c r="AFB237" s="502"/>
      <c r="AFC237" s="502"/>
      <c r="AFD237" s="502"/>
      <c r="AFE237" s="502"/>
      <c r="AFF237" s="502"/>
      <c r="AFG237" s="502"/>
      <c r="AFH237" s="502"/>
      <c r="AFI237" s="502"/>
      <c r="AFJ237" s="502"/>
      <c r="AFK237" s="502"/>
      <c r="AFL237" s="502"/>
      <c r="AFM237" s="502"/>
      <c r="AFN237" s="502"/>
      <c r="AFO237" s="502"/>
      <c r="AFP237" s="502"/>
      <c r="AFQ237" s="502"/>
      <c r="AFR237" s="502"/>
      <c r="AFS237" s="502"/>
      <c r="AFT237" s="502"/>
      <c r="AFU237" s="502"/>
      <c r="AFV237" s="502"/>
      <c r="AFW237" s="502"/>
      <c r="AFX237" s="502"/>
      <c r="AFY237" s="502"/>
      <c r="AFZ237" s="502"/>
      <c r="AGA237" s="502"/>
      <c r="AGB237" s="502"/>
      <c r="AGC237" s="502"/>
      <c r="AGD237" s="502"/>
      <c r="AGE237" s="502"/>
      <c r="AGF237" s="502"/>
      <c r="AGG237" s="502"/>
      <c r="AGH237" s="502"/>
      <c r="AGI237" s="502"/>
      <c r="AGJ237" s="502"/>
      <c r="AGK237" s="502"/>
      <c r="AGL237" s="502"/>
      <c r="AGM237" s="502"/>
      <c r="AGN237" s="502"/>
      <c r="AGO237" s="502"/>
      <c r="AGP237" s="502"/>
      <c r="AGQ237" s="502"/>
      <c r="AGR237" s="502"/>
      <c r="AGS237" s="502"/>
      <c r="AGT237" s="502"/>
      <c r="AGU237" s="502"/>
      <c r="AGV237" s="502"/>
      <c r="AGW237" s="502"/>
      <c r="AGX237" s="502"/>
      <c r="AGY237" s="502"/>
      <c r="AGZ237" s="502"/>
      <c r="AHA237" s="502"/>
      <c r="AHB237" s="502"/>
      <c r="AHC237" s="502"/>
      <c r="AHD237" s="502"/>
      <c r="AHE237" s="502"/>
      <c r="AHF237" s="502"/>
      <c r="AHG237" s="502"/>
      <c r="AHH237" s="502"/>
      <c r="AHI237" s="502"/>
      <c r="AHJ237" s="502"/>
      <c r="AHK237" s="502"/>
      <c r="AHL237" s="502"/>
      <c r="AHM237" s="502"/>
      <c r="AHN237" s="502"/>
      <c r="AHO237" s="502"/>
      <c r="AHP237" s="502"/>
      <c r="AHQ237" s="502"/>
      <c r="AHR237" s="502"/>
      <c r="AHS237" s="502"/>
      <c r="AHT237" s="502"/>
      <c r="AHU237" s="502"/>
      <c r="AHV237" s="502"/>
      <c r="AHW237" s="502"/>
      <c r="AHX237" s="502"/>
      <c r="AHY237" s="502"/>
      <c r="AHZ237" s="502"/>
      <c r="AIA237" s="502"/>
      <c r="AIB237" s="502"/>
      <c r="AIC237" s="502"/>
      <c r="AID237" s="502"/>
      <c r="AIE237" s="502"/>
      <c r="AIF237" s="502"/>
      <c r="AIG237" s="502"/>
      <c r="AIH237" s="502"/>
      <c r="AII237" s="502"/>
      <c r="AIJ237" s="502"/>
      <c r="AIK237" s="502"/>
      <c r="AIL237" s="502"/>
      <c r="AIM237" s="502"/>
      <c r="AIN237" s="502"/>
      <c r="AIO237" s="502"/>
      <c r="AIP237" s="502"/>
      <c r="AIQ237" s="502"/>
      <c r="AIR237" s="502"/>
      <c r="AIS237" s="502"/>
      <c r="AIT237" s="502"/>
      <c r="AIU237" s="502"/>
      <c r="AIV237" s="502"/>
      <c r="AIW237" s="502"/>
      <c r="AIX237" s="502"/>
      <c r="AIY237" s="502"/>
      <c r="AIZ237" s="502"/>
      <c r="AJA237" s="502"/>
      <c r="AJB237" s="502"/>
      <c r="AJC237" s="502"/>
      <c r="AJD237" s="502"/>
      <c r="AJE237" s="502"/>
      <c r="AJF237" s="502"/>
      <c r="AJG237" s="502"/>
      <c r="AJH237" s="502"/>
      <c r="AJI237" s="502"/>
      <c r="AJJ237" s="502"/>
      <c r="AJK237" s="502"/>
      <c r="AJL237" s="502"/>
      <c r="AJM237" s="502"/>
      <c r="AJN237" s="502"/>
      <c r="AJO237" s="502"/>
      <c r="AJP237" s="502"/>
      <c r="AJQ237" s="502"/>
      <c r="AJR237" s="502"/>
      <c r="AJS237" s="502"/>
      <c r="AJT237" s="502"/>
      <c r="AJU237" s="502"/>
      <c r="AJV237" s="502"/>
      <c r="AJW237" s="502"/>
      <c r="AJX237" s="502"/>
      <c r="AJY237" s="502"/>
      <c r="AJZ237" s="502"/>
      <c r="AKA237" s="502"/>
      <c r="AKB237" s="502"/>
      <c r="AKC237" s="502"/>
      <c r="AKD237" s="502"/>
      <c r="AKE237" s="502"/>
      <c r="AKF237" s="502"/>
      <c r="AKG237" s="502"/>
      <c r="AKH237" s="502"/>
      <c r="AKI237" s="502"/>
      <c r="AKJ237" s="502"/>
      <c r="AKK237" s="502"/>
      <c r="AKL237" s="502"/>
      <c r="AKM237" s="502"/>
      <c r="AKN237" s="502"/>
      <c r="AKO237" s="502"/>
      <c r="AKP237" s="502"/>
      <c r="AKQ237" s="502"/>
      <c r="AKR237" s="502"/>
      <c r="AKS237" s="502"/>
      <c r="AKT237" s="502"/>
      <c r="AKU237" s="502"/>
      <c r="AKV237" s="502"/>
      <c r="AKW237" s="502"/>
      <c r="AKX237" s="502"/>
      <c r="AKY237" s="502"/>
      <c r="AKZ237" s="502"/>
      <c r="ALA237" s="502"/>
      <c r="ALB237" s="502"/>
      <c r="ALC237" s="502"/>
      <c r="ALD237" s="502"/>
      <c r="ALE237" s="502"/>
      <c r="ALF237" s="502"/>
      <c r="ALG237" s="502"/>
      <c r="ALH237" s="502"/>
      <c r="ALI237" s="502"/>
      <c r="ALJ237" s="502"/>
      <c r="ALK237" s="502"/>
      <c r="ALL237" s="502"/>
      <c r="ALM237" s="502"/>
      <c r="ALN237" s="502"/>
      <c r="ALO237" s="502"/>
      <c r="ALP237" s="502"/>
      <c r="ALQ237" s="502"/>
      <c r="ALR237" s="502"/>
      <c r="ALS237" s="502"/>
      <c r="ALT237" s="502"/>
      <c r="ALU237" s="502"/>
      <c r="ALV237" s="502"/>
      <c r="ALW237" s="502"/>
      <c r="ALX237" s="502"/>
      <c r="ALY237" s="502"/>
      <c r="ALZ237" s="502"/>
      <c r="AMA237" s="502"/>
      <c r="AMB237" s="502"/>
      <c r="AMC237" s="502"/>
      <c r="AMD237" s="502"/>
      <c r="AME237" s="502"/>
      <c r="AMF237" s="502"/>
      <c r="AMG237" s="502"/>
      <c r="AMH237" s="502"/>
      <c r="AMI237" s="502"/>
      <c r="AMJ237" s="502"/>
      <c r="AMK237" s="502"/>
      <c r="AML237" s="502"/>
      <c r="AMM237" s="502"/>
      <c r="AMN237" s="502"/>
      <c r="AMO237" s="502"/>
      <c r="AMP237" s="502"/>
      <c r="AMQ237" s="502"/>
      <c r="AMR237" s="502"/>
      <c r="AMS237" s="502"/>
      <c r="AMT237" s="502"/>
      <c r="AMU237" s="502"/>
      <c r="AMV237" s="502"/>
      <c r="AMW237" s="502"/>
      <c r="AMX237" s="502"/>
      <c r="AMY237" s="502"/>
      <c r="AMZ237" s="502"/>
      <c r="ANA237" s="502"/>
      <c r="ANB237" s="502"/>
      <c r="ANC237" s="502"/>
      <c r="AND237" s="502"/>
      <c r="ANE237" s="502"/>
      <c r="ANF237" s="502"/>
      <c r="ANG237" s="502"/>
      <c r="ANH237" s="502"/>
      <c r="ANI237" s="502"/>
      <c r="ANJ237" s="502"/>
      <c r="ANK237" s="502"/>
      <c r="ANL237" s="502"/>
      <c r="ANM237" s="502"/>
      <c r="ANN237" s="502"/>
      <c r="ANO237" s="502"/>
      <c r="ANP237" s="502"/>
      <c r="ANQ237" s="502"/>
      <c r="ANR237" s="502"/>
      <c r="ANS237" s="502"/>
      <c r="ANT237" s="502"/>
      <c r="ANU237" s="502"/>
      <c r="ANV237" s="502"/>
      <c r="ANW237" s="502"/>
      <c r="ANX237" s="502"/>
      <c r="ANY237" s="502"/>
      <c r="ANZ237" s="502"/>
      <c r="AOA237" s="502"/>
      <c r="AOB237" s="502"/>
      <c r="AOC237" s="502"/>
      <c r="AOD237" s="502"/>
      <c r="AOE237" s="502"/>
      <c r="AOF237" s="502"/>
      <c r="AOG237" s="502"/>
      <c r="AOH237" s="502"/>
      <c r="AOI237" s="502"/>
      <c r="AOJ237" s="502"/>
      <c r="AOK237" s="502"/>
      <c r="AOL237" s="502"/>
      <c r="AOM237" s="502"/>
      <c r="AON237" s="502"/>
      <c r="AOO237" s="502"/>
      <c r="AOP237" s="502"/>
      <c r="AOQ237" s="502"/>
      <c r="AOR237" s="502"/>
      <c r="AOS237" s="502"/>
      <c r="AOT237" s="502"/>
      <c r="AOU237" s="502"/>
      <c r="AOV237" s="502"/>
      <c r="AOW237" s="502"/>
      <c r="AOX237" s="502"/>
      <c r="AOY237" s="502"/>
      <c r="AOZ237" s="502"/>
      <c r="APA237" s="502"/>
      <c r="APB237" s="502"/>
      <c r="APC237" s="502"/>
      <c r="APD237" s="502"/>
      <c r="APE237" s="502"/>
      <c r="APF237" s="502"/>
      <c r="APG237" s="502"/>
      <c r="APH237" s="502"/>
      <c r="API237" s="502"/>
      <c r="APJ237" s="502"/>
      <c r="APK237" s="502"/>
      <c r="APL237" s="502"/>
      <c r="APM237" s="502"/>
      <c r="APN237" s="502"/>
      <c r="APO237" s="502"/>
      <c r="APP237" s="502"/>
      <c r="APQ237" s="502"/>
      <c r="APR237" s="502"/>
      <c r="APS237" s="502"/>
      <c r="APT237" s="502"/>
      <c r="APU237" s="502"/>
      <c r="APV237" s="502"/>
      <c r="APW237" s="502"/>
      <c r="APX237" s="502"/>
      <c r="APY237" s="502"/>
      <c r="APZ237" s="502"/>
      <c r="AQA237" s="502"/>
      <c r="AQB237" s="502"/>
      <c r="AQC237" s="502"/>
      <c r="AQD237" s="502"/>
      <c r="AQE237" s="502"/>
      <c r="AQF237" s="502"/>
      <c r="AQG237" s="502"/>
      <c r="AQH237" s="502"/>
      <c r="AQI237" s="502"/>
      <c r="AQJ237" s="502"/>
      <c r="AQK237" s="502"/>
      <c r="AQL237" s="502"/>
      <c r="AQM237" s="502"/>
      <c r="AQN237" s="502"/>
      <c r="AQO237" s="502"/>
      <c r="AQP237" s="502"/>
      <c r="AQQ237" s="502"/>
      <c r="AQR237" s="502"/>
      <c r="AQS237" s="502"/>
      <c r="AQT237" s="502"/>
      <c r="AQU237" s="502"/>
      <c r="AQV237" s="502"/>
      <c r="AQW237" s="502"/>
      <c r="AQX237" s="502"/>
      <c r="AQY237" s="502"/>
      <c r="AQZ237" s="502"/>
      <c r="ARA237" s="502"/>
      <c r="ARB237" s="502"/>
      <c r="ARC237" s="502"/>
      <c r="ARD237" s="502"/>
      <c r="ARE237" s="502"/>
      <c r="ARF237" s="502"/>
      <c r="ARG237" s="502"/>
      <c r="ARH237" s="502"/>
      <c r="ARI237" s="502"/>
      <c r="ARJ237" s="502"/>
      <c r="ARK237" s="502"/>
      <c r="ARL237" s="502"/>
      <c r="ARM237" s="502"/>
      <c r="ARN237" s="502"/>
      <c r="ARO237" s="502"/>
      <c r="ARP237" s="502"/>
      <c r="ARQ237" s="502"/>
      <c r="ARR237" s="502"/>
      <c r="ARS237" s="502"/>
      <c r="ART237" s="502"/>
      <c r="ARU237" s="502"/>
      <c r="ARV237" s="502"/>
      <c r="ARW237" s="502"/>
      <c r="ARX237" s="502"/>
      <c r="ARY237" s="502"/>
      <c r="ARZ237" s="502"/>
      <c r="ASA237" s="502"/>
      <c r="ASB237" s="502"/>
      <c r="ASC237" s="502"/>
    </row>
    <row r="238" spans="1:1173" s="507" customFormat="1" ht="22" hidden="1" customHeight="1" thickTop="1" thickBot="1" x14ac:dyDescent="0.2">
      <c r="A238" s="483"/>
      <c r="B238" s="504" t="s">
        <v>231</v>
      </c>
      <c r="C238" s="505" t="s">
        <v>49</v>
      </c>
      <c r="D238" s="506">
        <f>IF(D$29="","",Vérification!$C$88*10^6)</f>
        <v>722800000</v>
      </c>
      <c r="E238" s="506">
        <f>IF(E$29="","",Vérification!$C$88*10^6)</f>
        <v>722800000</v>
      </c>
      <c r="F238" s="506">
        <f>IF(F$29="","",Vérification!$C$88*10^6)</f>
        <v>722800000</v>
      </c>
      <c r="G238" s="506">
        <f>IF(G$29="","",Vérification!$C$88*10^6)</f>
        <v>722800000</v>
      </c>
      <c r="H238" s="506">
        <f>IF(H$29="","",Vérification!$C$88*10^6)</f>
        <v>722800000</v>
      </c>
      <c r="I238" s="506">
        <f>IF(I$29="","",Vérification!$C$88*10^6)</f>
        <v>722800000</v>
      </c>
      <c r="J238" s="506">
        <f>IF(J$29="","",Vérification!$C$88*10^6)</f>
        <v>722800000</v>
      </c>
      <c r="K238" s="506">
        <f>IF(K$29="","",Vérification!$C$88*10^6)</f>
        <v>722800000</v>
      </c>
      <c r="L238" s="506">
        <f>IF(L$29="","",Vérification!$C$88*10^6)</f>
        <v>722800000</v>
      </c>
      <c r="M238" s="506">
        <f>IF(M$29="","",Vérification!$C$88*10^6)</f>
        <v>722800000</v>
      </c>
      <c r="N238" s="506">
        <f>IF(N$29="","",Vérification!$C$88*10^6)</f>
        <v>722800000</v>
      </c>
      <c r="O238" s="506">
        <f>IF(O$29="","",Vérification!$C$88*10^6)</f>
        <v>722800000</v>
      </c>
      <c r="P238" s="506">
        <f>IF(P$29="","",Vérification!$C$88*10^6)</f>
        <v>722800000</v>
      </c>
      <c r="Q238" s="506">
        <f>IF(Q$29="","",Vérification!$C$88*10^6)</f>
        <v>722800000</v>
      </c>
      <c r="R238" s="506">
        <f>IF(R$29="","",Vérification!$C$88*10^6)</f>
        <v>722800000</v>
      </c>
      <c r="S238" s="506">
        <f>IF(S$29="","",Vérification!$C$88*10^6)</f>
        <v>722800000</v>
      </c>
      <c r="T238" s="506">
        <f>IF(T$29="","",Vérification!$C$88*10^6)</f>
        <v>722800000</v>
      </c>
      <c r="U238" s="506">
        <f>IF(U$29="","",Vérification!$C$88*10^6)</f>
        <v>722800000</v>
      </c>
      <c r="V238" s="506">
        <f>IF(V$29="","",Vérification!$C$88*10^6)</f>
        <v>722800000</v>
      </c>
      <c r="W238" s="506">
        <f>IF(W$29="","",Vérification!$C$88*10^6)</f>
        <v>722800000</v>
      </c>
      <c r="X238" s="506">
        <f>IF(X$29="","",Vérification!$C$88*10^6)</f>
        <v>722800000</v>
      </c>
      <c r="Y238" s="506">
        <f>IF(Y$29="","",Vérification!$C$88*10^6)</f>
        <v>722800000</v>
      </c>
      <c r="Z238" s="506">
        <f>IF(Z$29="","",Vérification!$C$88*10^6)</f>
        <v>722800000</v>
      </c>
      <c r="AA238" s="506">
        <f>IF(AA$29="","",Vérification!$C$88*10^6)</f>
        <v>722800000</v>
      </c>
      <c r="AB238" s="506">
        <f>IF(AB$29="","",Vérification!$C$88*10^6)</f>
        <v>722800000</v>
      </c>
      <c r="AC238" s="506">
        <f>IF(AC$29="","",Vérification!$C$88*10^6)</f>
        <v>722800000</v>
      </c>
      <c r="AD238" s="506">
        <f>IF(AD$29="","",Vérification!$C$88*10^6)</f>
        <v>722800000</v>
      </c>
      <c r="AE238" s="506">
        <f>IF(AE$29="","",Vérification!$C$88*10^6)</f>
        <v>722800000</v>
      </c>
      <c r="AF238" s="506">
        <f>IF(AF$29="","",Vérification!$C$88*10^6)</f>
        <v>722800000</v>
      </c>
      <c r="AG238" s="506">
        <f>IF(AG$29="","",Vérification!$C$88*10^6)</f>
        <v>722800000</v>
      </c>
      <c r="AH238" s="506">
        <f>IF(AH$29="","",Vérification!$C$88*10^6)</f>
        <v>722800000</v>
      </c>
      <c r="AI238" s="506">
        <f>IF(AI$29="","",Vérification!$C$88*10^6)</f>
        <v>722800000</v>
      </c>
      <c r="AJ238" s="506">
        <f>IF(AJ$29="","",Vérification!$C$88*10^6)</f>
        <v>722800000</v>
      </c>
      <c r="AK238" s="506" t="str">
        <f>IF(AK$29="","",Vérification!$C$88*10^6)</f>
        <v/>
      </c>
      <c r="AL238" s="506" t="str">
        <f>IF(AL$29="","",Vérification!$C$88*10^6)</f>
        <v/>
      </c>
      <c r="AM238" s="506" t="str">
        <f>IF(AM$29="","",Vérification!$C$88*10^6)</f>
        <v/>
      </c>
      <c r="AN238" s="506" t="str">
        <f>IF(AN$29="","",Vérification!$C$88*10^6)</f>
        <v/>
      </c>
      <c r="AO238" s="506" t="str">
        <f>IF(AO$29="","",Vérification!$C$88*10^6)</f>
        <v/>
      </c>
      <c r="AP238" s="506" t="str">
        <f>IF(AP$29="","",Vérification!$C$88*10^6)</f>
        <v/>
      </c>
      <c r="AQ238" s="506" t="str">
        <f>IF(AQ$29="","",Vérification!$C$88*10^6)</f>
        <v/>
      </c>
      <c r="AR238" s="506" t="str">
        <f>IF(AR$29="","",Vérification!$C$88*10^6)</f>
        <v/>
      </c>
    </row>
    <row r="239" spans="1:1173" s="512" customFormat="1" ht="22" hidden="1" customHeight="1" thickTop="1" x14ac:dyDescent="0.15">
      <c r="A239" s="508"/>
      <c r="B239" s="509" t="s">
        <v>245</v>
      </c>
      <c r="C239" s="510" t="s">
        <v>49</v>
      </c>
      <c r="D239" s="525">
        <f>IF(D$29="","",D238*8760/Vérification!$D$88)</f>
        <v>7058782608.695652</v>
      </c>
      <c r="E239" s="525">
        <f>IF(E$29="","",E238*8760/Vérification!$D$88)</f>
        <v>7058782608.695652</v>
      </c>
      <c r="F239" s="525">
        <f>IF(F$29="","",F238*8760/Vérification!$D$88)</f>
        <v>7058782608.695652</v>
      </c>
      <c r="G239" s="525">
        <f>IF(G$29="","",G238*8760/Vérification!$D$88)</f>
        <v>7058782608.695652</v>
      </c>
      <c r="H239" s="525">
        <f>IF(H$29="","",H238*8760/Vérification!$D$88)</f>
        <v>7058782608.695652</v>
      </c>
      <c r="I239" s="525">
        <f>IF(I$29="","",I238*8760/Vérification!$D$88)</f>
        <v>7058782608.695652</v>
      </c>
      <c r="J239" s="525">
        <f>IF(J$29="","",J238*8760/Vérification!$D$88)</f>
        <v>7058782608.695652</v>
      </c>
      <c r="K239" s="525">
        <f>IF(K$29="","",K238*8760/Vérification!$D$88)</f>
        <v>7058782608.695652</v>
      </c>
      <c r="L239" s="525">
        <f>IF(L$29="","",L238*8760/Vérification!$D$88)</f>
        <v>7058782608.695652</v>
      </c>
      <c r="M239" s="525">
        <f>IF(M$29="","",M238*8760/Vérification!$D$88)</f>
        <v>7058782608.695652</v>
      </c>
      <c r="N239" s="525">
        <f>IF(N$29="","",N238*8760/Vérification!$D$88)</f>
        <v>7058782608.695652</v>
      </c>
      <c r="O239" s="525">
        <f>IF(O$29="","",O238*8760/Vérification!$D$88)</f>
        <v>7058782608.695652</v>
      </c>
      <c r="P239" s="525">
        <f>IF(P$29="","",P238*8760/Vérification!$D$88)</f>
        <v>7058782608.695652</v>
      </c>
      <c r="Q239" s="525">
        <f>IF(Q$29="","",Q238*8760/Vérification!$D$88)</f>
        <v>7058782608.695652</v>
      </c>
      <c r="R239" s="525">
        <f>IF(R$29="","",R238*8760/Vérification!$D$88)</f>
        <v>7058782608.695652</v>
      </c>
      <c r="S239" s="525">
        <f>IF(S$29="","",S238*8760/Vérification!$D$88)</f>
        <v>7058782608.695652</v>
      </c>
      <c r="T239" s="525">
        <f>IF(T$29="","",T238*8760/Vérification!$D$88)</f>
        <v>7058782608.695652</v>
      </c>
      <c r="U239" s="525">
        <f>IF(U$29="","",U238*8760/Vérification!$D$88)</f>
        <v>7058782608.695652</v>
      </c>
      <c r="V239" s="525">
        <f>IF(V$29="","",V238*8760/Vérification!$D$88)</f>
        <v>7058782608.695652</v>
      </c>
      <c r="W239" s="525">
        <f>IF(W$29="","",W238*8760/Vérification!$D$88)</f>
        <v>7058782608.695652</v>
      </c>
      <c r="X239" s="525">
        <f>IF(X$29="","",X238*8760/Vérification!$D$88)</f>
        <v>7058782608.695652</v>
      </c>
      <c r="Y239" s="525">
        <f>IF(Y$29="","",Y238*8760/Vérification!$D$88)</f>
        <v>7058782608.695652</v>
      </c>
      <c r="Z239" s="525">
        <f>IF(Z$29="","",Z238*8760/Vérification!$D$88)</f>
        <v>7058782608.695652</v>
      </c>
      <c r="AA239" s="525">
        <f>IF(AA$29="","",AA238*8760/Vérification!$D$88)</f>
        <v>7058782608.695652</v>
      </c>
      <c r="AB239" s="525">
        <f>IF(AB$29="","",AB238*8760/Vérification!$D$88)</f>
        <v>7058782608.695652</v>
      </c>
      <c r="AC239" s="525">
        <f>IF(AC$29="","",AC238*8760/Vérification!$D$88)</f>
        <v>7058782608.695652</v>
      </c>
      <c r="AD239" s="525">
        <f>IF(AD$29="","",AD238*8760/Vérification!$D$88)</f>
        <v>7058782608.695652</v>
      </c>
      <c r="AE239" s="525">
        <f>IF(AE$29="","",AE238*8760/Vérification!$D$88)</f>
        <v>7058782608.695652</v>
      </c>
      <c r="AF239" s="525">
        <f>IF(AF$29="","",AF238*8760/Vérification!$D$88)</f>
        <v>7058782608.695652</v>
      </c>
      <c r="AG239" s="525">
        <f>IF(AG$29="","",AG238*8760/Vérification!$D$88)</f>
        <v>7058782608.695652</v>
      </c>
      <c r="AH239" s="525">
        <f>IF(AH$29="","",AH238*8760/Vérification!$D$88)</f>
        <v>7058782608.695652</v>
      </c>
      <c r="AI239" s="525">
        <f>IF(AI$29="","",AI238*8760/Vérification!$D$88)</f>
        <v>7058782608.695652</v>
      </c>
      <c r="AJ239" s="525">
        <f>IF(AJ$29="","",AJ238*8760/Vérification!$D$88)</f>
        <v>7058782608.695652</v>
      </c>
      <c r="AK239" s="525" t="str">
        <f>IF(AK$29="","",AK238*8760/Vérification!$D$88)</f>
        <v/>
      </c>
      <c r="AL239" s="525" t="str">
        <f>IF(AL$29="","",AL238*8760/Vérification!$D$88)</f>
        <v/>
      </c>
      <c r="AM239" s="525" t="str">
        <f>IF(AM$29="","",AM238*8760/Vérification!$D$88)</f>
        <v/>
      </c>
      <c r="AN239" s="525" t="str">
        <f>IF(AN$29="","",AN238*8760/Vérification!$D$88)</f>
        <v/>
      </c>
      <c r="AO239" s="525" t="str">
        <f>IF(AO$29="","",AO238*8760/Vérification!$D$88)</f>
        <v/>
      </c>
      <c r="AP239" s="525" t="str">
        <f>IF(AP$29="","",AP238*8760/Vérification!$D$88)</f>
        <v/>
      </c>
      <c r="AQ239" s="525" t="str">
        <f>IF(AQ$29="","",AQ238*8760/Vérification!$D$88)</f>
        <v/>
      </c>
      <c r="AR239" s="525" t="str">
        <f>IF(AR$29="","",AR238*8760/Vérification!$D$88)</f>
        <v/>
      </c>
    </row>
    <row r="240" spans="1:1173" s="522" customFormat="1" ht="22" hidden="1" customHeight="1" thickBot="1" x14ac:dyDescent="0.2">
      <c r="A240" s="483"/>
      <c r="B240" s="526" t="s">
        <v>249</v>
      </c>
      <c r="C240" s="527" t="s">
        <v>79</v>
      </c>
      <c r="D240" s="528">
        <f>IF(D$29="","",IF($B247=$C$34,D265,IF($B270=$C$34,D288,IF($B293=$C$34,D311,IF($B316=$C$34,D334,D357)))))</f>
        <v>13044283.570000006</v>
      </c>
      <c r="E240" s="528">
        <f>IF(E$29="","",IF($B247=$C$34,E265,IF($B270=$C$34,E288,IF($B293=$C$34,E311,IF($B316=$C$34,E334,E357)))))</f>
        <v>25583992.689375006</v>
      </c>
      <c r="F240" s="528">
        <f>IF(F$29="","",IF($B247=$C$34,F265,IF($B270=$C$34,F288,IF($B293=$C$34,F311,IF($B316=$C$34,F334,F357)))))</f>
        <v>37642073.92173674</v>
      </c>
      <c r="G240" s="528">
        <f t="shared" ref="G240:AI240" si="83">IF(G$29="","",IF($B247=$C$34,G265,IF($B270=$C$34,G288,IF($B293=$C$34,G311,IF($B316=$C$34,G334,G357)))))</f>
        <v>49277580.300338462</v>
      </c>
      <c r="H240" s="528">
        <f t="shared" si="83"/>
        <v>60474670.142680161</v>
      </c>
      <c r="I240" s="528">
        <f t="shared" si="83"/>
        <v>71253383.361417517</v>
      </c>
      <c r="J240" s="528">
        <f t="shared" si="83"/>
        <v>81633058.13460505</v>
      </c>
      <c r="K240" s="528">
        <f t="shared" si="83"/>
        <v>91631847.647250459</v>
      </c>
      <c r="L240" s="528">
        <f t="shared" si="83"/>
        <v>101267468.49515311</v>
      </c>
      <c r="M240" s="528">
        <f t="shared" si="83"/>
        <v>110556470.15104041</v>
      </c>
      <c r="N240" s="528">
        <f t="shared" si="83"/>
        <v>119514982.55210102</v>
      </c>
      <c r="O240" s="528">
        <f t="shared" si="83"/>
        <v>128158107.99714099</v>
      </c>
      <c r="P240" s="528">
        <f t="shared" si="83"/>
        <v>136500544.78075522</v>
      </c>
      <c r="Q240" s="528">
        <f t="shared" si="83"/>
        <v>144389891.30111206</v>
      </c>
      <c r="R240" s="528">
        <f t="shared" si="83"/>
        <v>152005776.67718956</v>
      </c>
      <c r="S240" s="528">
        <f t="shared" si="83"/>
        <v>159360743.63057882</v>
      </c>
      <c r="T240" s="528">
        <f t="shared" si="83"/>
        <v>166467081.11627746</v>
      </c>
      <c r="U240" s="528">
        <f t="shared" si="83"/>
        <v>173336337.48623809</v>
      </c>
      <c r="V240" s="528">
        <f t="shared" si="83"/>
        <v>179979572.63880721</v>
      </c>
      <c r="W240" s="528">
        <f t="shared" si="83"/>
        <v>186407363.48658878</v>
      </c>
      <c r="X240" s="528">
        <f t="shared" si="83"/>
        <v>192629809.17469457</v>
      </c>
      <c r="Y240" s="528">
        <f t="shared" si="83"/>
        <v>198656536.06079632</v>
      </c>
      <c r="Z240" s="528">
        <f t="shared" si="83"/>
        <v>204496702.46787259</v>
      </c>
      <c r="AA240" s="528">
        <f t="shared" si="83"/>
        <v>209854797.73004559</v>
      </c>
      <c r="AB240" s="528">
        <f t="shared" si="83"/>
        <v>215043632.6214281</v>
      </c>
      <c r="AC240" s="528">
        <f t="shared" si="83"/>
        <v>220071110.96744668</v>
      </c>
      <c r="AD240" s="528">
        <f t="shared" si="83"/>
        <v>224945055.1276755</v>
      </c>
      <c r="AE240" s="528">
        <f t="shared" si="83"/>
        <v>229672716.91880083</v>
      </c>
      <c r="AF240" s="528">
        <f t="shared" si="83"/>
        <v>234261027.62594402</v>
      </c>
      <c r="AG240" s="528">
        <f t="shared" si="83"/>
        <v>238716724.64019233</v>
      </c>
      <c r="AH240" s="528">
        <f t="shared" si="83"/>
        <v>243046231.519831</v>
      </c>
      <c r="AI240" s="528">
        <f t="shared" si="83"/>
        <v>247255661.11242414</v>
      </c>
      <c r="AJ240" s="528">
        <f>IF(AJ$29="","",IF($B247=$C$34,AJ265,IF($B270=$C$34,AJ288,IF($B293=$C$34,AJ311,IF($B316=$C$34,AJ334,AJ357)))))</f>
        <v>251350818.53456885</v>
      </c>
      <c r="AK240" s="528" t="str">
        <f t="shared" ref="AK240:AR240" si="84">IF(AK$29="","",IF($B247=$C$34,AK265,IF($B270=$C$34,AK288,IF($B293=$C$34,AK311,IF($B316=$C$34,AK334,AK357)))))</f>
        <v/>
      </c>
      <c r="AL240" s="528" t="str">
        <f t="shared" si="84"/>
        <v/>
      </c>
      <c r="AM240" s="528" t="str">
        <f t="shared" si="84"/>
        <v/>
      </c>
      <c r="AN240" s="528" t="str">
        <f t="shared" si="84"/>
        <v/>
      </c>
      <c r="AO240" s="528" t="str">
        <f t="shared" si="84"/>
        <v/>
      </c>
      <c r="AP240" s="528" t="str">
        <f t="shared" si="84"/>
        <v/>
      </c>
      <c r="AQ240" s="528" t="str">
        <f t="shared" si="84"/>
        <v/>
      </c>
      <c r="AR240" s="528" t="str">
        <f t="shared" si="84"/>
        <v/>
      </c>
    </row>
    <row r="241" spans="1:44" s="507" customFormat="1" ht="22" hidden="1" customHeight="1" thickTop="1" thickBot="1" x14ac:dyDescent="0.2">
      <c r="A241" s="483"/>
      <c r="B241" s="504" t="s">
        <v>273</v>
      </c>
      <c r="C241" s="505" t="s">
        <v>49</v>
      </c>
      <c r="D241" s="506">
        <f>IF(D$29="","",IF($B247=$C$34,D266,IF($B270=$C$34,D289,IF($B293=$C$34,D312,IF($B316=$C$34,D335,D358)))))</f>
        <v>1317756270.0619934</v>
      </c>
      <c r="E241" s="506">
        <f>IF(E$29="","",IF($B247=$C$34,E266,IF($B270=$C$34,E289,IF($B293=$C$34,E312,IF($B316=$C$34,E335,E358)))))</f>
        <v>2581181126.5813842</v>
      </c>
      <c r="F241" s="506">
        <f>IF(F$29="","",IF($B247=$C$34,F266,IF($B270=$C$34,F289,IF($B293=$C$34,F312,IF($B316=$C$34,F335,F358)))))</f>
        <v>3792740044.6677289</v>
      </c>
      <c r="G241" s="506">
        <f>IF(G$29="","",IF($B247=$C$34,G266,IF($B270=$C$34,G289,IF($B293=$C$34,G312,IF($B316=$C$34,G335,G358)))))</f>
        <v>4956469761.7216072</v>
      </c>
      <c r="H241" s="506">
        <f t="shared" ref="H241:AR241" si="85">IF(H$29="","",IF($B247=$C$34,H266,IF($B270=$C$34,H289,IF($B293=$C$34,H312,IF($B316=$C$34,H335,H358)))))</f>
        <v>6072976212.1137733</v>
      </c>
      <c r="I241" s="506">
        <f t="shared" si="85"/>
        <v>7144412417.74226</v>
      </c>
      <c r="J241" s="506">
        <f t="shared" si="85"/>
        <v>8172855966.1222353</v>
      </c>
      <c r="K241" s="506">
        <f t="shared" si="85"/>
        <v>9160257060.6242828</v>
      </c>
      <c r="L241" s="506">
        <f t="shared" si="85"/>
        <v>10108518971.630709</v>
      </c>
      <c r="M241" s="506">
        <f t="shared" si="85"/>
        <v>11019419505.268833</v>
      </c>
      <c r="N241" s="506">
        <f t="shared" si="85"/>
        <v>11894691366.855028</v>
      </c>
      <c r="O241" s="506">
        <f t="shared" si="85"/>
        <v>12735956790.721249</v>
      </c>
      <c r="P241" s="506">
        <f t="shared" si="85"/>
        <v>13544794578.989296</v>
      </c>
      <c r="Q241" s="506">
        <f t="shared" si="85"/>
        <v>14315216137.26495</v>
      </c>
      <c r="R241" s="506">
        <f t="shared" si="85"/>
        <v>15056134483.994617</v>
      </c>
      <c r="S241" s="506">
        <f t="shared" si="85"/>
        <v>15768896691.338148</v>
      </c>
      <c r="T241" s="506">
        <f t="shared" si="85"/>
        <v>16454822547.673079</v>
      </c>
      <c r="U241" s="506">
        <f t="shared" si="85"/>
        <v>17115152223.373358</v>
      </c>
      <c r="V241" s="506">
        <f t="shared" si="85"/>
        <v>17751073375.9049</v>
      </c>
      <c r="W241" s="506">
        <f t="shared" si="85"/>
        <v>18363721737.224171</v>
      </c>
      <c r="X241" s="506">
        <f t="shared" si="85"/>
        <v>18954181674.355263</v>
      </c>
      <c r="Y241" s="506">
        <f t="shared" si="85"/>
        <v>19523486724.371925</v>
      </c>
      <c r="Z241" s="506">
        <f t="shared" si="85"/>
        <v>20072620104.954998</v>
      </c>
      <c r="AA241" s="506">
        <f t="shared" si="85"/>
        <v>20588833654.937229</v>
      </c>
      <c r="AB241" s="506">
        <f t="shared" si="85"/>
        <v>21086732673.811234</v>
      </c>
      <c r="AC241" s="506">
        <f t="shared" si="85"/>
        <v>21567165501.422649</v>
      </c>
      <c r="AD241" s="506">
        <f t="shared" si="85"/>
        <v>22030971712.17971</v>
      </c>
      <c r="AE241" s="506">
        <f t="shared" si="85"/>
        <v>22478929540.074516</v>
      </c>
      <c r="AF241" s="506">
        <f t="shared" si="85"/>
        <v>22911782754.03096</v>
      </c>
      <c r="AG241" s="506">
        <f t="shared" si="85"/>
        <v>23330254270.857285</v>
      </c>
      <c r="AH241" s="506">
        <f t="shared" si="85"/>
        <v>23735033261.813217</v>
      </c>
      <c r="AI241" s="506">
        <f t="shared" si="85"/>
        <v>24126775487.945072</v>
      </c>
      <c r="AJ241" s="506">
        <f t="shared" si="85"/>
        <v>24506103620.126766</v>
      </c>
      <c r="AK241" s="506" t="str">
        <f t="shared" si="85"/>
        <v/>
      </c>
      <c r="AL241" s="506" t="str">
        <f t="shared" si="85"/>
        <v/>
      </c>
      <c r="AM241" s="506" t="str">
        <f t="shared" si="85"/>
        <v/>
      </c>
      <c r="AN241" s="506" t="str">
        <f t="shared" si="85"/>
        <v/>
      </c>
      <c r="AO241" s="506" t="str">
        <f t="shared" si="85"/>
        <v/>
      </c>
      <c r="AP241" s="506" t="str">
        <f t="shared" si="85"/>
        <v/>
      </c>
      <c r="AQ241" s="506" t="str">
        <f t="shared" si="85"/>
        <v/>
      </c>
      <c r="AR241" s="506" t="str">
        <f t="shared" si="85"/>
        <v/>
      </c>
    </row>
    <row r="242" spans="1:44" s="512" customFormat="1" ht="22" hidden="1" customHeight="1" thickTop="1" x14ac:dyDescent="0.15">
      <c r="A242" s="508"/>
      <c r="B242" s="510" t="s">
        <v>245</v>
      </c>
      <c r="C242" s="510" t="s">
        <v>49</v>
      </c>
      <c r="D242" s="529">
        <f t="shared" ref="D242:AR242" si="86">IF(D$29="","",D241*8760/$I$17)</f>
        <v>12789214409.199049</v>
      </c>
      <c r="E242" s="529">
        <f t="shared" si="86"/>
        <v>25051126378.077694</v>
      </c>
      <c r="F242" s="529">
        <f t="shared" si="86"/>
        <v>36809664071.891541</v>
      </c>
      <c r="G242" s="529">
        <f t="shared" si="86"/>
        <v>48104005221.228981</v>
      </c>
      <c r="H242" s="529">
        <f t="shared" si="86"/>
        <v>58940030598.400902</v>
      </c>
      <c r="I242" s="529">
        <f t="shared" si="86"/>
        <v>69338635917.817627</v>
      </c>
      <c r="J242" s="529">
        <f t="shared" si="86"/>
        <v>79319984780.889404</v>
      </c>
      <c r="K242" s="529">
        <f t="shared" si="86"/>
        <v>88903004488.221497</v>
      </c>
      <c r="L242" s="529">
        <f t="shared" si="86"/>
        <v>98106166841.884567</v>
      </c>
      <c r="M242" s="529">
        <f t="shared" si="86"/>
        <v>106946725976.24084</v>
      </c>
      <c r="N242" s="529">
        <f t="shared" si="86"/>
        <v>115441498308.94089</v>
      </c>
      <c r="O242" s="529">
        <f t="shared" si="86"/>
        <v>123606228104.05289</v>
      </c>
      <c r="P242" s="529">
        <f t="shared" si="86"/>
        <v>131456238103.19769</v>
      </c>
      <c r="Q242" s="529">
        <f t="shared" si="86"/>
        <v>138933407226.2807</v>
      </c>
      <c r="R242" s="529">
        <f t="shared" si="86"/>
        <v>146124238953.90298</v>
      </c>
      <c r="S242" s="529">
        <f t="shared" si="86"/>
        <v>153041807019.85617</v>
      </c>
      <c r="T242" s="529">
        <f t="shared" si="86"/>
        <v>159698920360.75354</v>
      </c>
      <c r="U242" s="529">
        <f t="shared" si="86"/>
        <v>166107615196.93176</v>
      </c>
      <c r="V242" s="529">
        <f t="shared" si="86"/>
        <v>172279418095.4209</v>
      </c>
      <c r="W242" s="529">
        <f t="shared" si="86"/>
        <v>178225351670.82178</v>
      </c>
      <c r="X242" s="529">
        <f t="shared" si="86"/>
        <v>183955940025.87204</v>
      </c>
      <c r="Y242" s="529">
        <f t="shared" si="86"/>
        <v>189481213943.60519</v>
      </c>
      <c r="Z242" s="529">
        <f t="shared" si="86"/>
        <v>194810715842.46152</v>
      </c>
      <c r="AA242" s="529">
        <f t="shared" si="86"/>
        <v>199820721047.2525</v>
      </c>
      <c r="AB242" s="529">
        <f t="shared" si="86"/>
        <v>204652978309.97827</v>
      </c>
      <c r="AC242" s="529">
        <f t="shared" si="86"/>
        <v>209315721019.78995</v>
      </c>
      <c r="AD242" s="529">
        <f t="shared" si="86"/>
        <v>213817097494.67566</v>
      </c>
      <c r="AE242" s="529">
        <f t="shared" si="86"/>
        <v>218164660725.73981</v>
      </c>
      <c r="AF242" s="529">
        <f t="shared" si="86"/>
        <v>222365629210.40463</v>
      </c>
      <c r="AG242" s="529">
        <f t="shared" si="86"/>
        <v>226427019070.1416</v>
      </c>
      <c r="AH242" s="529">
        <f t="shared" si="86"/>
        <v>230355518915.89163</v>
      </c>
      <c r="AI242" s="529">
        <f t="shared" si="86"/>
        <v>234157493102.59122</v>
      </c>
      <c r="AJ242" s="529">
        <f t="shared" si="86"/>
        <v>237838984835.26529</v>
      </c>
      <c r="AK242" s="529" t="str">
        <f t="shared" si="86"/>
        <v/>
      </c>
      <c r="AL242" s="529" t="str">
        <f t="shared" si="86"/>
        <v/>
      </c>
      <c r="AM242" s="529" t="str">
        <f t="shared" si="86"/>
        <v/>
      </c>
      <c r="AN242" s="529" t="str">
        <f t="shared" si="86"/>
        <v/>
      </c>
      <c r="AO242" s="529" t="str">
        <f t="shared" si="86"/>
        <v/>
      </c>
      <c r="AP242" s="529" t="str">
        <f t="shared" si="86"/>
        <v/>
      </c>
      <c r="AQ242" s="529" t="str">
        <f t="shared" si="86"/>
        <v/>
      </c>
      <c r="AR242" s="529" t="str">
        <f t="shared" si="86"/>
        <v/>
      </c>
    </row>
    <row r="243" spans="1:44" s="512" customFormat="1" ht="22" hidden="1" customHeight="1" x14ac:dyDescent="0.15">
      <c r="A243" s="508"/>
      <c r="B243" s="509" t="s">
        <v>40</v>
      </c>
      <c r="C243" s="510" t="s">
        <v>272</v>
      </c>
      <c r="D243" s="511">
        <f>IF(D$29="","",Vérification!$F$88*D241/$I$17)</f>
        <v>3941881153.5202546</v>
      </c>
      <c r="E243" s="511">
        <f>IF(E$29="","",Vérification!$F$88*E241/$I$17)</f>
        <v>7721237582.2842197</v>
      </c>
      <c r="F243" s="511">
        <f>IF(F$29="","",Vérification!$F$88*F241/$I$17)</f>
        <v>11345444405.719994</v>
      </c>
      <c r="G243" s="511">
        <f>IF(G$29="","",Vérification!$F$88*G241/$I$17)</f>
        <v>14826576951.748659</v>
      </c>
      <c r="H243" s="511">
        <f>IF(H$29="","",Vérification!$F$88*H241/$I$17)</f>
        <v>18166447787.17836</v>
      </c>
      <c r="I243" s="511">
        <f>IF(I$29="","",Vérification!$F$88*I241/$I$17)</f>
        <v>21371497371.930092</v>
      </c>
      <c r="J243" s="511">
        <f>IF(J$29="","",Vérification!$F$88*J241/$I$17)</f>
        <v>24447940514.657696</v>
      </c>
      <c r="K243" s="511">
        <f>IF(K$29="","",Vérification!$F$88*K241/$I$17)</f>
        <v>27401610972.397034</v>
      </c>
      <c r="L243" s="511">
        <f>IF(L$29="","",Vérification!$F$88*L241/$I$17)</f>
        <v>30238202108.800037</v>
      </c>
      <c r="M243" s="511">
        <f>IF(M$29="","",Vérification!$F$88*M241/$I$17)</f>
        <v>32963031978.978336</v>
      </c>
      <c r="N243" s="511">
        <f>IF(N$29="","",Vérification!$F$88*N241/$I$17)</f>
        <v>35581283725.35849</v>
      </c>
      <c r="O243" s="511">
        <f>IF(O$29="","",Vérification!$F$88*O241/$I$17)</f>
        <v>38097810032.071098</v>
      </c>
      <c r="P243" s="511">
        <f>IF(P$29="","",Vérification!$F$88*P241/$I$17)</f>
        <v>40517333661.944496</v>
      </c>
      <c r="Q243" s="511">
        <f>IF(Q$29="","",Vérification!$F$88*Q241/$I$17)</f>
        <v>42821940583.44268</v>
      </c>
      <c r="R243" s="511">
        <f>IF(R$29="","",Vérification!$F$88*R241/$I$17)</f>
        <v>45038292828.257774</v>
      </c>
      <c r="S243" s="511">
        <f>IF(S$29="","",Vérification!$F$88*S241/$I$17)</f>
        <v>47170419971.873474</v>
      </c>
      <c r="T243" s="511">
        <f>IF(T$29="","",Vérification!$F$88*T241/$I$17)</f>
        <v>49222269974.204865</v>
      </c>
      <c r="U243" s="511">
        <f>IF(U$29="","",Vérification!$F$88*U241/$I$17)</f>
        <v>51197552629.191292</v>
      </c>
      <c r="V243" s="511">
        <f>IF(V$29="","",Vérification!$F$88*V241/$I$17)</f>
        <v>53099820645.848907</v>
      </c>
      <c r="W243" s="511">
        <f>IF(W$29="","",Vérification!$F$88*W241/$I$17)</f>
        <v>54932471405.390266</v>
      </c>
      <c r="X243" s="511">
        <f>IF(X$29="","",Vérification!$F$88*X241/$I$17)</f>
        <v>56698748638.111244</v>
      </c>
      <c r="Y243" s="511">
        <f>IF(Y$29="","",Vérification!$F$88*Y241/$I$17)</f>
        <v>58401744023.713928</v>
      </c>
      <c r="Z243" s="511">
        <f>IF(Z$29="","",Vérification!$F$88*Z241/$I$17)</f>
        <v>60044398718.56691</v>
      </c>
      <c r="AA243" s="511">
        <f>IF(AA$29="","",Vérification!$F$88*AA241/$I$17)</f>
        <v>61588578404.97509</v>
      </c>
      <c r="AB243" s="511">
        <f>IF(AB$29="","",Vérification!$F$88*AB241/$I$17)</f>
        <v>63077972766.774124</v>
      </c>
      <c r="AC243" s="511">
        <f>IF(AC$29="","",Vérification!$F$88*AC241/$I$17)</f>
        <v>64515119492.401016</v>
      </c>
      <c r="AD243" s="511">
        <f>IF(AD$29="","",Vérification!$F$88*AD241/$I$17)</f>
        <v>65902530049.728806</v>
      </c>
      <c r="AE243" s="511">
        <f>IF(AE$29="","",Vérification!$F$88*AE241/$I$17)</f>
        <v>67242532415.467751</v>
      </c>
      <c r="AF243" s="511">
        <f>IF(AF$29="","",Vérification!$F$88*AF241/$I$17)</f>
        <v>68537351468.960327</v>
      </c>
      <c r="AG243" s="511">
        <f>IF(AG$29="","",Vérification!$F$88*AG241/$I$17)</f>
        <v>69789149713.399811</v>
      </c>
      <c r="AH243" s="511">
        <f>IF(AH$29="","",Vérification!$F$88*AH241/$I$17)</f>
        <v>70999988706.952896</v>
      </c>
      <c r="AI243" s="511">
        <f>IF(AI$29="","",Vérification!$F$88*AI241/$I$17)</f>
        <v>72171830065.867157</v>
      </c>
      <c r="AJ243" s="511">
        <f>IF(AJ$29="","",Vérification!$F$88*AJ241/$I$17)</f>
        <v>73306536421.828339</v>
      </c>
      <c r="AK243" s="511" t="str">
        <f>IF(AK$29="","",Vérification!$F$88*AK241/$I$17)</f>
        <v/>
      </c>
      <c r="AL243" s="511" t="str">
        <f>IF(AL$29="","",Vérification!$F$88*AL241/$I$17)</f>
        <v/>
      </c>
      <c r="AM243" s="511" t="str">
        <f>IF(AM$29="","",Vérification!$F$88*AM241/$I$17)</f>
        <v/>
      </c>
      <c r="AN243" s="511" t="str">
        <f>IF(AN$29="","",Vérification!$F$88*AN241/$I$17)</f>
        <v/>
      </c>
      <c r="AO243" s="511" t="str">
        <f>IF(AO$29="","",Vérification!$F$88*AO241/$I$17)</f>
        <v/>
      </c>
      <c r="AP243" s="511" t="str">
        <f>IF(AP$29="","",Vérification!$F$88*AP241/$I$17)</f>
        <v/>
      </c>
      <c r="AQ243" s="511" t="str">
        <f>IF(AQ$29="","",Vérification!$F$88*AQ241/$I$17)</f>
        <v/>
      </c>
      <c r="AR243" s="511" t="str">
        <f>IF(AR$29="","",Vérification!$F$88*AR241/$I$17)</f>
        <v/>
      </c>
    </row>
    <row r="244" spans="1:44" s="513" customFormat="1" ht="26" hidden="1" customHeight="1" x14ac:dyDescent="0.15"/>
    <row r="245" spans="1:44" s="533" customFormat="1" ht="22" hidden="1" customHeight="1" x14ac:dyDescent="0.15">
      <c r="A245" s="513"/>
      <c r="B245" s="530"/>
      <c r="C245" s="898" t="s">
        <v>53</v>
      </c>
      <c r="D245" s="898"/>
      <c r="E245" s="898" t="s">
        <v>54</v>
      </c>
      <c r="F245" s="898"/>
      <c r="G245" s="531" t="s">
        <v>198</v>
      </c>
      <c r="H245" s="532"/>
    </row>
    <row r="246" spans="1:44" s="533" customFormat="1" ht="22" hidden="1" customHeight="1" x14ac:dyDescent="0.15">
      <c r="A246" s="513"/>
      <c r="B246" s="534" t="s">
        <v>202</v>
      </c>
      <c r="C246" s="535" t="s">
        <v>46</v>
      </c>
      <c r="D246" s="535" t="s">
        <v>47</v>
      </c>
      <c r="E246" s="535" t="s">
        <v>46</v>
      </c>
      <c r="F246" s="535" t="s">
        <v>47</v>
      </c>
      <c r="G246" s="536" t="s">
        <v>192</v>
      </c>
      <c r="H246" s="537" t="s">
        <v>99</v>
      </c>
    </row>
    <row r="247" spans="1:44" s="533" customFormat="1" ht="22" hidden="1" customHeight="1" x14ac:dyDescent="0.15">
      <c r="A247" s="513"/>
      <c r="B247" s="538" t="str">
        <f>'Consommation BATIMENT'!C$115</f>
        <v>*PEB*</v>
      </c>
      <c r="C247" s="539">
        <f>VLOOKUP($B247,'Consommation BATIMENT'!$C$27:$K$31,4,)</f>
        <v>115</v>
      </c>
      <c r="D247" s="539">
        <f>VLOOKUP($B247,'Consommation BATIMENT'!$C$27:$K$31,6,)</f>
        <v>130</v>
      </c>
      <c r="E247" s="539">
        <f>VLOOKUP($B247,'Consommation BATIMENT'!$C$27:$K$31,7,)</f>
        <v>85</v>
      </c>
      <c r="F247" s="539">
        <f>VLOOKUP($B247,'Consommation BATIMENT'!$C$27:$K$31,9,)</f>
        <v>115</v>
      </c>
      <c r="G247" s="540">
        <f>$I$14</f>
        <v>45</v>
      </c>
      <c r="H247" s="541">
        <f>$I$15</f>
        <v>90</v>
      </c>
    </row>
    <row r="248" spans="1:44" s="543" customFormat="1" ht="26" hidden="1" customHeight="1" x14ac:dyDescent="0.15">
      <c r="A248" s="513"/>
      <c r="B248" s="542"/>
      <c r="E248" s="544"/>
      <c r="J248" s="544"/>
    </row>
    <row r="249" spans="1:44" s="543" customFormat="1" ht="26" hidden="1" customHeight="1" x14ac:dyDescent="0.15">
      <c r="A249" s="513"/>
      <c r="B249" s="543" t="s">
        <v>88</v>
      </c>
      <c r="C249" s="546" t="s">
        <v>79</v>
      </c>
      <c r="D249" s="553">
        <f>IF(D$29="","",IF('Consommation BATIMENT'!D$123&lt;0,0,'Consommation BATIMENT'!D$123*'Consommation BATIMENT'!$D$19))</f>
        <v>36853589.519999996</v>
      </c>
      <c r="E249" s="553">
        <f>IF(E$29="","",IF('Consommation BATIMENT'!E$123&lt;0,0,'Consommation BATIMENT'!E$123*'Consommation BATIMENT'!$D$19))</f>
        <v>66741871.32</v>
      </c>
      <c r="F249" s="553">
        <f>IF(F$29="","",IF('Consommation BATIMENT'!F$123&lt;0,0,'Consommation BATIMENT'!F$123*'Consommation BATIMENT'!$D$19))</f>
        <v>90981221.039999992</v>
      </c>
      <c r="G249" s="553">
        <f>IF(G$29="","",IF('Consommation BATIMENT'!G$123&lt;0,0,'Consommation BATIMENT'!G$123*'Consommation BATIMENT'!$D$19))</f>
        <v>110639376.53999999</v>
      </c>
      <c r="H249" s="553">
        <f>IF(H$29="","",IF('Consommation BATIMENT'!H$123&lt;0,0,'Consommation BATIMENT'!H$123*'Consommation BATIMENT'!$D$19))</f>
        <v>126582134.48999999</v>
      </c>
      <c r="I249" s="553">
        <f>IF(I$29="","",IF('Consommation BATIMENT'!I$123&lt;0,0,'Consommation BATIMENT'!I$123*'Consommation BATIMENT'!$D$19))</f>
        <v>139511668.68000001</v>
      </c>
      <c r="J249" s="553">
        <f>IF(J$29="","",IF('Consommation BATIMENT'!J$123&lt;0,0,'Consommation BATIMENT'!J$123*'Consommation BATIMENT'!$D$19))</f>
        <v>149997578.94</v>
      </c>
      <c r="K249" s="553">
        <f>IF(K$29="","",IF('Consommation BATIMENT'!K$123&lt;0,0,'Consommation BATIMENT'!K$123*'Consommation BATIMENT'!$D$19))</f>
        <v>158501656.34999999</v>
      </c>
      <c r="L249" s="553">
        <f>IF(L$29="","",IF('Consommation BATIMENT'!L$123&lt;0,0,'Consommation BATIMENT'!L$123*'Consommation BATIMENT'!$D$19))</f>
        <v>165398459.31</v>
      </c>
      <c r="M249" s="553">
        <f>IF(M$29="","",IF('Consommation BATIMENT'!M$123&lt;0,0,'Consommation BATIMENT'!M$123*'Consommation BATIMENT'!$D$19))</f>
        <v>170991700.47</v>
      </c>
      <c r="N249" s="553">
        <f>IF(N$29="","",IF('Consommation BATIMENT'!N$123&lt;0,0,'Consommation BATIMENT'!N$123*'Consommation BATIMENT'!$D$19))</f>
        <v>175527799.82999998</v>
      </c>
      <c r="O249" s="553">
        <f>IF(O$29="","",IF('Consommation BATIMENT'!O$123&lt;0,0,'Consommation BATIMENT'!O$123*'Consommation BATIMENT'!$D$19))</f>
        <v>179206604.00999999</v>
      </c>
      <c r="P249" s="553">
        <f>IF(P$29="","",IF('Consommation BATIMENT'!P$123&lt;0,0,'Consommation BATIMENT'!P$123*'Consommation BATIMENT'!$D$19))</f>
        <v>182190134.16</v>
      </c>
      <c r="Q249" s="553">
        <f>IF(Q$29="","",IF('Consommation BATIMENT'!Q$123&lt;0,0,'Consommation BATIMENT'!Q$123*'Consommation BATIMENT'!$D$19))</f>
        <v>184609732.13999999</v>
      </c>
      <c r="R249" s="553">
        <f>IF(R$29="","",IF('Consommation BATIMENT'!R$123&lt;0,0,'Consommation BATIMENT'!R$123*'Consommation BATIMENT'!$D$19))</f>
        <v>186572097.81</v>
      </c>
      <c r="S249" s="553">
        <f>IF(S$29="","",IF('Consommation BATIMENT'!S$123&lt;0,0,'Consommation BATIMENT'!S$123*'Consommation BATIMENT'!$D$19))</f>
        <v>188163601.38</v>
      </c>
      <c r="T249" s="553">
        <f>IF(T$29="","",IF('Consommation BATIMENT'!T$123&lt;0,0,'Consommation BATIMENT'!T$123*'Consommation BATIMENT'!$D$19))</f>
        <v>189454226.13</v>
      </c>
      <c r="U249" s="553">
        <f>IF(U$29="","",IF('Consommation BATIMENT'!U$123&lt;0,0,'Consommation BATIMENT'!U$123*'Consommation BATIMENT'!$D$19))</f>
        <v>190500895.07999998</v>
      </c>
      <c r="V249" s="553">
        <f>IF(V$29="","",IF('Consommation BATIMENT'!V$123&lt;0,0,'Consommation BATIMENT'!V$123*'Consommation BATIMENT'!$D$19))</f>
        <v>191349811.97999999</v>
      </c>
      <c r="W249" s="553">
        <f>IF(W$29="","",IF('Consommation BATIMENT'!W$123&lt;0,0,'Consommation BATIMENT'!W$123*'Consommation BATIMENT'!$D$19))</f>
        <v>192038309.45999998</v>
      </c>
      <c r="X249" s="553">
        <f>IF(X$29="","",IF('Consommation BATIMENT'!X$123&lt;0,0,'Consommation BATIMENT'!X$123*'Consommation BATIMENT'!$D$19))</f>
        <v>192596697.17999998</v>
      </c>
      <c r="Y249" s="553">
        <f>IF(Y$29="","",IF('Consommation BATIMENT'!Y$123&lt;0,0,'Consommation BATIMENT'!Y$123*'Consommation BATIMENT'!$D$19))</f>
        <v>193049493.92999998</v>
      </c>
      <c r="Z249" s="553">
        <f>IF(Z$29="","",IF('Consommation BATIMENT'!Z$123&lt;0,0,'Consommation BATIMENT'!Z$123*'Consommation BATIMENT'!$D$19))</f>
        <v>193416659.72999999</v>
      </c>
      <c r="AA249" s="553">
        <f>IF(AA$29="","",IF('Consommation BATIMENT'!AA$123&lt;0,0,'Consommation BATIMENT'!AA$123*'Consommation BATIMENT'!$D$19))</f>
        <v>193714458.29999998</v>
      </c>
      <c r="AB249" s="553">
        <f>IF(AB$29="","",IF('Consommation BATIMENT'!AB$123&lt;0,0,'Consommation BATIMENT'!AB$123*'Consommation BATIMENT'!$D$19))</f>
        <v>193955949.89999998</v>
      </c>
      <c r="AC249" s="553">
        <f>IF(AC$29="","",IF('Consommation BATIMENT'!AC$123&lt;0,0,'Consommation BATIMENT'!AC$123*'Consommation BATIMENT'!$D$19))</f>
        <v>194151853.79999998</v>
      </c>
      <c r="AD249" s="553">
        <f>IF(AD$29="","",IF('Consommation BATIMENT'!AD$123&lt;0,0,'Consommation BATIMENT'!AD$123*'Consommation BATIMENT'!$D$19))</f>
        <v>194310671.48999998</v>
      </c>
      <c r="AE249" s="553">
        <f>IF(AE$29="","",IF('Consommation BATIMENT'!AE$123&lt;0,0,'Consommation BATIMENT'!AE$123*'Consommation BATIMENT'!$D$19))</f>
        <v>194439549.14999998</v>
      </c>
      <c r="AF249" s="553">
        <f>IF(AF$29="","",IF('Consommation BATIMENT'!AF$123&lt;0,0,'Consommation BATIMENT'!AF$123*'Consommation BATIMENT'!$D$19))</f>
        <v>194544031.22999999</v>
      </c>
      <c r="AG249" s="553">
        <f>IF(AG$29="","",IF('Consommation BATIMENT'!AG$123&lt;0,0,'Consommation BATIMENT'!AG$123*'Consommation BATIMENT'!$D$19))</f>
        <v>194628799.70999998</v>
      </c>
      <c r="AH249" s="553">
        <f>IF(AH$29="","",IF('Consommation BATIMENT'!AH$123&lt;0,0,'Consommation BATIMENT'!AH$123*'Consommation BATIMENT'!$D$19))</f>
        <v>194697550.88999999</v>
      </c>
      <c r="AI249" s="553">
        <f>IF(AI$29="","",IF('Consommation BATIMENT'!AI$123&lt;0,0,'Consommation BATIMENT'!AI$123*'Consommation BATIMENT'!$D$19))</f>
        <v>194753241.81</v>
      </c>
      <c r="AJ249" s="553">
        <f>IF(AJ$29="","",IF('Consommation BATIMENT'!AJ$123&lt;0,0,'Consommation BATIMENT'!AJ$123*'Consommation BATIMENT'!$D$19))</f>
        <v>194798459.88</v>
      </c>
      <c r="AK249" s="553" t="str">
        <f>IF(AK$29="","",IF('Consommation BATIMENT'!AK$123&lt;0,0,'Consommation BATIMENT'!AK$123*'Consommation BATIMENT'!$D$19))</f>
        <v/>
      </c>
      <c r="AL249" s="553" t="str">
        <f>IF(AL$29="","",IF('Consommation BATIMENT'!AL$123&lt;0,0,'Consommation BATIMENT'!AL$123*'Consommation BATIMENT'!$D$19))</f>
        <v/>
      </c>
      <c r="AM249" s="553" t="str">
        <f>IF(AM$29="","",IF('Consommation BATIMENT'!AM$123&lt;0,0,'Consommation BATIMENT'!AM$123*'Consommation BATIMENT'!$D$19))</f>
        <v/>
      </c>
      <c r="AN249" s="553" t="str">
        <f>IF(AN$29="","",IF('Consommation BATIMENT'!AN$123&lt;0,0,'Consommation BATIMENT'!AN$123*'Consommation BATIMENT'!$D$19))</f>
        <v/>
      </c>
      <c r="AO249" s="553" t="str">
        <f>IF(AO$29="","",IF('Consommation BATIMENT'!AO$123&lt;0,0,'Consommation BATIMENT'!AO$123*'Consommation BATIMENT'!$D$19))</f>
        <v/>
      </c>
      <c r="AP249" s="553" t="str">
        <f>IF(AP$29="","",IF('Consommation BATIMENT'!AP$123&lt;0,0,'Consommation BATIMENT'!AP$123*'Consommation BATIMENT'!$D$19))</f>
        <v/>
      </c>
      <c r="AQ249" s="553" t="str">
        <f>IF(AQ$29="","",IF('Consommation BATIMENT'!AQ$123&lt;0,0,'Consommation BATIMENT'!AQ$123*'Consommation BATIMENT'!$D$19))</f>
        <v/>
      </c>
      <c r="AR249" s="553" t="str">
        <f>IF(AR$29="","",IF('Consommation BATIMENT'!AR$123&lt;0,0,'Consommation BATIMENT'!AR$123*'Consommation BATIMENT'!$D$19))</f>
        <v/>
      </c>
    </row>
    <row r="250" spans="1:44" s="548" customFormat="1" ht="22" hidden="1" customHeight="1" x14ac:dyDescent="0.15">
      <c r="A250" s="513"/>
      <c r="B250" s="549" t="s">
        <v>199</v>
      </c>
      <c r="C250" s="550" t="s">
        <v>79</v>
      </c>
      <c r="D250" s="547">
        <f t="shared" ref="D250:AR250" si="87">IF(D$29="","",IF(D249&lt;0,0,IF($C247=0,D249,$F$211*$F$212*D249)))</f>
        <v>36853589.519999996</v>
      </c>
      <c r="E250" s="547">
        <f t="shared" si="87"/>
        <v>66741871.32</v>
      </c>
      <c r="F250" s="547">
        <f t="shared" si="87"/>
        <v>90981221.039999992</v>
      </c>
      <c r="G250" s="547">
        <f t="shared" si="87"/>
        <v>110639376.53999999</v>
      </c>
      <c r="H250" s="547">
        <f t="shared" si="87"/>
        <v>126582134.48999999</v>
      </c>
      <c r="I250" s="547">
        <f t="shared" si="87"/>
        <v>139511668.68000001</v>
      </c>
      <c r="J250" s="547">
        <f t="shared" si="87"/>
        <v>149997578.94</v>
      </c>
      <c r="K250" s="547">
        <f t="shared" si="87"/>
        <v>158501656.34999999</v>
      </c>
      <c r="L250" s="547">
        <f t="shared" si="87"/>
        <v>165398459.31</v>
      </c>
      <c r="M250" s="547">
        <f t="shared" si="87"/>
        <v>170991700.47</v>
      </c>
      <c r="N250" s="547">
        <f t="shared" si="87"/>
        <v>175527799.82999998</v>
      </c>
      <c r="O250" s="547">
        <f t="shared" si="87"/>
        <v>179206604.00999999</v>
      </c>
      <c r="P250" s="547">
        <f t="shared" si="87"/>
        <v>182190134.16</v>
      </c>
      <c r="Q250" s="547">
        <f t="shared" si="87"/>
        <v>184609732.13999999</v>
      </c>
      <c r="R250" s="547">
        <f t="shared" si="87"/>
        <v>186572097.81</v>
      </c>
      <c r="S250" s="547">
        <f t="shared" si="87"/>
        <v>188163601.38</v>
      </c>
      <c r="T250" s="547">
        <f t="shared" si="87"/>
        <v>189454226.13</v>
      </c>
      <c r="U250" s="547">
        <f t="shared" si="87"/>
        <v>190500895.07999998</v>
      </c>
      <c r="V250" s="547">
        <f t="shared" si="87"/>
        <v>191349811.97999999</v>
      </c>
      <c r="W250" s="547">
        <f t="shared" si="87"/>
        <v>192038309.45999998</v>
      </c>
      <c r="X250" s="547">
        <f t="shared" si="87"/>
        <v>192596697.17999998</v>
      </c>
      <c r="Y250" s="547">
        <f t="shared" si="87"/>
        <v>193049493.92999998</v>
      </c>
      <c r="Z250" s="547">
        <f t="shared" si="87"/>
        <v>193416659.72999999</v>
      </c>
      <c r="AA250" s="547">
        <f t="shared" si="87"/>
        <v>193714458.29999998</v>
      </c>
      <c r="AB250" s="547">
        <f t="shared" si="87"/>
        <v>193955949.89999998</v>
      </c>
      <c r="AC250" s="547">
        <f t="shared" si="87"/>
        <v>194151853.79999998</v>
      </c>
      <c r="AD250" s="547">
        <f t="shared" si="87"/>
        <v>194310671.48999998</v>
      </c>
      <c r="AE250" s="547">
        <f t="shared" si="87"/>
        <v>194439549.14999998</v>
      </c>
      <c r="AF250" s="547">
        <f t="shared" si="87"/>
        <v>194544031.22999999</v>
      </c>
      <c r="AG250" s="547">
        <f t="shared" si="87"/>
        <v>194628799.70999998</v>
      </c>
      <c r="AH250" s="547">
        <f t="shared" si="87"/>
        <v>194697550.88999999</v>
      </c>
      <c r="AI250" s="547">
        <f t="shared" si="87"/>
        <v>194753241.81</v>
      </c>
      <c r="AJ250" s="547">
        <f t="shared" si="87"/>
        <v>194798459.88</v>
      </c>
      <c r="AK250" s="547" t="str">
        <f t="shared" si="87"/>
        <v/>
      </c>
      <c r="AL250" s="547" t="str">
        <f t="shared" si="87"/>
        <v/>
      </c>
      <c r="AM250" s="547" t="str">
        <f t="shared" si="87"/>
        <v/>
      </c>
      <c r="AN250" s="547" t="str">
        <f t="shared" si="87"/>
        <v/>
      </c>
      <c r="AO250" s="547" t="str">
        <f t="shared" si="87"/>
        <v/>
      </c>
      <c r="AP250" s="547" t="str">
        <f t="shared" si="87"/>
        <v/>
      </c>
      <c r="AQ250" s="547" t="str">
        <f t="shared" si="87"/>
        <v/>
      </c>
      <c r="AR250" s="547" t="str">
        <f t="shared" si="87"/>
        <v/>
      </c>
    </row>
    <row r="251" spans="1:44" s="548" customFormat="1" ht="22" hidden="1" customHeight="1" x14ac:dyDescent="0.15">
      <c r="A251" s="513"/>
      <c r="B251" s="549" t="s">
        <v>197</v>
      </c>
      <c r="C251" s="550" t="s">
        <v>49</v>
      </c>
      <c r="D251" s="547">
        <f t="shared" ref="D251:AR251" si="88">IF(D$29="","",IF($C247=0,$G247*D250,$J$24*D250))</f>
        <v>3961677142.0446105</v>
      </c>
      <c r="E251" s="547">
        <f t="shared" si="88"/>
        <v>7174599529.3683615</v>
      </c>
      <c r="F251" s="547">
        <f t="shared" si="88"/>
        <v>9780274552.4657974</v>
      </c>
      <c r="G251" s="547">
        <f t="shared" si="88"/>
        <v>11893481605.386501</v>
      </c>
      <c r="H251" s="547">
        <f t="shared" si="88"/>
        <v>13607291863.065439</v>
      </c>
      <c r="I251" s="547">
        <f t="shared" si="88"/>
        <v>14997187412.58876</v>
      </c>
      <c r="J251" s="547">
        <f t="shared" si="88"/>
        <v>16124398941.55065</v>
      </c>
      <c r="K251" s="547">
        <f t="shared" si="88"/>
        <v>17038567941.861774</v>
      </c>
      <c r="L251" s="547">
        <f t="shared" si="88"/>
        <v>17779958590.525448</v>
      </c>
      <c r="M251" s="547">
        <f t="shared" si="88"/>
        <v>18381219307.381535</v>
      </c>
      <c r="N251" s="547">
        <f t="shared" si="88"/>
        <v>18868839682.563786</v>
      </c>
      <c r="O251" s="547">
        <f t="shared" si="88"/>
        <v>19264302773.670689</v>
      </c>
      <c r="P251" s="547">
        <f t="shared" si="88"/>
        <v>19585025486.215191</v>
      </c>
      <c r="Q251" s="547">
        <f t="shared" si="88"/>
        <v>19845126771.738579</v>
      </c>
      <c r="R251" s="547">
        <f t="shared" si="88"/>
        <v>20056076622.768776</v>
      </c>
      <c r="S251" s="547">
        <f t="shared" si="88"/>
        <v>20227159640.647667</v>
      </c>
      <c r="T251" s="547">
        <f t="shared" si="88"/>
        <v>20365898868.973232</v>
      </c>
      <c r="U251" s="547">
        <f t="shared" si="88"/>
        <v>20478413403.06638</v>
      </c>
      <c r="V251" s="547">
        <f t="shared" si="88"/>
        <v>20569670041.077183</v>
      </c>
      <c r="W251" s="547">
        <f t="shared" si="88"/>
        <v>20643681955.910908</v>
      </c>
      <c r="X251" s="547">
        <f t="shared" si="88"/>
        <v>20703707367.154007</v>
      </c>
      <c r="Y251" s="547">
        <f t="shared" si="88"/>
        <v>20752381989.024792</v>
      </c>
      <c r="Z251" s="547">
        <f t="shared" si="88"/>
        <v>20791851478.324093</v>
      </c>
      <c r="AA251" s="547">
        <f t="shared" si="88"/>
        <v>20823864148.000744</v>
      </c>
      <c r="AB251" s="547">
        <f t="shared" si="88"/>
        <v>20849823946.331825</v>
      </c>
      <c r="AC251" s="547">
        <f t="shared" si="88"/>
        <v>20870883170.488167</v>
      </c>
      <c r="AD251" s="547">
        <f t="shared" si="88"/>
        <v>20887955711.329376</v>
      </c>
      <c r="AE251" s="547">
        <f t="shared" si="88"/>
        <v>20901809766.96933</v>
      </c>
      <c r="AF251" s="547">
        <f t="shared" si="88"/>
        <v>20913041353.186047</v>
      </c>
      <c r="AG251" s="547">
        <f t="shared" si="88"/>
        <v>20922153772.192059</v>
      </c>
      <c r="AH251" s="547">
        <f t="shared" si="88"/>
        <v>20929544367.839378</v>
      </c>
      <c r="AI251" s="547">
        <f t="shared" si="88"/>
        <v>20935531015.20961</v>
      </c>
      <c r="AJ251" s="547">
        <f t="shared" si="88"/>
        <v>20940391854.999153</v>
      </c>
      <c r="AK251" s="547" t="str">
        <f t="shared" si="88"/>
        <v/>
      </c>
      <c r="AL251" s="547" t="str">
        <f t="shared" si="88"/>
        <v/>
      </c>
      <c r="AM251" s="547" t="str">
        <f t="shared" si="88"/>
        <v/>
      </c>
      <c r="AN251" s="547" t="str">
        <f t="shared" si="88"/>
        <v/>
      </c>
      <c r="AO251" s="547" t="str">
        <f t="shared" si="88"/>
        <v/>
      </c>
      <c r="AP251" s="547" t="str">
        <f t="shared" si="88"/>
        <v/>
      </c>
      <c r="AQ251" s="547" t="str">
        <f t="shared" si="88"/>
        <v/>
      </c>
      <c r="AR251" s="547" t="str">
        <f t="shared" si="88"/>
        <v/>
      </c>
    </row>
    <row r="252" spans="1:44" s="513" customFormat="1" ht="10" hidden="1" customHeight="1" x14ac:dyDescent="0.15">
      <c r="C252" s="545"/>
      <c r="D252" s="551"/>
      <c r="E252" s="551"/>
      <c r="F252" s="551"/>
      <c r="G252" s="551"/>
      <c r="H252" s="551"/>
      <c r="I252" s="551"/>
      <c r="J252" s="551"/>
      <c r="K252" s="551"/>
      <c r="L252" s="551"/>
      <c r="M252" s="551"/>
      <c r="N252" s="551"/>
      <c r="O252" s="551"/>
      <c r="P252" s="551"/>
      <c r="Q252" s="551"/>
      <c r="R252" s="551"/>
      <c r="S252" s="551"/>
      <c r="T252" s="551"/>
      <c r="U252" s="551"/>
      <c r="V252" s="551"/>
      <c r="W252" s="551"/>
      <c r="X252" s="551"/>
      <c r="Y252" s="551"/>
      <c r="Z252" s="551"/>
      <c r="AA252" s="551"/>
      <c r="AB252" s="551"/>
      <c r="AC252" s="551"/>
      <c r="AD252" s="551"/>
      <c r="AE252" s="551"/>
      <c r="AF252" s="551"/>
      <c r="AG252" s="551"/>
      <c r="AH252" s="551"/>
      <c r="AI252" s="551"/>
      <c r="AJ252" s="551"/>
      <c r="AK252" s="551"/>
      <c r="AL252" s="551"/>
      <c r="AM252" s="551"/>
      <c r="AN252" s="551"/>
      <c r="AO252" s="551"/>
      <c r="AP252" s="551"/>
      <c r="AQ252" s="551"/>
      <c r="AR252" s="551"/>
    </row>
    <row r="253" spans="1:44" s="543" customFormat="1" ht="26" hidden="1" customHeight="1" x14ac:dyDescent="0.15">
      <c r="A253" s="513"/>
      <c r="B253" s="543" t="s">
        <v>89</v>
      </c>
      <c r="C253" s="546" t="s">
        <v>79</v>
      </c>
      <c r="D253" s="552">
        <f>IF(D$29="","",IF('Consommation BATIMENT'!D$127&lt;0,0,'Consommation BATIMENT'!D$127*'Consommation BATIMENT'!$D$19))</f>
        <v>1195137.0000000056</v>
      </c>
      <c r="E253" s="552">
        <f>IF(E$29="","",IF('Consommation BATIMENT'!E$127&lt;0,0,'Consommation BATIMENT'!E$127*'Consommation BATIMENT'!$D$19))</f>
        <v>2390274.0000000051</v>
      </c>
      <c r="F253" s="552">
        <f>IF(F$29="","",IF('Consommation BATIMENT'!F$127&lt;0,0,'Consommation BATIMENT'!F$127*'Consommation BATIMENT'!$D$19))</f>
        <v>3585411.0000000051</v>
      </c>
      <c r="G253" s="552">
        <f>IF(G$29="","",IF('Consommation BATIMENT'!G$127&lt;0,0,'Consommation BATIMENT'!G$127*'Consommation BATIMENT'!$D$19))</f>
        <v>4817511.0000000056</v>
      </c>
      <c r="H253" s="552">
        <f>IF(H$29="","",IF('Consommation BATIMENT'!H$127&lt;0,0,'Consommation BATIMENT'!H$127*'Consommation BATIMENT'!$D$19))</f>
        <v>6049611.0000000047</v>
      </c>
      <c r="I253" s="552">
        <f>IF(I$29="","",IF('Consommation BATIMENT'!I$127&lt;0,0,'Consommation BATIMENT'!I$127*'Consommation BATIMENT'!$D$19))</f>
        <v>7281711.0000000047</v>
      </c>
      <c r="J253" s="552">
        <f>IF(J$29="","",IF('Consommation BATIMENT'!J$127&lt;0,0,'Consommation BATIMENT'!J$127*'Consommation BATIMENT'!$D$19))</f>
        <v>8513811.0000000056</v>
      </c>
      <c r="K253" s="552">
        <f>IF(K$29="","",IF('Consommation BATIMENT'!K$127&lt;0,0,'Consommation BATIMENT'!K$127*'Consommation BATIMENT'!$D$19))</f>
        <v>9745911.0000000056</v>
      </c>
      <c r="L253" s="552">
        <f>IF(L$29="","",IF('Consommation BATIMENT'!L$127&lt;0,0,'Consommation BATIMENT'!L$127*'Consommation BATIMENT'!$D$19))</f>
        <v>10978011.000000006</v>
      </c>
      <c r="M253" s="552">
        <f>IF(M$29="","",IF('Consommation BATIMENT'!M$127&lt;0,0,'Consommation BATIMENT'!M$127*'Consommation BATIMENT'!$D$19))</f>
        <v>12210111.000000006</v>
      </c>
      <c r="N253" s="552">
        <f>IF(N$29="","",IF('Consommation BATIMENT'!N$127&lt;0,0,'Consommation BATIMENT'!N$127*'Consommation BATIMENT'!$D$19))</f>
        <v>13442211.000000006</v>
      </c>
      <c r="O253" s="552">
        <f>IF(O$29="","",IF('Consommation BATIMENT'!O$127&lt;0,0,'Consommation BATIMENT'!O$127*'Consommation BATIMENT'!$D$19))</f>
        <v>14674311.000000004</v>
      </c>
      <c r="P253" s="552">
        <f>IF(P$29="","",IF('Consommation BATIMENT'!P$127&lt;0,0,'Consommation BATIMENT'!P$127*'Consommation BATIMENT'!$D$19))</f>
        <v>15906411.000000004</v>
      </c>
      <c r="Q253" s="552">
        <f>IF(Q$29="","",IF('Consommation BATIMENT'!Q$127&lt;0,0,'Consommation BATIMENT'!Q$127*'Consommation BATIMENT'!$D$19))</f>
        <v>16972177.500000007</v>
      </c>
      <c r="R253" s="552">
        <f>IF(R$29="","",IF('Consommation BATIMENT'!R$127&lt;0,0,'Consommation BATIMENT'!R$127*'Consommation BATIMENT'!$D$19))</f>
        <v>18037944.000000007</v>
      </c>
      <c r="S253" s="552">
        <f>IF(S$29="","",IF('Consommation BATIMENT'!S$127&lt;0,0,'Consommation BATIMENT'!S$127*'Consommation BATIMENT'!$D$19))</f>
        <v>19103710.500000007</v>
      </c>
      <c r="T253" s="552">
        <f>IF(T$29="","",IF('Consommation BATIMENT'!T$127&lt;0,0,'Consommation BATIMENT'!T$127*'Consommation BATIMENT'!$D$19))</f>
        <v>20169477.000000007</v>
      </c>
      <c r="U253" s="552">
        <f>IF(U$29="","",IF('Consommation BATIMENT'!U$127&lt;0,0,'Consommation BATIMENT'!U$127*'Consommation BATIMENT'!$D$19))</f>
        <v>21235243.500000007</v>
      </c>
      <c r="V253" s="552">
        <f>IF(V$29="","",IF('Consommation BATIMENT'!V$127&lt;0,0,'Consommation BATIMENT'!V$127*'Consommation BATIMENT'!$D$19))</f>
        <v>22301010.000000007</v>
      </c>
      <c r="W253" s="552">
        <f>IF(W$29="","",IF('Consommation BATIMENT'!W$127&lt;0,0,'Consommation BATIMENT'!W$127*'Consommation BATIMENT'!$D$19))</f>
        <v>23366776.500000007</v>
      </c>
      <c r="X253" s="552">
        <f>IF(X$29="","",IF('Consommation BATIMENT'!X$127&lt;0,0,'Consommation BATIMENT'!X$127*'Consommation BATIMENT'!$D$19))</f>
        <v>24432543.000000007</v>
      </c>
      <c r="Y253" s="552">
        <f>IF(Y$29="","",IF('Consommation BATIMENT'!Y$127&lt;0,0,'Consommation BATIMENT'!Y$127*'Consommation BATIMENT'!$D$19))</f>
        <v>25498309.500000007</v>
      </c>
      <c r="Z253" s="552">
        <f>IF(Z$29="","",IF('Consommation BATIMENT'!Z$127&lt;0,0,'Consommation BATIMENT'!Z$127*'Consommation BATIMENT'!$D$19))</f>
        <v>26564076.000000007</v>
      </c>
      <c r="AA253" s="552">
        <f>IF(AA$29="","",IF('Consommation BATIMENT'!AA$127&lt;0,0,'Consommation BATIMENT'!AA$127*'Consommation BATIMENT'!$D$19))</f>
        <v>27325513.800000004</v>
      </c>
      <c r="AB253" s="552">
        <f>IF(AB$29="","",IF('Consommation BATIMENT'!AB$127&lt;0,0,'Consommation BATIMENT'!AB$127*'Consommation BATIMENT'!$D$19))</f>
        <v>28086951.600000005</v>
      </c>
      <c r="AC253" s="552">
        <f>IF(AC$29="","",IF('Consommation BATIMENT'!AC$127&lt;0,0,'Consommation BATIMENT'!AC$127*'Consommation BATIMENT'!$D$19))</f>
        <v>28848389.400000006</v>
      </c>
      <c r="AD253" s="552">
        <f>IF(AD$29="","",IF('Consommation BATIMENT'!AD$127&lt;0,0,'Consommation BATIMENT'!AD$127*'Consommation BATIMENT'!$D$19))</f>
        <v>29609827.200000007</v>
      </c>
      <c r="AE253" s="552">
        <f>IF(AE$29="","",IF('Consommation BATIMENT'!AE$127&lt;0,0,'Consommation BATIMENT'!AE$127*'Consommation BATIMENT'!$D$19))</f>
        <v>30371265.000000007</v>
      </c>
      <c r="AF253" s="552">
        <f>IF(AF$29="","",IF('Consommation BATIMENT'!AF$127&lt;0,0,'Consommation BATIMENT'!AF$127*'Consommation BATIMENT'!$D$19))</f>
        <v>31132702.800000004</v>
      </c>
      <c r="AG253" s="552">
        <f>IF(AG$29="","",IF('Consommation BATIMENT'!AG$127&lt;0,0,'Consommation BATIMENT'!AG$127*'Consommation BATIMENT'!$D$19))</f>
        <v>31894140.600000005</v>
      </c>
      <c r="AH253" s="552">
        <f>IF(AH$29="","",IF('Consommation BATIMENT'!AH$127&lt;0,0,'Consommation BATIMENT'!AH$127*'Consommation BATIMENT'!$D$19))</f>
        <v>32655578.400000006</v>
      </c>
      <c r="AI253" s="552">
        <f>IF(AI$29="","",IF('Consommation BATIMENT'!AI$127&lt;0,0,'Consommation BATIMENT'!AI$127*'Consommation BATIMENT'!$D$19))</f>
        <v>33417016.200000007</v>
      </c>
      <c r="AJ253" s="552">
        <f>IF(AJ$29="","",IF('Consommation BATIMENT'!AJ$127&lt;0,0,'Consommation BATIMENT'!AJ$127*'Consommation BATIMENT'!$D$19))</f>
        <v>34178454.000000007</v>
      </c>
      <c r="AK253" s="552" t="str">
        <f>IF(AK$29="","",IF('Consommation BATIMENT'!AK$127&lt;0,0,'Consommation BATIMENT'!AK$127*'Consommation BATIMENT'!$D$19))</f>
        <v/>
      </c>
      <c r="AL253" s="552" t="str">
        <f>IF(AL$29="","",IF('Consommation BATIMENT'!AL$127&lt;0,0,'Consommation BATIMENT'!AL$127*'Consommation BATIMENT'!$D$19))</f>
        <v/>
      </c>
      <c r="AM253" s="552" t="str">
        <f>IF(AM$29="","",IF('Consommation BATIMENT'!AM$127&lt;0,0,'Consommation BATIMENT'!AM$127*'Consommation BATIMENT'!$D$19))</f>
        <v/>
      </c>
      <c r="AN253" s="552" t="str">
        <f>IF(AN$29="","",IF('Consommation BATIMENT'!AN$127&lt;0,0,'Consommation BATIMENT'!AN$127*'Consommation BATIMENT'!$D$19))</f>
        <v/>
      </c>
      <c r="AO253" s="552" t="str">
        <f>IF(AO$29="","",IF('Consommation BATIMENT'!AO$127&lt;0,0,'Consommation BATIMENT'!AO$127*'Consommation BATIMENT'!$D$19))</f>
        <v/>
      </c>
      <c r="AP253" s="552" t="str">
        <f>IF(AP$29="","",IF('Consommation BATIMENT'!AP$127&lt;0,0,'Consommation BATIMENT'!AP$127*'Consommation BATIMENT'!$D$19))</f>
        <v/>
      </c>
      <c r="AQ253" s="552" t="str">
        <f>IF(AQ$29="","",IF('Consommation BATIMENT'!AQ$127&lt;0,0,'Consommation BATIMENT'!AQ$127*'Consommation BATIMENT'!$D$19))</f>
        <v/>
      </c>
      <c r="AR253" s="552" t="str">
        <f>IF(AR$29="","",IF('Consommation BATIMENT'!AR$127&lt;0,0,'Consommation BATIMENT'!AR$127*'Consommation BATIMENT'!$D$19))</f>
        <v/>
      </c>
    </row>
    <row r="254" spans="1:44" s="548" customFormat="1" ht="22" hidden="1" customHeight="1" x14ac:dyDescent="0.15">
      <c r="A254" s="513"/>
      <c r="B254" s="549" t="s">
        <v>200</v>
      </c>
      <c r="C254" s="550" t="s">
        <v>79</v>
      </c>
      <c r="D254" s="547">
        <f t="shared" ref="D254:AR254" si="89">IF(D$29="","",IF(D253&lt;0,0,IF($E247=0,D253,$F$211*$F$212*D253)))</f>
        <v>1195137.0000000056</v>
      </c>
      <c r="E254" s="547">
        <f t="shared" si="89"/>
        <v>2390274.0000000051</v>
      </c>
      <c r="F254" s="547">
        <f t="shared" si="89"/>
        <v>3585411.0000000051</v>
      </c>
      <c r="G254" s="547">
        <f t="shared" si="89"/>
        <v>4817511.0000000056</v>
      </c>
      <c r="H254" s="547">
        <f t="shared" si="89"/>
        <v>6049611.0000000047</v>
      </c>
      <c r="I254" s="547">
        <f t="shared" si="89"/>
        <v>7281711.0000000047</v>
      </c>
      <c r="J254" s="547">
        <f t="shared" si="89"/>
        <v>8513811.0000000056</v>
      </c>
      <c r="K254" s="547">
        <f t="shared" si="89"/>
        <v>9745911.0000000056</v>
      </c>
      <c r="L254" s="547">
        <f t="shared" si="89"/>
        <v>10978011.000000006</v>
      </c>
      <c r="M254" s="547">
        <f t="shared" si="89"/>
        <v>12210111.000000006</v>
      </c>
      <c r="N254" s="547">
        <f t="shared" si="89"/>
        <v>13442211.000000006</v>
      </c>
      <c r="O254" s="547">
        <f t="shared" si="89"/>
        <v>14674311.000000004</v>
      </c>
      <c r="P254" s="547">
        <f t="shared" si="89"/>
        <v>15906411.000000004</v>
      </c>
      <c r="Q254" s="547">
        <f t="shared" si="89"/>
        <v>16972177.500000007</v>
      </c>
      <c r="R254" s="547">
        <f t="shared" si="89"/>
        <v>18037944.000000007</v>
      </c>
      <c r="S254" s="547">
        <f t="shared" si="89"/>
        <v>19103710.500000007</v>
      </c>
      <c r="T254" s="547">
        <f t="shared" si="89"/>
        <v>20169477.000000007</v>
      </c>
      <c r="U254" s="547">
        <f t="shared" si="89"/>
        <v>21235243.500000007</v>
      </c>
      <c r="V254" s="547">
        <f t="shared" si="89"/>
        <v>22301010.000000007</v>
      </c>
      <c r="W254" s="547">
        <f t="shared" si="89"/>
        <v>23366776.500000007</v>
      </c>
      <c r="X254" s="547">
        <f t="shared" si="89"/>
        <v>24432543.000000007</v>
      </c>
      <c r="Y254" s="547">
        <f t="shared" si="89"/>
        <v>25498309.500000007</v>
      </c>
      <c r="Z254" s="547">
        <f t="shared" si="89"/>
        <v>26564076.000000007</v>
      </c>
      <c r="AA254" s="547">
        <f t="shared" si="89"/>
        <v>27325513.800000004</v>
      </c>
      <c r="AB254" s="547">
        <f t="shared" si="89"/>
        <v>28086951.600000005</v>
      </c>
      <c r="AC254" s="547">
        <f t="shared" si="89"/>
        <v>28848389.400000006</v>
      </c>
      <c r="AD254" s="547">
        <f t="shared" si="89"/>
        <v>29609827.200000007</v>
      </c>
      <c r="AE254" s="547">
        <f t="shared" si="89"/>
        <v>30371265.000000007</v>
      </c>
      <c r="AF254" s="547">
        <f t="shared" si="89"/>
        <v>31132702.800000004</v>
      </c>
      <c r="AG254" s="547">
        <f t="shared" si="89"/>
        <v>31894140.600000005</v>
      </c>
      <c r="AH254" s="547">
        <f t="shared" si="89"/>
        <v>32655578.400000006</v>
      </c>
      <c r="AI254" s="547">
        <f t="shared" si="89"/>
        <v>33417016.200000007</v>
      </c>
      <c r="AJ254" s="547">
        <f t="shared" si="89"/>
        <v>34178454.000000007</v>
      </c>
      <c r="AK254" s="547" t="str">
        <f t="shared" si="89"/>
        <v/>
      </c>
      <c r="AL254" s="547" t="str">
        <f t="shared" si="89"/>
        <v/>
      </c>
      <c r="AM254" s="547" t="str">
        <f t="shared" si="89"/>
        <v/>
      </c>
      <c r="AN254" s="547" t="str">
        <f t="shared" si="89"/>
        <v/>
      </c>
      <c r="AO254" s="547" t="str">
        <f t="shared" si="89"/>
        <v/>
      </c>
      <c r="AP254" s="547" t="str">
        <f t="shared" si="89"/>
        <v/>
      </c>
      <c r="AQ254" s="547" t="str">
        <f t="shared" si="89"/>
        <v/>
      </c>
      <c r="AR254" s="547" t="str">
        <f t="shared" si="89"/>
        <v/>
      </c>
    </row>
    <row r="255" spans="1:44" s="548" customFormat="1" ht="22" hidden="1" customHeight="1" x14ac:dyDescent="0.15">
      <c r="A255" s="513"/>
      <c r="B255" s="549" t="s">
        <v>201</v>
      </c>
      <c r="C255" s="550" t="s">
        <v>49</v>
      </c>
      <c r="D255" s="547">
        <f t="shared" ref="D255:AR255" si="90">IF(D$29="","",IF($E247=0,$G247*D254,$J$24*D254))</f>
        <v>128474512.14873661</v>
      </c>
      <c r="E255" s="547">
        <f t="shared" si="90"/>
        <v>256949024.29747257</v>
      </c>
      <c r="F255" s="547">
        <f t="shared" si="90"/>
        <v>385423536.4462086</v>
      </c>
      <c r="G255" s="547">
        <f t="shared" si="90"/>
        <v>517871487.11500865</v>
      </c>
      <c r="H255" s="547">
        <f t="shared" si="90"/>
        <v>650319437.78380859</v>
      </c>
      <c r="I255" s="547">
        <f t="shared" si="90"/>
        <v>782767388.45260859</v>
      </c>
      <c r="J255" s="547">
        <f t="shared" si="90"/>
        <v>915215339.1214087</v>
      </c>
      <c r="K255" s="547">
        <f t="shared" si="90"/>
        <v>1047663289.7902087</v>
      </c>
      <c r="L255" s="547">
        <f t="shared" si="90"/>
        <v>1180111240.4590087</v>
      </c>
      <c r="M255" s="547">
        <f t="shared" si="90"/>
        <v>1312559191.1278088</v>
      </c>
      <c r="N255" s="547">
        <f t="shared" si="90"/>
        <v>1445007141.7966087</v>
      </c>
      <c r="O255" s="547">
        <f t="shared" si="90"/>
        <v>1577455092.4654086</v>
      </c>
      <c r="P255" s="547">
        <f t="shared" si="90"/>
        <v>1709903043.1342084</v>
      </c>
      <c r="Q255" s="547">
        <f t="shared" si="90"/>
        <v>1824470520.4627209</v>
      </c>
      <c r="R255" s="547">
        <f t="shared" si="90"/>
        <v>1939037997.7912331</v>
      </c>
      <c r="S255" s="547">
        <f t="shared" si="90"/>
        <v>2053605475.119745</v>
      </c>
      <c r="T255" s="547">
        <f t="shared" si="90"/>
        <v>2168172952.448257</v>
      </c>
      <c r="U255" s="547">
        <f t="shared" si="90"/>
        <v>2282740429.7767692</v>
      </c>
      <c r="V255" s="547">
        <f t="shared" si="90"/>
        <v>2397307907.1052809</v>
      </c>
      <c r="W255" s="547">
        <f t="shared" si="90"/>
        <v>2511875384.4337931</v>
      </c>
      <c r="X255" s="547">
        <f t="shared" si="90"/>
        <v>2626442861.7623053</v>
      </c>
      <c r="Y255" s="547">
        <f t="shared" si="90"/>
        <v>2741010339.090817</v>
      </c>
      <c r="Z255" s="547">
        <f t="shared" si="90"/>
        <v>2855577816.4193292</v>
      </c>
      <c r="AA255" s="547">
        <f t="shared" si="90"/>
        <v>2937430649.9326472</v>
      </c>
      <c r="AB255" s="547">
        <f t="shared" si="90"/>
        <v>3019283483.4459658</v>
      </c>
      <c r="AC255" s="547">
        <f t="shared" si="90"/>
        <v>3101136316.9592843</v>
      </c>
      <c r="AD255" s="547">
        <f t="shared" si="90"/>
        <v>3182989150.4726024</v>
      </c>
      <c r="AE255" s="547">
        <f t="shared" si="90"/>
        <v>3264841983.9859209</v>
      </c>
      <c r="AF255" s="547">
        <f t="shared" si="90"/>
        <v>3346694817.499239</v>
      </c>
      <c r="AG255" s="547">
        <f t="shared" si="90"/>
        <v>3428547651.0125575</v>
      </c>
      <c r="AH255" s="547">
        <f t="shared" si="90"/>
        <v>3510400484.525876</v>
      </c>
      <c r="AI255" s="547">
        <f t="shared" si="90"/>
        <v>3592253318.0391946</v>
      </c>
      <c r="AJ255" s="547">
        <f t="shared" si="90"/>
        <v>3674106151.5525131</v>
      </c>
      <c r="AK255" s="547" t="str">
        <f t="shared" si="90"/>
        <v/>
      </c>
      <c r="AL255" s="547" t="str">
        <f t="shared" si="90"/>
        <v/>
      </c>
      <c r="AM255" s="547" t="str">
        <f t="shared" si="90"/>
        <v/>
      </c>
      <c r="AN255" s="547" t="str">
        <f t="shared" si="90"/>
        <v/>
      </c>
      <c r="AO255" s="547" t="str">
        <f t="shared" si="90"/>
        <v/>
      </c>
      <c r="AP255" s="547" t="str">
        <f t="shared" si="90"/>
        <v/>
      </c>
      <c r="AQ255" s="547" t="str">
        <f t="shared" si="90"/>
        <v/>
      </c>
      <c r="AR255" s="547" t="str">
        <f t="shared" si="90"/>
        <v/>
      </c>
    </row>
    <row r="256" spans="1:44" s="513" customFormat="1" ht="10" hidden="1" customHeight="1" x14ac:dyDescent="0.15">
      <c r="C256" s="545"/>
      <c r="D256" s="551"/>
      <c r="E256" s="551"/>
      <c r="F256" s="551"/>
      <c r="G256" s="551"/>
      <c r="H256" s="551"/>
      <c r="I256" s="551"/>
      <c r="J256" s="551"/>
      <c r="K256" s="551"/>
      <c r="L256" s="551"/>
      <c r="M256" s="551"/>
      <c r="N256" s="551"/>
      <c r="O256" s="551"/>
      <c r="P256" s="551"/>
      <c r="Q256" s="551"/>
      <c r="R256" s="551"/>
      <c r="S256" s="551"/>
      <c r="T256" s="551"/>
      <c r="U256" s="551"/>
      <c r="V256" s="551"/>
      <c r="W256" s="551"/>
      <c r="X256" s="551"/>
      <c r="Y256" s="551"/>
      <c r="Z256" s="551"/>
      <c r="AA256" s="551"/>
      <c r="AB256" s="551"/>
      <c r="AC256" s="551"/>
      <c r="AD256" s="551"/>
      <c r="AE256" s="551"/>
      <c r="AF256" s="551"/>
      <c r="AG256" s="551"/>
      <c r="AH256" s="551"/>
      <c r="AI256" s="551"/>
      <c r="AJ256" s="551"/>
      <c r="AK256" s="551"/>
      <c r="AL256" s="551"/>
      <c r="AM256" s="551"/>
      <c r="AN256" s="551"/>
      <c r="AO256" s="551"/>
      <c r="AP256" s="551"/>
      <c r="AQ256" s="551"/>
      <c r="AR256" s="551"/>
    </row>
    <row r="257" spans="1:1173" s="543" customFormat="1" ht="26" hidden="1" customHeight="1" x14ac:dyDescent="0.15">
      <c r="A257" s="513"/>
      <c r="B257" s="543" t="s">
        <v>100</v>
      </c>
      <c r="C257" s="546" t="s">
        <v>79</v>
      </c>
      <c r="D257" s="553">
        <f>IF(D$29="","",IF('Consommation BATIMENT'!D$139&lt;0,0,'Consommation BATIMENT'!D$139))</f>
        <v>10565099.999999998</v>
      </c>
      <c r="E257" s="553">
        <f>IF(E$29="","",IF('Consommation BATIMENT'!E$139&lt;0,0,'Consommation BATIMENT'!E$139))</f>
        <v>19126969.877924997</v>
      </c>
      <c r="F257" s="553">
        <f>IF(F$29="","",IF('Consommation BATIMENT'!F$139&lt;0,0,'Consommation BATIMENT'!F$139))</f>
        <v>26065438.591568924</v>
      </c>
      <c r="G257" s="553">
        <f>IF(G$29="","",IF('Consommation BATIMENT'!G$139&lt;0,0,'Consommation BATIMENT'!G$139))</f>
        <v>31688316.394739076</v>
      </c>
      <c r="H257" s="553">
        <f>IF(H$29="","",IF('Consommation BATIMENT'!H$139&lt;0,0,'Consommation BATIMENT'!H$139))</f>
        <v>36245050.177686289</v>
      </c>
      <c r="I257" s="553">
        <f>IF(I$29="","",IF('Consommation BATIMENT'!I$139&lt;0,0,'Consommation BATIMENT'!I$139))</f>
        <v>39937789.642333001</v>
      </c>
      <c r="J257" s="553">
        <f>IF(J$29="","",IF('Consommation BATIMENT'!J$139&lt;0,0,'Consommation BATIMENT'!J$139))</f>
        <v>42930355.239382118</v>
      </c>
      <c r="K257" s="553">
        <f>IF(K$29="","",IF('Consommation BATIMENT'!K$139&lt;0,0,'Consommation BATIMENT'!K$139))</f>
        <v>45355505.710564546</v>
      </c>
      <c r="L257" s="553">
        <f>IF(L$29="","",IF('Consommation BATIMENT'!L$139&lt;0,0,'Consommation BATIMENT'!L$139))</f>
        <v>47320827.644919395</v>
      </c>
      <c r="M257" s="553">
        <f>IF(M$29="","",IF('Consommation BATIMENT'!M$139&lt;0,0,'Consommation BATIMENT'!M$139))</f>
        <v>48913508.326614611</v>
      </c>
      <c r="N257" s="553">
        <f>IF(N$29="","",IF('Consommation BATIMENT'!N$139&lt;0,0,'Consommation BATIMENT'!N$139))</f>
        <v>50204203.611444786</v>
      </c>
      <c r="O257" s="553">
        <f>IF(O$29="","",IF('Consommation BATIMENT'!O$139&lt;0,0,'Consommation BATIMENT'!O$139))</f>
        <v>51250172.422035061</v>
      </c>
      <c r="P257" s="553">
        <f>IF(P$29="","",IF('Consommation BATIMENT'!P$139&lt;0,0,'Consommation BATIMENT'!P$139))</f>
        <v>52097816.916894734</v>
      </c>
      <c r="Q257" s="553">
        <f>IF(Q$29="","",IF('Consommation BATIMENT'!Q$139&lt;0,0,'Consommation BATIMENT'!Q$139))</f>
        <v>52784741.022461928</v>
      </c>
      <c r="R257" s="553">
        <f>IF(R$29="","",IF('Consommation BATIMENT'!R$139&lt;0,0,'Consommation BATIMENT'!R$139))</f>
        <v>53341418.65048971</v>
      </c>
      <c r="S257" s="553">
        <f>IF(S$29="","",IF('Consommation BATIMENT'!S$139&lt;0,0,'Consommation BATIMENT'!S$139))</f>
        <v>53792545.607652992</v>
      </c>
      <c r="T257" s="553">
        <f>IF(T$29="","",IF('Consommation BATIMENT'!T$139&lt;0,0,'Consommation BATIMENT'!T$139))</f>
        <v>54158135.171940722</v>
      </c>
      <c r="U257" s="553">
        <f>IF(U$29="","",IF('Consommation BATIMENT'!U$139&lt;0,0,'Consommation BATIMENT'!U$139))</f>
        <v>54454405.938725591</v>
      </c>
      <c r="V257" s="553">
        <f>IF(V$29="","",IF('Consommation BATIMENT'!V$139&lt;0,0,'Consommation BATIMENT'!V$139))</f>
        <v>54694501.323894225</v>
      </c>
      <c r="W257" s="553">
        <f>IF(W$29="","",IF('Consommation BATIMENT'!W$139&lt;0,0,'Consommation BATIMENT'!W$139))</f>
        <v>54889072.643247955</v>
      </c>
      <c r="X257" s="553">
        <f>IF(X$29="","",IF('Consommation BATIMENT'!X$139&lt;0,0,'Consommation BATIMENT'!X$139))</f>
        <v>55046751.635238834</v>
      </c>
      <c r="Y257" s="553">
        <f>IF(Y$29="","",IF('Consommation BATIMENT'!Y$139&lt;0,0,'Consommation BATIMENT'!Y$139))</f>
        <v>55174533.389496557</v>
      </c>
      <c r="Z257" s="553">
        <f>IF(Z$29="","",IF('Consommation BATIMENT'!Z$139&lt;0,0,'Consommation BATIMENT'!Z$139))</f>
        <v>55278086.668947548</v>
      </c>
      <c r="AA257" s="553">
        <f>IF(AA$29="","",IF('Consommation BATIMENT'!AA$139&lt;0,0,'Consommation BATIMENT'!AA$139))</f>
        <v>55362005.392300069</v>
      </c>
      <c r="AB257" s="553">
        <f>IF(AB$29="","",IF('Consommation BATIMENT'!AB$139&lt;0,0,'Consommation BATIMENT'!AB$139))</f>
        <v>55430012.433375485</v>
      </c>
      <c r="AC257" s="553">
        <f>IF(AC$29="","",IF('Consommation BATIMENT'!AC$139&lt;0,0,'Consommation BATIMENT'!AC$139))</f>
        <v>55485124.778404914</v>
      </c>
      <c r="AD257" s="553">
        <f>IF(AD$29="","",IF('Consommation BATIMENT'!AD$139&lt;0,0,'Consommation BATIMENT'!AD$139))</f>
        <v>55529787.368139915</v>
      </c>
      <c r="AE257" s="553">
        <f>IF(AE$29="","",IF('Consommation BATIMENT'!AE$139&lt;0,0,'Consommation BATIMENT'!AE$139))</f>
        <v>55565981.562394798</v>
      </c>
      <c r="AF257" s="553">
        <f>IF(AF$29="","",IF('Consommation BATIMENT'!AF$139&lt;0,0,'Consommation BATIMENT'!AF$139))</f>
        <v>55595313.038816854</v>
      </c>
      <c r="AG257" s="553">
        <f>IF(AG$29="","",IF('Consommation BATIMENT'!AG$139&lt;0,0,'Consommation BATIMENT'!AG$139))</f>
        <v>55619083.025324605</v>
      </c>
      <c r="AH257" s="553">
        <f>IF(AH$29="","",IF('Consommation BATIMENT'!AH$139&lt;0,0,'Consommation BATIMENT'!AH$139))</f>
        <v>55638346.0262881</v>
      </c>
      <c r="AI257" s="553">
        <f>IF(AI$29="","",IF('Consommation BATIMENT'!AI$139&lt;0,0,'Consommation BATIMENT'!AI$139))</f>
        <v>55653956.603349157</v>
      </c>
      <c r="AJ257" s="553">
        <f>IF(AJ$29="","",IF('Consommation BATIMENT'!AJ$139&lt;0,0,'Consommation BATIMENT'!AJ$139))</f>
        <v>55666607.286212176</v>
      </c>
      <c r="AK257" s="553" t="str">
        <f>IF(AK$29="","",IF('Consommation BATIMENT'!AK$139&lt;0,0,'Consommation BATIMENT'!AK$139))</f>
        <v/>
      </c>
      <c r="AL257" s="553" t="str">
        <f>IF(AL$29="","",IF('Consommation BATIMENT'!AL$139&lt;0,0,'Consommation BATIMENT'!AL$139))</f>
        <v/>
      </c>
      <c r="AM257" s="553" t="str">
        <f>IF(AM$29="","",IF('Consommation BATIMENT'!AM$139&lt;0,0,'Consommation BATIMENT'!AM$139))</f>
        <v/>
      </c>
      <c r="AN257" s="553" t="str">
        <f>IF(AN$29="","",IF('Consommation BATIMENT'!AN$139&lt;0,0,'Consommation BATIMENT'!AN$139))</f>
        <v/>
      </c>
      <c r="AO257" s="553" t="str">
        <f>IF(AO$29="","",IF('Consommation BATIMENT'!AO$139&lt;0,0,'Consommation BATIMENT'!AO$139))</f>
        <v/>
      </c>
      <c r="AP257" s="553" t="str">
        <f>IF(AP$29="","",IF('Consommation BATIMENT'!AP$139&lt;0,0,'Consommation BATIMENT'!AP$139))</f>
        <v/>
      </c>
      <c r="AQ257" s="553" t="str">
        <f>IF(AQ$29="","",IF('Consommation BATIMENT'!AQ$139&lt;0,0,'Consommation BATIMENT'!AQ$139))</f>
        <v/>
      </c>
      <c r="AR257" s="553" t="str">
        <f>IF(AR$29="","",IF('Consommation BATIMENT'!AR$139&lt;0,0,'Consommation BATIMENT'!AR$139))</f>
        <v/>
      </c>
    </row>
    <row r="258" spans="1:1173" s="548" customFormat="1" ht="22" hidden="1" customHeight="1" x14ac:dyDescent="0.15">
      <c r="A258" s="513"/>
      <c r="B258" s="549" t="s">
        <v>199</v>
      </c>
      <c r="C258" s="550" t="s">
        <v>79</v>
      </c>
      <c r="D258" s="547">
        <f t="shared" ref="D258:AR258" si="91">IF(D$29="","",IF(D257&lt;0,0,IF($D247=0,D257,$F$211*$F$212*D257)))</f>
        <v>10565099.999999998</v>
      </c>
      <c r="E258" s="547">
        <f t="shared" si="91"/>
        <v>19126969.877924997</v>
      </c>
      <c r="F258" s="547">
        <f t="shared" si="91"/>
        <v>26065438.591568924</v>
      </c>
      <c r="G258" s="547">
        <f t="shared" si="91"/>
        <v>31688316.394739076</v>
      </c>
      <c r="H258" s="547">
        <f t="shared" si="91"/>
        <v>36245050.177686289</v>
      </c>
      <c r="I258" s="547">
        <f t="shared" si="91"/>
        <v>39937789.642333001</v>
      </c>
      <c r="J258" s="547">
        <f t="shared" si="91"/>
        <v>42930355.239382118</v>
      </c>
      <c r="K258" s="547">
        <f t="shared" si="91"/>
        <v>45355505.710564546</v>
      </c>
      <c r="L258" s="547">
        <f t="shared" si="91"/>
        <v>47320827.644919395</v>
      </c>
      <c r="M258" s="547">
        <f t="shared" si="91"/>
        <v>48913508.326614611</v>
      </c>
      <c r="N258" s="547">
        <f t="shared" si="91"/>
        <v>50204203.611444786</v>
      </c>
      <c r="O258" s="547">
        <f t="shared" si="91"/>
        <v>51250172.422035061</v>
      </c>
      <c r="P258" s="547">
        <f t="shared" si="91"/>
        <v>52097816.916894734</v>
      </c>
      <c r="Q258" s="547">
        <f t="shared" si="91"/>
        <v>52784741.022461928</v>
      </c>
      <c r="R258" s="547">
        <f t="shared" si="91"/>
        <v>53341418.65048971</v>
      </c>
      <c r="S258" s="547">
        <f t="shared" si="91"/>
        <v>53792545.607652992</v>
      </c>
      <c r="T258" s="547">
        <f t="shared" si="91"/>
        <v>54158135.171940722</v>
      </c>
      <c r="U258" s="547">
        <f t="shared" si="91"/>
        <v>54454405.938725591</v>
      </c>
      <c r="V258" s="547">
        <f t="shared" si="91"/>
        <v>54694501.323894225</v>
      </c>
      <c r="W258" s="547">
        <f t="shared" si="91"/>
        <v>54889072.643247955</v>
      </c>
      <c r="X258" s="547">
        <f t="shared" si="91"/>
        <v>55046751.635238834</v>
      </c>
      <c r="Y258" s="547">
        <f t="shared" si="91"/>
        <v>55174533.389496557</v>
      </c>
      <c r="Z258" s="547">
        <f t="shared" si="91"/>
        <v>55278086.668947548</v>
      </c>
      <c r="AA258" s="547">
        <f t="shared" si="91"/>
        <v>55362005.392300069</v>
      </c>
      <c r="AB258" s="547">
        <f t="shared" si="91"/>
        <v>55430012.433375485</v>
      </c>
      <c r="AC258" s="547">
        <f t="shared" si="91"/>
        <v>55485124.778404914</v>
      </c>
      <c r="AD258" s="547">
        <f t="shared" si="91"/>
        <v>55529787.368139915</v>
      </c>
      <c r="AE258" s="547">
        <f t="shared" si="91"/>
        <v>55565981.562394798</v>
      </c>
      <c r="AF258" s="547">
        <f t="shared" si="91"/>
        <v>55595313.038816854</v>
      </c>
      <c r="AG258" s="547">
        <f t="shared" si="91"/>
        <v>55619083.025324605</v>
      </c>
      <c r="AH258" s="547">
        <f t="shared" si="91"/>
        <v>55638346.0262881</v>
      </c>
      <c r="AI258" s="547">
        <f t="shared" si="91"/>
        <v>55653956.603349157</v>
      </c>
      <c r="AJ258" s="547">
        <f t="shared" si="91"/>
        <v>55666607.286212176</v>
      </c>
      <c r="AK258" s="547" t="str">
        <f t="shared" si="91"/>
        <v/>
      </c>
      <c r="AL258" s="547" t="str">
        <f t="shared" si="91"/>
        <v/>
      </c>
      <c r="AM258" s="547" t="str">
        <f t="shared" si="91"/>
        <v/>
      </c>
      <c r="AN258" s="547" t="str">
        <f t="shared" si="91"/>
        <v/>
      </c>
      <c r="AO258" s="547" t="str">
        <f t="shared" si="91"/>
        <v/>
      </c>
      <c r="AP258" s="547" t="str">
        <f t="shared" si="91"/>
        <v/>
      </c>
      <c r="AQ258" s="547" t="str">
        <f t="shared" si="91"/>
        <v/>
      </c>
      <c r="AR258" s="547" t="str">
        <f t="shared" si="91"/>
        <v/>
      </c>
    </row>
    <row r="259" spans="1:1173" s="548" customFormat="1" ht="22" hidden="1" customHeight="1" x14ac:dyDescent="0.15">
      <c r="A259" s="513"/>
      <c r="B259" s="549" t="s">
        <v>197</v>
      </c>
      <c r="C259" s="550" t="s">
        <v>49</v>
      </c>
      <c r="D259" s="547">
        <f t="shared" ref="D259:AR259" si="92">IF(D$29="","",IF($D247=0,$H247*D258,$J$24*D258))</f>
        <v>1135724246.0927999</v>
      </c>
      <c r="E259" s="547">
        <f t="shared" si="92"/>
        <v>2056105805.4013748</v>
      </c>
      <c r="F259" s="547">
        <f t="shared" si="92"/>
        <v>2801975427.9171796</v>
      </c>
      <c r="G259" s="547">
        <f t="shared" si="92"/>
        <v>3406422016.5796022</v>
      </c>
      <c r="H259" s="547">
        <f t="shared" si="92"/>
        <v>3896260545.3472729</v>
      </c>
      <c r="I259" s="547">
        <f t="shared" si="92"/>
        <v>4293221647.8927307</v>
      </c>
      <c r="J259" s="547">
        <f t="shared" si="92"/>
        <v>4614915650.4664745</v>
      </c>
      <c r="K259" s="547">
        <f t="shared" si="92"/>
        <v>4875613816.1767149</v>
      </c>
      <c r="L259" s="547">
        <f t="shared" si="92"/>
        <v>5086881458.9084263</v>
      </c>
      <c r="M259" s="547">
        <f t="shared" si="92"/>
        <v>5258091013.6201534</v>
      </c>
      <c r="N259" s="547">
        <f t="shared" si="92"/>
        <v>5396837824.2797098</v>
      </c>
      <c r="O259" s="547">
        <f t="shared" si="92"/>
        <v>5509277094.9770269</v>
      </c>
      <c r="P259" s="547">
        <f t="shared" si="92"/>
        <v>5600396952.326149</v>
      </c>
      <c r="Q259" s="547">
        <f t="shared" si="92"/>
        <v>5674239732.9830551</v>
      </c>
      <c r="R259" s="547">
        <f t="shared" si="92"/>
        <v>5734081313.2244701</v>
      </c>
      <c r="S259" s="547">
        <f t="shared" si="92"/>
        <v>5782576436.1590767</v>
      </c>
      <c r="T259" s="547">
        <f t="shared" si="92"/>
        <v>5821876483.7005177</v>
      </c>
      <c r="U259" s="547">
        <f t="shared" si="92"/>
        <v>5853724918.0027084</v>
      </c>
      <c r="V259" s="547">
        <f t="shared" si="92"/>
        <v>5879534626.411622</v>
      </c>
      <c r="W259" s="547">
        <f t="shared" si="92"/>
        <v>5900450601.1761103</v>
      </c>
      <c r="X259" s="547">
        <f t="shared" si="92"/>
        <v>5917400734.5684595</v>
      </c>
      <c r="Y259" s="547">
        <f t="shared" si="92"/>
        <v>5931136982.8310194</v>
      </c>
      <c r="Z259" s="547">
        <f t="shared" si="92"/>
        <v>5942268725.0989504</v>
      </c>
      <c r="AA259" s="547">
        <f t="shared" si="92"/>
        <v>5951289797.1960068</v>
      </c>
      <c r="AB259" s="547">
        <f t="shared" si="92"/>
        <v>5958600399.599617</v>
      </c>
      <c r="AC259" s="547">
        <f t="shared" si="92"/>
        <v>5964524851.4750319</v>
      </c>
      <c r="AD259" s="547">
        <f t="shared" si="92"/>
        <v>5969325978.3981409</v>
      </c>
      <c r="AE259" s="547">
        <f t="shared" si="92"/>
        <v>5973216772.0473318</v>
      </c>
      <c r="AF259" s="547">
        <f t="shared" si="92"/>
        <v>5976369839.1215878</v>
      </c>
      <c r="AG259" s="547">
        <f t="shared" si="92"/>
        <v>5978925058.6657619</v>
      </c>
      <c r="AH259" s="547">
        <f t="shared" si="92"/>
        <v>5980995787.5037994</v>
      </c>
      <c r="AI259" s="547">
        <f t="shared" si="92"/>
        <v>5982673889.070632</v>
      </c>
      <c r="AJ259" s="547">
        <f t="shared" si="92"/>
        <v>5984033808.7360554</v>
      </c>
      <c r="AK259" s="547" t="str">
        <f t="shared" si="92"/>
        <v/>
      </c>
      <c r="AL259" s="547" t="str">
        <f t="shared" si="92"/>
        <v/>
      </c>
      <c r="AM259" s="547" t="str">
        <f t="shared" si="92"/>
        <v/>
      </c>
      <c r="AN259" s="547" t="str">
        <f t="shared" si="92"/>
        <v/>
      </c>
      <c r="AO259" s="547" t="str">
        <f t="shared" si="92"/>
        <v/>
      </c>
      <c r="AP259" s="547" t="str">
        <f t="shared" si="92"/>
        <v/>
      </c>
      <c r="AQ259" s="547" t="str">
        <f t="shared" si="92"/>
        <v/>
      </c>
      <c r="AR259" s="547" t="str">
        <f t="shared" si="92"/>
        <v/>
      </c>
    </row>
    <row r="260" spans="1:1173" s="513" customFormat="1" ht="10" hidden="1" customHeight="1" x14ac:dyDescent="0.15">
      <c r="C260" s="545"/>
      <c r="D260" s="551"/>
      <c r="E260" s="551"/>
      <c r="F260" s="551"/>
      <c r="G260" s="551"/>
      <c r="H260" s="551"/>
      <c r="I260" s="551"/>
      <c r="J260" s="551"/>
      <c r="K260" s="551"/>
      <c r="L260" s="551"/>
      <c r="M260" s="551"/>
      <c r="N260" s="551"/>
      <c r="O260" s="551"/>
      <c r="P260" s="551"/>
      <c r="Q260" s="551"/>
      <c r="R260" s="551"/>
      <c r="S260" s="551"/>
      <c r="T260" s="551"/>
      <c r="U260" s="551"/>
      <c r="V260" s="551"/>
      <c r="W260" s="551"/>
      <c r="X260" s="551"/>
      <c r="Y260" s="551"/>
      <c r="Z260" s="551"/>
      <c r="AA260" s="551"/>
      <c r="AB260" s="551"/>
      <c r="AC260" s="551"/>
      <c r="AD260" s="551"/>
      <c r="AE260" s="551"/>
      <c r="AF260" s="551"/>
      <c r="AG260" s="551"/>
      <c r="AH260" s="551"/>
      <c r="AI260" s="551"/>
      <c r="AJ260" s="551"/>
      <c r="AK260" s="551"/>
      <c r="AL260" s="551"/>
      <c r="AM260" s="551"/>
      <c r="AN260" s="551"/>
      <c r="AO260" s="551"/>
      <c r="AP260" s="551"/>
      <c r="AQ260" s="551"/>
      <c r="AR260" s="551"/>
    </row>
    <row r="261" spans="1:1173" s="543" customFormat="1" ht="26" hidden="1" customHeight="1" x14ac:dyDescent="0.15">
      <c r="A261" s="513"/>
      <c r="B261" s="543" t="s">
        <v>101</v>
      </c>
      <c r="C261" s="546" t="s">
        <v>79</v>
      </c>
      <c r="D261" s="553">
        <f>IF(D$29="","",IF('Consommation BATIMENT'!D$146&lt;0,0,'Consommation BATIMENT'!D$146))</f>
        <v>559000</v>
      </c>
      <c r="E261" s="553">
        <f>IF(E$29="","",IF('Consommation BATIMENT'!E$146&lt;0,0,'Consommation BATIMENT'!E$146))</f>
        <v>1123249.9882499999</v>
      </c>
      <c r="F261" s="553">
        <f>IF(F$29="","",IF('Consommation BATIMENT'!F$146&lt;0,0,'Consommation BATIMENT'!F$146))</f>
        <v>1692866.9336653971</v>
      </c>
      <c r="G261" s="553">
        <f>IF(G$29="","",IF('Consommation BATIMENT'!G$146&lt;0,0,'Consommation BATIMENT'!G$146))</f>
        <v>2267956.7509902352</v>
      </c>
      <c r="H261" s="553">
        <f>IF(H$29="","",IF('Consommation BATIMENT'!H$146&lt;0,0,'Consommation BATIMENT'!H$146))</f>
        <v>2848616.508000291</v>
      </c>
      <c r="I261" s="553">
        <f>IF(I$29="","",IF('Consommation BATIMENT'!I$146&lt;0,0,'Consommation BATIMENT'!I$146))</f>
        <v>3434936.2153146551</v>
      </c>
      <c r="J261" s="553">
        <f>IF(J$29="","",IF('Consommation BATIMENT'!J$146&lt;0,0,'Consommation BATIMENT'!J$146))</f>
        <v>4027000.2779678046</v>
      </c>
      <c r="K261" s="553">
        <f>IF(K$29="","",IF('Consommation BATIMENT'!K$146&lt;0,0,'Consommation BATIMENT'!K$146))</f>
        <v>4624888.6728864061</v>
      </c>
      <c r="L261" s="553">
        <f>IF(L$29="","",IF('Consommation BATIMENT'!L$146&lt;0,0,'Consommation BATIMENT'!L$146))</f>
        <v>5228677.9042529184</v>
      </c>
      <c r="M261" s="553">
        <f>IF(M$29="","",IF('Consommation BATIMENT'!M$146&lt;0,0,'Consommation BATIMENT'!M$146))</f>
        <v>5838441.778881954</v>
      </c>
      <c r="N261" s="553">
        <f>IF(N$29="","",IF('Consommation BATIMENT'!N$146&lt;0,0,'Consommation BATIMENT'!N$146))</f>
        <v>6454252.0357480403</v>
      </c>
      <c r="O261" s="553">
        <f>IF(O$29="","",IF('Consommation BATIMENT'!O$146&lt;0,0,'Consommation BATIMENT'!O$146))</f>
        <v>7076178.8573305653</v>
      </c>
      <c r="P261" s="553">
        <f>IF(P$29="","",IF('Consommation BATIMENT'!P$146&lt;0,0,'Consommation BATIMENT'!P$146))</f>
        <v>7704291.2851961618</v>
      </c>
      <c r="Q261" s="553">
        <f>IF(Q$29="","",IF('Consommation BATIMENT'!Q$146&lt;0,0,'Consommation BATIMENT'!Q$146))</f>
        <v>8338657.5579878222</v>
      </c>
      <c r="R261" s="553">
        <f>IF(R$29="","",IF('Consommation BATIMENT'!R$146&lt;0,0,'Consommation BATIMENT'!R$146))</f>
        <v>8979345.3865451124</v>
      </c>
      <c r="S261" s="553">
        <f>IF(S$29="","",IF('Consommation BATIMENT'!S$146&lt;0,0,'Consommation BATIMENT'!S$146))</f>
        <v>9626422.1780881211</v>
      </c>
      <c r="T261" s="553">
        <f>IF(T$29="","",IF('Consommation BATIMENT'!T$146&lt;0,0,'Consommation BATIMENT'!T$146))</f>
        <v>10279955.219135359</v>
      </c>
      <c r="U261" s="553">
        <f>IF(U$29="","",IF('Consommation BATIMENT'!U$146&lt;0,0,'Consommation BATIMENT'!U$146))</f>
        <v>10940011.824992409</v>
      </c>
      <c r="V261" s="553">
        <f>IF(V$29="","",IF('Consommation BATIMENT'!V$146&lt;0,0,'Consommation BATIMENT'!V$146))</f>
        <v>11606659.462162321</v>
      </c>
      <c r="W261" s="553">
        <f>IF(W$29="","",IF('Consommation BATIMENT'!W$146&lt;0,0,'Consommation BATIMENT'!W$146))</f>
        <v>12279965.848824672</v>
      </c>
      <c r="X261" s="553">
        <f>IF(X$29="","",IF('Consommation BATIMENT'!X$146&lt;0,0,'Consommation BATIMENT'!X$146))</f>
        <v>12959999.037554439</v>
      </c>
      <c r="Y261" s="553">
        <f>IF(Y$29="","",IF('Consommation BATIMENT'!Y$146&lt;0,0,'Consommation BATIMENT'!Y$146))</f>
        <v>13646827.483661087</v>
      </c>
      <c r="Z261" s="553">
        <f>IF(Z$29="","",IF('Consommation BATIMENT'!Z$146&lt;0,0,'Consommation BATIMENT'!Z$146))</f>
        <v>14340520.101887425</v>
      </c>
      <c r="AA261" s="553">
        <f>IF(AA$29="","",IF('Consommation BATIMENT'!AA$146&lt;0,0,'Consommation BATIMENT'!AA$146))</f>
        <v>15041146.313688502</v>
      </c>
      <c r="AB261" s="553">
        <f>IF(AB$29="","",IF('Consommation BATIMENT'!AB$146&lt;0,0,'Consommation BATIMENT'!AB$146))</f>
        <v>15748776.086889945</v>
      </c>
      <c r="AC261" s="553">
        <f>IF(AC$29="","",IF('Consommation BATIMENT'!AC$146&lt;0,0,'Consommation BATIMENT'!AC$146))</f>
        <v>16463479.969184104</v>
      </c>
      <c r="AD261" s="553">
        <f>IF(AD$29="","",IF('Consommation BATIMENT'!AD$146&lt;0,0,'Consommation BATIMENT'!AD$146))</f>
        <v>17185329.116645973</v>
      </c>
      <c r="AE261" s="553">
        <f>IF(AE$29="","",IF('Consommation BATIMENT'!AE$146&lt;0,0,'Consommation BATIMENT'!AE$146))</f>
        <v>17914395.318226896</v>
      </c>
      <c r="AF261" s="553">
        <f>IF(AF$29="","",IF('Consommation BATIMENT'!AF$146&lt;0,0,'Consommation BATIMENT'!AF$146))</f>
        <v>18650751.017002534</v>
      </c>
      <c r="AG261" s="553">
        <f>IF(AG$29="","",IF('Consommation BATIMENT'!AG$146&lt;0,0,'Consommation BATIMENT'!AG$146))</f>
        <v>19394469.328804523</v>
      </c>
      <c r="AH261" s="553">
        <f>IF(AH$29="","",IF('Consommation BATIMENT'!AH$146&lt;0,0,'Consommation BATIMENT'!AH$146))</f>
        <v>20145624.058745999</v>
      </c>
      <c r="AI261" s="553">
        <f>IF(AI$29="","",IF('Consommation BATIMENT'!AI$146&lt;0,0,'Consommation BATIMENT'!AI$146))</f>
        <v>20904289.716054596</v>
      </c>
      <c r="AJ261" s="553">
        <f>IF(AJ$29="","",IF('Consommation BATIMENT'!AJ$146&lt;0,0,'Consommation BATIMENT'!AJ$146))</f>
        <v>21670541.527548265</v>
      </c>
      <c r="AK261" s="553" t="str">
        <f>IF(AK$29="","",IF('Consommation BATIMENT'!AK$146&lt;0,0,'Consommation BATIMENT'!AK$146))</f>
        <v/>
      </c>
      <c r="AL261" s="553" t="str">
        <f>IF(AL$29="","",IF('Consommation BATIMENT'!AL$146&lt;0,0,'Consommation BATIMENT'!AL$146))</f>
        <v/>
      </c>
      <c r="AM261" s="553" t="str">
        <f>IF(AM$29="","",IF('Consommation BATIMENT'!AM$146&lt;0,0,'Consommation BATIMENT'!AM$146))</f>
        <v/>
      </c>
      <c r="AN261" s="553" t="str">
        <f>IF(AN$29="","",IF('Consommation BATIMENT'!AN$146&lt;0,0,'Consommation BATIMENT'!AN$146))</f>
        <v/>
      </c>
      <c r="AO261" s="553" t="str">
        <f>IF(AO$29="","",IF('Consommation BATIMENT'!AO$146&lt;0,0,'Consommation BATIMENT'!AO$146))</f>
        <v/>
      </c>
      <c r="AP261" s="553" t="str">
        <f>IF(AP$29="","",IF('Consommation BATIMENT'!AP$146&lt;0,0,'Consommation BATIMENT'!AP$146))</f>
        <v/>
      </c>
      <c r="AQ261" s="553" t="str">
        <f>IF(AQ$29="","",IF('Consommation BATIMENT'!AQ$146&lt;0,0,'Consommation BATIMENT'!AQ$146))</f>
        <v/>
      </c>
      <c r="AR261" s="553" t="str">
        <f>IF(AR$29="","",IF('Consommation BATIMENT'!AR$146&lt;0,0,'Consommation BATIMENT'!AR$146))</f>
        <v/>
      </c>
    </row>
    <row r="262" spans="1:1173" s="548" customFormat="1" ht="22" hidden="1" customHeight="1" x14ac:dyDescent="0.15">
      <c r="A262" s="513"/>
      <c r="B262" s="549" t="s">
        <v>200</v>
      </c>
      <c r="C262" s="550" t="s">
        <v>79</v>
      </c>
      <c r="D262" s="547">
        <f t="shared" ref="D262:AR262" si="93">IF(D$29="","",IF(D261&lt;0,0,IF($F247=0,D261,$F$211*$F$212*D261)))</f>
        <v>559000</v>
      </c>
      <c r="E262" s="547">
        <f t="shared" si="93"/>
        <v>1123249.9882499999</v>
      </c>
      <c r="F262" s="547">
        <f t="shared" si="93"/>
        <v>1692866.9336653971</v>
      </c>
      <c r="G262" s="547">
        <f t="shared" si="93"/>
        <v>2267956.7509902352</v>
      </c>
      <c r="H262" s="547">
        <f t="shared" si="93"/>
        <v>2848616.508000291</v>
      </c>
      <c r="I262" s="547">
        <f t="shared" si="93"/>
        <v>3434936.2153146551</v>
      </c>
      <c r="J262" s="547">
        <f t="shared" si="93"/>
        <v>4027000.2779678046</v>
      </c>
      <c r="K262" s="547">
        <f t="shared" si="93"/>
        <v>4624888.6728864061</v>
      </c>
      <c r="L262" s="547">
        <f t="shared" si="93"/>
        <v>5228677.9042529184</v>
      </c>
      <c r="M262" s="547">
        <f t="shared" si="93"/>
        <v>5838441.778881954</v>
      </c>
      <c r="N262" s="547">
        <f t="shared" si="93"/>
        <v>6454252.0357480403</v>
      </c>
      <c r="O262" s="547">
        <f t="shared" si="93"/>
        <v>7076178.8573305653</v>
      </c>
      <c r="P262" s="547">
        <f t="shared" si="93"/>
        <v>7704291.2851961618</v>
      </c>
      <c r="Q262" s="547">
        <f t="shared" si="93"/>
        <v>8338657.5579878222</v>
      </c>
      <c r="R262" s="547">
        <f t="shared" si="93"/>
        <v>8979345.3865451124</v>
      </c>
      <c r="S262" s="547">
        <f t="shared" si="93"/>
        <v>9626422.1780881211</v>
      </c>
      <c r="T262" s="547">
        <f t="shared" si="93"/>
        <v>10279955.219135359</v>
      </c>
      <c r="U262" s="547">
        <f t="shared" si="93"/>
        <v>10940011.824992409</v>
      </c>
      <c r="V262" s="547">
        <f t="shared" si="93"/>
        <v>11606659.462162321</v>
      </c>
      <c r="W262" s="547">
        <f t="shared" si="93"/>
        <v>12279965.848824672</v>
      </c>
      <c r="X262" s="547">
        <f t="shared" si="93"/>
        <v>12959999.037554439</v>
      </c>
      <c r="Y262" s="547">
        <f t="shared" si="93"/>
        <v>13646827.483661087</v>
      </c>
      <c r="Z262" s="547">
        <f t="shared" si="93"/>
        <v>14340520.101887425</v>
      </c>
      <c r="AA262" s="547">
        <f t="shared" si="93"/>
        <v>15041146.313688502</v>
      </c>
      <c r="AB262" s="547">
        <f t="shared" si="93"/>
        <v>15748776.086889945</v>
      </c>
      <c r="AC262" s="547">
        <f t="shared" si="93"/>
        <v>16463479.969184104</v>
      </c>
      <c r="AD262" s="547">
        <f t="shared" si="93"/>
        <v>17185329.116645973</v>
      </c>
      <c r="AE262" s="547">
        <f t="shared" si="93"/>
        <v>17914395.318226896</v>
      </c>
      <c r="AF262" s="547">
        <f t="shared" si="93"/>
        <v>18650751.017002534</v>
      </c>
      <c r="AG262" s="547">
        <f t="shared" si="93"/>
        <v>19394469.328804523</v>
      </c>
      <c r="AH262" s="547">
        <f t="shared" si="93"/>
        <v>20145624.058745999</v>
      </c>
      <c r="AI262" s="547">
        <f t="shared" si="93"/>
        <v>20904289.716054596</v>
      </c>
      <c r="AJ262" s="547">
        <f t="shared" si="93"/>
        <v>21670541.527548265</v>
      </c>
      <c r="AK262" s="547" t="str">
        <f t="shared" si="93"/>
        <v/>
      </c>
      <c r="AL262" s="547" t="str">
        <f t="shared" si="93"/>
        <v/>
      </c>
      <c r="AM262" s="547" t="str">
        <f t="shared" si="93"/>
        <v/>
      </c>
      <c r="AN262" s="547" t="str">
        <f t="shared" si="93"/>
        <v/>
      </c>
      <c r="AO262" s="547" t="str">
        <f t="shared" si="93"/>
        <v/>
      </c>
      <c r="AP262" s="547" t="str">
        <f t="shared" si="93"/>
        <v/>
      </c>
      <c r="AQ262" s="547" t="str">
        <f t="shared" si="93"/>
        <v/>
      </c>
      <c r="AR262" s="547" t="str">
        <f t="shared" si="93"/>
        <v/>
      </c>
      <c r="AS262" s="554"/>
    </row>
    <row r="263" spans="1:1173" s="548" customFormat="1" ht="22" hidden="1" customHeight="1" x14ac:dyDescent="0.15">
      <c r="A263" s="513"/>
      <c r="B263" s="549" t="s">
        <v>201</v>
      </c>
      <c r="C263" s="550" t="s">
        <v>49</v>
      </c>
      <c r="D263" s="547">
        <f t="shared" ref="D263:AR263" si="94">IF(D$29="","",IF($F247=0,$H247*D262,$J$24*D262))</f>
        <v>60091229.952000007</v>
      </c>
      <c r="E263" s="547">
        <f t="shared" si="94"/>
        <v>120746821.7129017</v>
      </c>
      <c r="F263" s="547">
        <f t="shared" si="94"/>
        <v>181979349.17535692</v>
      </c>
      <c r="G263" s="547">
        <f t="shared" si="94"/>
        <v>243800197.93371207</v>
      </c>
      <c r="H263" s="547">
        <f t="shared" si="94"/>
        <v>306219802.55332512</v>
      </c>
      <c r="I263" s="547">
        <f t="shared" si="94"/>
        <v>369247838.97124428</v>
      </c>
      <c r="J263" s="547">
        <f t="shared" si="94"/>
        <v>432893380.53690749</v>
      </c>
      <c r="K263" s="547">
        <f t="shared" si="94"/>
        <v>497165024.58822387</v>
      </c>
      <c r="L263" s="547">
        <f t="shared" si="94"/>
        <v>562070995.15099037</v>
      </c>
      <c r="M263" s="547">
        <f t="shared" si="94"/>
        <v>627619226.29008853</v>
      </c>
      <c r="N263" s="547">
        <f t="shared" si="94"/>
        <v>693817429.78228915</v>
      </c>
      <c r="O263" s="547">
        <f t="shared" si="94"/>
        <v>760673150.08467197</v>
      </c>
      <c r="P263" s="547">
        <f t="shared" si="94"/>
        <v>828193809.00878751</v>
      </c>
      <c r="Q263" s="547">
        <f t="shared" si="94"/>
        <v>896386742.05371916</v>
      </c>
      <c r="R263" s="547">
        <f t="shared" si="94"/>
        <v>965259227.98088145</v>
      </c>
      <c r="S263" s="547">
        <f t="shared" si="94"/>
        <v>1034818512.9132845</v>
      </c>
      <c r="T263" s="547">
        <f t="shared" si="94"/>
        <v>1105071829.9987934</v>
      </c>
      <c r="U263" s="547">
        <f t="shared" si="94"/>
        <v>1176026415.4798176</v>
      </c>
      <c r="V263" s="547">
        <f t="shared" si="94"/>
        <v>1247689521.8521516</v>
      </c>
      <c r="W263" s="547">
        <f t="shared" si="94"/>
        <v>1320068428.6662438</v>
      </c>
      <c r="X263" s="547">
        <f t="shared" si="94"/>
        <v>1393170451.4192891</v>
      </c>
      <c r="Y263" s="547">
        <f t="shared" si="94"/>
        <v>1467002948.9015241</v>
      </c>
      <c r="Z263" s="547">
        <f t="shared" si="94"/>
        <v>1541573329.2912269</v>
      </c>
      <c r="AA263" s="547">
        <f t="shared" si="94"/>
        <v>1616889055.2370894</v>
      </c>
      <c r="AB263" s="547">
        <f t="shared" si="94"/>
        <v>1692957648.1213999</v>
      </c>
      <c r="AC263" s="547">
        <f t="shared" si="94"/>
        <v>1769786691.6608014</v>
      </c>
      <c r="AD263" s="547">
        <f t="shared" si="94"/>
        <v>1847383834.9716892</v>
      </c>
      <c r="AE263" s="547">
        <f t="shared" si="94"/>
        <v>1925756795.2032285</v>
      </c>
      <c r="AF263" s="547">
        <f t="shared" si="94"/>
        <v>2004913359.8214619</v>
      </c>
      <c r="AG263" s="547">
        <f t="shared" si="94"/>
        <v>2084861388.6121714</v>
      </c>
      <c r="AH263" s="547">
        <f t="shared" si="94"/>
        <v>2165608815.4573336</v>
      </c>
      <c r="AI263" s="547">
        <f t="shared" si="94"/>
        <v>2247163649.9296346</v>
      </c>
      <c r="AJ263" s="547">
        <f t="shared" si="94"/>
        <v>2329533978.7410879</v>
      </c>
      <c r="AK263" s="547" t="str">
        <f t="shared" si="94"/>
        <v/>
      </c>
      <c r="AL263" s="547" t="str">
        <f t="shared" si="94"/>
        <v/>
      </c>
      <c r="AM263" s="547" t="str">
        <f t="shared" si="94"/>
        <v/>
      </c>
      <c r="AN263" s="547" t="str">
        <f t="shared" si="94"/>
        <v/>
      </c>
      <c r="AO263" s="547" t="str">
        <f t="shared" si="94"/>
        <v/>
      </c>
      <c r="AP263" s="547" t="str">
        <f t="shared" si="94"/>
        <v/>
      </c>
      <c r="AQ263" s="547" t="str">
        <f t="shared" si="94"/>
        <v/>
      </c>
      <c r="AR263" s="547" t="str">
        <f t="shared" si="94"/>
        <v/>
      </c>
      <c r="AS263" s="554"/>
    </row>
    <row r="264" spans="1:1173" s="513" customFormat="1" ht="10" hidden="1" customHeight="1" thickBot="1" x14ac:dyDescent="0.2">
      <c r="C264" s="545"/>
      <c r="D264" s="551"/>
      <c r="E264" s="555"/>
      <c r="F264" s="551"/>
      <c r="G264" s="551"/>
      <c r="H264" s="551"/>
      <c r="I264" s="551"/>
      <c r="J264" s="555"/>
      <c r="K264" s="551"/>
      <c r="L264" s="551"/>
      <c r="M264" s="551"/>
      <c r="N264" s="551"/>
      <c r="O264" s="551"/>
      <c r="P264" s="551"/>
      <c r="Q264" s="551"/>
      <c r="R264" s="551"/>
      <c r="S264" s="551"/>
      <c r="T264" s="551"/>
      <c r="U264" s="551"/>
      <c r="V264" s="551"/>
      <c r="W264" s="551"/>
      <c r="X264" s="551"/>
      <c r="Y264" s="551"/>
      <c r="Z264" s="551"/>
      <c r="AA264" s="551"/>
      <c r="AB264" s="551"/>
      <c r="AC264" s="551"/>
      <c r="AD264" s="551"/>
      <c r="AE264" s="551"/>
      <c r="AF264" s="551"/>
      <c r="AG264" s="551"/>
      <c r="AH264" s="551"/>
      <c r="AI264" s="551"/>
      <c r="AJ264" s="551"/>
      <c r="AK264" s="551"/>
      <c r="AL264" s="551"/>
      <c r="AM264" s="551"/>
      <c r="AN264" s="551"/>
      <c r="AO264" s="551"/>
      <c r="AP264" s="551"/>
      <c r="AQ264" s="551"/>
      <c r="AR264" s="551"/>
    </row>
    <row r="265" spans="1:1173" s="512" customFormat="1" ht="22" hidden="1" customHeight="1" thickTop="1" thickBot="1" x14ac:dyDescent="0.2">
      <c r="A265" s="513"/>
      <c r="B265" s="556" t="s">
        <v>248</v>
      </c>
      <c r="C265" s="557" t="s">
        <v>79</v>
      </c>
      <c r="D265" s="558">
        <f>IF(D$29="","",D250+D254+D258+D262)</f>
        <v>49172826.520000003</v>
      </c>
      <c r="E265" s="558">
        <f t="shared" ref="E265:AR266" si="95">IF(E$29="","",E250+E254+E258+E262)</f>
        <v>89382365.186175004</v>
      </c>
      <c r="F265" s="558">
        <f t="shared" si="95"/>
        <v>122324937.5652343</v>
      </c>
      <c r="G265" s="558">
        <f t="shared" si="95"/>
        <v>149413160.6857293</v>
      </c>
      <c r="H265" s="558">
        <f t="shared" si="95"/>
        <v>171725412.17568657</v>
      </c>
      <c r="I265" s="558">
        <f t="shared" si="95"/>
        <v>190166105.53764766</v>
      </c>
      <c r="J265" s="558">
        <f t="shared" si="95"/>
        <v>205468745.45734993</v>
      </c>
      <c r="K265" s="558">
        <f t="shared" si="95"/>
        <v>218227961.73345095</v>
      </c>
      <c r="L265" s="558">
        <f t="shared" si="95"/>
        <v>228925975.85917231</v>
      </c>
      <c r="M265" s="558">
        <f t="shared" si="95"/>
        <v>237953761.57549658</v>
      </c>
      <c r="N265" s="558">
        <f t="shared" si="95"/>
        <v>245628466.47719279</v>
      </c>
      <c r="O265" s="558">
        <f t="shared" si="95"/>
        <v>252207266.28936562</v>
      </c>
      <c r="P265" s="558">
        <f t="shared" si="95"/>
        <v>257898653.36209089</v>
      </c>
      <c r="Q265" s="558">
        <f t="shared" si="95"/>
        <v>262705308.22044972</v>
      </c>
      <c r="R265" s="558">
        <f t="shared" si="95"/>
        <v>266930805.84703484</v>
      </c>
      <c r="S265" s="558">
        <f t="shared" si="95"/>
        <v>270686279.66574109</v>
      </c>
      <c r="T265" s="558">
        <f t="shared" si="95"/>
        <v>274061793.52107608</v>
      </c>
      <c r="U265" s="558">
        <f t="shared" si="95"/>
        <v>277130556.34371799</v>
      </c>
      <c r="V265" s="558">
        <f t="shared" si="95"/>
        <v>279951982.76605654</v>
      </c>
      <c r="W265" s="558">
        <f t="shared" si="95"/>
        <v>282574124.45207262</v>
      </c>
      <c r="X265" s="558">
        <f t="shared" si="95"/>
        <v>285035990.85279328</v>
      </c>
      <c r="Y265" s="558">
        <f t="shared" si="95"/>
        <v>287369164.30315763</v>
      </c>
      <c r="Z265" s="558">
        <f t="shared" si="95"/>
        <v>289599342.50083494</v>
      </c>
      <c r="AA265" s="558">
        <f t="shared" si="95"/>
        <v>291443123.80598855</v>
      </c>
      <c r="AB265" s="558">
        <f t="shared" si="95"/>
        <v>293221690.0202654</v>
      </c>
      <c r="AC265" s="558">
        <f t="shared" si="95"/>
        <v>294948847.94758898</v>
      </c>
      <c r="AD265" s="558">
        <f t="shared" si="95"/>
        <v>296635615.17478591</v>
      </c>
      <c r="AE265" s="558">
        <f t="shared" si="95"/>
        <v>298291191.03062165</v>
      </c>
      <c r="AF265" s="558">
        <f t="shared" si="95"/>
        <v>299922798.08581936</v>
      </c>
      <c r="AG265" s="558">
        <f t="shared" si="95"/>
        <v>301536492.66412914</v>
      </c>
      <c r="AH265" s="558">
        <f t="shared" si="95"/>
        <v>303137099.37503409</v>
      </c>
      <c r="AI265" s="558">
        <f t="shared" si="95"/>
        <v>304728504.32940382</v>
      </c>
      <c r="AJ265" s="558">
        <f t="shared" si="95"/>
        <v>306314062.69376045</v>
      </c>
      <c r="AK265" s="558" t="str">
        <f t="shared" si="95"/>
        <v/>
      </c>
      <c r="AL265" s="558" t="str">
        <f t="shared" si="95"/>
        <v/>
      </c>
      <c r="AM265" s="558" t="str">
        <f t="shared" si="95"/>
        <v/>
      </c>
      <c r="AN265" s="558" t="str">
        <f t="shared" si="95"/>
        <v/>
      </c>
      <c r="AO265" s="558" t="str">
        <f t="shared" si="95"/>
        <v/>
      </c>
      <c r="AP265" s="558" t="str">
        <f t="shared" si="95"/>
        <v/>
      </c>
      <c r="AQ265" s="558" t="str">
        <f t="shared" si="95"/>
        <v/>
      </c>
      <c r="AR265" s="558" t="str">
        <f t="shared" si="95"/>
        <v/>
      </c>
      <c r="AS265" s="518"/>
      <c r="AT265" s="518"/>
      <c r="AU265" s="518"/>
      <c r="AV265" s="518"/>
      <c r="AW265" s="518"/>
      <c r="AX265" s="518"/>
      <c r="AY265" s="518"/>
      <c r="AZ265" s="518"/>
      <c r="BA265" s="518"/>
      <c r="BB265" s="518"/>
      <c r="BC265" s="518"/>
      <c r="BD265" s="518"/>
      <c r="BE265" s="518"/>
      <c r="BF265" s="518"/>
      <c r="BG265" s="518"/>
      <c r="BH265" s="518"/>
      <c r="BI265" s="518"/>
      <c r="BJ265" s="518"/>
      <c r="BK265" s="518"/>
      <c r="BL265" s="518"/>
      <c r="BM265" s="518"/>
      <c r="BN265" s="518"/>
      <c r="BO265" s="518"/>
      <c r="BP265" s="518"/>
      <c r="BQ265" s="518"/>
      <c r="BR265" s="518"/>
      <c r="BS265" s="518"/>
      <c r="BT265" s="518"/>
      <c r="BU265" s="518"/>
      <c r="BV265" s="518"/>
      <c r="BW265" s="518"/>
      <c r="BX265" s="518"/>
      <c r="BY265" s="518"/>
      <c r="BZ265" s="518"/>
      <c r="CA265" s="518"/>
      <c r="CB265" s="518"/>
      <c r="CC265" s="518"/>
      <c r="CD265" s="518"/>
      <c r="CE265" s="518"/>
      <c r="CF265" s="518"/>
      <c r="CG265" s="518"/>
      <c r="CH265" s="518"/>
      <c r="CI265" s="518"/>
      <c r="CJ265" s="518"/>
      <c r="CK265" s="518"/>
      <c r="CL265" s="518"/>
      <c r="CM265" s="518"/>
      <c r="CN265" s="518"/>
      <c r="CO265" s="518"/>
      <c r="CP265" s="518"/>
      <c r="CQ265" s="518"/>
      <c r="CR265" s="518"/>
      <c r="CS265" s="518"/>
      <c r="CT265" s="518"/>
      <c r="CU265" s="518"/>
      <c r="CV265" s="518"/>
      <c r="CW265" s="518"/>
      <c r="CX265" s="518"/>
      <c r="CY265" s="518"/>
      <c r="CZ265" s="518"/>
      <c r="DA265" s="518"/>
      <c r="DB265" s="518"/>
      <c r="DC265" s="518"/>
      <c r="DD265" s="518"/>
      <c r="DE265" s="518"/>
      <c r="DF265" s="518"/>
      <c r="DG265" s="518"/>
      <c r="DH265" s="518"/>
      <c r="DI265" s="518"/>
      <c r="DJ265" s="518"/>
      <c r="DK265" s="518"/>
      <c r="DL265" s="518"/>
      <c r="DM265" s="518"/>
      <c r="DN265" s="518"/>
      <c r="DO265" s="518"/>
      <c r="DP265" s="518"/>
      <c r="DQ265" s="518"/>
      <c r="DR265" s="518"/>
      <c r="DS265" s="518"/>
      <c r="DT265" s="518"/>
      <c r="DU265" s="518"/>
      <c r="DV265" s="518"/>
      <c r="DW265" s="518"/>
      <c r="DX265" s="518"/>
      <c r="DY265" s="518"/>
      <c r="DZ265" s="518"/>
      <c r="EA265" s="518"/>
      <c r="EB265" s="518"/>
      <c r="EC265" s="518"/>
      <c r="ED265" s="518"/>
      <c r="EE265" s="518"/>
      <c r="EF265" s="518"/>
      <c r="EG265" s="518"/>
      <c r="EH265" s="518"/>
      <c r="EI265" s="518"/>
      <c r="EJ265" s="518"/>
      <c r="EK265" s="518"/>
      <c r="EL265" s="518"/>
      <c r="EM265" s="518"/>
      <c r="EN265" s="518"/>
      <c r="EO265" s="518"/>
      <c r="EP265" s="518"/>
      <c r="EQ265" s="518"/>
      <c r="ER265" s="518"/>
      <c r="ES265" s="518"/>
      <c r="ET265" s="518"/>
      <c r="EU265" s="518"/>
      <c r="EV265" s="518"/>
      <c r="EW265" s="518"/>
      <c r="EX265" s="518"/>
      <c r="EY265" s="518"/>
      <c r="EZ265" s="518"/>
      <c r="FA265" s="518"/>
      <c r="FB265" s="518"/>
      <c r="FC265" s="518"/>
      <c r="FD265" s="518"/>
      <c r="FE265" s="518"/>
      <c r="FF265" s="518"/>
      <c r="FG265" s="518"/>
      <c r="FH265" s="518"/>
      <c r="FI265" s="518"/>
      <c r="FJ265" s="518"/>
      <c r="FK265" s="518"/>
      <c r="FL265" s="518"/>
      <c r="FM265" s="518"/>
      <c r="FN265" s="518"/>
      <c r="FO265" s="518"/>
      <c r="FP265" s="518"/>
      <c r="FQ265" s="518"/>
      <c r="FR265" s="518"/>
      <c r="FS265" s="518"/>
      <c r="FT265" s="518"/>
      <c r="FU265" s="518"/>
      <c r="FV265" s="518"/>
      <c r="FW265" s="518"/>
      <c r="FX265" s="518"/>
      <c r="FY265" s="518"/>
      <c r="FZ265" s="518"/>
      <c r="GA265" s="518"/>
      <c r="GB265" s="518"/>
      <c r="GC265" s="518"/>
      <c r="GD265" s="518"/>
      <c r="GE265" s="518"/>
      <c r="GF265" s="518"/>
      <c r="GG265" s="518"/>
      <c r="GH265" s="518"/>
      <c r="GI265" s="518"/>
      <c r="GJ265" s="518"/>
      <c r="GK265" s="518"/>
      <c r="GL265" s="518"/>
      <c r="GM265" s="518"/>
      <c r="GN265" s="518"/>
      <c r="GO265" s="518"/>
      <c r="GP265" s="518"/>
      <c r="GQ265" s="518"/>
      <c r="GR265" s="518"/>
      <c r="GS265" s="518"/>
      <c r="GT265" s="518"/>
      <c r="GU265" s="518"/>
      <c r="GV265" s="518"/>
      <c r="GW265" s="518"/>
      <c r="GX265" s="518"/>
      <c r="GY265" s="518"/>
      <c r="GZ265" s="518"/>
      <c r="HA265" s="518"/>
      <c r="HB265" s="518"/>
      <c r="HC265" s="518"/>
      <c r="HD265" s="518"/>
      <c r="HE265" s="518"/>
      <c r="HF265" s="518"/>
      <c r="HG265" s="518"/>
      <c r="HH265" s="518"/>
      <c r="HI265" s="518"/>
      <c r="HJ265" s="518"/>
      <c r="HK265" s="518"/>
      <c r="HL265" s="518"/>
      <c r="HM265" s="518"/>
      <c r="HN265" s="518"/>
      <c r="HO265" s="518"/>
      <c r="HP265" s="518"/>
      <c r="HQ265" s="518"/>
      <c r="HR265" s="518"/>
      <c r="HS265" s="518"/>
      <c r="HT265" s="518"/>
      <c r="HU265" s="518"/>
      <c r="HV265" s="518"/>
      <c r="HW265" s="518"/>
      <c r="HX265" s="518"/>
      <c r="HY265" s="518"/>
      <c r="HZ265" s="518"/>
      <c r="IA265" s="518"/>
      <c r="IB265" s="518"/>
      <c r="IC265" s="518"/>
      <c r="ID265" s="518"/>
      <c r="IE265" s="518"/>
      <c r="IF265" s="518"/>
      <c r="IG265" s="518"/>
      <c r="IH265" s="518"/>
      <c r="II265" s="518"/>
      <c r="IJ265" s="518"/>
      <c r="IK265" s="518"/>
      <c r="IL265" s="518"/>
      <c r="IM265" s="518"/>
      <c r="IN265" s="518"/>
      <c r="IO265" s="518"/>
      <c r="IP265" s="518"/>
      <c r="IQ265" s="518"/>
      <c r="IR265" s="518"/>
      <c r="IS265" s="518"/>
      <c r="IT265" s="518"/>
      <c r="IU265" s="518"/>
      <c r="IV265" s="518"/>
      <c r="IW265" s="518"/>
      <c r="IX265" s="518"/>
      <c r="IY265" s="518"/>
      <c r="IZ265" s="518"/>
      <c r="JA265" s="518"/>
      <c r="JB265" s="518"/>
      <c r="JC265" s="518"/>
      <c r="JD265" s="518"/>
      <c r="JE265" s="518"/>
      <c r="JF265" s="518"/>
      <c r="JG265" s="518"/>
      <c r="JH265" s="518"/>
      <c r="JI265" s="518"/>
      <c r="JJ265" s="518"/>
      <c r="JK265" s="518"/>
      <c r="JL265" s="518"/>
      <c r="JM265" s="518"/>
      <c r="JN265" s="518"/>
      <c r="JO265" s="518"/>
      <c r="JP265" s="518"/>
      <c r="JQ265" s="518"/>
      <c r="JR265" s="518"/>
      <c r="JS265" s="518"/>
      <c r="JT265" s="518"/>
      <c r="JU265" s="518"/>
      <c r="JV265" s="518"/>
      <c r="JW265" s="518"/>
      <c r="JX265" s="518"/>
      <c r="JY265" s="518"/>
      <c r="JZ265" s="518"/>
      <c r="KA265" s="518"/>
      <c r="KB265" s="518"/>
      <c r="KC265" s="518"/>
      <c r="KD265" s="518"/>
      <c r="KE265" s="518"/>
      <c r="KF265" s="518"/>
      <c r="KG265" s="518"/>
      <c r="KH265" s="518"/>
      <c r="KI265" s="518"/>
      <c r="KJ265" s="518"/>
      <c r="KK265" s="518"/>
      <c r="KL265" s="518"/>
      <c r="KM265" s="518"/>
      <c r="KN265" s="518"/>
      <c r="KO265" s="518"/>
      <c r="KP265" s="518"/>
      <c r="KQ265" s="518"/>
      <c r="KR265" s="518"/>
      <c r="KS265" s="518"/>
      <c r="KT265" s="518"/>
      <c r="KU265" s="518"/>
      <c r="KV265" s="518"/>
      <c r="KW265" s="518"/>
      <c r="KX265" s="518"/>
      <c r="KY265" s="518"/>
      <c r="KZ265" s="518"/>
      <c r="LA265" s="518"/>
      <c r="LB265" s="518"/>
      <c r="LC265" s="518"/>
      <c r="LD265" s="518"/>
      <c r="LE265" s="518"/>
      <c r="LF265" s="518"/>
      <c r="LG265" s="518"/>
      <c r="LH265" s="518"/>
      <c r="LI265" s="518"/>
      <c r="LJ265" s="518"/>
      <c r="LK265" s="518"/>
      <c r="LL265" s="518"/>
      <c r="LM265" s="518"/>
      <c r="LN265" s="518"/>
      <c r="LO265" s="518"/>
      <c r="LP265" s="518"/>
      <c r="LQ265" s="518"/>
      <c r="LR265" s="518"/>
      <c r="LS265" s="518"/>
      <c r="LT265" s="518"/>
      <c r="LU265" s="518"/>
      <c r="LV265" s="518"/>
      <c r="LW265" s="518"/>
      <c r="LX265" s="518"/>
      <c r="LY265" s="518"/>
      <c r="LZ265" s="518"/>
      <c r="MA265" s="518"/>
      <c r="MB265" s="518"/>
      <c r="MC265" s="518"/>
      <c r="MD265" s="518"/>
      <c r="ME265" s="518"/>
      <c r="MF265" s="518"/>
      <c r="MG265" s="518"/>
      <c r="MH265" s="518"/>
      <c r="MI265" s="518"/>
      <c r="MJ265" s="518"/>
      <c r="MK265" s="518"/>
      <c r="ML265" s="518"/>
      <c r="MM265" s="518"/>
      <c r="MN265" s="518"/>
      <c r="MO265" s="518"/>
      <c r="MP265" s="518"/>
      <c r="MQ265" s="518"/>
      <c r="MR265" s="518"/>
      <c r="MS265" s="518"/>
      <c r="MT265" s="518"/>
      <c r="MU265" s="518"/>
      <c r="MV265" s="518"/>
      <c r="MW265" s="518"/>
      <c r="MX265" s="518"/>
      <c r="MY265" s="518"/>
      <c r="MZ265" s="518"/>
      <c r="NA265" s="518"/>
      <c r="NB265" s="518"/>
      <c r="NC265" s="518"/>
      <c r="ND265" s="518"/>
      <c r="NE265" s="518"/>
      <c r="NF265" s="518"/>
      <c r="NG265" s="518"/>
      <c r="NH265" s="518"/>
      <c r="NI265" s="518"/>
      <c r="NJ265" s="518"/>
      <c r="NK265" s="518"/>
      <c r="NL265" s="518"/>
      <c r="NM265" s="518"/>
      <c r="NN265" s="518"/>
      <c r="NO265" s="518"/>
      <c r="NP265" s="518"/>
      <c r="NQ265" s="518"/>
      <c r="NR265" s="518"/>
      <c r="NS265" s="518"/>
      <c r="NT265" s="518"/>
      <c r="NU265" s="518"/>
      <c r="NV265" s="518"/>
      <c r="NW265" s="518"/>
      <c r="NX265" s="518"/>
      <c r="NY265" s="518"/>
      <c r="NZ265" s="518"/>
      <c r="OA265" s="518"/>
      <c r="OB265" s="518"/>
      <c r="OC265" s="518"/>
      <c r="OD265" s="518"/>
      <c r="OE265" s="518"/>
      <c r="OF265" s="518"/>
      <c r="OG265" s="518"/>
      <c r="OH265" s="518"/>
      <c r="OI265" s="518"/>
      <c r="OJ265" s="518"/>
      <c r="OK265" s="518"/>
      <c r="OL265" s="518"/>
      <c r="OM265" s="518"/>
      <c r="ON265" s="518"/>
      <c r="OO265" s="518"/>
      <c r="OP265" s="518"/>
      <c r="OQ265" s="518"/>
      <c r="OR265" s="518"/>
      <c r="OS265" s="518"/>
      <c r="OT265" s="518"/>
      <c r="OU265" s="518"/>
      <c r="OV265" s="518"/>
      <c r="OW265" s="518"/>
      <c r="OX265" s="518"/>
      <c r="OY265" s="518"/>
      <c r="OZ265" s="518"/>
      <c r="PA265" s="518"/>
      <c r="PB265" s="518"/>
      <c r="PC265" s="518"/>
      <c r="PD265" s="518"/>
      <c r="PE265" s="518"/>
      <c r="PF265" s="518"/>
      <c r="PG265" s="518"/>
      <c r="PH265" s="518"/>
      <c r="PI265" s="518"/>
      <c r="PJ265" s="518"/>
      <c r="PK265" s="518"/>
      <c r="PL265" s="518"/>
      <c r="PM265" s="518"/>
      <c r="PN265" s="518"/>
      <c r="PO265" s="518"/>
      <c r="PP265" s="518"/>
      <c r="PQ265" s="518"/>
      <c r="PR265" s="518"/>
      <c r="PS265" s="518"/>
      <c r="PT265" s="518"/>
      <c r="PU265" s="518"/>
      <c r="PV265" s="518"/>
      <c r="PW265" s="518"/>
      <c r="PX265" s="518"/>
      <c r="PY265" s="518"/>
      <c r="PZ265" s="518"/>
      <c r="QA265" s="518"/>
      <c r="QB265" s="518"/>
      <c r="QC265" s="518"/>
      <c r="QD265" s="518"/>
      <c r="QE265" s="518"/>
      <c r="QF265" s="518"/>
      <c r="QG265" s="518"/>
      <c r="QH265" s="518"/>
      <c r="QI265" s="518"/>
      <c r="QJ265" s="518"/>
      <c r="QK265" s="518"/>
      <c r="QL265" s="518"/>
      <c r="QM265" s="518"/>
      <c r="QN265" s="518"/>
      <c r="QO265" s="518"/>
      <c r="QP265" s="518"/>
      <c r="QQ265" s="518"/>
      <c r="QR265" s="518"/>
      <c r="QS265" s="518"/>
      <c r="QT265" s="518"/>
      <c r="QU265" s="518"/>
      <c r="QV265" s="518"/>
      <c r="QW265" s="518"/>
      <c r="QX265" s="518"/>
      <c r="QY265" s="518"/>
      <c r="QZ265" s="518"/>
      <c r="RA265" s="518"/>
      <c r="RB265" s="518"/>
      <c r="RC265" s="518"/>
      <c r="RD265" s="518"/>
      <c r="RE265" s="518"/>
      <c r="RF265" s="518"/>
      <c r="RG265" s="518"/>
      <c r="RH265" s="518"/>
      <c r="RI265" s="518"/>
      <c r="RJ265" s="518"/>
      <c r="RK265" s="518"/>
      <c r="RL265" s="518"/>
      <c r="RM265" s="518"/>
      <c r="RN265" s="518"/>
      <c r="RO265" s="518"/>
      <c r="RP265" s="518"/>
      <c r="RQ265" s="518"/>
      <c r="RR265" s="518"/>
      <c r="RS265" s="518"/>
      <c r="RT265" s="518"/>
      <c r="RU265" s="518"/>
      <c r="RV265" s="518"/>
      <c r="RW265" s="518"/>
      <c r="RX265" s="518"/>
      <c r="RY265" s="518"/>
      <c r="RZ265" s="518"/>
      <c r="SA265" s="518"/>
      <c r="SB265" s="518"/>
      <c r="SC265" s="518"/>
      <c r="SD265" s="518"/>
      <c r="SE265" s="518"/>
      <c r="SF265" s="518"/>
      <c r="SG265" s="518"/>
      <c r="SH265" s="518"/>
      <c r="SI265" s="518"/>
      <c r="SJ265" s="518"/>
      <c r="SK265" s="518"/>
      <c r="SL265" s="518"/>
      <c r="SM265" s="518"/>
      <c r="SN265" s="518"/>
      <c r="SO265" s="518"/>
      <c r="SP265" s="518"/>
      <c r="SQ265" s="518"/>
      <c r="SR265" s="518"/>
      <c r="SS265" s="518"/>
      <c r="ST265" s="518"/>
      <c r="SU265" s="518"/>
      <c r="SV265" s="518"/>
      <c r="SW265" s="518"/>
      <c r="SX265" s="518"/>
      <c r="SY265" s="518"/>
      <c r="SZ265" s="518"/>
      <c r="TA265" s="518"/>
      <c r="TB265" s="518"/>
      <c r="TC265" s="518"/>
      <c r="TD265" s="518"/>
      <c r="TE265" s="518"/>
      <c r="TF265" s="518"/>
      <c r="TG265" s="518"/>
      <c r="TH265" s="518"/>
      <c r="TI265" s="518"/>
      <c r="TJ265" s="518"/>
      <c r="TK265" s="518"/>
      <c r="TL265" s="518"/>
      <c r="TM265" s="518"/>
      <c r="TN265" s="518"/>
      <c r="TO265" s="518"/>
      <c r="TP265" s="518"/>
      <c r="TQ265" s="518"/>
      <c r="TR265" s="518"/>
      <c r="TS265" s="518"/>
      <c r="TT265" s="518"/>
      <c r="TU265" s="518"/>
      <c r="TV265" s="518"/>
      <c r="TW265" s="518"/>
      <c r="TX265" s="518"/>
      <c r="TY265" s="518"/>
      <c r="TZ265" s="518"/>
      <c r="UA265" s="518"/>
      <c r="UB265" s="518"/>
      <c r="UC265" s="518"/>
      <c r="UD265" s="518"/>
      <c r="UE265" s="518"/>
      <c r="UF265" s="518"/>
      <c r="UG265" s="518"/>
      <c r="UH265" s="518"/>
      <c r="UI265" s="518"/>
      <c r="UJ265" s="518"/>
      <c r="UK265" s="518"/>
      <c r="UL265" s="518"/>
      <c r="UM265" s="518"/>
      <c r="UN265" s="518"/>
      <c r="UO265" s="518"/>
      <c r="UP265" s="518"/>
      <c r="UQ265" s="518"/>
      <c r="UR265" s="518"/>
      <c r="US265" s="518"/>
      <c r="UT265" s="518"/>
      <c r="UU265" s="518"/>
      <c r="UV265" s="518"/>
      <c r="UW265" s="518"/>
      <c r="UX265" s="518"/>
      <c r="UY265" s="518"/>
      <c r="UZ265" s="518"/>
      <c r="VA265" s="518"/>
      <c r="VB265" s="518"/>
      <c r="VC265" s="518"/>
      <c r="VD265" s="518"/>
      <c r="VE265" s="518"/>
      <c r="VF265" s="518"/>
      <c r="VG265" s="518"/>
      <c r="VH265" s="518"/>
      <c r="VI265" s="518"/>
      <c r="VJ265" s="518"/>
      <c r="VK265" s="518"/>
      <c r="VL265" s="518"/>
      <c r="VM265" s="518"/>
      <c r="VN265" s="518"/>
      <c r="VO265" s="518"/>
      <c r="VP265" s="518"/>
      <c r="VQ265" s="518"/>
      <c r="VR265" s="518"/>
      <c r="VS265" s="518"/>
      <c r="VT265" s="518"/>
      <c r="VU265" s="518"/>
      <c r="VV265" s="518"/>
      <c r="VW265" s="518"/>
      <c r="VX265" s="518"/>
      <c r="VY265" s="518"/>
      <c r="VZ265" s="518"/>
      <c r="WA265" s="518"/>
      <c r="WB265" s="518"/>
      <c r="WC265" s="518"/>
      <c r="WD265" s="518"/>
      <c r="WE265" s="518"/>
      <c r="WF265" s="518"/>
      <c r="WG265" s="518"/>
      <c r="WH265" s="518"/>
      <c r="WI265" s="518"/>
      <c r="WJ265" s="518"/>
      <c r="WK265" s="518"/>
      <c r="WL265" s="518"/>
      <c r="WM265" s="518"/>
      <c r="WN265" s="518"/>
      <c r="WO265" s="518"/>
      <c r="WP265" s="518"/>
      <c r="WQ265" s="518"/>
      <c r="WR265" s="518"/>
      <c r="WS265" s="518"/>
      <c r="WT265" s="518"/>
      <c r="WU265" s="518"/>
      <c r="WV265" s="518"/>
      <c r="WW265" s="518"/>
      <c r="WX265" s="518"/>
      <c r="WY265" s="518"/>
      <c r="WZ265" s="518"/>
      <c r="XA265" s="518"/>
      <c r="XB265" s="518"/>
      <c r="XC265" s="518"/>
      <c r="XD265" s="518"/>
      <c r="XE265" s="518"/>
      <c r="XF265" s="518"/>
      <c r="XG265" s="518"/>
      <c r="XH265" s="518"/>
      <c r="XI265" s="518"/>
      <c r="XJ265" s="518"/>
      <c r="XK265" s="518"/>
      <c r="XL265" s="518"/>
      <c r="XM265" s="518"/>
      <c r="XN265" s="518"/>
      <c r="XO265" s="518"/>
      <c r="XP265" s="518"/>
      <c r="XQ265" s="518"/>
      <c r="XR265" s="518"/>
      <c r="XS265" s="518"/>
      <c r="XT265" s="518"/>
      <c r="XU265" s="518"/>
      <c r="XV265" s="518"/>
      <c r="XW265" s="518"/>
      <c r="XX265" s="518"/>
      <c r="XY265" s="518"/>
      <c r="XZ265" s="518"/>
      <c r="YA265" s="518"/>
      <c r="YB265" s="518"/>
      <c r="YC265" s="518"/>
      <c r="YD265" s="518"/>
      <c r="YE265" s="518"/>
      <c r="YF265" s="518"/>
      <c r="YG265" s="518"/>
      <c r="YH265" s="518"/>
      <c r="YI265" s="518"/>
      <c r="YJ265" s="518"/>
      <c r="YK265" s="518"/>
      <c r="YL265" s="518"/>
      <c r="YM265" s="518"/>
      <c r="YN265" s="518"/>
      <c r="YO265" s="518"/>
      <c r="YP265" s="518"/>
      <c r="YQ265" s="518"/>
      <c r="YR265" s="518"/>
      <c r="YS265" s="518"/>
      <c r="YT265" s="518"/>
      <c r="YU265" s="518"/>
      <c r="YV265" s="518"/>
      <c r="YW265" s="518"/>
      <c r="YX265" s="518"/>
      <c r="YY265" s="518"/>
      <c r="YZ265" s="518"/>
      <c r="ZA265" s="518"/>
      <c r="ZB265" s="518"/>
      <c r="ZC265" s="518"/>
      <c r="ZD265" s="518"/>
      <c r="ZE265" s="518"/>
      <c r="ZF265" s="518"/>
      <c r="ZG265" s="518"/>
      <c r="ZH265" s="518"/>
      <c r="ZI265" s="518"/>
      <c r="ZJ265" s="518"/>
      <c r="ZK265" s="518"/>
      <c r="ZL265" s="518"/>
      <c r="ZM265" s="518"/>
      <c r="ZN265" s="518"/>
      <c r="ZO265" s="518"/>
      <c r="ZP265" s="518"/>
      <c r="ZQ265" s="518"/>
      <c r="ZR265" s="518"/>
      <c r="ZS265" s="518"/>
      <c r="ZT265" s="518"/>
      <c r="ZU265" s="518"/>
      <c r="ZV265" s="518"/>
      <c r="ZW265" s="518"/>
      <c r="ZX265" s="518"/>
      <c r="ZY265" s="518"/>
      <c r="ZZ265" s="518"/>
      <c r="AAA265" s="518"/>
      <c r="AAB265" s="518"/>
      <c r="AAC265" s="518"/>
      <c r="AAD265" s="518"/>
      <c r="AAE265" s="518"/>
      <c r="AAF265" s="518"/>
      <c r="AAG265" s="518"/>
      <c r="AAH265" s="518"/>
      <c r="AAI265" s="518"/>
      <c r="AAJ265" s="518"/>
      <c r="AAK265" s="518"/>
      <c r="AAL265" s="518"/>
      <c r="AAM265" s="518"/>
      <c r="AAN265" s="518"/>
      <c r="AAO265" s="518"/>
      <c r="AAP265" s="518"/>
      <c r="AAQ265" s="518"/>
      <c r="AAR265" s="518"/>
      <c r="AAS265" s="518"/>
      <c r="AAT265" s="518"/>
      <c r="AAU265" s="518"/>
      <c r="AAV265" s="518"/>
      <c r="AAW265" s="518"/>
      <c r="AAX265" s="518"/>
      <c r="AAY265" s="518"/>
      <c r="AAZ265" s="518"/>
      <c r="ABA265" s="518"/>
      <c r="ABB265" s="518"/>
      <c r="ABC265" s="518"/>
      <c r="ABD265" s="518"/>
      <c r="ABE265" s="518"/>
      <c r="ABF265" s="518"/>
      <c r="ABG265" s="518"/>
      <c r="ABH265" s="518"/>
      <c r="ABI265" s="518"/>
      <c r="ABJ265" s="518"/>
      <c r="ABK265" s="518"/>
      <c r="ABL265" s="518"/>
      <c r="ABM265" s="518"/>
      <c r="ABN265" s="518"/>
      <c r="ABO265" s="518"/>
      <c r="ABP265" s="518"/>
      <c r="ABQ265" s="518"/>
      <c r="ABR265" s="518"/>
      <c r="ABS265" s="518"/>
      <c r="ABT265" s="518"/>
      <c r="ABU265" s="518"/>
      <c r="ABV265" s="518"/>
      <c r="ABW265" s="518"/>
      <c r="ABX265" s="518"/>
      <c r="ABY265" s="518"/>
      <c r="ABZ265" s="518"/>
      <c r="ACA265" s="518"/>
      <c r="ACB265" s="518"/>
      <c r="ACC265" s="518"/>
      <c r="ACD265" s="518"/>
      <c r="ACE265" s="518"/>
      <c r="ACF265" s="518"/>
      <c r="ACG265" s="518"/>
      <c r="ACH265" s="518"/>
      <c r="ACI265" s="518"/>
      <c r="ACJ265" s="518"/>
      <c r="ACK265" s="518"/>
      <c r="ACL265" s="518"/>
      <c r="ACM265" s="518"/>
      <c r="ACN265" s="518"/>
      <c r="ACO265" s="518"/>
      <c r="ACP265" s="518"/>
      <c r="ACQ265" s="518"/>
      <c r="ACR265" s="518"/>
      <c r="ACS265" s="518"/>
      <c r="ACT265" s="518"/>
      <c r="ACU265" s="518"/>
      <c r="ACV265" s="518"/>
      <c r="ACW265" s="518"/>
      <c r="ACX265" s="518"/>
      <c r="ACY265" s="518"/>
      <c r="ACZ265" s="518"/>
      <c r="ADA265" s="518"/>
      <c r="ADB265" s="518"/>
      <c r="ADC265" s="518"/>
      <c r="ADD265" s="518"/>
      <c r="ADE265" s="518"/>
      <c r="ADF265" s="518"/>
      <c r="ADG265" s="518"/>
      <c r="ADH265" s="518"/>
      <c r="ADI265" s="518"/>
      <c r="ADJ265" s="518"/>
      <c r="ADK265" s="518"/>
      <c r="ADL265" s="518"/>
      <c r="ADM265" s="518"/>
      <c r="ADN265" s="518"/>
      <c r="ADO265" s="518"/>
      <c r="ADP265" s="518"/>
      <c r="ADQ265" s="518"/>
      <c r="ADR265" s="518"/>
      <c r="ADS265" s="518"/>
      <c r="ADT265" s="518"/>
      <c r="ADU265" s="518"/>
      <c r="ADV265" s="518"/>
      <c r="ADW265" s="518"/>
      <c r="ADX265" s="518"/>
      <c r="ADY265" s="518"/>
      <c r="ADZ265" s="518"/>
      <c r="AEA265" s="518"/>
      <c r="AEB265" s="518"/>
      <c r="AEC265" s="518"/>
      <c r="AED265" s="518"/>
      <c r="AEE265" s="518"/>
      <c r="AEF265" s="518"/>
      <c r="AEG265" s="518"/>
      <c r="AEH265" s="518"/>
      <c r="AEI265" s="518"/>
      <c r="AEJ265" s="518"/>
      <c r="AEK265" s="518"/>
      <c r="AEL265" s="518"/>
      <c r="AEM265" s="518"/>
      <c r="AEN265" s="518"/>
      <c r="AEO265" s="518"/>
      <c r="AEP265" s="518"/>
      <c r="AEQ265" s="518"/>
      <c r="AER265" s="518"/>
      <c r="AES265" s="518"/>
      <c r="AET265" s="518"/>
      <c r="AEU265" s="518"/>
      <c r="AEV265" s="518"/>
      <c r="AEW265" s="518"/>
      <c r="AEX265" s="518"/>
      <c r="AEY265" s="518"/>
      <c r="AEZ265" s="518"/>
      <c r="AFA265" s="518"/>
      <c r="AFB265" s="518"/>
      <c r="AFC265" s="518"/>
      <c r="AFD265" s="518"/>
      <c r="AFE265" s="518"/>
      <c r="AFF265" s="518"/>
      <c r="AFG265" s="518"/>
      <c r="AFH265" s="518"/>
      <c r="AFI265" s="518"/>
      <c r="AFJ265" s="518"/>
      <c r="AFK265" s="518"/>
      <c r="AFL265" s="518"/>
      <c r="AFM265" s="518"/>
      <c r="AFN265" s="518"/>
      <c r="AFO265" s="518"/>
      <c r="AFP265" s="518"/>
      <c r="AFQ265" s="518"/>
      <c r="AFR265" s="518"/>
      <c r="AFS265" s="518"/>
      <c r="AFT265" s="518"/>
      <c r="AFU265" s="518"/>
      <c r="AFV265" s="518"/>
      <c r="AFW265" s="518"/>
      <c r="AFX265" s="518"/>
      <c r="AFY265" s="518"/>
      <c r="AFZ265" s="518"/>
      <c r="AGA265" s="518"/>
      <c r="AGB265" s="518"/>
      <c r="AGC265" s="518"/>
      <c r="AGD265" s="518"/>
      <c r="AGE265" s="518"/>
      <c r="AGF265" s="518"/>
      <c r="AGG265" s="518"/>
      <c r="AGH265" s="518"/>
      <c r="AGI265" s="518"/>
      <c r="AGJ265" s="518"/>
      <c r="AGK265" s="518"/>
      <c r="AGL265" s="518"/>
      <c r="AGM265" s="518"/>
      <c r="AGN265" s="518"/>
      <c r="AGO265" s="518"/>
      <c r="AGP265" s="518"/>
      <c r="AGQ265" s="518"/>
      <c r="AGR265" s="518"/>
      <c r="AGS265" s="518"/>
      <c r="AGT265" s="518"/>
      <c r="AGU265" s="518"/>
      <c r="AGV265" s="518"/>
      <c r="AGW265" s="518"/>
      <c r="AGX265" s="518"/>
      <c r="AGY265" s="518"/>
      <c r="AGZ265" s="518"/>
      <c r="AHA265" s="518"/>
      <c r="AHB265" s="518"/>
      <c r="AHC265" s="518"/>
      <c r="AHD265" s="518"/>
      <c r="AHE265" s="518"/>
      <c r="AHF265" s="518"/>
      <c r="AHG265" s="518"/>
      <c r="AHH265" s="518"/>
      <c r="AHI265" s="518"/>
      <c r="AHJ265" s="518"/>
      <c r="AHK265" s="518"/>
      <c r="AHL265" s="518"/>
      <c r="AHM265" s="518"/>
      <c r="AHN265" s="518"/>
      <c r="AHO265" s="518"/>
      <c r="AHP265" s="518"/>
      <c r="AHQ265" s="518"/>
      <c r="AHR265" s="518"/>
      <c r="AHS265" s="518"/>
      <c r="AHT265" s="518"/>
      <c r="AHU265" s="518"/>
      <c r="AHV265" s="518"/>
      <c r="AHW265" s="518"/>
      <c r="AHX265" s="518"/>
      <c r="AHY265" s="518"/>
      <c r="AHZ265" s="518"/>
      <c r="AIA265" s="518"/>
      <c r="AIB265" s="518"/>
      <c r="AIC265" s="518"/>
      <c r="AID265" s="518"/>
      <c r="AIE265" s="518"/>
      <c r="AIF265" s="518"/>
      <c r="AIG265" s="518"/>
      <c r="AIH265" s="518"/>
      <c r="AII265" s="518"/>
      <c r="AIJ265" s="518"/>
      <c r="AIK265" s="518"/>
      <c r="AIL265" s="518"/>
      <c r="AIM265" s="518"/>
      <c r="AIN265" s="518"/>
      <c r="AIO265" s="518"/>
      <c r="AIP265" s="518"/>
      <c r="AIQ265" s="518"/>
      <c r="AIR265" s="518"/>
      <c r="AIS265" s="518"/>
      <c r="AIT265" s="518"/>
      <c r="AIU265" s="518"/>
      <c r="AIV265" s="518"/>
      <c r="AIW265" s="518"/>
      <c r="AIX265" s="518"/>
      <c r="AIY265" s="518"/>
      <c r="AIZ265" s="518"/>
      <c r="AJA265" s="518"/>
      <c r="AJB265" s="518"/>
      <c r="AJC265" s="518"/>
      <c r="AJD265" s="518"/>
      <c r="AJE265" s="518"/>
      <c r="AJF265" s="518"/>
      <c r="AJG265" s="518"/>
      <c r="AJH265" s="518"/>
      <c r="AJI265" s="518"/>
      <c r="AJJ265" s="518"/>
      <c r="AJK265" s="518"/>
      <c r="AJL265" s="518"/>
      <c r="AJM265" s="518"/>
      <c r="AJN265" s="518"/>
      <c r="AJO265" s="518"/>
      <c r="AJP265" s="518"/>
      <c r="AJQ265" s="518"/>
      <c r="AJR265" s="518"/>
      <c r="AJS265" s="518"/>
      <c r="AJT265" s="518"/>
      <c r="AJU265" s="518"/>
      <c r="AJV265" s="518"/>
      <c r="AJW265" s="518"/>
      <c r="AJX265" s="518"/>
      <c r="AJY265" s="518"/>
      <c r="AJZ265" s="518"/>
      <c r="AKA265" s="518"/>
      <c r="AKB265" s="518"/>
      <c r="AKC265" s="518"/>
      <c r="AKD265" s="518"/>
      <c r="AKE265" s="518"/>
      <c r="AKF265" s="518"/>
      <c r="AKG265" s="518"/>
      <c r="AKH265" s="518"/>
      <c r="AKI265" s="518"/>
      <c r="AKJ265" s="518"/>
      <c r="AKK265" s="518"/>
      <c r="AKL265" s="518"/>
      <c r="AKM265" s="518"/>
      <c r="AKN265" s="518"/>
      <c r="AKO265" s="518"/>
      <c r="AKP265" s="518"/>
      <c r="AKQ265" s="518"/>
      <c r="AKR265" s="518"/>
      <c r="AKS265" s="518"/>
      <c r="AKT265" s="518"/>
      <c r="AKU265" s="518"/>
      <c r="AKV265" s="518"/>
      <c r="AKW265" s="518"/>
      <c r="AKX265" s="518"/>
      <c r="AKY265" s="518"/>
      <c r="AKZ265" s="518"/>
      <c r="ALA265" s="518"/>
      <c r="ALB265" s="518"/>
      <c r="ALC265" s="518"/>
      <c r="ALD265" s="518"/>
      <c r="ALE265" s="518"/>
      <c r="ALF265" s="518"/>
      <c r="ALG265" s="518"/>
      <c r="ALH265" s="518"/>
      <c r="ALI265" s="518"/>
      <c r="ALJ265" s="518"/>
      <c r="ALK265" s="518"/>
      <c r="ALL265" s="518"/>
      <c r="ALM265" s="518"/>
      <c r="ALN265" s="518"/>
      <c r="ALO265" s="518"/>
      <c r="ALP265" s="518"/>
      <c r="ALQ265" s="518"/>
      <c r="ALR265" s="518"/>
      <c r="ALS265" s="518"/>
      <c r="ALT265" s="518"/>
      <c r="ALU265" s="518"/>
      <c r="ALV265" s="518"/>
      <c r="ALW265" s="518"/>
      <c r="ALX265" s="518"/>
      <c r="ALY265" s="518"/>
      <c r="ALZ265" s="518"/>
      <c r="AMA265" s="518"/>
      <c r="AMB265" s="518"/>
      <c r="AMC265" s="518"/>
      <c r="AMD265" s="518"/>
      <c r="AME265" s="518"/>
      <c r="AMF265" s="518"/>
      <c r="AMG265" s="518"/>
      <c r="AMH265" s="518"/>
      <c r="AMI265" s="518"/>
      <c r="AMJ265" s="518"/>
      <c r="AMK265" s="518"/>
      <c r="AML265" s="518"/>
      <c r="AMM265" s="518"/>
      <c r="AMN265" s="518"/>
      <c r="AMO265" s="518"/>
      <c r="AMP265" s="518"/>
      <c r="AMQ265" s="518"/>
      <c r="AMR265" s="518"/>
      <c r="AMS265" s="518"/>
      <c r="AMT265" s="518"/>
      <c r="AMU265" s="518"/>
      <c r="AMV265" s="518"/>
      <c r="AMW265" s="518"/>
      <c r="AMX265" s="518"/>
      <c r="AMY265" s="518"/>
      <c r="AMZ265" s="518"/>
      <c r="ANA265" s="518"/>
      <c r="ANB265" s="518"/>
      <c r="ANC265" s="518"/>
      <c r="AND265" s="518"/>
      <c r="ANE265" s="518"/>
      <c r="ANF265" s="518"/>
      <c r="ANG265" s="518"/>
      <c r="ANH265" s="518"/>
      <c r="ANI265" s="518"/>
      <c r="ANJ265" s="518"/>
      <c r="ANK265" s="518"/>
      <c r="ANL265" s="518"/>
      <c r="ANM265" s="518"/>
      <c r="ANN265" s="518"/>
      <c r="ANO265" s="518"/>
      <c r="ANP265" s="518"/>
      <c r="ANQ265" s="518"/>
      <c r="ANR265" s="518"/>
      <c r="ANS265" s="518"/>
      <c r="ANT265" s="518"/>
      <c r="ANU265" s="518"/>
      <c r="ANV265" s="518"/>
      <c r="ANW265" s="518"/>
      <c r="ANX265" s="518"/>
      <c r="ANY265" s="518"/>
      <c r="ANZ265" s="518"/>
      <c r="AOA265" s="518"/>
      <c r="AOB265" s="518"/>
      <c r="AOC265" s="518"/>
      <c r="AOD265" s="518"/>
      <c r="AOE265" s="518"/>
      <c r="AOF265" s="518"/>
      <c r="AOG265" s="518"/>
      <c r="AOH265" s="518"/>
      <c r="AOI265" s="518"/>
      <c r="AOJ265" s="518"/>
      <c r="AOK265" s="518"/>
      <c r="AOL265" s="518"/>
      <c r="AOM265" s="518"/>
      <c r="AON265" s="518"/>
      <c r="AOO265" s="518"/>
      <c r="AOP265" s="518"/>
      <c r="AOQ265" s="518"/>
      <c r="AOR265" s="518"/>
      <c r="AOS265" s="518"/>
      <c r="AOT265" s="518"/>
      <c r="AOU265" s="518"/>
      <c r="AOV265" s="518"/>
      <c r="AOW265" s="518"/>
      <c r="AOX265" s="518"/>
      <c r="AOY265" s="518"/>
      <c r="AOZ265" s="518"/>
      <c r="APA265" s="518"/>
      <c r="APB265" s="518"/>
      <c r="APC265" s="518"/>
      <c r="APD265" s="518"/>
      <c r="APE265" s="518"/>
      <c r="APF265" s="518"/>
      <c r="APG265" s="518"/>
      <c r="APH265" s="518"/>
      <c r="API265" s="518"/>
      <c r="APJ265" s="518"/>
      <c r="APK265" s="518"/>
      <c r="APL265" s="518"/>
      <c r="APM265" s="518"/>
      <c r="APN265" s="518"/>
      <c r="APO265" s="518"/>
      <c r="APP265" s="518"/>
      <c r="APQ265" s="518"/>
      <c r="APR265" s="518"/>
      <c r="APS265" s="518"/>
      <c r="APT265" s="518"/>
      <c r="APU265" s="518"/>
      <c r="APV265" s="518"/>
      <c r="APW265" s="518"/>
      <c r="APX265" s="518"/>
      <c r="APY265" s="518"/>
      <c r="APZ265" s="518"/>
      <c r="AQA265" s="518"/>
      <c r="AQB265" s="518"/>
      <c r="AQC265" s="518"/>
      <c r="AQD265" s="518"/>
      <c r="AQE265" s="518"/>
      <c r="AQF265" s="518"/>
      <c r="AQG265" s="518"/>
      <c r="AQH265" s="518"/>
      <c r="AQI265" s="518"/>
      <c r="AQJ265" s="518"/>
      <c r="AQK265" s="518"/>
      <c r="AQL265" s="518"/>
      <c r="AQM265" s="518"/>
      <c r="AQN265" s="518"/>
      <c r="AQO265" s="518"/>
      <c r="AQP265" s="518"/>
      <c r="AQQ265" s="518"/>
      <c r="AQR265" s="518"/>
      <c r="AQS265" s="518"/>
      <c r="AQT265" s="518"/>
      <c r="AQU265" s="518"/>
      <c r="AQV265" s="518"/>
      <c r="AQW265" s="518"/>
      <c r="AQX265" s="518"/>
      <c r="AQY265" s="518"/>
      <c r="AQZ265" s="518"/>
      <c r="ARA265" s="518"/>
      <c r="ARB265" s="518"/>
      <c r="ARC265" s="518"/>
      <c r="ARD265" s="518"/>
      <c r="ARE265" s="518"/>
      <c r="ARF265" s="518"/>
      <c r="ARG265" s="518"/>
      <c r="ARH265" s="518"/>
      <c r="ARI265" s="518"/>
      <c r="ARJ265" s="518"/>
      <c r="ARK265" s="518"/>
      <c r="ARL265" s="518"/>
      <c r="ARM265" s="518"/>
      <c r="ARN265" s="518"/>
      <c r="ARO265" s="518"/>
      <c r="ARP265" s="518"/>
      <c r="ARQ265" s="518"/>
      <c r="ARR265" s="518"/>
      <c r="ARS265" s="518"/>
      <c r="ART265" s="518"/>
      <c r="ARU265" s="518"/>
      <c r="ARV265" s="518"/>
      <c r="ARW265" s="518"/>
      <c r="ARX265" s="518"/>
      <c r="ARY265" s="518"/>
      <c r="ARZ265" s="518"/>
      <c r="ASA265" s="518"/>
      <c r="ASB265" s="518"/>
      <c r="ASC265" s="518"/>
    </row>
    <row r="266" spans="1:1173" s="512" customFormat="1" ht="22" hidden="1" customHeight="1" thickTop="1" thickBot="1" x14ac:dyDescent="0.2">
      <c r="A266" s="513"/>
      <c r="B266" s="556" t="s">
        <v>250</v>
      </c>
      <c r="C266" s="557" t="s">
        <v>49</v>
      </c>
      <c r="D266" s="558">
        <f>IF(D$29="","",D251+D255+D259+D263)</f>
        <v>5285967130.2381468</v>
      </c>
      <c r="E266" s="558">
        <f t="shared" si="95"/>
        <v>9608401180.7801113</v>
      </c>
      <c r="F266" s="558">
        <f t="shared" si="95"/>
        <v>13149652866.004543</v>
      </c>
      <c r="G266" s="558">
        <f t="shared" si="95"/>
        <v>16061575307.014824</v>
      </c>
      <c r="H266" s="558">
        <f t="shared" si="95"/>
        <v>18460091648.749844</v>
      </c>
      <c r="I266" s="558">
        <f t="shared" si="95"/>
        <v>20442424287.905342</v>
      </c>
      <c r="J266" s="558">
        <f t="shared" si="95"/>
        <v>22087423311.675442</v>
      </c>
      <c r="K266" s="558">
        <f t="shared" si="95"/>
        <v>23459010072.41692</v>
      </c>
      <c r="L266" s="558">
        <f t="shared" si="95"/>
        <v>24609022285.043873</v>
      </c>
      <c r="M266" s="558">
        <f t="shared" si="95"/>
        <v>25579488738.419582</v>
      </c>
      <c r="N266" s="558">
        <f t="shared" si="95"/>
        <v>26404502078.42239</v>
      </c>
      <c r="O266" s="558">
        <f t="shared" si="95"/>
        <v>27111708111.197796</v>
      </c>
      <c r="P266" s="558">
        <f t="shared" si="95"/>
        <v>27723519290.684338</v>
      </c>
      <c r="Q266" s="558">
        <f t="shared" si="95"/>
        <v>28240223767.238075</v>
      </c>
      <c r="R266" s="558">
        <f t="shared" si="95"/>
        <v>28694455161.765358</v>
      </c>
      <c r="S266" s="558">
        <f t="shared" si="95"/>
        <v>29098160064.839771</v>
      </c>
      <c r="T266" s="558">
        <f t="shared" si="95"/>
        <v>29461020135.120804</v>
      </c>
      <c r="U266" s="558">
        <f t="shared" si="95"/>
        <v>29790905166.325672</v>
      </c>
      <c r="V266" s="558">
        <f t="shared" si="95"/>
        <v>30094202096.446236</v>
      </c>
      <c r="W266" s="558">
        <f t="shared" si="95"/>
        <v>30376076370.187054</v>
      </c>
      <c r="X266" s="558">
        <f t="shared" si="95"/>
        <v>30640721414.90406</v>
      </c>
      <c r="Y266" s="558">
        <f t="shared" si="95"/>
        <v>30891532259.848152</v>
      </c>
      <c r="Z266" s="558">
        <f t="shared" si="95"/>
        <v>31131271349.133598</v>
      </c>
      <c r="AA266" s="558">
        <f t="shared" si="95"/>
        <v>31329473650.366489</v>
      </c>
      <c r="AB266" s="558">
        <f t="shared" si="95"/>
        <v>31520665477.498806</v>
      </c>
      <c r="AC266" s="558">
        <f t="shared" si="95"/>
        <v>31706331030.583286</v>
      </c>
      <c r="AD266" s="558">
        <f t="shared" si="95"/>
        <v>31887654675.171806</v>
      </c>
      <c r="AE266" s="558">
        <f t="shared" si="95"/>
        <v>32065625318.205811</v>
      </c>
      <c r="AF266" s="558">
        <f t="shared" si="95"/>
        <v>32241019369.628338</v>
      </c>
      <c r="AG266" s="558">
        <f t="shared" si="95"/>
        <v>32414487870.482548</v>
      </c>
      <c r="AH266" s="558">
        <f t="shared" si="95"/>
        <v>32586549455.326385</v>
      </c>
      <c r="AI266" s="558">
        <f t="shared" si="95"/>
        <v>32757621872.249073</v>
      </c>
      <c r="AJ266" s="558">
        <f t="shared" si="95"/>
        <v>32928065794.028809</v>
      </c>
      <c r="AK266" s="558" t="str">
        <f t="shared" si="95"/>
        <v/>
      </c>
      <c r="AL266" s="558" t="str">
        <f t="shared" si="95"/>
        <v/>
      </c>
      <c r="AM266" s="558" t="str">
        <f t="shared" si="95"/>
        <v/>
      </c>
      <c r="AN266" s="558" t="str">
        <f t="shared" si="95"/>
        <v/>
      </c>
      <c r="AO266" s="558" t="str">
        <f t="shared" si="95"/>
        <v/>
      </c>
      <c r="AP266" s="558" t="str">
        <f t="shared" si="95"/>
        <v/>
      </c>
      <c r="AQ266" s="558" t="str">
        <f t="shared" si="95"/>
        <v/>
      </c>
      <c r="AR266" s="558" t="str">
        <f t="shared" si="95"/>
        <v/>
      </c>
      <c r="AS266" s="518"/>
      <c r="AT266" s="518"/>
      <c r="AU266" s="518"/>
      <c r="AV266" s="518"/>
      <c r="AW266" s="518"/>
      <c r="AX266" s="518"/>
      <c r="AY266" s="518"/>
      <c r="AZ266" s="518"/>
      <c r="BA266" s="518"/>
      <c r="BB266" s="518"/>
      <c r="BC266" s="518"/>
      <c r="BD266" s="518"/>
      <c r="BE266" s="518"/>
      <c r="BF266" s="518"/>
      <c r="BG266" s="518"/>
      <c r="BH266" s="518"/>
      <c r="BI266" s="518"/>
      <c r="BJ266" s="518"/>
      <c r="BK266" s="518"/>
      <c r="BL266" s="518"/>
      <c r="BM266" s="518"/>
      <c r="BN266" s="518"/>
      <c r="BO266" s="518"/>
      <c r="BP266" s="518"/>
      <c r="BQ266" s="518"/>
      <c r="BR266" s="518"/>
      <c r="BS266" s="518"/>
      <c r="BT266" s="518"/>
      <c r="BU266" s="518"/>
      <c r="BV266" s="518"/>
      <c r="BW266" s="518"/>
      <c r="BX266" s="518"/>
      <c r="BY266" s="518"/>
      <c r="BZ266" s="518"/>
      <c r="CA266" s="518"/>
      <c r="CB266" s="518"/>
      <c r="CC266" s="518"/>
      <c r="CD266" s="518"/>
      <c r="CE266" s="518"/>
      <c r="CF266" s="518"/>
      <c r="CG266" s="518"/>
      <c r="CH266" s="518"/>
      <c r="CI266" s="518"/>
      <c r="CJ266" s="518"/>
      <c r="CK266" s="518"/>
      <c r="CL266" s="518"/>
      <c r="CM266" s="518"/>
      <c r="CN266" s="518"/>
      <c r="CO266" s="518"/>
      <c r="CP266" s="518"/>
      <c r="CQ266" s="518"/>
      <c r="CR266" s="518"/>
      <c r="CS266" s="518"/>
      <c r="CT266" s="518"/>
      <c r="CU266" s="518"/>
      <c r="CV266" s="518"/>
      <c r="CW266" s="518"/>
      <c r="CX266" s="518"/>
      <c r="CY266" s="518"/>
      <c r="CZ266" s="518"/>
      <c r="DA266" s="518"/>
      <c r="DB266" s="518"/>
      <c r="DC266" s="518"/>
      <c r="DD266" s="518"/>
      <c r="DE266" s="518"/>
      <c r="DF266" s="518"/>
      <c r="DG266" s="518"/>
      <c r="DH266" s="518"/>
      <c r="DI266" s="518"/>
      <c r="DJ266" s="518"/>
      <c r="DK266" s="518"/>
      <c r="DL266" s="518"/>
      <c r="DM266" s="518"/>
      <c r="DN266" s="518"/>
      <c r="DO266" s="518"/>
      <c r="DP266" s="518"/>
      <c r="DQ266" s="518"/>
      <c r="DR266" s="518"/>
      <c r="DS266" s="518"/>
      <c r="DT266" s="518"/>
      <c r="DU266" s="518"/>
      <c r="DV266" s="518"/>
      <c r="DW266" s="518"/>
      <c r="DX266" s="518"/>
      <c r="DY266" s="518"/>
      <c r="DZ266" s="518"/>
      <c r="EA266" s="518"/>
      <c r="EB266" s="518"/>
      <c r="EC266" s="518"/>
      <c r="ED266" s="518"/>
      <c r="EE266" s="518"/>
      <c r="EF266" s="518"/>
      <c r="EG266" s="518"/>
      <c r="EH266" s="518"/>
      <c r="EI266" s="518"/>
      <c r="EJ266" s="518"/>
      <c r="EK266" s="518"/>
      <c r="EL266" s="518"/>
      <c r="EM266" s="518"/>
      <c r="EN266" s="518"/>
      <c r="EO266" s="518"/>
      <c r="EP266" s="518"/>
      <c r="EQ266" s="518"/>
      <c r="ER266" s="518"/>
      <c r="ES266" s="518"/>
      <c r="ET266" s="518"/>
      <c r="EU266" s="518"/>
      <c r="EV266" s="518"/>
      <c r="EW266" s="518"/>
      <c r="EX266" s="518"/>
      <c r="EY266" s="518"/>
      <c r="EZ266" s="518"/>
      <c r="FA266" s="518"/>
      <c r="FB266" s="518"/>
      <c r="FC266" s="518"/>
      <c r="FD266" s="518"/>
      <c r="FE266" s="518"/>
      <c r="FF266" s="518"/>
      <c r="FG266" s="518"/>
      <c r="FH266" s="518"/>
      <c r="FI266" s="518"/>
      <c r="FJ266" s="518"/>
      <c r="FK266" s="518"/>
      <c r="FL266" s="518"/>
      <c r="FM266" s="518"/>
      <c r="FN266" s="518"/>
      <c r="FO266" s="518"/>
      <c r="FP266" s="518"/>
      <c r="FQ266" s="518"/>
      <c r="FR266" s="518"/>
      <c r="FS266" s="518"/>
      <c r="FT266" s="518"/>
      <c r="FU266" s="518"/>
      <c r="FV266" s="518"/>
      <c r="FW266" s="518"/>
      <c r="FX266" s="518"/>
      <c r="FY266" s="518"/>
      <c r="FZ266" s="518"/>
      <c r="GA266" s="518"/>
      <c r="GB266" s="518"/>
      <c r="GC266" s="518"/>
      <c r="GD266" s="518"/>
      <c r="GE266" s="518"/>
      <c r="GF266" s="518"/>
      <c r="GG266" s="518"/>
      <c r="GH266" s="518"/>
      <c r="GI266" s="518"/>
      <c r="GJ266" s="518"/>
      <c r="GK266" s="518"/>
      <c r="GL266" s="518"/>
      <c r="GM266" s="518"/>
      <c r="GN266" s="518"/>
      <c r="GO266" s="518"/>
      <c r="GP266" s="518"/>
      <c r="GQ266" s="518"/>
      <c r="GR266" s="518"/>
      <c r="GS266" s="518"/>
      <c r="GT266" s="518"/>
      <c r="GU266" s="518"/>
      <c r="GV266" s="518"/>
      <c r="GW266" s="518"/>
      <c r="GX266" s="518"/>
      <c r="GY266" s="518"/>
      <c r="GZ266" s="518"/>
      <c r="HA266" s="518"/>
      <c r="HB266" s="518"/>
      <c r="HC266" s="518"/>
      <c r="HD266" s="518"/>
      <c r="HE266" s="518"/>
      <c r="HF266" s="518"/>
      <c r="HG266" s="518"/>
      <c r="HH266" s="518"/>
      <c r="HI266" s="518"/>
      <c r="HJ266" s="518"/>
      <c r="HK266" s="518"/>
      <c r="HL266" s="518"/>
      <c r="HM266" s="518"/>
      <c r="HN266" s="518"/>
      <c r="HO266" s="518"/>
      <c r="HP266" s="518"/>
      <c r="HQ266" s="518"/>
      <c r="HR266" s="518"/>
      <c r="HS266" s="518"/>
      <c r="HT266" s="518"/>
      <c r="HU266" s="518"/>
      <c r="HV266" s="518"/>
      <c r="HW266" s="518"/>
      <c r="HX266" s="518"/>
      <c r="HY266" s="518"/>
      <c r="HZ266" s="518"/>
      <c r="IA266" s="518"/>
      <c r="IB266" s="518"/>
      <c r="IC266" s="518"/>
      <c r="ID266" s="518"/>
      <c r="IE266" s="518"/>
      <c r="IF266" s="518"/>
      <c r="IG266" s="518"/>
      <c r="IH266" s="518"/>
      <c r="II266" s="518"/>
      <c r="IJ266" s="518"/>
      <c r="IK266" s="518"/>
      <c r="IL266" s="518"/>
      <c r="IM266" s="518"/>
      <c r="IN266" s="518"/>
      <c r="IO266" s="518"/>
      <c r="IP266" s="518"/>
      <c r="IQ266" s="518"/>
      <c r="IR266" s="518"/>
      <c r="IS266" s="518"/>
      <c r="IT266" s="518"/>
      <c r="IU266" s="518"/>
      <c r="IV266" s="518"/>
      <c r="IW266" s="518"/>
      <c r="IX266" s="518"/>
      <c r="IY266" s="518"/>
      <c r="IZ266" s="518"/>
      <c r="JA266" s="518"/>
      <c r="JB266" s="518"/>
      <c r="JC266" s="518"/>
      <c r="JD266" s="518"/>
      <c r="JE266" s="518"/>
      <c r="JF266" s="518"/>
      <c r="JG266" s="518"/>
      <c r="JH266" s="518"/>
      <c r="JI266" s="518"/>
      <c r="JJ266" s="518"/>
      <c r="JK266" s="518"/>
      <c r="JL266" s="518"/>
      <c r="JM266" s="518"/>
      <c r="JN266" s="518"/>
      <c r="JO266" s="518"/>
      <c r="JP266" s="518"/>
      <c r="JQ266" s="518"/>
      <c r="JR266" s="518"/>
      <c r="JS266" s="518"/>
      <c r="JT266" s="518"/>
      <c r="JU266" s="518"/>
      <c r="JV266" s="518"/>
      <c r="JW266" s="518"/>
      <c r="JX266" s="518"/>
      <c r="JY266" s="518"/>
      <c r="JZ266" s="518"/>
      <c r="KA266" s="518"/>
      <c r="KB266" s="518"/>
      <c r="KC266" s="518"/>
      <c r="KD266" s="518"/>
      <c r="KE266" s="518"/>
      <c r="KF266" s="518"/>
      <c r="KG266" s="518"/>
      <c r="KH266" s="518"/>
      <c r="KI266" s="518"/>
      <c r="KJ266" s="518"/>
      <c r="KK266" s="518"/>
      <c r="KL266" s="518"/>
      <c r="KM266" s="518"/>
      <c r="KN266" s="518"/>
      <c r="KO266" s="518"/>
      <c r="KP266" s="518"/>
      <c r="KQ266" s="518"/>
      <c r="KR266" s="518"/>
      <c r="KS266" s="518"/>
      <c r="KT266" s="518"/>
      <c r="KU266" s="518"/>
      <c r="KV266" s="518"/>
      <c r="KW266" s="518"/>
      <c r="KX266" s="518"/>
      <c r="KY266" s="518"/>
      <c r="KZ266" s="518"/>
      <c r="LA266" s="518"/>
      <c r="LB266" s="518"/>
      <c r="LC266" s="518"/>
      <c r="LD266" s="518"/>
      <c r="LE266" s="518"/>
      <c r="LF266" s="518"/>
      <c r="LG266" s="518"/>
      <c r="LH266" s="518"/>
      <c r="LI266" s="518"/>
      <c r="LJ266" s="518"/>
      <c r="LK266" s="518"/>
      <c r="LL266" s="518"/>
      <c r="LM266" s="518"/>
      <c r="LN266" s="518"/>
      <c r="LO266" s="518"/>
      <c r="LP266" s="518"/>
      <c r="LQ266" s="518"/>
      <c r="LR266" s="518"/>
      <c r="LS266" s="518"/>
      <c r="LT266" s="518"/>
      <c r="LU266" s="518"/>
      <c r="LV266" s="518"/>
      <c r="LW266" s="518"/>
      <c r="LX266" s="518"/>
      <c r="LY266" s="518"/>
      <c r="LZ266" s="518"/>
      <c r="MA266" s="518"/>
      <c r="MB266" s="518"/>
      <c r="MC266" s="518"/>
      <c r="MD266" s="518"/>
      <c r="ME266" s="518"/>
      <c r="MF266" s="518"/>
      <c r="MG266" s="518"/>
      <c r="MH266" s="518"/>
      <c r="MI266" s="518"/>
      <c r="MJ266" s="518"/>
      <c r="MK266" s="518"/>
      <c r="ML266" s="518"/>
      <c r="MM266" s="518"/>
      <c r="MN266" s="518"/>
      <c r="MO266" s="518"/>
      <c r="MP266" s="518"/>
      <c r="MQ266" s="518"/>
      <c r="MR266" s="518"/>
      <c r="MS266" s="518"/>
      <c r="MT266" s="518"/>
      <c r="MU266" s="518"/>
      <c r="MV266" s="518"/>
      <c r="MW266" s="518"/>
      <c r="MX266" s="518"/>
      <c r="MY266" s="518"/>
      <c r="MZ266" s="518"/>
      <c r="NA266" s="518"/>
      <c r="NB266" s="518"/>
      <c r="NC266" s="518"/>
      <c r="ND266" s="518"/>
      <c r="NE266" s="518"/>
      <c r="NF266" s="518"/>
      <c r="NG266" s="518"/>
      <c r="NH266" s="518"/>
      <c r="NI266" s="518"/>
      <c r="NJ266" s="518"/>
      <c r="NK266" s="518"/>
      <c r="NL266" s="518"/>
      <c r="NM266" s="518"/>
      <c r="NN266" s="518"/>
      <c r="NO266" s="518"/>
      <c r="NP266" s="518"/>
      <c r="NQ266" s="518"/>
      <c r="NR266" s="518"/>
      <c r="NS266" s="518"/>
      <c r="NT266" s="518"/>
      <c r="NU266" s="518"/>
      <c r="NV266" s="518"/>
      <c r="NW266" s="518"/>
      <c r="NX266" s="518"/>
      <c r="NY266" s="518"/>
      <c r="NZ266" s="518"/>
      <c r="OA266" s="518"/>
      <c r="OB266" s="518"/>
      <c r="OC266" s="518"/>
      <c r="OD266" s="518"/>
      <c r="OE266" s="518"/>
      <c r="OF266" s="518"/>
      <c r="OG266" s="518"/>
      <c r="OH266" s="518"/>
      <c r="OI266" s="518"/>
      <c r="OJ266" s="518"/>
      <c r="OK266" s="518"/>
      <c r="OL266" s="518"/>
      <c r="OM266" s="518"/>
      <c r="ON266" s="518"/>
      <c r="OO266" s="518"/>
      <c r="OP266" s="518"/>
      <c r="OQ266" s="518"/>
      <c r="OR266" s="518"/>
      <c r="OS266" s="518"/>
      <c r="OT266" s="518"/>
      <c r="OU266" s="518"/>
      <c r="OV266" s="518"/>
      <c r="OW266" s="518"/>
      <c r="OX266" s="518"/>
      <c r="OY266" s="518"/>
      <c r="OZ266" s="518"/>
      <c r="PA266" s="518"/>
      <c r="PB266" s="518"/>
      <c r="PC266" s="518"/>
      <c r="PD266" s="518"/>
      <c r="PE266" s="518"/>
      <c r="PF266" s="518"/>
      <c r="PG266" s="518"/>
      <c r="PH266" s="518"/>
      <c r="PI266" s="518"/>
      <c r="PJ266" s="518"/>
      <c r="PK266" s="518"/>
      <c r="PL266" s="518"/>
      <c r="PM266" s="518"/>
      <c r="PN266" s="518"/>
      <c r="PO266" s="518"/>
      <c r="PP266" s="518"/>
      <c r="PQ266" s="518"/>
      <c r="PR266" s="518"/>
      <c r="PS266" s="518"/>
      <c r="PT266" s="518"/>
      <c r="PU266" s="518"/>
      <c r="PV266" s="518"/>
      <c r="PW266" s="518"/>
      <c r="PX266" s="518"/>
      <c r="PY266" s="518"/>
      <c r="PZ266" s="518"/>
      <c r="QA266" s="518"/>
      <c r="QB266" s="518"/>
      <c r="QC266" s="518"/>
      <c r="QD266" s="518"/>
      <c r="QE266" s="518"/>
      <c r="QF266" s="518"/>
      <c r="QG266" s="518"/>
      <c r="QH266" s="518"/>
      <c r="QI266" s="518"/>
      <c r="QJ266" s="518"/>
      <c r="QK266" s="518"/>
      <c r="QL266" s="518"/>
      <c r="QM266" s="518"/>
      <c r="QN266" s="518"/>
      <c r="QO266" s="518"/>
      <c r="QP266" s="518"/>
      <c r="QQ266" s="518"/>
      <c r="QR266" s="518"/>
      <c r="QS266" s="518"/>
      <c r="QT266" s="518"/>
      <c r="QU266" s="518"/>
      <c r="QV266" s="518"/>
      <c r="QW266" s="518"/>
      <c r="QX266" s="518"/>
      <c r="QY266" s="518"/>
      <c r="QZ266" s="518"/>
      <c r="RA266" s="518"/>
      <c r="RB266" s="518"/>
      <c r="RC266" s="518"/>
      <c r="RD266" s="518"/>
      <c r="RE266" s="518"/>
      <c r="RF266" s="518"/>
      <c r="RG266" s="518"/>
      <c r="RH266" s="518"/>
      <c r="RI266" s="518"/>
      <c r="RJ266" s="518"/>
      <c r="RK266" s="518"/>
      <c r="RL266" s="518"/>
      <c r="RM266" s="518"/>
      <c r="RN266" s="518"/>
      <c r="RO266" s="518"/>
      <c r="RP266" s="518"/>
      <c r="RQ266" s="518"/>
      <c r="RR266" s="518"/>
      <c r="RS266" s="518"/>
      <c r="RT266" s="518"/>
      <c r="RU266" s="518"/>
      <c r="RV266" s="518"/>
      <c r="RW266" s="518"/>
      <c r="RX266" s="518"/>
      <c r="RY266" s="518"/>
      <c r="RZ266" s="518"/>
      <c r="SA266" s="518"/>
      <c r="SB266" s="518"/>
      <c r="SC266" s="518"/>
      <c r="SD266" s="518"/>
      <c r="SE266" s="518"/>
      <c r="SF266" s="518"/>
      <c r="SG266" s="518"/>
      <c r="SH266" s="518"/>
      <c r="SI266" s="518"/>
      <c r="SJ266" s="518"/>
      <c r="SK266" s="518"/>
      <c r="SL266" s="518"/>
      <c r="SM266" s="518"/>
      <c r="SN266" s="518"/>
      <c r="SO266" s="518"/>
      <c r="SP266" s="518"/>
      <c r="SQ266" s="518"/>
      <c r="SR266" s="518"/>
      <c r="SS266" s="518"/>
      <c r="ST266" s="518"/>
      <c r="SU266" s="518"/>
      <c r="SV266" s="518"/>
      <c r="SW266" s="518"/>
      <c r="SX266" s="518"/>
      <c r="SY266" s="518"/>
      <c r="SZ266" s="518"/>
      <c r="TA266" s="518"/>
      <c r="TB266" s="518"/>
      <c r="TC266" s="518"/>
      <c r="TD266" s="518"/>
      <c r="TE266" s="518"/>
      <c r="TF266" s="518"/>
      <c r="TG266" s="518"/>
      <c r="TH266" s="518"/>
      <c r="TI266" s="518"/>
      <c r="TJ266" s="518"/>
      <c r="TK266" s="518"/>
      <c r="TL266" s="518"/>
      <c r="TM266" s="518"/>
      <c r="TN266" s="518"/>
      <c r="TO266" s="518"/>
      <c r="TP266" s="518"/>
      <c r="TQ266" s="518"/>
      <c r="TR266" s="518"/>
      <c r="TS266" s="518"/>
      <c r="TT266" s="518"/>
      <c r="TU266" s="518"/>
      <c r="TV266" s="518"/>
      <c r="TW266" s="518"/>
      <c r="TX266" s="518"/>
      <c r="TY266" s="518"/>
      <c r="TZ266" s="518"/>
      <c r="UA266" s="518"/>
      <c r="UB266" s="518"/>
      <c r="UC266" s="518"/>
      <c r="UD266" s="518"/>
      <c r="UE266" s="518"/>
      <c r="UF266" s="518"/>
      <c r="UG266" s="518"/>
      <c r="UH266" s="518"/>
      <c r="UI266" s="518"/>
      <c r="UJ266" s="518"/>
      <c r="UK266" s="518"/>
      <c r="UL266" s="518"/>
      <c r="UM266" s="518"/>
      <c r="UN266" s="518"/>
      <c r="UO266" s="518"/>
      <c r="UP266" s="518"/>
      <c r="UQ266" s="518"/>
      <c r="UR266" s="518"/>
      <c r="US266" s="518"/>
      <c r="UT266" s="518"/>
      <c r="UU266" s="518"/>
      <c r="UV266" s="518"/>
      <c r="UW266" s="518"/>
      <c r="UX266" s="518"/>
      <c r="UY266" s="518"/>
      <c r="UZ266" s="518"/>
      <c r="VA266" s="518"/>
      <c r="VB266" s="518"/>
      <c r="VC266" s="518"/>
      <c r="VD266" s="518"/>
      <c r="VE266" s="518"/>
      <c r="VF266" s="518"/>
      <c r="VG266" s="518"/>
      <c r="VH266" s="518"/>
      <c r="VI266" s="518"/>
      <c r="VJ266" s="518"/>
      <c r="VK266" s="518"/>
      <c r="VL266" s="518"/>
      <c r="VM266" s="518"/>
      <c r="VN266" s="518"/>
      <c r="VO266" s="518"/>
      <c r="VP266" s="518"/>
      <c r="VQ266" s="518"/>
      <c r="VR266" s="518"/>
      <c r="VS266" s="518"/>
      <c r="VT266" s="518"/>
      <c r="VU266" s="518"/>
      <c r="VV266" s="518"/>
      <c r="VW266" s="518"/>
      <c r="VX266" s="518"/>
      <c r="VY266" s="518"/>
      <c r="VZ266" s="518"/>
      <c r="WA266" s="518"/>
      <c r="WB266" s="518"/>
      <c r="WC266" s="518"/>
      <c r="WD266" s="518"/>
      <c r="WE266" s="518"/>
      <c r="WF266" s="518"/>
      <c r="WG266" s="518"/>
      <c r="WH266" s="518"/>
      <c r="WI266" s="518"/>
      <c r="WJ266" s="518"/>
      <c r="WK266" s="518"/>
      <c r="WL266" s="518"/>
      <c r="WM266" s="518"/>
      <c r="WN266" s="518"/>
      <c r="WO266" s="518"/>
      <c r="WP266" s="518"/>
      <c r="WQ266" s="518"/>
      <c r="WR266" s="518"/>
      <c r="WS266" s="518"/>
      <c r="WT266" s="518"/>
      <c r="WU266" s="518"/>
      <c r="WV266" s="518"/>
      <c r="WW266" s="518"/>
      <c r="WX266" s="518"/>
      <c r="WY266" s="518"/>
      <c r="WZ266" s="518"/>
      <c r="XA266" s="518"/>
      <c r="XB266" s="518"/>
      <c r="XC266" s="518"/>
      <c r="XD266" s="518"/>
      <c r="XE266" s="518"/>
      <c r="XF266" s="518"/>
      <c r="XG266" s="518"/>
      <c r="XH266" s="518"/>
      <c r="XI266" s="518"/>
      <c r="XJ266" s="518"/>
      <c r="XK266" s="518"/>
      <c r="XL266" s="518"/>
      <c r="XM266" s="518"/>
      <c r="XN266" s="518"/>
      <c r="XO266" s="518"/>
      <c r="XP266" s="518"/>
      <c r="XQ266" s="518"/>
      <c r="XR266" s="518"/>
      <c r="XS266" s="518"/>
      <c r="XT266" s="518"/>
      <c r="XU266" s="518"/>
      <c r="XV266" s="518"/>
      <c r="XW266" s="518"/>
      <c r="XX266" s="518"/>
      <c r="XY266" s="518"/>
      <c r="XZ266" s="518"/>
      <c r="YA266" s="518"/>
      <c r="YB266" s="518"/>
      <c r="YC266" s="518"/>
      <c r="YD266" s="518"/>
      <c r="YE266" s="518"/>
      <c r="YF266" s="518"/>
      <c r="YG266" s="518"/>
      <c r="YH266" s="518"/>
      <c r="YI266" s="518"/>
      <c r="YJ266" s="518"/>
      <c r="YK266" s="518"/>
      <c r="YL266" s="518"/>
      <c r="YM266" s="518"/>
      <c r="YN266" s="518"/>
      <c r="YO266" s="518"/>
      <c r="YP266" s="518"/>
      <c r="YQ266" s="518"/>
      <c r="YR266" s="518"/>
      <c r="YS266" s="518"/>
      <c r="YT266" s="518"/>
      <c r="YU266" s="518"/>
      <c r="YV266" s="518"/>
      <c r="YW266" s="518"/>
      <c r="YX266" s="518"/>
      <c r="YY266" s="518"/>
      <c r="YZ266" s="518"/>
      <c r="ZA266" s="518"/>
      <c r="ZB266" s="518"/>
      <c r="ZC266" s="518"/>
      <c r="ZD266" s="518"/>
      <c r="ZE266" s="518"/>
      <c r="ZF266" s="518"/>
      <c r="ZG266" s="518"/>
      <c r="ZH266" s="518"/>
      <c r="ZI266" s="518"/>
      <c r="ZJ266" s="518"/>
      <c r="ZK266" s="518"/>
      <c r="ZL266" s="518"/>
      <c r="ZM266" s="518"/>
      <c r="ZN266" s="518"/>
      <c r="ZO266" s="518"/>
      <c r="ZP266" s="518"/>
      <c r="ZQ266" s="518"/>
      <c r="ZR266" s="518"/>
      <c r="ZS266" s="518"/>
      <c r="ZT266" s="518"/>
      <c r="ZU266" s="518"/>
      <c r="ZV266" s="518"/>
      <c r="ZW266" s="518"/>
      <c r="ZX266" s="518"/>
      <c r="ZY266" s="518"/>
      <c r="ZZ266" s="518"/>
      <c r="AAA266" s="518"/>
      <c r="AAB266" s="518"/>
      <c r="AAC266" s="518"/>
      <c r="AAD266" s="518"/>
      <c r="AAE266" s="518"/>
      <c r="AAF266" s="518"/>
      <c r="AAG266" s="518"/>
      <c r="AAH266" s="518"/>
      <c r="AAI266" s="518"/>
      <c r="AAJ266" s="518"/>
      <c r="AAK266" s="518"/>
      <c r="AAL266" s="518"/>
      <c r="AAM266" s="518"/>
      <c r="AAN266" s="518"/>
      <c r="AAO266" s="518"/>
      <c r="AAP266" s="518"/>
      <c r="AAQ266" s="518"/>
      <c r="AAR266" s="518"/>
      <c r="AAS266" s="518"/>
      <c r="AAT266" s="518"/>
      <c r="AAU266" s="518"/>
      <c r="AAV266" s="518"/>
      <c r="AAW266" s="518"/>
      <c r="AAX266" s="518"/>
      <c r="AAY266" s="518"/>
      <c r="AAZ266" s="518"/>
      <c r="ABA266" s="518"/>
      <c r="ABB266" s="518"/>
      <c r="ABC266" s="518"/>
      <c r="ABD266" s="518"/>
      <c r="ABE266" s="518"/>
      <c r="ABF266" s="518"/>
      <c r="ABG266" s="518"/>
      <c r="ABH266" s="518"/>
      <c r="ABI266" s="518"/>
      <c r="ABJ266" s="518"/>
      <c r="ABK266" s="518"/>
      <c r="ABL266" s="518"/>
      <c r="ABM266" s="518"/>
      <c r="ABN266" s="518"/>
      <c r="ABO266" s="518"/>
      <c r="ABP266" s="518"/>
      <c r="ABQ266" s="518"/>
      <c r="ABR266" s="518"/>
      <c r="ABS266" s="518"/>
      <c r="ABT266" s="518"/>
      <c r="ABU266" s="518"/>
      <c r="ABV266" s="518"/>
      <c r="ABW266" s="518"/>
      <c r="ABX266" s="518"/>
      <c r="ABY266" s="518"/>
      <c r="ABZ266" s="518"/>
      <c r="ACA266" s="518"/>
      <c r="ACB266" s="518"/>
      <c r="ACC266" s="518"/>
      <c r="ACD266" s="518"/>
      <c r="ACE266" s="518"/>
      <c r="ACF266" s="518"/>
      <c r="ACG266" s="518"/>
      <c r="ACH266" s="518"/>
      <c r="ACI266" s="518"/>
      <c r="ACJ266" s="518"/>
      <c r="ACK266" s="518"/>
      <c r="ACL266" s="518"/>
      <c r="ACM266" s="518"/>
      <c r="ACN266" s="518"/>
      <c r="ACO266" s="518"/>
      <c r="ACP266" s="518"/>
      <c r="ACQ266" s="518"/>
      <c r="ACR266" s="518"/>
      <c r="ACS266" s="518"/>
      <c r="ACT266" s="518"/>
      <c r="ACU266" s="518"/>
      <c r="ACV266" s="518"/>
      <c r="ACW266" s="518"/>
      <c r="ACX266" s="518"/>
      <c r="ACY266" s="518"/>
      <c r="ACZ266" s="518"/>
      <c r="ADA266" s="518"/>
      <c r="ADB266" s="518"/>
      <c r="ADC266" s="518"/>
      <c r="ADD266" s="518"/>
      <c r="ADE266" s="518"/>
      <c r="ADF266" s="518"/>
      <c r="ADG266" s="518"/>
      <c r="ADH266" s="518"/>
      <c r="ADI266" s="518"/>
      <c r="ADJ266" s="518"/>
      <c r="ADK266" s="518"/>
      <c r="ADL266" s="518"/>
      <c r="ADM266" s="518"/>
      <c r="ADN266" s="518"/>
      <c r="ADO266" s="518"/>
      <c r="ADP266" s="518"/>
      <c r="ADQ266" s="518"/>
      <c r="ADR266" s="518"/>
      <c r="ADS266" s="518"/>
      <c r="ADT266" s="518"/>
      <c r="ADU266" s="518"/>
      <c r="ADV266" s="518"/>
      <c r="ADW266" s="518"/>
      <c r="ADX266" s="518"/>
      <c r="ADY266" s="518"/>
      <c r="ADZ266" s="518"/>
      <c r="AEA266" s="518"/>
      <c r="AEB266" s="518"/>
      <c r="AEC266" s="518"/>
      <c r="AED266" s="518"/>
      <c r="AEE266" s="518"/>
      <c r="AEF266" s="518"/>
      <c r="AEG266" s="518"/>
      <c r="AEH266" s="518"/>
      <c r="AEI266" s="518"/>
      <c r="AEJ266" s="518"/>
      <c r="AEK266" s="518"/>
      <c r="AEL266" s="518"/>
      <c r="AEM266" s="518"/>
      <c r="AEN266" s="518"/>
      <c r="AEO266" s="518"/>
      <c r="AEP266" s="518"/>
      <c r="AEQ266" s="518"/>
      <c r="AER266" s="518"/>
      <c r="AES266" s="518"/>
      <c r="AET266" s="518"/>
      <c r="AEU266" s="518"/>
      <c r="AEV266" s="518"/>
      <c r="AEW266" s="518"/>
      <c r="AEX266" s="518"/>
      <c r="AEY266" s="518"/>
      <c r="AEZ266" s="518"/>
      <c r="AFA266" s="518"/>
      <c r="AFB266" s="518"/>
      <c r="AFC266" s="518"/>
      <c r="AFD266" s="518"/>
      <c r="AFE266" s="518"/>
      <c r="AFF266" s="518"/>
      <c r="AFG266" s="518"/>
      <c r="AFH266" s="518"/>
      <c r="AFI266" s="518"/>
      <c r="AFJ266" s="518"/>
      <c r="AFK266" s="518"/>
      <c r="AFL266" s="518"/>
      <c r="AFM266" s="518"/>
      <c r="AFN266" s="518"/>
      <c r="AFO266" s="518"/>
      <c r="AFP266" s="518"/>
      <c r="AFQ266" s="518"/>
      <c r="AFR266" s="518"/>
      <c r="AFS266" s="518"/>
      <c r="AFT266" s="518"/>
      <c r="AFU266" s="518"/>
      <c r="AFV266" s="518"/>
      <c r="AFW266" s="518"/>
      <c r="AFX266" s="518"/>
      <c r="AFY266" s="518"/>
      <c r="AFZ266" s="518"/>
      <c r="AGA266" s="518"/>
      <c r="AGB266" s="518"/>
      <c r="AGC266" s="518"/>
      <c r="AGD266" s="518"/>
      <c r="AGE266" s="518"/>
      <c r="AGF266" s="518"/>
      <c r="AGG266" s="518"/>
      <c r="AGH266" s="518"/>
      <c r="AGI266" s="518"/>
      <c r="AGJ266" s="518"/>
      <c r="AGK266" s="518"/>
      <c r="AGL266" s="518"/>
      <c r="AGM266" s="518"/>
      <c r="AGN266" s="518"/>
      <c r="AGO266" s="518"/>
      <c r="AGP266" s="518"/>
      <c r="AGQ266" s="518"/>
      <c r="AGR266" s="518"/>
      <c r="AGS266" s="518"/>
      <c r="AGT266" s="518"/>
      <c r="AGU266" s="518"/>
      <c r="AGV266" s="518"/>
      <c r="AGW266" s="518"/>
      <c r="AGX266" s="518"/>
      <c r="AGY266" s="518"/>
      <c r="AGZ266" s="518"/>
      <c r="AHA266" s="518"/>
      <c r="AHB266" s="518"/>
      <c r="AHC266" s="518"/>
      <c r="AHD266" s="518"/>
      <c r="AHE266" s="518"/>
      <c r="AHF266" s="518"/>
      <c r="AHG266" s="518"/>
      <c r="AHH266" s="518"/>
      <c r="AHI266" s="518"/>
      <c r="AHJ266" s="518"/>
      <c r="AHK266" s="518"/>
      <c r="AHL266" s="518"/>
      <c r="AHM266" s="518"/>
      <c r="AHN266" s="518"/>
      <c r="AHO266" s="518"/>
      <c r="AHP266" s="518"/>
      <c r="AHQ266" s="518"/>
      <c r="AHR266" s="518"/>
      <c r="AHS266" s="518"/>
      <c r="AHT266" s="518"/>
      <c r="AHU266" s="518"/>
      <c r="AHV266" s="518"/>
      <c r="AHW266" s="518"/>
      <c r="AHX266" s="518"/>
      <c r="AHY266" s="518"/>
      <c r="AHZ266" s="518"/>
      <c r="AIA266" s="518"/>
      <c r="AIB266" s="518"/>
      <c r="AIC266" s="518"/>
      <c r="AID266" s="518"/>
      <c r="AIE266" s="518"/>
      <c r="AIF266" s="518"/>
      <c r="AIG266" s="518"/>
      <c r="AIH266" s="518"/>
      <c r="AII266" s="518"/>
      <c r="AIJ266" s="518"/>
      <c r="AIK266" s="518"/>
      <c r="AIL266" s="518"/>
      <c r="AIM266" s="518"/>
      <c r="AIN266" s="518"/>
      <c r="AIO266" s="518"/>
      <c r="AIP266" s="518"/>
      <c r="AIQ266" s="518"/>
      <c r="AIR266" s="518"/>
      <c r="AIS266" s="518"/>
      <c r="AIT266" s="518"/>
      <c r="AIU266" s="518"/>
      <c r="AIV266" s="518"/>
      <c r="AIW266" s="518"/>
      <c r="AIX266" s="518"/>
      <c r="AIY266" s="518"/>
      <c r="AIZ266" s="518"/>
      <c r="AJA266" s="518"/>
      <c r="AJB266" s="518"/>
      <c r="AJC266" s="518"/>
      <c r="AJD266" s="518"/>
      <c r="AJE266" s="518"/>
      <c r="AJF266" s="518"/>
      <c r="AJG266" s="518"/>
      <c r="AJH266" s="518"/>
      <c r="AJI266" s="518"/>
      <c r="AJJ266" s="518"/>
      <c r="AJK266" s="518"/>
      <c r="AJL266" s="518"/>
      <c r="AJM266" s="518"/>
      <c r="AJN266" s="518"/>
      <c r="AJO266" s="518"/>
      <c r="AJP266" s="518"/>
      <c r="AJQ266" s="518"/>
      <c r="AJR266" s="518"/>
      <c r="AJS266" s="518"/>
      <c r="AJT266" s="518"/>
      <c r="AJU266" s="518"/>
      <c r="AJV266" s="518"/>
      <c r="AJW266" s="518"/>
      <c r="AJX266" s="518"/>
      <c r="AJY266" s="518"/>
      <c r="AJZ266" s="518"/>
      <c r="AKA266" s="518"/>
      <c r="AKB266" s="518"/>
      <c r="AKC266" s="518"/>
      <c r="AKD266" s="518"/>
      <c r="AKE266" s="518"/>
      <c r="AKF266" s="518"/>
      <c r="AKG266" s="518"/>
      <c r="AKH266" s="518"/>
      <c r="AKI266" s="518"/>
      <c r="AKJ266" s="518"/>
      <c r="AKK266" s="518"/>
      <c r="AKL266" s="518"/>
      <c r="AKM266" s="518"/>
      <c r="AKN266" s="518"/>
      <c r="AKO266" s="518"/>
      <c r="AKP266" s="518"/>
      <c r="AKQ266" s="518"/>
      <c r="AKR266" s="518"/>
      <c r="AKS266" s="518"/>
      <c r="AKT266" s="518"/>
      <c r="AKU266" s="518"/>
      <c r="AKV266" s="518"/>
      <c r="AKW266" s="518"/>
      <c r="AKX266" s="518"/>
      <c r="AKY266" s="518"/>
      <c r="AKZ266" s="518"/>
      <c r="ALA266" s="518"/>
      <c r="ALB266" s="518"/>
      <c r="ALC266" s="518"/>
      <c r="ALD266" s="518"/>
      <c r="ALE266" s="518"/>
      <c r="ALF266" s="518"/>
      <c r="ALG266" s="518"/>
      <c r="ALH266" s="518"/>
      <c r="ALI266" s="518"/>
      <c r="ALJ266" s="518"/>
      <c r="ALK266" s="518"/>
      <c r="ALL266" s="518"/>
      <c r="ALM266" s="518"/>
      <c r="ALN266" s="518"/>
      <c r="ALO266" s="518"/>
      <c r="ALP266" s="518"/>
      <c r="ALQ266" s="518"/>
      <c r="ALR266" s="518"/>
      <c r="ALS266" s="518"/>
      <c r="ALT266" s="518"/>
      <c r="ALU266" s="518"/>
      <c r="ALV266" s="518"/>
      <c r="ALW266" s="518"/>
      <c r="ALX266" s="518"/>
      <c r="ALY266" s="518"/>
      <c r="ALZ266" s="518"/>
      <c r="AMA266" s="518"/>
      <c r="AMB266" s="518"/>
      <c r="AMC266" s="518"/>
      <c r="AMD266" s="518"/>
      <c r="AME266" s="518"/>
      <c r="AMF266" s="518"/>
      <c r="AMG266" s="518"/>
      <c r="AMH266" s="518"/>
      <c r="AMI266" s="518"/>
      <c r="AMJ266" s="518"/>
      <c r="AMK266" s="518"/>
      <c r="AML266" s="518"/>
      <c r="AMM266" s="518"/>
      <c r="AMN266" s="518"/>
      <c r="AMO266" s="518"/>
      <c r="AMP266" s="518"/>
      <c r="AMQ266" s="518"/>
      <c r="AMR266" s="518"/>
      <c r="AMS266" s="518"/>
      <c r="AMT266" s="518"/>
      <c r="AMU266" s="518"/>
      <c r="AMV266" s="518"/>
      <c r="AMW266" s="518"/>
      <c r="AMX266" s="518"/>
      <c r="AMY266" s="518"/>
      <c r="AMZ266" s="518"/>
      <c r="ANA266" s="518"/>
      <c r="ANB266" s="518"/>
      <c r="ANC266" s="518"/>
      <c r="AND266" s="518"/>
      <c r="ANE266" s="518"/>
      <c r="ANF266" s="518"/>
      <c r="ANG266" s="518"/>
      <c r="ANH266" s="518"/>
      <c r="ANI266" s="518"/>
      <c r="ANJ266" s="518"/>
      <c r="ANK266" s="518"/>
      <c r="ANL266" s="518"/>
      <c r="ANM266" s="518"/>
      <c r="ANN266" s="518"/>
      <c r="ANO266" s="518"/>
      <c r="ANP266" s="518"/>
      <c r="ANQ266" s="518"/>
      <c r="ANR266" s="518"/>
      <c r="ANS266" s="518"/>
      <c r="ANT266" s="518"/>
      <c r="ANU266" s="518"/>
      <c r="ANV266" s="518"/>
      <c r="ANW266" s="518"/>
      <c r="ANX266" s="518"/>
      <c r="ANY266" s="518"/>
      <c r="ANZ266" s="518"/>
      <c r="AOA266" s="518"/>
      <c r="AOB266" s="518"/>
      <c r="AOC266" s="518"/>
      <c r="AOD266" s="518"/>
      <c r="AOE266" s="518"/>
      <c r="AOF266" s="518"/>
      <c r="AOG266" s="518"/>
      <c r="AOH266" s="518"/>
      <c r="AOI266" s="518"/>
      <c r="AOJ266" s="518"/>
      <c r="AOK266" s="518"/>
      <c r="AOL266" s="518"/>
      <c r="AOM266" s="518"/>
      <c r="AON266" s="518"/>
      <c r="AOO266" s="518"/>
      <c r="AOP266" s="518"/>
      <c r="AOQ266" s="518"/>
      <c r="AOR266" s="518"/>
      <c r="AOS266" s="518"/>
      <c r="AOT266" s="518"/>
      <c r="AOU266" s="518"/>
      <c r="AOV266" s="518"/>
      <c r="AOW266" s="518"/>
      <c r="AOX266" s="518"/>
      <c r="AOY266" s="518"/>
      <c r="AOZ266" s="518"/>
      <c r="APA266" s="518"/>
      <c r="APB266" s="518"/>
      <c r="APC266" s="518"/>
      <c r="APD266" s="518"/>
      <c r="APE266" s="518"/>
      <c r="APF266" s="518"/>
      <c r="APG266" s="518"/>
      <c r="APH266" s="518"/>
      <c r="API266" s="518"/>
      <c r="APJ266" s="518"/>
      <c r="APK266" s="518"/>
      <c r="APL266" s="518"/>
      <c r="APM266" s="518"/>
      <c r="APN266" s="518"/>
      <c r="APO266" s="518"/>
      <c r="APP266" s="518"/>
      <c r="APQ266" s="518"/>
      <c r="APR266" s="518"/>
      <c r="APS266" s="518"/>
      <c r="APT266" s="518"/>
      <c r="APU266" s="518"/>
      <c r="APV266" s="518"/>
      <c r="APW266" s="518"/>
      <c r="APX266" s="518"/>
      <c r="APY266" s="518"/>
      <c r="APZ266" s="518"/>
      <c r="AQA266" s="518"/>
      <c r="AQB266" s="518"/>
      <c r="AQC266" s="518"/>
      <c r="AQD266" s="518"/>
      <c r="AQE266" s="518"/>
      <c r="AQF266" s="518"/>
      <c r="AQG266" s="518"/>
      <c r="AQH266" s="518"/>
      <c r="AQI266" s="518"/>
      <c r="AQJ266" s="518"/>
      <c r="AQK266" s="518"/>
      <c r="AQL266" s="518"/>
      <c r="AQM266" s="518"/>
      <c r="AQN266" s="518"/>
      <c r="AQO266" s="518"/>
      <c r="AQP266" s="518"/>
      <c r="AQQ266" s="518"/>
      <c r="AQR266" s="518"/>
      <c r="AQS266" s="518"/>
      <c r="AQT266" s="518"/>
      <c r="AQU266" s="518"/>
      <c r="AQV266" s="518"/>
      <c r="AQW266" s="518"/>
      <c r="AQX266" s="518"/>
      <c r="AQY266" s="518"/>
      <c r="AQZ266" s="518"/>
      <c r="ARA266" s="518"/>
      <c r="ARB266" s="518"/>
      <c r="ARC266" s="518"/>
      <c r="ARD266" s="518"/>
      <c r="ARE266" s="518"/>
      <c r="ARF266" s="518"/>
      <c r="ARG266" s="518"/>
      <c r="ARH266" s="518"/>
      <c r="ARI266" s="518"/>
      <c r="ARJ266" s="518"/>
      <c r="ARK266" s="518"/>
      <c r="ARL266" s="518"/>
      <c r="ARM266" s="518"/>
      <c r="ARN266" s="518"/>
      <c r="ARO266" s="518"/>
      <c r="ARP266" s="518"/>
      <c r="ARQ266" s="518"/>
      <c r="ARR266" s="518"/>
      <c r="ARS266" s="518"/>
      <c r="ART266" s="518"/>
      <c r="ARU266" s="518"/>
      <c r="ARV266" s="518"/>
      <c r="ARW266" s="518"/>
      <c r="ARX266" s="518"/>
      <c r="ARY266" s="518"/>
      <c r="ARZ266" s="518"/>
      <c r="ASA266" s="518"/>
      <c r="ASB266" s="518"/>
      <c r="ASC266" s="518"/>
    </row>
    <row r="267" spans="1:1173" s="513" customFormat="1" ht="26" hidden="1" customHeight="1" thickTop="1" x14ac:dyDescent="0.15"/>
    <row r="268" spans="1:1173" s="533" customFormat="1" ht="22" hidden="1" customHeight="1" x14ac:dyDescent="0.15">
      <c r="A268" s="513"/>
      <c r="B268" s="530"/>
      <c r="C268" s="898" t="s">
        <v>53</v>
      </c>
      <c r="D268" s="898"/>
      <c r="E268" s="898" t="s">
        <v>54</v>
      </c>
      <c r="F268" s="898"/>
      <c r="G268" s="531" t="s">
        <v>198</v>
      </c>
      <c r="H268" s="532"/>
    </row>
    <row r="269" spans="1:1173" s="533" customFormat="1" ht="22" hidden="1" customHeight="1" x14ac:dyDescent="0.15">
      <c r="A269" s="513"/>
      <c r="B269" s="534" t="s">
        <v>202</v>
      </c>
      <c r="C269" s="535" t="s">
        <v>46</v>
      </c>
      <c r="D269" s="535" t="s">
        <v>47</v>
      </c>
      <c r="E269" s="535" t="s">
        <v>46</v>
      </c>
      <c r="F269" s="535" t="s">
        <v>47</v>
      </c>
      <c r="G269" s="536" t="s">
        <v>192</v>
      </c>
      <c r="H269" s="537" t="s">
        <v>99</v>
      </c>
    </row>
    <row r="270" spans="1:1173" s="533" customFormat="1" ht="22" hidden="1" customHeight="1" x14ac:dyDescent="0.15">
      <c r="A270" s="513"/>
      <c r="B270" s="538" t="str">
        <f>'Consommation BATIMENT'!C$166</f>
        <v>*BE*</v>
      </c>
      <c r="C270" s="539">
        <f>VLOOKUP($B270,'Consommation BATIMENT'!$C$27:$K$31,4,)</f>
        <v>85</v>
      </c>
      <c r="D270" s="539">
        <f>VLOOKUP($B270,'Consommation BATIMENT'!$C$27:$K$31,6,)</f>
        <v>115</v>
      </c>
      <c r="E270" s="539">
        <f>VLOOKUP($B270,'Consommation BATIMENT'!$C$27:$K$31,7,)</f>
        <v>45</v>
      </c>
      <c r="F270" s="539">
        <f>VLOOKUP($B270,'Consommation BATIMENT'!$C$27:$K$31,9,)</f>
        <v>90</v>
      </c>
      <c r="G270" s="540">
        <f>$I$14</f>
        <v>45</v>
      </c>
      <c r="H270" s="541">
        <f>$I$15</f>
        <v>90</v>
      </c>
    </row>
    <row r="271" spans="1:1173" s="543" customFormat="1" ht="26" hidden="1" customHeight="1" x14ac:dyDescent="0.15">
      <c r="A271" s="513"/>
      <c r="B271" s="542"/>
      <c r="E271" s="544"/>
      <c r="J271" s="544"/>
    </row>
    <row r="272" spans="1:1173" s="543" customFormat="1" ht="26" hidden="1" customHeight="1" x14ac:dyDescent="0.15">
      <c r="A272" s="513"/>
      <c r="B272" s="543" t="s">
        <v>88</v>
      </c>
      <c r="C272" s="546" t="s">
        <v>79</v>
      </c>
      <c r="D272" s="553">
        <f>IF(D$29="","",IF('Consommation BATIMENT'!D$174&lt;0,0,'Consommation BATIMENT'!D$174*'Consommation BATIMENT'!$D$19))</f>
        <v>7019766.54</v>
      </c>
      <c r="E272" s="553">
        <f>IF(E$29="","",IF('Consommation BATIMENT'!E$174&lt;0,0,'Consommation BATIMENT'!E$174*'Consommation BATIMENT'!$D$19))</f>
        <v>13786829.369999999</v>
      </c>
      <c r="F272" s="553">
        <f>IF(F$29="","",IF('Consommation BATIMENT'!F$174&lt;0,0,'Consommation BATIMENT'!F$174*'Consommation BATIMENT'!$D$19))</f>
        <v>20310306.029999997</v>
      </c>
      <c r="G272" s="553">
        <f>IF(G$29="","",IF('Consommation BATIMENT'!G$174&lt;0,0,'Consommation BATIMENT'!G$174*'Consommation BATIMENT'!$D$19))</f>
        <v>26598944.43</v>
      </c>
      <c r="H272" s="553">
        <f>IF(H$29="","",IF('Consommation BATIMENT'!H$174&lt;0,0,'Consommation BATIMENT'!H$174*'Consommation BATIMENT'!$D$19))</f>
        <v>32661122.849999998</v>
      </c>
      <c r="I272" s="553">
        <f>IF(I$29="","",IF('Consommation BATIMENT'!I$174&lt;0,0,'Consommation BATIMENT'!I$174*'Consommation BATIMENT'!$D$19))</f>
        <v>38505096.359999999</v>
      </c>
      <c r="J272" s="553">
        <f>IF(J$29="","",IF('Consommation BATIMENT'!J$174&lt;0,0,'Consommation BATIMENT'!J$174*'Consommation BATIMENT'!$D$19))</f>
        <v>44138750.399999999</v>
      </c>
      <c r="K272" s="553">
        <f>IF(K$29="","",IF('Consommation BATIMENT'!K$174&lt;0,0,'Consommation BATIMENT'!K$174*'Consommation BATIMENT'!$D$19))</f>
        <v>49569477.57</v>
      </c>
      <c r="L272" s="553">
        <f>IF(L$29="","",IF('Consommation BATIMENT'!L$174&lt;0,0,'Consommation BATIMENT'!L$174*'Consommation BATIMENT'!$D$19))</f>
        <v>54804793.68</v>
      </c>
      <c r="M272" s="553">
        <f>IF(M$29="","",IF('Consommation BATIMENT'!M$174&lt;0,0,'Consommation BATIMENT'!M$174*'Consommation BATIMENT'!$D$19))</f>
        <v>59851598.489999995</v>
      </c>
      <c r="N272" s="553">
        <f>IF(N$29="","",IF('Consommation BATIMENT'!N$174&lt;0,0,'Consommation BATIMENT'!N$174*'Consommation BATIMENT'!$D$19))</f>
        <v>64716668.549999997</v>
      </c>
      <c r="O272" s="553">
        <f>IF(O$29="","",IF('Consommation BATIMENT'!O$174&lt;0,0,'Consommation BATIMENT'!O$174*'Consommation BATIMENT'!$D$19))</f>
        <v>69406657.200000003</v>
      </c>
      <c r="P272" s="553">
        <f>IF(P$29="","",IF('Consommation BATIMENT'!P$174&lt;0,0,'Consommation BATIMENT'!P$174*'Consommation BATIMENT'!$D$19))</f>
        <v>73927848.149999991</v>
      </c>
      <c r="Q272" s="553">
        <f>IF(Q$29="","",IF('Consommation BATIMENT'!Q$174&lt;0,0,'Consommation BATIMENT'!Q$174*'Consommation BATIMENT'!$D$19))</f>
        <v>78286278.689999998</v>
      </c>
      <c r="R272" s="553">
        <f>IF(R$29="","",IF('Consommation BATIMENT'!R$174&lt;0,0,'Consommation BATIMENT'!R$174*'Consommation BATIMENT'!$D$19))</f>
        <v>82487739.689999998</v>
      </c>
      <c r="S272" s="553">
        <f>IF(S$29="","",IF('Consommation BATIMENT'!S$174&lt;0,0,'Consommation BATIMENT'!S$174*'Consommation BATIMENT'!$D$19))</f>
        <v>86537898.810000002</v>
      </c>
      <c r="T272" s="553">
        <f>IF(T$29="","",IF('Consommation BATIMENT'!T$174&lt;0,0,'Consommation BATIMENT'!T$174*'Consommation BATIMENT'!$D$19))</f>
        <v>90442300.5</v>
      </c>
      <c r="U272" s="553">
        <f>IF(U$29="","",IF('Consommation BATIMENT'!U$174&lt;0,0,'Consommation BATIMENT'!U$174*'Consommation BATIMENT'!$D$19))</f>
        <v>94206119.579999998</v>
      </c>
      <c r="V272" s="553">
        <f>IF(V$29="","",IF('Consommation BATIMENT'!V$174&lt;0,0,'Consommation BATIMENT'!V$174*'Consommation BATIMENT'!$D$19))</f>
        <v>97834530.86999999</v>
      </c>
      <c r="W272" s="553">
        <f>IF(W$29="","",IF('Consommation BATIMENT'!W$174&lt;0,0,'Consommation BATIMENT'!W$174*'Consommation BATIMENT'!$D$19))</f>
        <v>101332216.34999999</v>
      </c>
      <c r="X272" s="553">
        <f>IF(X$29="","",IF('Consommation BATIMENT'!X$174&lt;0,0,'Consommation BATIMENT'!X$174*'Consommation BATIMENT'!$D$19))</f>
        <v>104703981.20999999</v>
      </c>
      <c r="Y272" s="553">
        <f>IF(Y$29="","",IF('Consommation BATIMENT'!Y$174&lt;0,0,'Consommation BATIMENT'!Y$174*'Consommation BATIMENT'!$D$19))</f>
        <v>107954384.22</v>
      </c>
      <c r="Z272" s="553">
        <f>IF(Z$29="","",IF('Consommation BATIMENT'!Z$174&lt;0,0,'Consommation BATIMENT'!Z$174*'Consommation BATIMENT'!$D$19))</f>
        <v>111087860.94</v>
      </c>
      <c r="AA272" s="553">
        <f>IF(AA$29="","",IF('Consommation BATIMENT'!AA$174&lt;0,0,'Consommation BATIMENT'!AA$174*'Consommation BATIMENT'!$D$19))</f>
        <v>114108477.3</v>
      </c>
      <c r="AB272" s="553">
        <f>IF(AB$29="","",IF('Consommation BATIMENT'!AB$174&lt;0,0,'Consommation BATIMENT'!AB$174*'Consommation BATIMENT'!$D$19))</f>
        <v>117020299.22999999</v>
      </c>
      <c r="AC272" s="553">
        <f>IF(AC$29="","",IF('Consommation BATIMENT'!AC$174&lt;0,0,'Consommation BATIMENT'!AC$174*'Consommation BATIMENT'!$D$19))</f>
        <v>119827392.66</v>
      </c>
      <c r="AD272" s="553">
        <f>IF(AD$29="","",IF('Consommation BATIMENT'!AD$174&lt;0,0,'Consommation BATIMENT'!AD$174*'Consommation BATIMENT'!$D$19))</f>
        <v>122533330.67999999</v>
      </c>
      <c r="AE272" s="553">
        <f>IF(AE$29="","",IF('Consommation BATIMENT'!AE$174&lt;0,0,'Consommation BATIMENT'!AE$174*'Consommation BATIMENT'!$D$19))</f>
        <v>125141932.8</v>
      </c>
      <c r="AF272" s="553">
        <f>IF(AF$29="","",IF('Consommation BATIMENT'!AF$174&lt;0,0,'Consommation BATIMENT'!AF$174*'Consommation BATIMENT'!$D$19))</f>
        <v>127656648.89999999</v>
      </c>
      <c r="AG272" s="553">
        <f>IF(AG$29="","",IF('Consommation BATIMENT'!AG$174&lt;0,0,'Consommation BATIMENT'!AG$174*'Consommation BATIMENT'!$D$19))</f>
        <v>130080805.64999999</v>
      </c>
      <c r="AH272" s="553">
        <f>IF(AH$29="","",IF('Consommation BATIMENT'!AH$174&lt;0,0,'Consommation BATIMENT'!AH$174*'Consommation BATIMENT'!$D$19))</f>
        <v>132417729.72</v>
      </c>
      <c r="AI272" s="553">
        <f>IF(AI$29="","",IF('Consommation BATIMENT'!AI$174&lt;0,0,'Consommation BATIMENT'!AI$174*'Consommation BATIMENT'!$D$19))</f>
        <v>134670501.35999998</v>
      </c>
      <c r="AJ272" s="553">
        <f>IF(AJ$29="","",IF('Consommation BATIMENT'!AJ$174&lt;0,0,'Consommation BATIMENT'!AJ$174*'Consommation BATIMENT'!$D$19))</f>
        <v>136842200.81999999</v>
      </c>
      <c r="AK272" s="553" t="str">
        <f>IF(AK$29="","",IF('Consommation BATIMENT'!AK$174&lt;0,0,'Consommation BATIMENT'!AK$174*'Consommation BATIMENT'!$D$19))</f>
        <v/>
      </c>
      <c r="AL272" s="553" t="str">
        <f>IF(AL$29="","",IF('Consommation BATIMENT'!AL$174&lt;0,0,'Consommation BATIMENT'!AL$174*'Consommation BATIMENT'!$D$19))</f>
        <v/>
      </c>
      <c r="AM272" s="553" t="str">
        <f>IF(AM$29="","",IF('Consommation BATIMENT'!AM$174&lt;0,0,'Consommation BATIMENT'!AM$174*'Consommation BATIMENT'!$D$19))</f>
        <v/>
      </c>
      <c r="AN272" s="553" t="str">
        <f>IF(AN$29="","",IF('Consommation BATIMENT'!AN$174&lt;0,0,'Consommation BATIMENT'!AN$174*'Consommation BATIMENT'!$D$19))</f>
        <v/>
      </c>
      <c r="AO272" s="553" t="str">
        <f>IF(AO$29="","",IF('Consommation BATIMENT'!AO$174&lt;0,0,'Consommation BATIMENT'!AO$174*'Consommation BATIMENT'!$D$19))</f>
        <v/>
      </c>
      <c r="AP272" s="553" t="str">
        <f>IF(AP$29="","",IF('Consommation BATIMENT'!AP$174&lt;0,0,'Consommation BATIMENT'!AP$174*'Consommation BATIMENT'!$D$19))</f>
        <v/>
      </c>
      <c r="AQ272" s="553" t="str">
        <f>IF(AQ$29="","",IF('Consommation BATIMENT'!AQ$174&lt;0,0,'Consommation BATIMENT'!AQ$174*'Consommation BATIMENT'!$D$19))</f>
        <v/>
      </c>
      <c r="AR272" s="553" t="str">
        <f>IF(AR$29="","",IF('Consommation BATIMENT'!AR$174&lt;0,0,'Consommation BATIMENT'!AR$174*'Consommation BATIMENT'!$D$19))</f>
        <v/>
      </c>
    </row>
    <row r="273" spans="1:1173" s="548" customFormat="1" ht="22" hidden="1" customHeight="1" x14ac:dyDescent="0.15">
      <c r="A273" s="513"/>
      <c r="B273" s="549" t="s">
        <v>199</v>
      </c>
      <c r="C273" s="550" t="s">
        <v>79</v>
      </c>
      <c r="D273" s="547">
        <f t="shared" ref="D273:AR273" si="96">IF(D$29="","",IF(D272&lt;0,0,IF($C270=0,D272,$F$211*$F$212*D272)))</f>
        <v>7019766.54</v>
      </c>
      <c r="E273" s="547">
        <f t="shared" si="96"/>
        <v>13786829.369999999</v>
      </c>
      <c r="F273" s="547">
        <f t="shared" si="96"/>
        <v>20310306.029999997</v>
      </c>
      <c r="G273" s="547">
        <f t="shared" si="96"/>
        <v>26598944.43</v>
      </c>
      <c r="H273" s="547">
        <f t="shared" si="96"/>
        <v>32661122.849999998</v>
      </c>
      <c r="I273" s="547">
        <f t="shared" si="96"/>
        <v>38505096.359999999</v>
      </c>
      <c r="J273" s="547">
        <f t="shared" si="96"/>
        <v>44138750.399999999</v>
      </c>
      <c r="K273" s="547">
        <f t="shared" si="96"/>
        <v>49569477.57</v>
      </c>
      <c r="L273" s="547">
        <f t="shared" si="96"/>
        <v>54804793.68</v>
      </c>
      <c r="M273" s="547">
        <f t="shared" si="96"/>
        <v>59851598.489999995</v>
      </c>
      <c r="N273" s="547">
        <f t="shared" si="96"/>
        <v>64716668.549999997</v>
      </c>
      <c r="O273" s="547">
        <f t="shared" si="96"/>
        <v>69406657.200000003</v>
      </c>
      <c r="P273" s="547">
        <f t="shared" si="96"/>
        <v>73927848.149999991</v>
      </c>
      <c r="Q273" s="547">
        <f t="shared" si="96"/>
        <v>78286278.689999998</v>
      </c>
      <c r="R273" s="547">
        <f t="shared" si="96"/>
        <v>82487739.689999998</v>
      </c>
      <c r="S273" s="547">
        <f t="shared" si="96"/>
        <v>86537898.810000002</v>
      </c>
      <c r="T273" s="547">
        <f t="shared" si="96"/>
        <v>90442300.5</v>
      </c>
      <c r="U273" s="547">
        <f t="shared" si="96"/>
        <v>94206119.579999998</v>
      </c>
      <c r="V273" s="547">
        <f t="shared" si="96"/>
        <v>97834530.86999999</v>
      </c>
      <c r="W273" s="547">
        <f t="shared" si="96"/>
        <v>101332216.34999999</v>
      </c>
      <c r="X273" s="547">
        <f t="shared" si="96"/>
        <v>104703981.20999999</v>
      </c>
      <c r="Y273" s="547">
        <f t="shared" si="96"/>
        <v>107954384.22</v>
      </c>
      <c r="Z273" s="547">
        <f t="shared" si="96"/>
        <v>111087860.94</v>
      </c>
      <c r="AA273" s="547">
        <f t="shared" si="96"/>
        <v>114108477.3</v>
      </c>
      <c r="AB273" s="547">
        <f t="shared" si="96"/>
        <v>117020299.22999999</v>
      </c>
      <c r="AC273" s="547">
        <f t="shared" si="96"/>
        <v>119827392.66</v>
      </c>
      <c r="AD273" s="547">
        <f t="shared" si="96"/>
        <v>122533330.67999999</v>
      </c>
      <c r="AE273" s="547">
        <f t="shared" si="96"/>
        <v>125141932.8</v>
      </c>
      <c r="AF273" s="547">
        <f t="shared" si="96"/>
        <v>127656648.89999999</v>
      </c>
      <c r="AG273" s="547">
        <f t="shared" si="96"/>
        <v>130080805.64999999</v>
      </c>
      <c r="AH273" s="547">
        <f t="shared" si="96"/>
        <v>132417729.72</v>
      </c>
      <c r="AI273" s="547">
        <f t="shared" si="96"/>
        <v>134670501.35999998</v>
      </c>
      <c r="AJ273" s="547">
        <f t="shared" si="96"/>
        <v>136842200.81999999</v>
      </c>
      <c r="AK273" s="547" t="str">
        <f t="shared" si="96"/>
        <v/>
      </c>
      <c r="AL273" s="547" t="str">
        <f t="shared" si="96"/>
        <v/>
      </c>
      <c r="AM273" s="547" t="str">
        <f t="shared" si="96"/>
        <v/>
      </c>
      <c r="AN273" s="547" t="str">
        <f t="shared" si="96"/>
        <v/>
      </c>
      <c r="AO273" s="547" t="str">
        <f t="shared" si="96"/>
        <v/>
      </c>
      <c r="AP273" s="547" t="str">
        <f t="shared" si="96"/>
        <v/>
      </c>
      <c r="AQ273" s="547" t="str">
        <f t="shared" si="96"/>
        <v/>
      </c>
      <c r="AR273" s="547" t="str">
        <f t="shared" si="96"/>
        <v/>
      </c>
    </row>
    <row r="274" spans="1:1173" s="548" customFormat="1" ht="22" hidden="1" customHeight="1" x14ac:dyDescent="0.15">
      <c r="A274" s="513"/>
      <c r="B274" s="549" t="s">
        <v>197</v>
      </c>
      <c r="C274" s="550" t="s">
        <v>49</v>
      </c>
      <c r="D274" s="547">
        <f t="shared" ref="D274:AR274" si="97">IF(D$29="","",IF($C270=0,$G270*D273,$J$24*D273))</f>
        <v>754608954.14042115</v>
      </c>
      <c r="E274" s="547">
        <f t="shared" si="97"/>
        <v>1482052833.5986714</v>
      </c>
      <c r="F274" s="547">
        <f t="shared" si="97"/>
        <v>2183311753.2096996</v>
      </c>
      <c r="G274" s="547">
        <f t="shared" si="97"/>
        <v>2859326093.4232554</v>
      </c>
      <c r="H274" s="547">
        <f t="shared" si="97"/>
        <v>3510996500.303885</v>
      </c>
      <c r="I274" s="547">
        <f t="shared" si="97"/>
        <v>4139210375.1210704</v>
      </c>
      <c r="J274" s="547">
        <f t="shared" si="97"/>
        <v>4744815384.7590914</v>
      </c>
      <c r="K274" s="547">
        <f t="shared" si="97"/>
        <v>5328606216.9219618</v>
      </c>
      <c r="L274" s="547">
        <f t="shared" si="97"/>
        <v>5891390804.1087599</v>
      </c>
      <c r="M274" s="547">
        <f t="shared" si="97"/>
        <v>6433910854.8432302</v>
      </c>
      <c r="N274" s="547">
        <f t="shared" si="97"/>
        <v>6956894832.8540545</v>
      </c>
      <c r="O274" s="547">
        <f t="shared" si="97"/>
        <v>7461057957.0748425</v>
      </c>
      <c r="P274" s="547">
        <f t="shared" si="97"/>
        <v>7947075712.0540028</v>
      </c>
      <c r="Q274" s="547">
        <f t="shared" si="97"/>
        <v>8415597092.7498169</v>
      </c>
      <c r="R274" s="547">
        <f t="shared" si="97"/>
        <v>8867244604.5304241</v>
      </c>
      <c r="S274" s="547">
        <f t="shared" si="97"/>
        <v>9302627507.9689045</v>
      </c>
      <c r="T274" s="547">
        <f t="shared" si="97"/>
        <v>9722341818.8432655</v>
      </c>
      <c r="U274" s="547">
        <f t="shared" si="97"/>
        <v>10126943818.546314</v>
      </c>
      <c r="V274" s="547">
        <f t="shared" si="97"/>
        <v>10516989788.470863</v>
      </c>
      <c r="W274" s="547">
        <f t="shared" si="97"/>
        <v>10892983030.829453</v>
      </c>
      <c r="X274" s="547">
        <f t="shared" si="97"/>
        <v>11255440092.629692</v>
      </c>
      <c r="Y274" s="547">
        <f t="shared" si="97"/>
        <v>11604851031.289053</v>
      </c>
      <c r="Z274" s="547">
        <f t="shared" si="97"/>
        <v>11941692659.429945</v>
      </c>
      <c r="AA274" s="547">
        <f t="shared" si="97"/>
        <v>12266402055.289576</v>
      </c>
      <c r="AB274" s="547">
        <f t="shared" si="97"/>
        <v>12579416297.10515</v>
      </c>
      <c r="AC274" s="547">
        <f t="shared" si="97"/>
        <v>12881172463.113876</v>
      </c>
      <c r="AD274" s="547">
        <f t="shared" si="97"/>
        <v>13172054652.372696</v>
      </c>
      <c r="AE274" s="547">
        <f t="shared" si="97"/>
        <v>13452473453.528679</v>
      </c>
      <c r="AF274" s="547">
        <f t="shared" si="97"/>
        <v>13722799720.843699</v>
      </c>
      <c r="AG274" s="547">
        <f t="shared" si="97"/>
        <v>13983391063.784563</v>
      </c>
      <c r="AH274" s="547">
        <f t="shared" si="97"/>
        <v>14234605091.818077</v>
      </c>
      <c r="AI274" s="547">
        <f t="shared" si="97"/>
        <v>14476772924.82091</v>
      </c>
      <c r="AJ274" s="547">
        <f t="shared" si="97"/>
        <v>14710225682.669737</v>
      </c>
      <c r="AK274" s="547" t="str">
        <f t="shared" si="97"/>
        <v/>
      </c>
      <c r="AL274" s="547" t="str">
        <f t="shared" si="97"/>
        <v/>
      </c>
      <c r="AM274" s="547" t="str">
        <f t="shared" si="97"/>
        <v/>
      </c>
      <c r="AN274" s="547" t="str">
        <f t="shared" si="97"/>
        <v/>
      </c>
      <c r="AO274" s="547" t="str">
        <f t="shared" si="97"/>
        <v/>
      </c>
      <c r="AP274" s="547" t="str">
        <f t="shared" si="97"/>
        <v/>
      </c>
      <c r="AQ274" s="547" t="str">
        <f t="shared" si="97"/>
        <v/>
      </c>
      <c r="AR274" s="547" t="str">
        <f t="shared" si="97"/>
        <v/>
      </c>
    </row>
    <row r="275" spans="1:1173" s="513" customFormat="1" ht="10" hidden="1" customHeight="1" x14ac:dyDescent="0.15">
      <c r="C275" s="545"/>
      <c r="D275" s="551"/>
      <c r="E275" s="551"/>
      <c r="F275" s="551"/>
      <c r="G275" s="551"/>
      <c r="H275" s="551"/>
      <c r="I275" s="551"/>
      <c r="J275" s="551"/>
      <c r="K275" s="551"/>
      <c r="L275" s="551"/>
      <c r="M275" s="551"/>
      <c r="N275" s="551"/>
      <c r="O275" s="551"/>
      <c r="P275" s="551"/>
      <c r="Q275" s="551"/>
      <c r="R275" s="551"/>
      <c r="S275" s="551"/>
      <c r="T275" s="551"/>
      <c r="U275" s="551"/>
      <c r="V275" s="551"/>
      <c r="W275" s="551"/>
      <c r="X275" s="551"/>
      <c r="Y275" s="551"/>
      <c r="Z275" s="551"/>
      <c r="AA275" s="551"/>
      <c r="AB275" s="551"/>
      <c r="AC275" s="551"/>
      <c r="AD275" s="551"/>
      <c r="AE275" s="551"/>
      <c r="AF275" s="551"/>
      <c r="AG275" s="551"/>
      <c r="AH275" s="551"/>
      <c r="AI275" s="551"/>
      <c r="AJ275" s="551"/>
      <c r="AK275" s="551"/>
      <c r="AL275" s="551"/>
      <c r="AM275" s="551"/>
      <c r="AN275" s="551"/>
      <c r="AO275" s="551"/>
      <c r="AP275" s="551"/>
      <c r="AQ275" s="551"/>
      <c r="AR275" s="551"/>
    </row>
    <row r="276" spans="1:1173" s="543" customFormat="1" ht="26" hidden="1" customHeight="1" x14ac:dyDescent="0.15">
      <c r="A276" s="513"/>
      <c r="B276" s="543" t="s">
        <v>89</v>
      </c>
      <c r="C276" s="546" t="s">
        <v>79</v>
      </c>
      <c r="D276" s="552">
        <f>IF(D$29="","",IF('Consommation BATIMENT'!D$178&lt;0,0,'Consommation BATIMENT'!D$178*'Consommation BATIMENT'!$D$19))</f>
        <v>1195137.0000000056</v>
      </c>
      <c r="E276" s="552">
        <f>IF(E$29="","",IF('Consommation BATIMENT'!E$178&lt;0,0,'Consommation BATIMENT'!E$178*'Consommation BATIMENT'!$D$19))</f>
        <v>2390274.0000000051</v>
      </c>
      <c r="F276" s="552">
        <f>IF(F$29="","",IF('Consommation BATIMENT'!F$178&lt;0,0,'Consommation BATIMENT'!F$178*'Consommation BATIMENT'!$D$19))</f>
        <v>3585411.0000000051</v>
      </c>
      <c r="G276" s="552">
        <f>IF(G$29="","",IF('Consommation BATIMENT'!G$178&lt;0,0,'Consommation BATIMENT'!G$178*'Consommation BATIMENT'!$D$19))</f>
        <v>4817511.0000000056</v>
      </c>
      <c r="H276" s="552">
        <f>IF(H$29="","",IF('Consommation BATIMENT'!H$178&lt;0,0,'Consommation BATIMENT'!H$178*'Consommation BATIMENT'!$D$19))</f>
        <v>6049611.0000000047</v>
      </c>
      <c r="I276" s="552">
        <f>IF(I$29="","",IF('Consommation BATIMENT'!I$178&lt;0,0,'Consommation BATIMENT'!I$178*'Consommation BATIMENT'!$D$19))</f>
        <v>7281711.0000000047</v>
      </c>
      <c r="J276" s="552">
        <f>IF(J$29="","",IF('Consommation BATIMENT'!J$178&lt;0,0,'Consommation BATIMENT'!J$178*'Consommation BATIMENT'!$D$19))</f>
        <v>8513811.0000000056</v>
      </c>
      <c r="K276" s="552">
        <f>IF(K$29="","",IF('Consommation BATIMENT'!K$178&lt;0,0,'Consommation BATIMENT'!K$178*'Consommation BATIMENT'!$D$19))</f>
        <v>9745911.0000000056</v>
      </c>
      <c r="L276" s="552">
        <f>IF(L$29="","",IF('Consommation BATIMENT'!L$178&lt;0,0,'Consommation BATIMENT'!L$178*'Consommation BATIMENT'!$D$19))</f>
        <v>10978011.000000006</v>
      </c>
      <c r="M276" s="552">
        <f>IF(M$29="","",IF('Consommation BATIMENT'!M$178&lt;0,0,'Consommation BATIMENT'!M$178*'Consommation BATIMENT'!$D$19))</f>
        <v>12210111.000000006</v>
      </c>
      <c r="N276" s="552">
        <f>IF(N$29="","",IF('Consommation BATIMENT'!N$178&lt;0,0,'Consommation BATIMENT'!N$178*'Consommation BATIMENT'!$D$19))</f>
        <v>13442211.000000006</v>
      </c>
      <c r="O276" s="552">
        <f>IF(O$29="","",IF('Consommation BATIMENT'!O$178&lt;0,0,'Consommation BATIMENT'!O$178*'Consommation BATIMENT'!$D$19))</f>
        <v>14674311.000000004</v>
      </c>
      <c r="P276" s="552">
        <f>IF(P$29="","",IF('Consommation BATIMENT'!P$178&lt;0,0,'Consommation BATIMENT'!P$178*'Consommation BATIMENT'!$D$19))</f>
        <v>15906411.000000004</v>
      </c>
      <c r="Q276" s="552">
        <f>IF(Q$29="","",IF('Consommation BATIMENT'!Q$178&lt;0,0,'Consommation BATIMENT'!Q$178*'Consommation BATIMENT'!$D$19))</f>
        <v>16972177.500000007</v>
      </c>
      <c r="R276" s="552">
        <f>IF(R$29="","",IF('Consommation BATIMENT'!R$178&lt;0,0,'Consommation BATIMENT'!R$178*'Consommation BATIMENT'!$D$19))</f>
        <v>18037944.000000007</v>
      </c>
      <c r="S276" s="552">
        <f>IF(S$29="","",IF('Consommation BATIMENT'!S$178&lt;0,0,'Consommation BATIMENT'!S$178*'Consommation BATIMENT'!$D$19))</f>
        <v>19103710.500000007</v>
      </c>
      <c r="T276" s="552">
        <f>IF(T$29="","",IF('Consommation BATIMENT'!T$178&lt;0,0,'Consommation BATIMENT'!T$178*'Consommation BATIMENT'!$D$19))</f>
        <v>20169477.000000007</v>
      </c>
      <c r="U276" s="552">
        <f>IF(U$29="","",IF('Consommation BATIMENT'!U$178&lt;0,0,'Consommation BATIMENT'!U$178*'Consommation BATIMENT'!$D$19))</f>
        <v>21235243.500000007</v>
      </c>
      <c r="V276" s="552">
        <f>IF(V$29="","",IF('Consommation BATIMENT'!V$178&lt;0,0,'Consommation BATIMENT'!V$178*'Consommation BATIMENT'!$D$19))</f>
        <v>22301010.000000007</v>
      </c>
      <c r="W276" s="552">
        <f>IF(W$29="","",IF('Consommation BATIMENT'!W$178&lt;0,0,'Consommation BATIMENT'!W$178*'Consommation BATIMENT'!$D$19))</f>
        <v>23366776.500000007</v>
      </c>
      <c r="X276" s="552">
        <f>IF(X$29="","",IF('Consommation BATIMENT'!X$178&lt;0,0,'Consommation BATIMENT'!X$178*'Consommation BATIMENT'!$D$19))</f>
        <v>24432543.000000007</v>
      </c>
      <c r="Y276" s="552">
        <f>IF(Y$29="","",IF('Consommation BATIMENT'!Y$178&lt;0,0,'Consommation BATIMENT'!Y$178*'Consommation BATIMENT'!$D$19))</f>
        <v>25498309.500000007</v>
      </c>
      <c r="Z276" s="552">
        <f>IF(Z$29="","",IF('Consommation BATIMENT'!Z$178&lt;0,0,'Consommation BATIMENT'!Z$178*'Consommation BATIMENT'!$D$19))</f>
        <v>26564076.000000007</v>
      </c>
      <c r="AA276" s="552">
        <f>IF(AA$29="","",IF('Consommation BATIMENT'!AA$178&lt;0,0,'Consommation BATIMENT'!AA$178*'Consommation BATIMENT'!$D$19))</f>
        <v>27325513.800000004</v>
      </c>
      <c r="AB276" s="552">
        <f>IF(AB$29="","",IF('Consommation BATIMENT'!AB$178&lt;0,0,'Consommation BATIMENT'!AB$178*'Consommation BATIMENT'!$D$19))</f>
        <v>28086951.600000005</v>
      </c>
      <c r="AC276" s="552">
        <f>IF(AC$29="","",IF('Consommation BATIMENT'!AC$178&lt;0,0,'Consommation BATIMENT'!AC$178*'Consommation BATIMENT'!$D$19))</f>
        <v>28848389.400000006</v>
      </c>
      <c r="AD276" s="552">
        <f>IF(AD$29="","",IF('Consommation BATIMENT'!AD$178&lt;0,0,'Consommation BATIMENT'!AD$178*'Consommation BATIMENT'!$D$19))</f>
        <v>29609827.200000007</v>
      </c>
      <c r="AE276" s="552">
        <f>IF(AE$29="","",IF('Consommation BATIMENT'!AE$178&lt;0,0,'Consommation BATIMENT'!AE$178*'Consommation BATIMENT'!$D$19))</f>
        <v>30371265.000000007</v>
      </c>
      <c r="AF276" s="552">
        <f>IF(AF$29="","",IF('Consommation BATIMENT'!AF$178&lt;0,0,'Consommation BATIMENT'!AF$178*'Consommation BATIMENT'!$D$19))</f>
        <v>31132702.800000004</v>
      </c>
      <c r="AG276" s="552">
        <f>IF(AG$29="","",IF('Consommation BATIMENT'!AG$178&lt;0,0,'Consommation BATIMENT'!AG$178*'Consommation BATIMENT'!$D$19))</f>
        <v>31894140.600000005</v>
      </c>
      <c r="AH276" s="552">
        <f>IF(AH$29="","",IF('Consommation BATIMENT'!AH$178&lt;0,0,'Consommation BATIMENT'!AH$178*'Consommation BATIMENT'!$D$19))</f>
        <v>32655578.400000006</v>
      </c>
      <c r="AI276" s="552">
        <f>IF(AI$29="","",IF('Consommation BATIMENT'!AI$178&lt;0,0,'Consommation BATIMENT'!AI$178*'Consommation BATIMENT'!$D$19))</f>
        <v>33417016.200000007</v>
      </c>
      <c r="AJ276" s="552">
        <f>IF(AJ$29="","",IF('Consommation BATIMENT'!AJ$178&lt;0,0,'Consommation BATIMENT'!AJ$178*'Consommation BATIMENT'!$D$19))</f>
        <v>34178454.000000007</v>
      </c>
      <c r="AK276" s="552" t="str">
        <f>IF(AK$29="","",IF('Consommation BATIMENT'!AK$178&lt;0,0,'Consommation BATIMENT'!AK$178*'Consommation BATIMENT'!$D$19))</f>
        <v/>
      </c>
      <c r="AL276" s="552" t="str">
        <f>IF(AL$29="","",IF('Consommation BATIMENT'!AL$178&lt;0,0,'Consommation BATIMENT'!AL$178*'Consommation BATIMENT'!$D$19))</f>
        <v/>
      </c>
      <c r="AM276" s="552" t="str">
        <f>IF(AM$29="","",IF('Consommation BATIMENT'!AM$178&lt;0,0,'Consommation BATIMENT'!AM$178*'Consommation BATIMENT'!$D$19))</f>
        <v/>
      </c>
      <c r="AN276" s="552" t="str">
        <f>IF(AN$29="","",IF('Consommation BATIMENT'!AN$178&lt;0,0,'Consommation BATIMENT'!AN$178*'Consommation BATIMENT'!$D$19))</f>
        <v/>
      </c>
      <c r="AO276" s="552" t="str">
        <f>IF(AO$29="","",IF('Consommation BATIMENT'!AO$178&lt;0,0,'Consommation BATIMENT'!AO$178*'Consommation BATIMENT'!$D$19))</f>
        <v/>
      </c>
      <c r="AP276" s="552" t="str">
        <f>IF(AP$29="","",IF('Consommation BATIMENT'!AP$178&lt;0,0,'Consommation BATIMENT'!AP$178*'Consommation BATIMENT'!$D$19))</f>
        <v/>
      </c>
      <c r="AQ276" s="552" t="str">
        <f>IF(AQ$29="","",IF('Consommation BATIMENT'!AQ$178&lt;0,0,'Consommation BATIMENT'!AQ$178*'Consommation BATIMENT'!$D$19))</f>
        <v/>
      </c>
      <c r="AR276" s="552" t="str">
        <f>IF(AR$29="","",IF('Consommation BATIMENT'!AR$178&lt;0,0,'Consommation BATIMENT'!AR$178*'Consommation BATIMENT'!$D$19))</f>
        <v/>
      </c>
    </row>
    <row r="277" spans="1:1173" s="548" customFormat="1" ht="22" hidden="1" customHeight="1" x14ac:dyDescent="0.15">
      <c r="A277" s="513"/>
      <c r="B277" s="549" t="s">
        <v>200</v>
      </c>
      <c r="C277" s="550" t="s">
        <v>79</v>
      </c>
      <c r="D277" s="547">
        <f t="shared" ref="D277:AR277" si="98">IF(D$29="","",IF(D276&lt;0,0,IF($E270=0,D276,$F$211*$F$212*D276)))</f>
        <v>1195137.0000000056</v>
      </c>
      <c r="E277" s="547">
        <f t="shared" si="98"/>
        <v>2390274.0000000051</v>
      </c>
      <c r="F277" s="547">
        <f t="shared" si="98"/>
        <v>3585411.0000000051</v>
      </c>
      <c r="G277" s="547">
        <f t="shared" si="98"/>
        <v>4817511.0000000056</v>
      </c>
      <c r="H277" s="547">
        <f t="shared" si="98"/>
        <v>6049611.0000000047</v>
      </c>
      <c r="I277" s="547">
        <f t="shared" si="98"/>
        <v>7281711.0000000047</v>
      </c>
      <c r="J277" s="547">
        <f t="shared" si="98"/>
        <v>8513811.0000000056</v>
      </c>
      <c r="K277" s="547">
        <f t="shared" si="98"/>
        <v>9745911.0000000056</v>
      </c>
      <c r="L277" s="547">
        <f t="shared" si="98"/>
        <v>10978011.000000006</v>
      </c>
      <c r="M277" s="547">
        <f t="shared" si="98"/>
        <v>12210111.000000006</v>
      </c>
      <c r="N277" s="547">
        <f t="shared" si="98"/>
        <v>13442211.000000006</v>
      </c>
      <c r="O277" s="547">
        <f t="shared" si="98"/>
        <v>14674311.000000004</v>
      </c>
      <c r="P277" s="547">
        <f t="shared" si="98"/>
        <v>15906411.000000004</v>
      </c>
      <c r="Q277" s="547">
        <f t="shared" si="98"/>
        <v>16972177.500000007</v>
      </c>
      <c r="R277" s="547">
        <f t="shared" si="98"/>
        <v>18037944.000000007</v>
      </c>
      <c r="S277" s="547">
        <f t="shared" si="98"/>
        <v>19103710.500000007</v>
      </c>
      <c r="T277" s="547">
        <f t="shared" si="98"/>
        <v>20169477.000000007</v>
      </c>
      <c r="U277" s="547">
        <f t="shared" si="98"/>
        <v>21235243.500000007</v>
      </c>
      <c r="V277" s="547">
        <f t="shared" si="98"/>
        <v>22301010.000000007</v>
      </c>
      <c r="W277" s="547">
        <f t="shared" si="98"/>
        <v>23366776.500000007</v>
      </c>
      <c r="X277" s="547">
        <f t="shared" si="98"/>
        <v>24432543.000000007</v>
      </c>
      <c r="Y277" s="547">
        <f t="shared" si="98"/>
        <v>25498309.500000007</v>
      </c>
      <c r="Z277" s="547">
        <f t="shared" si="98"/>
        <v>26564076.000000007</v>
      </c>
      <c r="AA277" s="547">
        <f t="shared" si="98"/>
        <v>27325513.800000004</v>
      </c>
      <c r="AB277" s="547">
        <f t="shared" si="98"/>
        <v>28086951.600000005</v>
      </c>
      <c r="AC277" s="547">
        <f t="shared" si="98"/>
        <v>28848389.400000006</v>
      </c>
      <c r="AD277" s="547">
        <f t="shared" si="98"/>
        <v>29609827.200000007</v>
      </c>
      <c r="AE277" s="547">
        <f t="shared" si="98"/>
        <v>30371265.000000007</v>
      </c>
      <c r="AF277" s="547">
        <f t="shared" si="98"/>
        <v>31132702.800000004</v>
      </c>
      <c r="AG277" s="547">
        <f t="shared" si="98"/>
        <v>31894140.600000005</v>
      </c>
      <c r="AH277" s="547">
        <f t="shared" si="98"/>
        <v>32655578.400000006</v>
      </c>
      <c r="AI277" s="547">
        <f t="shared" si="98"/>
        <v>33417016.200000007</v>
      </c>
      <c r="AJ277" s="547">
        <f t="shared" si="98"/>
        <v>34178454.000000007</v>
      </c>
      <c r="AK277" s="547" t="str">
        <f t="shared" si="98"/>
        <v/>
      </c>
      <c r="AL277" s="547" t="str">
        <f t="shared" si="98"/>
        <v/>
      </c>
      <c r="AM277" s="547" t="str">
        <f t="shared" si="98"/>
        <v/>
      </c>
      <c r="AN277" s="547" t="str">
        <f t="shared" si="98"/>
        <v/>
      </c>
      <c r="AO277" s="547" t="str">
        <f t="shared" si="98"/>
        <v/>
      </c>
      <c r="AP277" s="547" t="str">
        <f t="shared" si="98"/>
        <v/>
      </c>
      <c r="AQ277" s="547" t="str">
        <f t="shared" si="98"/>
        <v/>
      </c>
      <c r="AR277" s="547" t="str">
        <f t="shared" si="98"/>
        <v/>
      </c>
    </row>
    <row r="278" spans="1:1173" s="548" customFormat="1" ht="22" hidden="1" customHeight="1" x14ac:dyDescent="0.15">
      <c r="A278" s="513"/>
      <c r="B278" s="549" t="s">
        <v>201</v>
      </c>
      <c r="C278" s="550" t="s">
        <v>49</v>
      </c>
      <c r="D278" s="547">
        <f t="shared" ref="D278:AR278" si="99">IF(D$29="","",IF($E270=0,$G270*D277,$J$24*D277))</f>
        <v>128474512.14873661</v>
      </c>
      <c r="E278" s="547">
        <f t="shared" si="99"/>
        <v>256949024.29747257</v>
      </c>
      <c r="F278" s="547">
        <f t="shared" si="99"/>
        <v>385423536.4462086</v>
      </c>
      <c r="G278" s="547">
        <f t="shared" si="99"/>
        <v>517871487.11500865</v>
      </c>
      <c r="H278" s="547">
        <f t="shared" si="99"/>
        <v>650319437.78380859</v>
      </c>
      <c r="I278" s="547">
        <f t="shared" si="99"/>
        <v>782767388.45260859</v>
      </c>
      <c r="J278" s="547">
        <f t="shared" si="99"/>
        <v>915215339.1214087</v>
      </c>
      <c r="K278" s="547">
        <f t="shared" si="99"/>
        <v>1047663289.7902087</v>
      </c>
      <c r="L278" s="547">
        <f t="shared" si="99"/>
        <v>1180111240.4590087</v>
      </c>
      <c r="M278" s="547">
        <f t="shared" si="99"/>
        <v>1312559191.1278088</v>
      </c>
      <c r="N278" s="547">
        <f t="shared" si="99"/>
        <v>1445007141.7966087</v>
      </c>
      <c r="O278" s="547">
        <f t="shared" si="99"/>
        <v>1577455092.4654086</v>
      </c>
      <c r="P278" s="547">
        <f t="shared" si="99"/>
        <v>1709903043.1342084</v>
      </c>
      <c r="Q278" s="547">
        <f t="shared" si="99"/>
        <v>1824470520.4627209</v>
      </c>
      <c r="R278" s="547">
        <f t="shared" si="99"/>
        <v>1939037997.7912331</v>
      </c>
      <c r="S278" s="547">
        <f t="shared" si="99"/>
        <v>2053605475.119745</v>
      </c>
      <c r="T278" s="547">
        <f t="shared" si="99"/>
        <v>2168172952.448257</v>
      </c>
      <c r="U278" s="547">
        <f t="shared" si="99"/>
        <v>2282740429.7767692</v>
      </c>
      <c r="V278" s="547">
        <f t="shared" si="99"/>
        <v>2397307907.1052809</v>
      </c>
      <c r="W278" s="547">
        <f t="shared" si="99"/>
        <v>2511875384.4337931</v>
      </c>
      <c r="X278" s="547">
        <f t="shared" si="99"/>
        <v>2626442861.7623053</v>
      </c>
      <c r="Y278" s="547">
        <f t="shared" si="99"/>
        <v>2741010339.090817</v>
      </c>
      <c r="Z278" s="547">
        <f t="shared" si="99"/>
        <v>2855577816.4193292</v>
      </c>
      <c r="AA278" s="547">
        <f t="shared" si="99"/>
        <v>2937430649.9326472</v>
      </c>
      <c r="AB278" s="547">
        <f t="shared" si="99"/>
        <v>3019283483.4459658</v>
      </c>
      <c r="AC278" s="547">
        <f t="shared" si="99"/>
        <v>3101136316.9592843</v>
      </c>
      <c r="AD278" s="547">
        <f t="shared" si="99"/>
        <v>3182989150.4726024</v>
      </c>
      <c r="AE278" s="547">
        <f t="shared" si="99"/>
        <v>3264841983.9859209</v>
      </c>
      <c r="AF278" s="547">
        <f t="shared" si="99"/>
        <v>3346694817.499239</v>
      </c>
      <c r="AG278" s="547">
        <f t="shared" si="99"/>
        <v>3428547651.0125575</v>
      </c>
      <c r="AH278" s="547">
        <f t="shared" si="99"/>
        <v>3510400484.525876</v>
      </c>
      <c r="AI278" s="547">
        <f t="shared" si="99"/>
        <v>3592253318.0391946</v>
      </c>
      <c r="AJ278" s="547">
        <f t="shared" si="99"/>
        <v>3674106151.5525131</v>
      </c>
      <c r="AK278" s="547" t="str">
        <f t="shared" si="99"/>
        <v/>
      </c>
      <c r="AL278" s="547" t="str">
        <f t="shared" si="99"/>
        <v/>
      </c>
      <c r="AM278" s="547" t="str">
        <f t="shared" si="99"/>
        <v/>
      </c>
      <c r="AN278" s="547" t="str">
        <f t="shared" si="99"/>
        <v/>
      </c>
      <c r="AO278" s="547" t="str">
        <f t="shared" si="99"/>
        <v/>
      </c>
      <c r="AP278" s="547" t="str">
        <f t="shared" si="99"/>
        <v/>
      </c>
      <c r="AQ278" s="547" t="str">
        <f t="shared" si="99"/>
        <v/>
      </c>
      <c r="AR278" s="547" t="str">
        <f t="shared" si="99"/>
        <v/>
      </c>
    </row>
    <row r="279" spans="1:1173" s="513" customFormat="1" ht="10" hidden="1" customHeight="1" x14ac:dyDescent="0.15">
      <c r="C279" s="545"/>
      <c r="D279" s="551"/>
      <c r="E279" s="551"/>
      <c r="F279" s="551"/>
      <c r="G279" s="551"/>
      <c r="H279" s="551"/>
      <c r="I279" s="551"/>
      <c r="J279" s="551"/>
      <c r="K279" s="551"/>
      <c r="L279" s="551"/>
      <c r="M279" s="551"/>
      <c r="N279" s="551"/>
      <c r="O279" s="551"/>
      <c r="P279" s="551"/>
      <c r="Q279" s="551"/>
      <c r="R279" s="551"/>
      <c r="S279" s="551"/>
      <c r="T279" s="551"/>
      <c r="U279" s="551"/>
      <c r="V279" s="551"/>
      <c r="W279" s="551"/>
      <c r="X279" s="551"/>
      <c r="Y279" s="551"/>
      <c r="Z279" s="551"/>
      <c r="AA279" s="551"/>
      <c r="AB279" s="551"/>
      <c r="AC279" s="551"/>
      <c r="AD279" s="551"/>
      <c r="AE279" s="551"/>
      <c r="AF279" s="551"/>
      <c r="AG279" s="551"/>
      <c r="AH279" s="551"/>
      <c r="AI279" s="551"/>
      <c r="AJ279" s="551"/>
      <c r="AK279" s="551"/>
      <c r="AL279" s="551"/>
      <c r="AM279" s="551"/>
      <c r="AN279" s="551"/>
      <c r="AO279" s="551"/>
      <c r="AP279" s="551"/>
      <c r="AQ279" s="551"/>
      <c r="AR279" s="551"/>
    </row>
    <row r="280" spans="1:1173" s="543" customFormat="1" ht="26" hidden="1" customHeight="1" x14ac:dyDescent="0.15">
      <c r="A280" s="513"/>
      <c r="B280" s="543" t="s">
        <v>100</v>
      </c>
      <c r="C280" s="546" t="s">
        <v>79</v>
      </c>
      <c r="D280" s="553">
        <f>IF(D$29="","",IF('Consommation BATIMENT'!D$190&lt;0,0,'Consommation BATIMENT'!D$190))</f>
        <v>2012400.0000000002</v>
      </c>
      <c r="E280" s="553">
        <f>IF(E$29="","",IF('Consommation BATIMENT'!E$190&lt;0,0,'Consommation BATIMENT'!E$190))</f>
        <v>3950898.6348000001</v>
      </c>
      <c r="F280" s="553">
        <f>IF(F$29="","",IF('Consommation BATIMENT'!F$190&lt;0,0,'Consommation BATIMENT'!F$190))</f>
        <v>5818209.7842342397</v>
      </c>
      <c r="G280" s="553">
        <f>IF(G$29="","",IF('Consommation BATIMENT'!G$190&lt;0,0,'Consommation BATIMENT'!G$190))</f>
        <v>7616947.6663278062</v>
      </c>
      <c r="H280" s="553">
        <f>IF(H$29="","",IF('Consommation BATIMENT'!H$190&lt;0,0,'Consommation BATIMENT'!H$190))</f>
        <v>9349630.4971772507</v>
      </c>
      <c r="I280" s="553">
        <f>IF(I$29="","",IF('Consommation BATIMENT'!I$190&lt;0,0,'Consommation BATIMENT'!I$190))</f>
        <v>11018684.016429411</v>
      </c>
      <c r="J280" s="553">
        <f>IF(J$29="","",IF('Consommation BATIMENT'!J$190&lt;0,0,'Consommation BATIMENT'!J$190))</f>
        <v>12626444.883294074</v>
      </c>
      <c r="K280" s="553">
        <f>IF(K$29="","",IF('Consommation BATIMENT'!K$190&lt;0,0,'Consommation BATIMENT'!K$190))</f>
        <v>14175163.947844865</v>
      </c>
      <c r="L280" s="553">
        <f>IF(L$29="","",IF('Consommation BATIMENT'!L$190&lt;0,0,'Consommation BATIMENT'!L$190))</f>
        <v>15667009.402188158</v>
      </c>
      <c r="M280" s="553">
        <f>IF(M$29="","",IF('Consommation BATIMENT'!M$190&lt;0,0,'Consommation BATIMENT'!M$190))</f>
        <v>17104069.815911602</v>
      </c>
      <c r="N280" s="553">
        <f>IF(N$29="","",IF('Consommation BATIMENT'!N$190&lt;0,0,'Consommation BATIMENT'!N$190))</f>
        <v>18488357.060061879</v>
      </c>
      <c r="O280" s="553">
        <f>IF(O$29="","",IF('Consommation BATIMENT'!O$190&lt;0,0,'Consommation BATIMENT'!O$190))</f>
        <v>19821809.123745225</v>
      </c>
      <c r="P280" s="553">
        <f>IF(P$29="","",IF('Consommation BATIMENT'!P$190&lt;0,0,'Consommation BATIMENT'!P$190))</f>
        <v>21106292.827293929</v>
      </c>
      <c r="Q280" s="553">
        <f>IF(Q$29="","",IF('Consommation BATIMENT'!Q$190&lt;0,0,'Consommation BATIMENT'!Q$190))</f>
        <v>22343606.435797215</v>
      </c>
      <c r="R280" s="553">
        <f>IF(R$29="","",IF('Consommation BATIMENT'!R$190&lt;0,0,'Consommation BATIMENT'!R$190))</f>
        <v>23535482.176655434</v>
      </c>
      <c r="S280" s="553">
        <f>IF(S$29="","",IF('Consommation BATIMENT'!S$190&lt;0,0,'Consommation BATIMENT'!S$190))</f>
        <v>24683588.664682116</v>
      </c>
      <c r="T280" s="553">
        <f>IF(T$29="","",IF('Consommation BATIMENT'!T$190&lt;0,0,'Consommation BATIMENT'!T$190))</f>
        <v>25789533.238148995</v>
      </c>
      <c r="U280" s="553">
        <f>IF(U$29="","",IF('Consommation BATIMENT'!U$190&lt;0,0,'Consommation BATIMENT'!U$190))</f>
        <v>26854864.209044449</v>
      </c>
      <c r="V280" s="553">
        <f>IF(V$29="","",IF('Consommation BATIMENT'!V$190&lt;0,0,'Consommation BATIMENT'!V$190))</f>
        <v>27881073.03069571</v>
      </c>
      <c r="W280" s="553">
        <f>IF(W$29="","",IF('Consommation BATIMENT'!W$190&lt;0,0,'Consommation BATIMENT'!W$190))</f>
        <v>28869596.385789473</v>
      </c>
      <c r="X280" s="553">
        <f>IF(X$29="","",IF('Consommation BATIMENT'!X$190&lt;0,0,'Consommation BATIMENT'!X$190))</f>
        <v>29821818.197714124</v>
      </c>
      <c r="Y280" s="553">
        <f>IF(Y$29="","",IF('Consommation BATIMENT'!Y$190&lt;0,0,'Consommation BATIMENT'!Y$190))</f>
        <v>30739071.568039469</v>
      </c>
      <c r="Z280" s="553">
        <f>IF(Z$29="","",IF('Consommation BATIMENT'!Z$190&lt;0,0,'Consommation BATIMENT'!Z$190))</f>
        <v>31622640.642846357</v>
      </c>
      <c r="AA280" s="553">
        <f>IF(AA$29="","",IF('Consommation BATIMENT'!AA$190&lt;0,0,'Consommation BATIMENT'!AA$190))</f>
        <v>32473762.410519108</v>
      </c>
      <c r="AB280" s="553">
        <f>IF(AB$29="","",IF('Consommation BATIMENT'!AB$190&lt;0,0,'Consommation BATIMENT'!AB$190))</f>
        <v>33293628.433517616</v>
      </c>
      <c r="AC280" s="553">
        <f>IF(AC$29="","",IF('Consommation BATIMENT'!AC$190&lt;0,0,'Consommation BATIMENT'!AC$190))</f>
        <v>34083386.516553551</v>
      </c>
      <c r="AD280" s="553">
        <f>IF(AD$29="","",IF('Consommation BATIMENT'!AD$190&lt;0,0,'Consommation BATIMENT'!AD$190))</f>
        <v>34844142.313506156</v>
      </c>
      <c r="AE280" s="553">
        <f>IF(AE$29="","",IF('Consommation BATIMENT'!AE$190&lt;0,0,'Consommation BATIMENT'!AE$190))</f>
        <v>35576960.875327267</v>
      </c>
      <c r="AF280" s="553">
        <f>IF(AF$29="","",IF('Consommation BATIMENT'!AF$190&lt;0,0,'Consommation BATIMENT'!AF$190))</f>
        <v>36282868.141102627</v>
      </c>
      <c r="AG280" s="553">
        <f>IF(AG$29="","",IF('Consommation BATIMENT'!AG$190&lt;0,0,'Consommation BATIMENT'!AG$190))</f>
        <v>36962852.374356918</v>
      </c>
      <c r="AH280" s="553">
        <f>IF(AH$29="","",IF('Consommation BATIMENT'!AH$190&lt;0,0,'Consommation BATIMENT'!AH$190))</f>
        <v>37617865.54661341</v>
      </c>
      <c r="AI280" s="553">
        <f>IF(AI$29="","",IF('Consommation BATIMENT'!AI$190&lt;0,0,'Consommation BATIMENT'!AI$190))</f>
        <v>38248824.670145124</v>
      </c>
      <c r="AJ280" s="553">
        <f>IF(AJ$29="","",IF('Consommation BATIMENT'!AJ$190&lt;0,0,'Consommation BATIMENT'!AJ$190))</f>
        <v>38856613.081783384</v>
      </c>
      <c r="AK280" s="553" t="str">
        <f>IF(AK$29="","",IF('Consommation BATIMENT'!AK$190&lt;0,0,'Consommation BATIMENT'!AK$190))</f>
        <v/>
      </c>
      <c r="AL280" s="553" t="str">
        <f>IF(AL$29="","",IF('Consommation BATIMENT'!AL$190&lt;0,0,'Consommation BATIMENT'!AL$190))</f>
        <v/>
      </c>
      <c r="AM280" s="553" t="str">
        <f>IF(AM$29="","",IF('Consommation BATIMENT'!AM$190&lt;0,0,'Consommation BATIMENT'!AM$190))</f>
        <v/>
      </c>
      <c r="AN280" s="553" t="str">
        <f>IF(AN$29="","",IF('Consommation BATIMENT'!AN$190&lt;0,0,'Consommation BATIMENT'!AN$190))</f>
        <v/>
      </c>
      <c r="AO280" s="553" t="str">
        <f>IF(AO$29="","",IF('Consommation BATIMENT'!AO$190&lt;0,0,'Consommation BATIMENT'!AO$190))</f>
        <v/>
      </c>
      <c r="AP280" s="553" t="str">
        <f>IF(AP$29="","",IF('Consommation BATIMENT'!AP$190&lt;0,0,'Consommation BATIMENT'!AP$190))</f>
        <v/>
      </c>
      <c r="AQ280" s="553" t="str">
        <f>IF(AQ$29="","",IF('Consommation BATIMENT'!AQ$190&lt;0,0,'Consommation BATIMENT'!AQ$190))</f>
        <v/>
      </c>
      <c r="AR280" s="553" t="str">
        <f>IF(AR$29="","",IF('Consommation BATIMENT'!AR$190&lt;0,0,'Consommation BATIMENT'!AR$190))</f>
        <v/>
      </c>
    </row>
    <row r="281" spans="1:1173" s="548" customFormat="1" ht="22" hidden="1" customHeight="1" x14ac:dyDescent="0.15">
      <c r="A281" s="513"/>
      <c r="B281" s="549" t="s">
        <v>199</v>
      </c>
      <c r="C281" s="550" t="s">
        <v>79</v>
      </c>
      <c r="D281" s="547">
        <f t="shared" ref="D281:AR281" si="100">IF(D$29="","",IF(D280&lt;0,0,IF($D270=0,D280,$F$211*$F$212*D280)))</f>
        <v>2012400.0000000002</v>
      </c>
      <c r="E281" s="547">
        <f t="shared" si="100"/>
        <v>3950898.6348000001</v>
      </c>
      <c r="F281" s="547">
        <f t="shared" si="100"/>
        <v>5818209.7842342397</v>
      </c>
      <c r="G281" s="547">
        <f t="shared" si="100"/>
        <v>7616947.6663278062</v>
      </c>
      <c r="H281" s="547">
        <f t="shared" si="100"/>
        <v>9349630.4971772507</v>
      </c>
      <c r="I281" s="547">
        <f t="shared" si="100"/>
        <v>11018684.016429411</v>
      </c>
      <c r="J281" s="547">
        <f t="shared" si="100"/>
        <v>12626444.883294074</v>
      </c>
      <c r="K281" s="547">
        <f t="shared" si="100"/>
        <v>14175163.947844865</v>
      </c>
      <c r="L281" s="547">
        <f t="shared" si="100"/>
        <v>15667009.402188158</v>
      </c>
      <c r="M281" s="547">
        <f t="shared" si="100"/>
        <v>17104069.815911602</v>
      </c>
      <c r="N281" s="547">
        <f t="shared" si="100"/>
        <v>18488357.060061879</v>
      </c>
      <c r="O281" s="547">
        <f t="shared" si="100"/>
        <v>19821809.123745225</v>
      </c>
      <c r="P281" s="547">
        <f t="shared" si="100"/>
        <v>21106292.827293929</v>
      </c>
      <c r="Q281" s="547">
        <f t="shared" si="100"/>
        <v>22343606.435797215</v>
      </c>
      <c r="R281" s="547">
        <f t="shared" si="100"/>
        <v>23535482.176655434</v>
      </c>
      <c r="S281" s="547">
        <f t="shared" si="100"/>
        <v>24683588.664682116</v>
      </c>
      <c r="T281" s="547">
        <f t="shared" si="100"/>
        <v>25789533.238148995</v>
      </c>
      <c r="U281" s="547">
        <f t="shared" si="100"/>
        <v>26854864.209044449</v>
      </c>
      <c r="V281" s="547">
        <f t="shared" si="100"/>
        <v>27881073.03069571</v>
      </c>
      <c r="W281" s="547">
        <f t="shared" si="100"/>
        <v>28869596.385789473</v>
      </c>
      <c r="X281" s="547">
        <f t="shared" si="100"/>
        <v>29821818.197714124</v>
      </c>
      <c r="Y281" s="547">
        <f t="shared" si="100"/>
        <v>30739071.568039469</v>
      </c>
      <c r="Z281" s="547">
        <f t="shared" si="100"/>
        <v>31622640.642846357</v>
      </c>
      <c r="AA281" s="547">
        <f t="shared" si="100"/>
        <v>32473762.410519108</v>
      </c>
      <c r="AB281" s="547">
        <f t="shared" si="100"/>
        <v>33293628.433517616</v>
      </c>
      <c r="AC281" s="547">
        <f t="shared" si="100"/>
        <v>34083386.516553551</v>
      </c>
      <c r="AD281" s="547">
        <f t="shared" si="100"/>
        <v>34844142.313506156</v>
      </c>
      <c r="AE281" s="547">
        <f t="shared" si="100"/>
        <v>35576960.875327267</v>
      </c>
      <c r="AF281" s="547">
        <f t="shared" si="100"/>
        <v>36282868.141102627</v>
      </c>
      <c r="AG281" s="547">
        <f t="shared" si="100"/>
        <v>36962852.374356918</v>
      </c>
      <c r="AH281" s="547">
        <f t="shared" si="100"/>
        <v>37617865.54661341</v>
      </c>
      <c r="AI281" s="547">
        <f t="shared" si="100"/>
        <v>38248824.670145124</v>
      </c>
      <c r="AJ281" s="547">
        <f t="shared" si="100"/>
        <v>38856613.081783384</v>
      </c>
      <c r="AK281" s="547" t="str">
        <f t="shared" si="100"/>
        <v/>
      </c>
      <c r="AL281" s="547" t="str">
        <f t="shared" si="100"/>
        <v/>
      </c>
      <c r="AM281" s="547" t="str">
        <f t="shared" si="100"/>
        <v/>
      </c>
      <c r="AN281" s="547" t="str">
        <f t="shared" si="100"/>
        <v/>
      </c>
      <c r="AO281" s="547" t="str">
        <f t="shared" si="100"/>
        <v/>
      </c>
      <c r="AP281" s="547" t="str">
        <f t="shared" si="100"/>
        <v/>
      </c>
      <c r="AQ281" s="547" t="str">
        <f t="shared" si="100"/>
        <v/>
      </c>
      <c r="AR281" s="547" t="str">
        <f t="shared" si="100"/>
        <v/>
      </c>
    </row>
    <row r="282" spans="1:1173" s="548" customFormat="1" ht="22" hidden="1" customHeight="1" x14ac:dyDescent="0.15">
      <c r="A282" s="513"/>
      <c r="B282" s="549" t="s">
        <v>197</v>
      </c>
      <c r="C282" s="550" t="s">
        <v>49</v>
      </c>
      <c r="D282" s="547">
        <f t="shared" ref="D282:AR282" si="101">IF(D$29="","",IF($D270=0,$H270*D281,$J$24*D281))</f>
        <v>216328427.82720006</v>
      </c>
      <c r="E282" s="547">
        <f t="shared" si="101"/>
        <v>424712626.7993018</v>
      </c>
      <c r="F282" s="547">
        <f t="shared" si="101"/>
        <v>625444332.832551</v>
      </c>
      <c r="G282" s="547">
        <f t="shared" si="101"/>
        <v>818804568.42514133</v>
      </c>
      <c r="H282" s="547">
        <f t="shared" si="101"/>
        <v>1005064036.0860649</v>
      </c>
      <c r="I282" s="547">
        <f t="shared" si="101"/>
        <v>1184483497.3160765</v>
      </c>
      <c r="J282" s="547">
        <f t="shared" si="101"/>
        <v>1357314137.6713383</v>
      </c>
      <c r="K282" s="547">
        <f t="shared" si="101"/>
        <v>1523797918.4208336</v>
      </c>
      <c r="L282" s="547">
        <f t="shared" si="101"/>
        <v>1684167915.2898653</v>
      </c>
      <c r="M282" s="547">
        <f t="shared" si="101"/>
        <v>1838648644.7638757</v>
      </c>
      <c r="N282" s="547">
        <f t="shared" si="101"/>
        <v>1987456378.4094117</v>
      </c>
      <c r="O282" s="547">
        <f t="shared" si="101"/>
        <v>2130799445.6522827</v>
      </c>
      <c r="P282" s="547">
        <f t="shared" si="101"/>
        <v>2268878525.4367938</v>
      </c>
      <c r="Q282" s="547">
        <f t="shared" si="101"/>
        <v>2401886927.1743789</v>
      </c>
      <c r="R282" s="547">
        <f t="shared" si="101"/>
        <v>2530010861.3749542</v>
      </c>
      <c r="S282" s="547">
        <f t="shared" si="101"/>
        <v>2653429700.3398814</v>
      </c>
      <c r="T282" s="547">
        <f t="shared" si="101"/>
        <v>2772316229.2814999</v>
      </c>
      <c r="U282" s="547">
        <f t="shared" si="101"/>
        <v>2886836888.2207956</v>
      </c>
      <c r="V282" s="547">
        <f t="shared" si="101"/>
        <v>2997152005.0018635</v>
      </c>
      <c r="W282" s="547">
        <f t="shared" si="101"/>
        <v>3103416019.7493801</v>
      </c>
      <c r="X282" s="547">
        <f t="shared" si="101"/>
        <v>3205777701.0833235</v>
      </c>
      <c r="Y282" s="547">
        <f t="shared" si="101"/>
        <v>3304380354.3936405</v>
      </c>
      <c r="Z282" s="547">
        <f t="shared" si="101"/>
        <v>3399362022.4664431</v>
      </c>
      <c r="AA282" s="547">
        <f t="shared" si="101"/>
        <v>3490855678.7426076</v>
      </c>
      <c r="AB282" s="547">
        <f t="shared" si="101"/>
        <v>3578989413.4793429</v>
      </c>
      <c r="AC282" s="547">
        <f t="shared" si="101"/>
        <v>3663886613.0753412</v>
      </c>
      <c r="AD282" s="547">
        <f t="shared" si="101"/>
        <v>3745666132.810576</v>
      </c>
      <c r="AE282" s="547">
        <f t="shared" si="101"/>
        <v>3824442463.2425728</v>
      </c>
      <c r="AF282" s="547">
        <f t="shared" si="101"/>
        <v>3900325890.492116</v>
      </c>
      <c r="AG282" s="547">
        <f t="shared" si="101"/>
        <v>3973422650.6427746</v>
      </c>
      <c r="AH282" s="547">
        <f t="shared" si="101"/>
        <v>4043835078.4704199</v>
      </c>
      <c r="AI282" s="547">
        <f t="shared" si="101"/>
        <v>4111661750.7109509</v>
      </c>
      <c r="AJ282" s="547">
        <f t="shared" si="101"/>
        <v>4176997624.0667925</v>
      </c>
      <c r="AK282" s="547" t="str">
        <f t="shared" si="101"/>
        <v/>
      </c>
      <c r="AL282" s="547" t="str">
        <f t="shared" si="101"/>
        <v/>
      </c>
      <c r="AM282" s="547" t="str">
        <f t="shared" si="101"/>
        <v/>
      </c>
      <c r="AN282" s="547" t="str">
        <f t="shared" si="101"/>
        <v/>
      </c>
      <c r="AO282" s="547" t="str">
        <f t="shared" si="101"/>
        <v/>
      </c>
      <c r="AP282" s="547" t="str">
        <f t="shared" si="101"/>
        <v/>
      </c>
      <c r="AQ282" s="547" t="str">
        <f t="shared" si="101"/>
        <v/>
      </c>
      <c r="AR282" s="547" t="str">
        <f t="shared" si="101"/>
        <v/>
      </c>
    </row>
    <row r="283" spans="1:1173" s="513" customFormat="1" ht="10" hidden="1" customHeight="1" x14ac:dyDescent="0.15">
      <c r="C283" s="545"/>
      <c r="D283" s="551"/>
      <c r="E283" s="551"/>
      <c r="F283" s="551"/>
      <c r="G283" s="551"/>
      <c r="H283" s="551"/>
      <c r="I283" s="551"/>
      <c r="J283" s="551"/>
      <c r="K283" s="551"/>
      <c r="L283" s="551"/>
      <c r="M283" s="551"/>
      <c r="N283" s="551"/>
      <c r="O283" s="551"/>
      <c r="P283" s="551"/>
      <c r="Q283" s="551"/>
      <c r="R283" s="551"/>
      <c r="S283" s="551"/>
      <c r="T283" s="551"/>
      <c r="U283" s="551"/>
      <c r="V283" s="551"/>
      <c r="W283" s="551"/>
      <c r="X283" s="551"/>
      <c r="Y283" s="551"/>
      <c r="Z283" s="551"/>
      <c r="AA283" s="551"/>
      <c r="AB283" s="551"/>
      <c r="AC283" s="551"/>
      <c r="AD283" s="551"/>
      <c r="AE283" s="551"/>
      <c r="AF283" s="551"/>
      <c r="AG283" s="551"/>
      <c r="AH283" s="551"/>
      <c r="AI283" s="551"/>
      <c r="AJ283" s="551"/>
      <c r="AK283" s="551"/>
      <c r="AL283" s="551"/>
      <c r="AM283" s="551"/>
      <c r="AN283" s="551"/>
      <c r="AO283" s="551"/>
      <c r="AP283" s="551"/>
      <c r="AQ283" s="551"/>
      <c r="AR283" s="551"/>
    </row>
    <row r="284" spans="1:1173" s="543" customFormat="1" ht="26" hidden="1" customHeight="1" x14ac:dyDescent="0.15">
      <c r="A284" s="513"/>
      <c r="B284" s="543" t="s">
        <v>101</v>
      </c>
      <c r="C284" s="546" t="s">
        <v>79</v>
      </c>
      <c r="D284" s="553">
        <f>IF(D$29="","",IF('Consommation BATIMENT'!D$201&lt;0,0,'Consommation BATIMENT'!D$201))</f>
        <v>53847184.299999997</v>
      </c>
      <c r="E284" s="553">
        <f>IF(E$29="","",IF('Consommation BATIMENT'!E$201&lt;0,0,'Consommation BATIMENT'!E$201))</f>
        <v>51869754.150951095</v>
      </c>
      <c r="F284" s="553">
        <f>IF(F$29="","",IF('Consommation BATIMENT'!F$201&lt;0,0,'Consommation BATIMENT'!F$201))</f>
        <v>49964941.169265717</v>
      </c>
      <c r="G284" s="553">
        <f>IF(G$29="","",IF('Consommation BATIMENT'!G$201&lt;0,0,'Consommation BATIMENT'!G$201))</f>
        <v>48130078.634706773</v>
      </c>
      <c r="H284" s="553">
        <f>IF(H$29="","",IF('Consommation BATIMENT'!H$201&lt;0,0,'Consommation BATIMENT'!H$201))</f>
        <v>46362597.757004432</v>
      </c>
      <c r="I284" s="553">
        <f>IF(I$29="","",IF('Consommation BATIMENT'!I$201&lt;0,0,'Consommation BATIMENT'!I$201))</f>
        <v>44660024.079573959</v>
      </c>
      <c r="J284" s="553">
        <f>IF(J$29="","",IF('Consommation BATIMENT'!J$201&lt;0,0,'Consommation BATIMENT'!J$201))</f>
        <v>43019974.01529976</v>
      </c>
      <c r="K284" s="553">
        <f>IF(K$29="","",IF('Consommation BATIMENT'!K$201&lt;0,0,'Consommation BATIMENT'!K$201))</f>
        <v>41440151.509535901</v>
      </c>
      <c r="L284" s="553">
        <f>IF(L$29="","",IF('Consommation BATIMENT'!L$201&lt;0,0,'Consommation BATIMENT'!L$201))</f>
        <v>39918344.825651221</v>
      </c>
      <c r="M284" s="553">
        <f>IF(M$29="","",IF('Consommation BATIMENT'!M$201&lt;0,0,'Consommation BATIMENT'!M$201))</f>
        <v>38452423.448618829</v>
      </c>
      <c r="N284" s="553">
        <f>IF(N$29="","",IF('Consommation BATIMENT'!N$201&lt;0,0,'Consommation BATIMENT'!N$201))</f>
        <v>37040335.102315195</v>
      </c>
      <c r="O284" s="553">
        <f>IF(O$29="","",IF('Consommation BATIMENT'!O$201&lt;0,0,'Consommation BATIMENT'!O$201))</f>
        <v>35680102.876352876</v>
      </c>
      <c r="P284" s="553">
        <f>IF(P$29="","",IF('Consommation BATIMENT'!P$201&lt;0,0,'Consommation BATIMENT'!P$201))</f>
        <v>34369822.458424568</v>
      </c>
      <c r="Q284" s="553">
        <f>IF(Q$29="","",IF('Consommation BATIMENT'!Q$201&lt;0,0,'Consommation BATIMENT'!Q$201))</f>
        <v>33107659.468283843</v>
      </c>
      <c r="R284" s="553">
        <f>IF(R$29="","",IF('Consommation BATIMENT'!R$201&lt;0,0,'Consommation BATIMENT'!R$201))</f>
        <v>31891846.889630053</v>
      </c>
      <c r="S284" s="553">
        <f>IF(S$29="","",IF('Consommation BATIMENT'!S$201&lt;0,0,'Consommation BATIMENT'!S$201))</f>
        <v>30720682.596302167</v>
      </c>
      <c r="T284" s="553">
        <f>IF(T$29="","",IF('Consommation BATIMENT'!T$201&lt;0,0,'Consommation BATIMENT'!T$201))</f>
        <v>29592526.969318163</v>
      </c>
      <c r="U284" s="553">
        <f>IF(U$29="","",IF('Consommation BATIMENT'!U$201&lt;0,0,'Consommation BATIMENT'!U$201))</f>
        <v>28505800.601423893</v>
      </c>
      <c r="V284" s="553">
        <f>IF(V$29="","",IF('Consommation BATIMENT'!V$201&lt;0,0,'Consommation BATIMENT'!V$201))</f>
        <v>27458982.085937802</v>
      </c>
      <c r="W284" s="553">
        <f>IF(W$29="","",IF('Consommation BATIMENT'!W$201&lt;0,0,'Consommation BATIMENT'!W$201))</f>
        <v>26450605.886795908</v>
      </c>
      <c r="X284" s="553">
        <f>IF(X$29="","",IF('Consommation BATIMENT'!X$201&lt;0,0,'Consommation BATIMENT'!X$201))</f>
        <v>25479260.286815103</v>
      </c>
      <c r="Y284" s="553">
        <f>IF(Y$29="","",IF('Consommation BATIMENT'!Y$201&lt;0,0,'Consommation BATIMENT'!Y$201))</f>
        <v>24543585.411302391</v>
      </c>
      <c r="Z284" s="553">
        <f>IF(Z$29="","",IF('Consommation BATIMENT'!Z$201&lt;0,0,'Consommation BATIMENT'!Z$201))</f>
        <v>23642271.324243132</v>
      </c>
      <c r="AA284" s="553">
        <f>IF(AA$29="","",IF('Consommation BATIMENT'!AA$201&lt;0,0,'Consommation BATIMENT'!AA$201))</f>
        <v>22774056.194402952</v>
      </c>
      <c r="AB284" s="553">
        <f>IF(AB$29="","",IF('Consommation BATIMENT'!AB$201&lt;0,0,'Consommation BATIMENT'!AB$201))</f>
        <v>21937724.528775889</v>
      </c>
      <c r="AC284" s="553">
        <f>IF(AC$29="","",IF('Consommation BATIMENT'!AC$201&lt;0,0,'Consommation BATIMENT'!AC$201))</f>
        <v>21132105.470905654</v>
      </c>
      <c r="AD284" s="553">
        <f>IF(AD$29="","",IF('Consommation BATIMENT'!AD$201&lt;0,0,'Consommation BATIMENT'!AD$201))</f>
        <v>20356071.161697585</v>
      </c>
      <c r="AE284" s="553">
        <f>IF(AE$29="","",IF('Consommation BATIMENT'!AE$201&lt;0,0,'Consommation BATIMENT'!AE$201))</f>
        <v>19608535.160426565</v>
      </c>
      <c r="AF284" s="553">
        <f>IF(AF$29="","",IF('Consommation BATIMENT'!AF$201&lt;0,0,'Consommation BATIMENT'!AF$201))</f>
        <v>18888450.923730221</v>
      </c>
      <c r="AG284" s="553">
        <f>IF(AG$29="","",IF('Consommation BATIMENT'!AG$201&lt;0,0,'Consommation BATIMENT'!AG$201))</f>
        <v>18194810.340458076</v>
      </c>
      <c r="AH284" s="553">
        <f>IF(AH$29="","",IF('Consommation BATIMENT'!AH$201&lt;0,0,'Consommation BATIMENT'!AH$201))</f>
        <v>17526642.320325434</v>
      </c>
      <c r="AI284" s="553">
        <f>IF(AI$29="","",IF('Consommation BATIMENT'!AI$201&lt;0,0,'Consommation BATIMENT'!AI$201))</f>
        <v>16883011.434396125</v>
      </c>
      <c r="AJ284" s="553">
        <f>IF(AJ$29="","",IF('Consommation BATIMENT'!AJ$201&lt;0,0,'Consommation BATIMENT'!AJ$201))</f>
        <v>16263016.605490796</v>
      </c>
      <c r="AK284" s="553" t="str">
        <f>IF(AK$29="","",IF('Consommation BATIMENT'!AK$201&lt;0,0,'Consommation BATIMENT'!AK$201))</f>
        <v/>
      </c>
      <c r="AL284" s="553" t="str">
        <f>IF(AL$29="","",IF('Consommation BATIMENT'!AL$201&lt;0,0,'Consommation BATIMENT'!AL$201))</f>
        <v/>
      </c>
      <c r="AM284" s="553" t="str">
        <f>IF(AM$29="","",IF('Consommation BATIMENT'!AM$201&lt;0,0,'Consommation BATIMENT'!AM$201))</f>
        <v/>
      </c>
      <c r="AN284" s="553" t="str">
        <f>IF(AN$29="","",IF('Consommation BATIMENT'!AN$201&lt;0,0,'Consommation BATIMENT'!AN$201))</f>
        <v/>
      </c>
      <c r="AO284" s="553" t="str">
        <f>IF(AO$29="","",IF('Consommation BATIMENT'!AO$201&lt;0,0,'Consommation BATIMENT'!AO$201))</f>
        <v/>
      </c>
      <c r="AP284" s="553" t="str">
        <f>IF(AP$29="","",IF('Consommation BATIMENT'!AP$201&lt;0,0,'Consommation BATIMENT'!AP$201))</f>
        <v/>
      </c>
      <c r="AQ284" s="553" t="str">
        <f>IF(AQ$29="","",IF('Consommation BATIMENT'!AQ$201&lt;0,0,'Consommation BATIMENT'!AQ$201))</f>
        <v/>
      </c>
      <c r="AR284" s="553" t="str">
        <f>IF(AR$29="","",IF('Consommation BATIMENT'!AR$201&lt;0,0,'Consommation BATIMENT'!AR$201))</f>
        <v/>
      </c>
    </row>
    <row r="285" spans="1:1173" s="548" customFormat="1" ht="22" hidden="1" customHeight="1" x14ac:dyDescent="0.15">
      <c r="A285" s="513"/>
      <c r="B285" s="549" t="s">
        <v>200</v>
      </c>
      <c r="C285" s="550" t="s">
        <v>79</v>
      </c>
      <c r="D285" s="547">
        <f t="shared" ref="D285:AR285" si="102">IF(D$29="","",IF(D284&lt;0,0,IF($F270=0,D284,$F$211*$F$212*D284)))</f>
        <v>53847184.299999997</v>
      </c>
      <c r="E285" s="547">
        <f t="shared" si="102"/>
        <v>51869754.150951095</v>
      </c>
      <c r="F285" s="547">
        <f t="shared" si="102"/>
        <v>49964941.169265717</v>
      </c>
      <c r="G285" s="547">
        <f t="shared" si="102"/>
        <v>48130078.634706773</v>
      </c>
      <c r="H285" s="547">
        <f t="shared" si="102"/>
        <v>46362597.757004432</v>
      </c>
      <c r="I285" s="547">
        <f t="shared" si="102"/>
        <v>44660024.079573959</v>
      </c>
      <c r="J285" s="547">
        <f t="shared" si="102"/>
        <v>43019974.01529976</v>
      </c>
      <c r="K285" s="547">
        <f t="shared" si="102"/>
        <v>41440151.509535901</v>
      </c>
      <c r="L285" s="547">
        <f t="shared" si="102"/>
        <v>39918344.825651221</v>
      </c>
      <c r="M285" s="547">
        <f t="shared" si="102"/>
        <v>38452423.448618829</v>
      </c>
      <c r="N285" s="547">
        <f t="shared" si="102"/>
        <v>37040335.102315195</v>
      </c>
      <c r="O285" s="547">
        <f t="shared" si="102"/>
        <v>35680102.876352876</v>
      </c>
      <c r="P285" s="547">
        <f t="shared" si="102"/>
        <v>34369822.458424568</v>
      </c>
      <c r="Q285" s="547">
        <f t="shared" si="102"/>
        <v>33107659.468283843</v>
      </c>
      <c r="R285" s="547">
        <f t="shared" si="102"/>
        <v>31891846.889630053</v>
      </c>
      <c r="S285" s="547">
        <f t="shared" si="102"/>
        <v>30720682.596302167</v>
      </c>
      <c r="T285" s="547">
        <f t="shared" si="102"/>
        <v>29592526.969318163</v>
      </c>
      <c r="U285" s="547">
        <f t="shared" si="102"/>
        <v>28505800.601423893</v>
      </c>
      <c r="V285" s="547">
        <f t="shared" si="102"/>
        <v>27458982.085937802</v>
      </c>
      <c r="W285" s="547">
        <f t="shared" si="102"/>
        <v>26450605.886795908</v>
      </c>
      <c r="X285" s="547">
        <f t="shared" si="102"/>
        <v>25479260.286815103</v>
      </c>
      <c r="Y285" s="547">
        <f t="shared" si="102"/>
        <v>24543585.411302391</v>
      </c>
      <c r="Z285" s="547">
        <f t="shared" si="102"/>
        <v>23642271.324243132</v>
      </c>
      <c r="AA285" s="547">
        <f t="shared" si="102"/>
        <v>22774056.194402952</v>
      </c>
      <c r="AB285" s="547">
        <f t="shared" si="102"/>
        <v>21937724.528775889</v>
      </c>
      <c r="AC285" s="547">
        <f t="shared" si="102"/>
        <v>21132105.470905654</v>
      </c>
      <c r="AD285" s="547">
        <f t="shared" si="102"/>
        <v>20356071.161697585</v>
      </c>
      <c r="AE285" s="547">
        <f t="shared" si="102"/>
        <v>19608535.160426565</v>
      </c>
      <c r="AF285" s="547">
        <f t="shared" si="102"/>
        <v>18888450.923730221</v>
      </c>
      <c r="AG285" s="547">
        <f t="shared" si="102"/>
        <v>18194810.340458076</v>
      </c>
      <c r="AH285" s="547">
        <f t="shared" si="102"/>
        <v>17526642.320325434</v>
      </c>
      <c r="AI285" s="547">
        <f t="shared" si="102"/>
        <v>16883011.434396125</v>
      </c>
      <c r="AJ285" s="547">
        <f t="shared" si="102"/>
        <v>16263016.605490796</v>
      </c>
      <c r="AK285" s="547" t="str">
        <f t="shared" si="102"/>
        <v/>
      </c>
      <c r="AL285" s="547" t="str">
        <f t="shared" si="102"/>
        <v/>
      </c>
      <c r="AM285" s="547" t="str">
        <f t="shared" si="102"/>
        <v/>
      </c>
      <c r="AN285" s="547" t="str">
        <f t="shared" si="102"/>
        <v/>
      </c>
      <c r="AO285" s="547" t="str">
        <f t="shared" si="102"/>
        <v/>
      </c>
      <c r="AP285" s="547" t="str">
        <f t="shared" si="102"/>
        <v/>
      </c>
      <c r="AQ285" s="547" t="str">
        <f t="shared" si="102"/>
        <v/>
      </c>
      <c r="AR285" s="547" t="str">
        <f t="shared" si="102"/>
        <v/>
      </c>
      <c r="AS285" s="554"/>
    </row>
    <row r="286" spans="1:1173" s="548" customFormat="1" ht="22" hidden="1" customHeight="1" x14ac:dyDescent="0.15">
      <c r="A286" s="513"/>
      <c r="B286" s="549" t="s">
        <v>201</v>
      </c>
      <c r="C286" s="550" t="s">
        <v>49</v>
      </c>
      <c r="D286" s="547">
        <f t="shared" ref="D286:AR286" si="103">IF(D$29="","",IF($F270=0,$H270*D285,$J$24*D285))</f>
        <v>5788449971.4472704</v>
      </c>
      <c r="E286" s="547">
        <f t="shared" si="103"/>
        <v>5575880723.145812</v>
      </c>
      <c r="F286" s="547">
        <f t="shared" si="103"/>
        <v>5371117655.3497286</v>
      </c>
      <c r="G286" s="547">
        <f t="shared" si="103"/>
        <v>5173874101.6923208</v>
      </c>
      <c r="H286" s="547">
        <f t="shared" si="103"/>
        <v>4983873923.0558729</v>
      </c>
      <c r="I286" s="547">
        <f t="shared" si="103"/>
        <v>4800851120.9794922</v>
      </c>
      <c r="J286" s="547">
        <f t="shared" si="103"/>
        <v>4624549465.2637615</v>
      </c>
      <c r="K286" s="547">
        <f t="shared" si="103"/>
        <v>4454722135.2508802</v>
      </c>
      <c r="L286" s="547">
        <f t="shared" si="103"/>
        <v>4291131374.2780628</v>
      </c>
      <c r="M286" s="547">
        <f t="shared" si="103"/>
        <v>4133548156.8204494</v>
      </c>
      <c r="N286" s="547">
        <f t="shared" si="103"/>
        <v>3981751867.8575315</v>
      </c>
      <c r="O286" s="547">
        <f t="shared" si="103"/>
        <v>3835529994.0141993</v>
      </c>
      <c r="P286" s="547">
        <f t="shared" si="103"/>
        <v>3694677826.0440159</v>
      </c>
      <c r="Q286" s="547">
        <f t="shared" si="103"/>
        <v>3558998172.2382016</v>
      </c>
      <c r="R286" s="547">
        <f t="shared" si="103"/>
        <v>3428301082.359098</v>
      </c>
      <c r="S286" s="547">
        <f t="shared" si="103"/>
        <v>3302403581.7116246</v>
      </c>
      <c r="T286" s="547">
        <f t="shared" si="103"/>
        <v>3181129414.9804287</v>
      </c>
      <c r="U286" s="547">
        <f t="shared" si="103"/>
        <v>3064308799.4741025</v>
      </c>
      <c r="V286" s="547">
        <f t="shared" si="103"/>
        <v>2951778187.4310145</v>
      </c>
      <c r="W286" s="547">
        <f t="shared" si="103"/>
        <v>2843380037.0539856</v>
      </c>
      <c r="X286" s="547">
        <f t="shared" si="103"/>
        <v>2738962591.9532523</v>
      </c>
      <c r="Y286" s="547">
        <f t="shared" si="103"/>
        <v>2638379668.6889529</v>
      </c>
      <c r="Z286" s="547">
        <f t="shared" si="103"/>
        <v>2541490452.1156883</v>
      </c>
      <c r="AA286" s="547">
        <f t="shared" si="103"/>
        <v>2448159298.2426438</v>
      </c>
      <c r="AB286" s="547">
        <f t="shared" si="103"/>
        <v>2358255544.3332791</v>
      </c>
      <c r="AC286" s="547">
        <f t="shared" si="103"/>
        <v>2271653325.9787283</v>
      </c>
      <c r="AD286" s="547">
        <f t="shared" si="103"/>
        <v>2188231400.8888111</v>
      </c>
      <c r="AE286" s="547">
        <f t="shared" si="103"/>
        <v>2107872979.1539714</v>
      </c>
      <c r="AF286" s="547">
        <f t="shared" si="103"/>
        <v>2030465559.7405002</v>
      </c>
      <c r="AG286" s="547">
        <f t="shared" si="103"/>
        <v>1955900772.99015</v>
      </c>
      <c r="AH286" s="547">
        <f t="shared" si="103"/>
        <v>1884074228.9036326</v>
      </c>
      <c r="AI286" s="547">
        <f t="shared" si="103"/>
        <v>1814885370.9956048</v>
      </c>
      <c r="AJ286" s="547">
        <f t="shared" si="103"/>
        <v>1748237335.5165331</v>
      </c>
      <c r="AK286" s="547" t="str">
        <f t="shared" si="103"/>
        <v/>
      </c>
      <c r="AL286" s="547" t="str">
        <f t="shared" si="103"/>
        <v/>
      </c>
      <c r="AM286" s="547" t="str">
        <f t="shared" si="103"/>
        <v/>
      </c>
      <c r="AN286" s="547" t="str">
        <f t="shared" si="103"/>
        <v/>
      </c>
      <c r="AO286" s="547" t="str">
        <f t="shared" si="103"/>
        <v/>
      </c>
      <c r="AP286" s="547" t="str">
        <f t="shared" si="103"/>
        <v/>
      </c>
      <c r="AQ286" s="547" t="str">
        <f t="shared" si="103"/>
        <v/>
      </c>
      <c r="AR286" s="547" t="str">
        <f t="shared" si="103"/>
        <v/>
      </c>
      <c r="AS286" s="554"/>
    </row>
    <row r="287" spans="1:1173" s="513" customFormat="1" ht="10" hidden="1" customHeight="1" thickBot="1" x14ac:dyDescent="0.2">
      <c r="C287" s="545"/>
      <c r="D287" s="551"/>
      <c r="E287" s="555"/>
      <c r="F287" s="551"/>
      <c r="G287" s="551"/>
      <c r="H287" s="551"/>
      <c r="I287" s="551"/>
      <c r="J287" s="555"/>
      <c r="K287" s="551"/>
      <c r="L287" s="551"/>
      <c r="M287" s="551"/>
      <c r="N287" s="551"/>
      <c r="O287" s="551"/>
      <c r="P287" s="551"/>
      <c r="Q287" s="551"/>
      <c r="R287" s="551"/>
      <c r="S287" s="551"/>
      <c r="T287" s="551"/>
      <c r="U287" s="551"/>
      <c r="V287" s="551"/>
      <c r="W287" s="551"/>
      <c r="X287" s="551"/>
      <c r="Y287" s="551"/>
      <c r="Z287" s="551"/>
      <c r="AA287" s="551"/>
      <c r="AB287" s="551"/>
      <c r="AC287" s="551"/>
      <c r="AD287" s="551"/>
      <c r="AE287" s="551"/>
      <c r="AF287" s="551"/>
      <c r="AG287" s="551"/>
      <c r="AH287" s="551"/>
      <c r="AI287" s="551"/>
      <c r="AJ287" s="551"/>
      <c r="AK287" s="551"/>
      <c r="AL287" s="551"/>
      <c r="AM287" s="551"/>
      <c r="AN287" s="551"/>
      <c r="AO287" s="551"/>
      <c r="AP287" s="551"/>
      <c r="AQ287" s="551"/>
      <c r="AR287" s="551"/>
    </row>
    <row r="288" spans="1:1173" s="512" customFormat="1" ht="22" hidden="1" customHeight="1" thickTop="1" thickBot="1" x14ac:dyDescent="0.2">
      <c r="A288" s="513"/>
      <c r="B288" s="556" t="s">
        <v>248</v>
      </c>
      <c r="C288" s="557" t="s">
        <v>79</v>
      </c>
      <c r="D288" s="558">
        <f>IF(D$29="","",D273+D277+D281+D285)</f>
        <v>64074487.840000004</v>
      </c>
      <c r="E288" s="558">
        <f t="shared" ref="E288:AR289" si="104">IF(E$29="","",E273+E277+E281+E285)</f>
        <v>71997756.155751109</v>
      </c>
      <c r="F288" s="558">
        <f t="shared" si="104"/>
        <v>79678867.983499959</v>
      </c>
      <c r="G288" s="558">
        <f t="shared" si="104"/>
        <v>87163481.731034577</v>
      </c>
      <c r="H288" s="558">
        <f t="shared" si="104"/>
        <v>94422962.104181677</v>
      </c>
      <c r="I288" s="558">
        <f t="shared" si="104"/>
        <v>101465515.45600337</v>
      </c>
      <c r="J288" s="558">
        <f t="shared" si="104"/>
        <v>108298980.29859385</v>
      </c>
      <c r="K288" s="558">
        <f t="shared" si="104"/>
        <v>114930704.02738076</v>
      </c>
      <c r="L288" s="558">
        <f t="shared" si="104"/>
        <v>121368158.90783939</v>
      </c>
      <c r="M288" s="558">
        <f t="shared" si="104"/>
        <v>127618202.75453043</v>
      </c>
      <c r="N288" s="558">
        <f t="shared" si="104"/>
        <v>133687571.71237707</v>
      </c>
      <c r="O288" s="558">
        <f t="shared" si="104"/>
        <v>139582880.2000981</v>
      </c>
      <c r="P288" s="558">
        <f t="shared" si="104"/>
        <v>145310374.43571848</v>
      </c>
      <c r="Q288" s="558">
        <f t="shared" si="104"/>
        <v>150709722.09408104</v>
      </c>
      <c r="R288" s="558">
        <f t="shared" si="104"/>
        <v>155953012.75628549</v>
      </c>
      <c r="S288" s="558">
        <f t="shared" si="104"/>
        <v>161045880.5709843</v>
      </c>
      <c r="T288" s="558">
        <f t="shared" si="104"/>
        <v>165993837.70746714</v>
      </c>
      <c r="U288" s="558">
        <f t="shared" si="104"/>
        <v>170802027.89046836</v>
      </c>
      <c r="V288" s="558">
        <f t="shared" si="104"/>
        <v>175475595.98663351</v>
      </c>
      <c r="W288" s="558">
        <f t="shared" si="104"/>
        <v>180019195.12258539</v>
      </c>
      <c r="X288" s="558">
        <f t="shared" si="104"/>
        <v>184437602.69452924</v>
      </c>
      <c r="Y288" s="558">
        <f t="shared" si="104"/>
        <v>188735350.69934186</v>
      </c>
      <c r="Z288" s="558">
        <f t="shared" si="104"/>
        <v>192916848.90708947</v>
      </c>
      <c r="AA288" s="558">
        <f t="shared" si="104"/>
        <v>196681809.70492205</v>
      </c>
      <c r="AB288" s="558">
        <f t="shared" si="104"/>
        <v>200338603.79229349</v>
      </c>
      <c r="AC288" s="558">
        <f t="shared" si="104"/>
        <v>203891274.04745921</v>
      </c>
      <c r="AD288" s="558">
        <f t="shared" si="104"/>
        <v>207343371.35520375</v>
      </c>
      <c r="AE288" s="558">
        <f t="shared" si="104"/>
        <v>210698693.83575383</v>
      </c>
      <c r="AF288" s="558">
        <f t="shared" si="104"/>
        <v>213960670.76483282</v>
      </c>
      <c r="AG288" s="558">
        <f t="shared" si="104"/>
        <v>217132608.96481499</v>
      </c>
      <c r="AH288" s="558">
        <f t="shared" si="104"/>
        <v>220217815.98693883</v>
      </c>
      <c r="AI288" s="558">
        <f t="shared" si="104"/>
        <v>223219353.66454124</v>
      </c>
      <c r="AJ288" s="558">
        <f t="shared" si="104"/>
        <v>226140284.50727418</v>
      </c>
      <c r="AK288" s="558" t="str">
        <f t="shared" si="104"/>
        <v/>
      </c>
      <c r="AL288" s="558" t="str">
        <f t="shared" si="104"/>
        <v/>
      </c>
      <c r="AM288" s="558" t="str">
        <f t="shared" si="104"/>
        <v/>
      </c>
      <c r="AN288" s="558" t="str">
        <f t="shared" si="104"/>
        <v/>
      </c>
      <c r="AO288" s="558" t="str">
        <f t="shared" si="104"/>
        <v/>
      </c>
      <c r="AP288" s="558" t="str">
        <f t="shared" si="104"/>
        <v/>
      </c>
      <c r="AQ288" s="558" t="str">
        <f t="shared" si="104"/>
        <v/>
      </c>
      <c r="AR288" s="558" t="str">
        <f t="shared" si="104"/>
        <v/>
      </c>
      <c r="AS288" s="518"/>
      <c r="AT288" s="518"/>
      <c r="AU288" s="518"/>
      <c r="AV288" s="518"/>
      <c r="AW288" s="518"/>
      <c r="AX288" s="518"/>
      <c r="AY288" s="518"/>
      <c r="AZ288" s="518"/>
      <c r="BA288" s="518"/>
      <c r="BB288" s="518"/>
      <c r="BC288" s="518"/>
      <c r="BD288" s="518"/>
      <c r="BE288" s="518"/>
      <c r="BF288" s="518"/>
      <c r="BG288" s="518"/>
      <c r="BH288" s="518"/>
      <c r="BI288" s="518"/>
      <c r="BJ288" s="518"/>
      <c r="BK288" s="518"/>
      <c r="BL288" s="518"/>
      <c r="BM288" s="518"/>
      <c r="BN288" s="518"/>
      <c r="BO288" s="518"/>
      <c r="BP288" s="518"/>
      <c r="BQ288" s="518"/>
      <c r="BR288" s="518"/>
      <c r="BS288" s="518"/>
      <c r="BT288" s="518"/>
      <c r="BU288" s="518"/>
      <c r="BV288" s="518"/>
      <c r="BW288" s="518"/>
      <c r="BX288" s="518"/>
      <c r="BY288" s="518"/>
      <c r="BZ288" s="518"/>
      <c r="CA288" s="518"/>
      <c r="CB288" s="518"/>
      <c r="CC288" s="518"/>
      <c r="CD288" s="518"/>
      <c r="CE288" s="518"/>
      <c r="CF288" s="518"/>
      <c r="CG288" s="518"/>
      <c r="CH288" s="518"/>
      <c r="CI288" s="518"/>
      <c r="CJ288" s="518"/>
      <c r="CK288" s="518"/>
      <c r="CL288" s="518"/>
      <c r="CM288" s="518"/>
      <c r="CN288" s="518"/>
      <c r="CO288" s="518"/>
      <c r="CP288" s="518"/>
      <c r="CQ288" s="518"/>
      <c r="CR288" s="518"/>
      <c r="CS288" s="518"/>
      <c r="CT288" s="518"/>
      <c r="CU288" s="518"/>
      <c r="CV288" s="518"/>
      <c r="CW288" s="518"/>
      <c r="CX288" s="518"/>
      <c r="CY288" s="518"/>
      <c r="CZ288" s="518"/>
      <c r="DA288" s="518"/>
      <c r="DB288" s="518"/>
      <c r="DC288" s="518"/>
      <c r="DD288" s="518"/>
      <c r="DE288" s="518"/>
      <c r="DF288" s="518"/>
      <c r="DG288" s="518"/>
      <c r="DH288" s="518"/>
      <c r="DI288" s="518"/>
      <c r="DJ288" s="518"/>
      <c r="DK288" s="518"/>
      <c r="DL288" s="518"/>
      <c r="DM288" s="518"/>
      <c r="DN288" s="518"/>
      <c r="DO288" s="518"/>
      <c r="DP288" s="518"/>
      <c r="DQ288" s="518"/>
      <c r="DR288" s="518"/>
      <c r="DS288" s="518"/>
      <c r="DT288" s="518"/>
      <c r="DU288" s="518"/>
      <c r="DV288" s="518"/>
      <c r="DW288" s="518"/>
      <c r="DX288" s="518"/>
      <c r="DY288" s="518"/>
      <c r="DZ288" s="518"/>
      <c r="EA288" s="518"/>
      <c r="EB288" s="518"/>
      <c r="EC288" s="518"/>
      <c r="ED288" s="518"/>
      <c r="EE288" s="518"/>
      <c r="EF288" s="518"/>
      <c r="EG288" s="518"/>
      <c r="EH288" s="518"/>
      <c r="EI288" s="518"/>
      <c r="EJ288" s="518"/>
      <c r="EK288" s="518"/>
      <c r="EL288" s="518"/>
      <c r="EM288" s="518"/>
      <c r="EN288" s="518"/>
      <c r="EO288" s="518"/>
      <c r="EP288" s="518"/>
      <c r="EQ288" s="518"/>
      <c r="ER288" s="518"/>
      <c r="ES288" s="518"/>
      <c r="ET288" s="518"/>
      <c r="EU288" s="518"/>
      <c r="EV288" s="518"/>
      <c r="EW288" s="518"/>
      <c r="EX288" s="518"/>
      <c r="EY288" s="518"/>
      <c r="EZ288" s="518"/>
      <c r="FA288" s="518"/>
      <c r="FB288" s="518"/>
      <c r="FC288" s="518"/>
      <c r="FD288" s="518"/>
      <c r="FE288" s="518"/>
      <c r="FF288" s="518"/>
      <c r="FG288" s="518"/>
      <c r="FH288" s="518"/>
      <c r="FI288" s="518"/>
      <c r="FJ288" s="518"/>
      <c r="FK288" s="518"/>
      <c r="FL288" s="518"/>
      <c r="FM288" s="518"/>
      <c r="FN288" s="518"/>
      <c r="FO288" s="518"/>
      <c r="FP288" s="518"/>
      <c r="FQ288" s="518"/>
      <c r="FR288" s="518"/>
      <c r="FS288" s="518"/>
      <c r="FT288" s="518"/>
      <c r="FU288" s="518"/>
      <c r="FV288" s="518"/>
      <c r="FW288" s="518"/>
      <c r="FX288" s="518"/>
      <c r="FY288" s="518"/>
      <c r="FZ288" s="518"/>
      <c r="GA288" s="518"/>
      <c r="GB288" s="518"/>
      <c r="GC288" s="518"/>
      <c r="GD288" s="518"/>
      <c r="GE288" s="518"/>
      <c r="GF288" s="518"/>
      <c r="GG288" s="518"/>
      <c r="GH288" s="518"/>
      <c r="GI288" s="518"/>
      <c r="GJ288" s="518"/>
      <c r="GK288" s="518"/>
      <c r="GL288" s="518"/>
      <c r="GM288" s="518"/>
      <c r="GN288" s="518"/>
      <c r="GO288" s="518"/>
      <c r="GP288" s="518"/>
      <c r="GQ288" s="518"/>
      <c r="GR288" s="518"/>
      <c r="GS288" s="518"/>
      <c r="GT288" s="518"/>
      <c r="GU288" s="518"/>
      <c r="GV288" s="518"/>
      <c r="GW288" s="518"/>
      <c r="GX288" s="518"/>
      <c r="GY288" s="518"/>
      <c r="GZ288" s="518"/>
      <c r="HA288" s="518"/>
      <c r="HB288" s="518"/>
      <c r="HC288" s="518"/>
      <c r="HD288" s="518"/>
      <c r="HE288" s="518"/>
      <c r="HF288" s="518"/>
      <c r="HG288" s="518"/>
      <c r="HH288" s="518"/>
      <c r="HI288" s="518"/>
      <c r="HJ288" s="518"/>
      <c r="HK288" s="518"/>
      <c r="HL288" s="518"/>
      <c r="HM288" s="518"/>
      <c r="HN288" s="518"/>
      <c r="HO288" s="518"/>
      <c r="HP288" s="518"/>
      <c r="HQ288" s="518"/>
      <c r="HR288" s="518"/>
      <c r="HS288" s="518"/>
      <c r="HT288" s="518"/>
      <c r="HU288" s="518"/>
      <c r="HV288" s="518"/>
      <c r="HW288" s="518"/>
      <c r="HX288" s="518"/>
      <c r="HY288" s="518"/>
      <c r="HZ288" s="518"/>
      <c r="IA288" s="518"/>
      <c r="IB288" s="518"/>
      <c r="IC288" s="518"/>
      <c r="ID288" s="518"/>
      <c r="IE288" s="518"/>
      <c r="IF288" s="518"/>
      <c r="IG288" s="518"/>
      <c r="IH288" s="518"/>
      <c r="II288" s="518"/>
      <c r="IJ288" s="518"/>
      <c r="IK288" s="518"/>
      <c r="IL288" s="518"/>
      <c r="IM288" s="518"/>
      <c r="IN288" s="518"/>
      <c r="IO288" s="518"/>
      <c r="IP288" s="518"/>
      <c r="IQ288" s="518"/>
      <c r="IR288" s="518"/>
      <c r="IS288" s="518"/>
      <c r="IT288" s="518"/>
      <c r="IU288" s="518"/>
      <c r="IV288" s="518"/>
      <c r="IW288" s="518"/>
      <c r="IX288" s="518"/>
      <c r="IY288" s="518"/>
      <c r="IZ288" s="518"/>
      <c r="JA288" s="518"/>
      <c r="JB288" s="518"/>
      <c r="JC288" s="518"/>
      <c r="JD288" s="518"/>
      <c r="JE288" s="518"/>
      <c r="JF288" s="518"/>
      <c r="JG288" s="518"/>
      <c r="JH288" s="518"/>
      <c r="JI288" s="518"/>
      <c r="JJ288" s="518"/>
      <c r="JK288" s="518"/>
      <c r="JL288" s="518"/>
      <c r="JM288" s="518"/>
      <c r="JN288" s="518"/>
      <c r="JO288" s="518"/>
      <c r="JP288" s="518"/>
      <c r="JQ288" s="518"/>
      <c r="JR288" s="518"/>
      <c r="JS288" s="518"/>
      <c r="JT288" s="518"/>
      <c r="JU288" s="518"/>
      <c r="JV288" s="518"/>
      <c r="JW288" s="518"/>
      <c r="JX288" s="518"/>
      <c r="JY288" s="518"/>
      <c r="JZ288" s="518"/>
      <c r="KA288" s="518"/>
      <c r="KB288" s="518"/>
      <c r="KC288" s="518"/>
      <c r="KD288" s="518"/>
      <c r="KE288" s="518"/>
      <c r="KF288" s="518"/>
      <c r="KG288" s="518"/>
      <c r="KH288" s="518"/>
      <c r="KI288" s="518"/>
      <c r="KJ288" s="518"/>
      <c r="KK288" s="518"/>
      <c r="KL288" s="518"/>
      <c r="KM288" s="518"/>
      <c r="KN288" s="518"/>
      <c r="KO288" s="518"/>
      <c r="KP288" s="518"/>
      <c r="KQ288" s="518"/>
      <c r="KR288" s="518"/>
      <c r="KS288" s="518"/>
      <c r="KT288" s="518"/>
      <c r="KU288" s="518"/>
      <c r="KV288" s="518"/>
      <c r="KW288" s="518"/>
      <c r="KX288" s="518"/>
      <c r="KY288" s="518"/>
      <c r="KZ288" s="518"/>
      <c r="LA288" s="518"/>
      <c r="LB288" s="518"/>
      <c r="LC288" s="518"/>
      <c r="LD288" s="518"/>
      <c r="LE288" s="518"/>
      <c r="LF288" s="518"/>
      <c r="LG288" s="518"/>
      <c r="LH288" s="518"/>
      <c r="LI288" s="518"/>
      <c r="LJ288" s="518"/>
      <c r="LK288" s="518"/>
      <c r="LL288" s="518"/>
      <c r="LM288" s="518"/>
      <c r="LN288" s="518"/>
      <c r="LO288" s="518"/>
      <c r="LP288" s="518"/>
      <c r="LQ288" s="518"/>
      <c r="LR288" s="518"/>
      <c r="LS288" s="518"/>
      <c r="LT288" s="518"/>
      <c r="LU288" s="518"/>
      <c r="LV288" s="518"/>
      <c r="LW288" s="518"/>
      <c r="LX288" s="518"/>
      <c r="LY288" s="518"/>
      <c r="LZ288" s="518"/>
      <c r="MA288" s="518"/>
      <c r="MB288" s="518"/>
      <c r="MC288" s="518"/>
      <c r="MD288" s="518"/>
      <c r="ME288" s="518"/>
      <c r="MF288" s="518"/>
      <c r="MG288" s="518"/>
      <c r="MH288" s="518"/>
      <c r="MI288" s="518"/>
      <c r="MJ288" s="518"/>
      <c r="MK288" s="518"/>
      <c r="ML288" s="518"/>
      <c r="MM288" s="518"/>
      <c r="MN288" s="518"/>
      <c r="MO288" s="518"/>
      <c r="MP288" s="518"/>
      <c r="MQ288" s="518"/>
      <c r="MR288" s="518"/>
      <c r="MS288" s="518"/>
      <c r="MT288" s="518"/>
      <c r="MU288" s="518"/>
      <c r="MV288" s="518"/>
      <c r="MW288" s="518"/>
      <c r="MX288" s="518"/>
      <c r="MY288" s="518"/>
      <c r="MZ288" s="518"/>
      <c r="NA288" s="518"/>
      <c r="NB288" s="518"/>
      <c r="NC288" s="518"/>
      <c r="ND288" s="518"/>
      <c r="NE288" s="518"/>
      <c r="NF288" s="518"/>
      <c r="NG288" s="518"/>
      <c r="NH288" s="518"/>
      <c r="NI288" s="518"/>
      <c r="NJ288" s="518"/>
      <c r="NK288" s="518"/>
      <c r="NL288" s="518"/>
      <c r="NM288" s="518"/>
      <c r="NN288" s="518"/>
      <c r="NO288" s="518"/>
      <c r="NP288" s="518"/>
      <c r="NQ288" s="518"/>
      <c r="NR288" s="518"/>
      <c r="NS288" s="518"/>
      <c r="NT288" s="518"/>
      <c r="NU288" s="518"/>
      <c r="NV288" s="518"/>
      <c r="NW288" s="518"/>
      <c r="NX288" s="518"/>
      <c r="NY288" s="518"/>
      <c r="NZ288" s="518"/>
      <c r="OA288" s="518"/>
      <c r="OB288" s="518"/>
      <c r="OC288" s="518"/>
      <c r="OD288" s="518"/>
      <c r="OE288" s="518"/>
      <c r="OF288" s="518"/>
      <c r="OG288" s="518"/>
      <c r="OH288" s="518"/>
      <c r="OI288" s="518"/>
      <c r="OJ288" s="518"/>
      <c r="OK288" s="518"/>
      <c r="OL288" s="518"/>
      <c r="OM288" s="518"/>
      <c r="ON288" s="518"/>
      <c r="OO288" s="518"/>
      <c r="OP288" s="518"/>
      <c r="OQ288" s="518"/>
      <c r="OR288" s="518"/>
      <c r="OS288" s="518"/>
      <c r="OT288" s="518"/>
      <c r="OU288" s="518"/>
      <c r="OV288" s="518"/>
      <c r="OW288" s="518"/>
      <c r="OX288" s="518"/>
      <c r="OY288" s="518"/>
      <c r="OZ288" s="518"/>
      <c r="PA288" s="518"/>
      <c r="PB288" s="518"/>
      <c r="PC288" s="518"/>
      <c r="PD288" s="518"/>
      <c r="PE288" s="518"/>
      <c r="PF288" s="518"/>
      <c r="PG288" s="518"/>
      <c r="PH288" s="518"/>
      <c r="PI288" s="518"/>
      <c r="PJ288" s="518"/>
      <c r="PK288" s="518"/>
      <c r="PL288" s="518"/>
      <c r="PM288" s="518"/>
      <c r="PN288" s="518"/>
      <c r="PO288" s="518"/>
      <c r="PP288" s="518"/>
      <c r="PQ288" s="518"/>
      <c r="PR288" s="518"/>
      <c r="PS288" s="518"/>
      <c r="PT288" s="518"/>
      <c r="PU288" s="518"/>
      <c r="PV288" s="518"/>
      <c r="PW288" s="518"/>
      <c r="PX288" s="518"/>
      <c r="PY288" s="518"/>
      <c r="PZ288" s="518"/>
      <c r="QA288" s="518"/>
      <c r="QB288" s="518"/>
      <c r="QC288" s="518"/>
      <c r="QD288" s="518"/>
      <c r="QE288" s="518"/>
      <c r="QF288" s="518"/>
      <c r="QG288" s="518"/>
      <c r="QH288" s="518"/>
      <c r="QI288" s="518"/>
      <c r="QJ288" s="518"/>
      <c r="QK288" s="518"/>
      <c r="QL288" s="518"/>
      <c r="QM288" s="518"/>
      <c r="QN288" s="518"/>
      <c r="QO288" s="518"/>
      <c r="QP288" s="518"/>
      <c r="QQ288" s="518"/>
      <c r="QR288" s="518"/>
      <c r="QS288" s="518"/>
      <c r="QT288" s="518"/>
      <c r="QU288" s="518"/>
      <c r="QV288" s="518"/>
      <c r="QW288" s="518"/>
      <c r="QX288" s="518"/>
      <c r="QY288" s="518"/>
      <c r="QZ288" s="518"/>
      <c r="RA288" s="518"/>
      <c r="RB288" s="518"/>
      <c r="RC288" s="518"/>
      <c r="RD288" s="518"/>
      <c r="RE288" s="518"/>
      <c r="RF288" s="518"/>
      <c r="RG288" s="518"/>
      <c r="RH288" s="518"/>
      <c r="RI288" s="518"/>
      <c r="RJ288" s="518"/>
      <c r="RK288" s="518"/>
      <c r="RL288" s="518"/>
      <c r="RM288" s="518"/>
      <c r="RN288" s="518"/>
      <c r="RO288" s="518"/>
      <c r="RP288" s="518"/>
      <c r="RQ288" s="518"/>
      <c r="RR288" s="518"/>
      <c r="RS288" s="518"/>
      <c r="RT288" s="518"/>
      <c r="RU288" s="518"/>
      <c r="RV288" s="518"/>
      <c r="RW288" s="518"/>
      <c r="RX288" s="518"/>
      <c r="RY288" s="518"/>
      <c r="RZ288" s="518"/>
      <c r="SA288" s="518"/>
      <c r="SB288" s="518"/>
      <c r="SC288" s="518"/>
      <c r="SD288" s="518"/>
      <c r="SE288" s="518"/>
      <c r="SF288" s="518"/>
      <c r="SG288" s="518"/>
      <c r="SH288" s="518"/>
      <c r="SI288" s="518"/>
      <c r="SJ288" s="518"/>
      <c r="SK288" s="518"/>
      <c r="SL288" s="518"/>
      <c r="SM288" s="518"/>
      <c r="SN288" s="518"/>
      <c r="SO288" s="518"/>
      <c r="SP288" s="518"/>
      <c r="SQ288" s="518"/>
      <c r="SR288" s="518"/>
      <c r="SS288" s="518"/>
      <c r="ST288" s="518"/>
      <c r="SU288" s="518"/>
      <c r="SV288" s="518"/>
      <c r="SW288" s="518"/>
      <c r="SX288" s="518"/>
      <c r="SY288" s="518"/>
      <c r="SZ288" s="518"/>
      <c r="TA288" s="518"/>
      <c r="TB288" s="518"/>
      <c r="TC288" s="518"/>
      <c r="TD288" s="518"/>
      <c r="TE288" s="518"/>
      <c r="TF288" s="518"/>
      <c r="TG288" s="518"/>
      <c r="TH288" s="518"/>
      <c r="TI288" s="518"/>
      <c r="TJ288" s="518"/>
      <c r="TK288" s="518"/>
      <c r="TL288" s="518"/>
      <c r="TM288" s="518"/>
      <c r="TN288" s="518"/>
      <c r="TO288" s="518"/>
      <c r="TP288" s="518"/>
      <c r="TQ288" s="518"/>
      <c r="TR288" s="518"/>
      <c r="TS288" s="518"/>
      <c r="TT288" s="518"/>
      <c r="TU288" s="518"/>
      <c r="TV288" s="518"/>
      <c r="TW288" s="518"/>
      <c r="TX288" s="518"/>
      <c r="TY288" s="518"/>
      <c r="TZ288" s="518"/>
      <c r="UA288" s="518"/>
      <c r="UB288" s="518"/>
      <c r="UC288" s="518"/>
      <c r="UD288" s="518"/>
      <c r="UE288" s="518"/>
      <c r="UF288" s="518"/>
      <c r="UG288" s="518"/>
      <c r="UH288" s="518"/>
      <c r="UI288" s="518"/>
      <c r="UJ288" s="518"/>
      <c r="UK288" s="518"/>
      <c r="UL288" s="518"/>
      <c r="UM288" s="518"/>
      <c r="UN288" s="518"/>
      <c r="UO288" s="518"/>
      <c r="UP288" s="518"/>
      <c r="UQ288" s="518"/>
      <c r="UR288" s="518"/>
      <c r="US288" s="518"/>
      <c r="UT288" s="518"/>
      <c r="UU288" s="518"/>
      <c r="UV288" s="518"/>
      <c r="UW288" s="518"/>
      <c r="UX288" s="518"/>
      <c r="UY288" s="518"/>
      <c r="UZ288" s="518"/>
      <c r="VA288" s="518"/>
      <c r="VB288" s="518"/>
      <c r="VC288" s="518"/>
      <c r="VD288" s="518"/>
      <c r="VE288" s="518"/>
      <c r="VF288" s="518"/>
      <c r="VG288" s="518"/>
      <c r="VH288" s="518"/>
      <c r="VI288" s="518"/>
      <c r="VJ288" s="518"/>
      <c r="VK288" s="518"/>
      <c r="VL288" s="518"/>
      <c r="VM288" s="518"/>
      <c r="VN288" s="518"/>
      <c r="VO288" s="518"/>
      <c r="VP288" s="518"/>
      <c r="VQ288" s="518"/>
      <c r="VR288" s="518"/>
      <c r="VS288" s="518"/>
      <c r="VT288" s="518"/>
      <c r="VU288" s="518"/>
      <c r="VV288" s="518"/>
      <c r="VW288" s="518"/>
      <c r="VX288" s="518"/>
      <c r="VY288" s="518"/>
      <c r="VZ288" s="518"/>
      <c r="WA288" s="518"/>
      <c r="WB288" s="518"/>
      <c r="WC288" s="518"/>
      <c r="WD288" s="518"/>
      <c r="WE288" s="518"/>
      <c r="WF288" s="518"/>
      <c r="WG288" s="518"/>
      <c r="WH288" s="518"/>
      <c r="WI288" s="518"/>
      <c r="WJ288" s="518"/>
      <c r="WK288" s="518"/>
      <c r="WL288" s="518"/>
      <c r="WM288" s="518"/>
      <c r="WN288" s="518"/>
      <c r="WO288" s="518"/>
      <c r="WP288" s="518"/>
      <c r="WQ288" s="518"/>
      <c r="WR288" s="518"/>
      <c r="WS288" s="518"/>
      <c r="WT288" s="518"/>
      <c r="WU288" s="518"/>
      <c r="WV288" s="518"/>
      <c r="WW288" s="518"/>
      <c r="WX288" s="518"/>
      <c r="WY288" s="518"/>
      <c r="WZ288" s="518"/>
      <c r="XA288" s="518"/>
      <c r="XB288" s="518"/>
      <c r="XC288" s="518"/>
      <c r="XD288" s="518"/>
      <c r="XE288" s="518"/>
      <c r="XF288" s="518"/>
      <c r="XG288" s="518"/>
      <c r="XH288" s="518"/>
      <c r="XI288" s="518"/>
      <c r="XJ288" s="518"/>
      <c r="XK288" s="518"/>
      <c r="XL288" s="518"/>
      <c r="XM288" s="518"/>
      <c r="XN288" s="518"/>
      <c r="XO288" s="518"/>
      <c r="XP288" s="518"/>
      <c r="XQ288" s="518"/>
      <c r="XR288" s="518"/>
      <c r="XS288" s="518"/>
      <c r="XT288" s="518"/>
      <c r="XU288" s="518"/>
      <c r="XV288" s="518"/>
      <c r="XW288" s="518"/>
      <c r="XX288" s="518"/>
      <c r="XY288" s="518"/>
      <c r="XZ288" s="518"/>
      <c r="YA288" s="518"/>
      <c r="YB288" s="518"/>
      <c r="YC288" s="518"/>
      <c r="YD288" s="518"/>
      <c r="YE288" s="518"/>
      <c r="YF288" s="518"/>
      <c r="YG288" s="518"/>
      <c r="YH288" s="518"/>
      <c r="YI288" s="518"/>
      <c r="YJ288" s="518"/>
      <c r="YK288" s="518"/>
      <c r="YL288" s="518"/>
      <c r="YM288" s="518"/>
      <c r="YN288" s="518"/>
      <c r="YO288" s="518"/>
      <c r="YP288" s="518"/>
      <c r="YQ288" s="518"/>
      <c r="YR288" s="518"/>
      <c r="YS288" s="518"/>
      <c r="YT288" s="518"/>
      <c r="YU288" s="518"/>
      <c r="YV288" s="518"/>
      <c r="YW288" s="518"/>
      <c r="YX288" s="518"/>
      <c r="YY288" s="518"/>
      <c r="YZ288" s="518"/>
      <c r="ZA288" s="518"/>
      <c r="ZB288" s="518"/>
      <c r="ZC288" s="518"/>
      <c r="ZD288" s="518"/>
      <c r="ZE288" s="518"/>
      <c r="ZF288" s="518"/>
      <c r="ZG288" s="518"/>
      <c r="ZH288" s="518"/>
      <c r="ZI288" s="518"/>
      <c r="ZJ288" s="518"/>
      <c r="ZK288" s="518"/>
      <c r="ZL288" s="518"/>
      <c r="ZM288" s="518"/>
      <c r="ZN288" s="518"/>
      <c r="ZO288" s="518"/>
      <c r="ZP288" s="518"/>
      <c r="ZQ288" s="518"/>
      <c r="ZR288" s="518"/>
      <c r="ZS288" s="518"/>
      <c r="ZT288" s="518"/>
      <c r="ZU288" s="518"/>
      <c r="ZV288" s="518"/>
      <c r="ZW288" s="518"/>
      <c r="ZX288" s="518"/>
      <c r="ZY288" s="518"/>
      <c r="ZZ288" s="518"/>
      <c r="AAA288" s="518"/>
      <c r="AAB288" s="518"/>
      <c r="AAC288" s="518"/>
      <c r="AAD288" s="518"/>
      <c r="AAE288" s="518"/>
      <c r="AAF288" s="518"/>
      <c r="AAG288" s="518"/>
      <c r="AAH288" s="518"/>
      <c r="AAI288" s="518"/>
      <c r="AAJ288" s="518"/>
      <c r="AAK288" s="518"/>
      <c r="AAL288" s="518"/>
      <c r="AAM288" s="518"/>
      <c r="AAN288" s="518"/>
      <c r="AAO288" s="518"/>
      <c r="AAP288" s="518"/>
      <c r="AAQ288" s="518"/>
      <c r="AAR288" s="518"/>
      <c r="AAS288" s="518"/>
      <c r="AAT288" s="518"/>
      <c r="AAU288" s="518"/>
      <c r="AAV288" s="518"/>
      <c r="AAW288" s="518"/>
      <c r="AAX288" s="518"/>
      <c r="AAY288" s="518"/>
      <c r="AAZ288" s="518"/>
      <c r="ABA288" s="518"/>
      <c r="ABB288" s="518"/>
      <c r="ABC288" s="518"/>
      <c r="ABD288" s="518"/>
      <c r="ABE288" s="518"/>
      <c r="ABF288" s="518"/>
      <c r="ABG288" s="518"/>
      <c r="ABH288" s="518"/>
      <c r="ABI288" s="518"/>
      <c r="ABJ288" s="518"/>
      <c r="ABK288" s="518"/>
      <c r="ABL288" s="518"/>
      <c r="ABM288" s="518"/>
      <c r="ABN288" s="518"/>
      <c r="ABO288" s="518"/>
      <c r="ABP288" s="518"/>
      <c r="ABQ288" s="518"/>
      <c r="ABR288" s="518"/>
      <c r="ABS288" s="518"/>
      <c r="ABT288" s="518"/>
      <c r="ABU288" s="518"/>
      <c r="ABV288" s="518"/>
      <c r="ABW288" s="518"/>
      <c r="ABX288" s="518"/>
      <c r="ABY288" s="518"/>
      <c r="ABZ288" s="518"/>
      <c r="ACA288" s="518"/>
      <c r="ACB288" s="518"/>
      <c r="ACC288" s="518"/>
      <c r="ACD288" s="518"/>
      <c r="ACE288" s="518"/>
      <c r="ACF288" s="518"/>
      <c r="ACG288" s="518"/>
      <c r="ACH288" s="518"/>
      <c r="ACI288" s="518"/>
      <c r="ACJ288" s="518"/>
      <c r="ACK288" s="518"/>
      <c r="ACL288" s="518"/>
      <c r="ACM288" s="518"/>
      <c r="ACN288" s="518"/>
      <c r="ACO288" s="518"/>
      <c r="ACP288" s="518"/>
      <c r="ACQ288" s="518"/>
      <c r="ACR288" s="518"/>
      <c r="ACS288" s="518"/>
      <c r="ACT288" s="518"/>
      <c r="ACU288" s="518"/>
      <c r="ACV288" s="518"/>
      <c r="ACW288" s="518"/>
      <c r="ACX288" s="518"/>
      <c r="ACY288" s="518"/>
      <c r="ACZ288" s="518"/>
      <c r="ADA288" s="518"/>
      <c r="ADB288" s="518"/>
      <c r="ADC288" s="518"/>
      <c r="ADD288" s="518"/>
      <c r="ADE288" s="518"/>
      <c r="ADF288" s="518"/>
      <c r="ADG288" s="518"/>
      <c r="ADH288" s="518"/>
      <c r="ADI288" s="518"/>
      <c r="ADJ288" s="518"/>
      <c r="ADK288" s="518"/>
      <c r="ADL288" s="518"/>
      <c r="ADM288" s="518"/>
      <c r="ADN288" s="518"/>
      <c r="ADO288" s="518"/>
      <c r="ADP288" s="518"/>
      <c r="ADQ288" s="518"/>
      <c r="ADR288" s="518"/>
      <c r="ADS288" s="518"/>
      <c r="ADT288" s="518"/>
      <c r="ADU288" s="518"/>
      <c r="ADV288" s="518"/>
      <c r="ADW288" s="518"/>
      <c r="ADX288" s="518"/>
      <c r="ADY288" s="518"/>
      <c r="ADZ288" s="518"/>
      <c r="AEA288" s="518"/>
      <c r="AEB288" s="518"/>
      <c r="AEC288" s="518"/>
      <c r="AED288" s="518"/>
      <c r="AEE288" s="518"/>
      <c r="AEF288" s="518"/>
      <c r="AEG288" s="518"/>
      <c r="AEH288" s="518"/>
      <c r="AEI288" s="518"/>
      <c r="AEJ288" s="518"/>
      <c r="AEK288" s="518"/>
      <c r="AEL288" s="518"/>
      <c r="AEM288" s="518"/>
      <c r="AEN288" s="518"/>
      <c r="AEO288" s="518"/>
      <c r="AEP288" s="518"/>
      <c r="AEQ288" s="518"/>
      <c r="AER288" s="518"/>
      <c r="AES288" s="518"/>
      <c r="AET288" s="518"/>
      <c r="AEU288" s="518"/>
      <c r="AEV288" s="518"/>
      <c r="AEW288" s="518"/>
      <c r="AEX288" s="518"/>
      <c r="AEY288" s="518"/>
      <c r="AEZ288" s="518"/>
      <c r="AFA288" s="518"/>
      <c r="AFB288" s="518"/>
      <c r="AFC288" s="518"/>
      <c r="AFD288" s="518"/>
      <c r="AFE288" s="518"/>
      <c r="AFF288" s="518"/>
      <c r="AFG288" s="518"/>
      <c r="AFH288" s="518"/>
      <c r="AFI288" s="518"/>
      <c r="AFJ288" s="518"/>
      <c r="AFK288" s="518"/>
      <c r="AFL288" s="518"/>
      <c r="AFM288" s="518"/>
      <c r="AFN288" s="518"/>
      <c r="AFO288" s="518"/>
      <c r="AFP288" s="518"/>
      <c r="AFQ288" s="518"/>
      <c r="AFR288" s="518"/>
      <c r="AFS288" s="518"/>
      <c r="AFT288" s="518"/>
      <c r="AFU288" s="518"/>
      <c r="AFV288" s="518"/>
      <c r="AFW288" s="518"/>
      <c r="AFX288" s="518"/>
      <c r="AFY288" s="518"/>
      <c r="AFZ288" s="518"/>
      <c r="AGA288" s="518"/>
      <c r="AGB288" s="518"/>
      <c r="AGC288" s="518"/>
      <c r="AGD288" s="518"/>
      <c r="AGE288" s="518"/>
      <c r="AGF288" s="518"/>
      <c r="AGG288" s="518"/>
      <c r="AGH288" s="518"/>
      <c r="AGI288" s="518"/>
      <c r="AGJ288" s="518"/>
      <c r="AGK288" s="518"/>
      <c r="AGL288" s="518"/>
      <c r="AGM288" s="518"/>
      <c r="AGN288" s="518"/>
      <c r="AGO288" s="518"/>
      <c r="AGP288" s="518"/>
      <c r="AGQ288" s="518"/>
      <c r="AGR288" s="518"/>
      <c r="AGS288" s="518"/>
      <c r="AGT288" s="518"/>
      <c r="AGU288" s="518"/>
      <c r="AGV288" s="518"/>
      <c r="AGW288" s="518"/>
      <c r="AGX288" s="518"/>
      <c r="AGY288" s="518"/>
      <c r="AGZ288" s="518"/>
      <c r="AHA288" s="518"/>
      <c r="AHB288" s="518"/>
      <c r="AHC288" s="518"/>
      <c r="AHD288" s="518"/>
      <c r="AHE288" s="518"/>
      <c r="AHF288" s="518"/>
      <c r="AHG288" s="518"/>
      <c r="AHH288" s="518"/>
      <c r="AHI288" s="518"/>
      <c r="AHJ288" s="518"/>
      <c r="AHK288" s="518"/>
      <c r="AHL288" s="518"/>
      <c r="AHM288" s="518"/>
      <c r="AHN288" s="518"/>
      <c r="AHO288" s="518"/>
      <c r="AHP288" s="518"/>
      <c r="AHQ288" s="518"/>
      <c r="AHR288" s="518"/>
      <c r="AHS288" s="518"/>
      <c r="AHT288" s="518"/>
      <c r="AHU288" s="518"/>
      <c r="AHV288" s="518"/>
      <c r="AHW288" s="518"/>
      <c r="AHX288" s="518"/>
      <c r="AHY288" s="518"/>
      <c r="AHZ288" s="518"/>
      <c r="AIA288" s="518"/>
      <c r="AIB288" s="518"/>
      <c r="AIC288" s="518"/>
      <c r="AID288" s="518"/>
      <c r="AIE288" s="518"/>
      <c r="AIF288" s="518"/>
      <c r="AIG288" s="518"/>
      <c r="AIH288" s="518"/>
      <c r="AII288" s="518"/>
      <c r="AIJ288" s="518"/>
      <c r="AIK288" s="518"/>
      <c r="AIL288" s="518"/>
      <c r="AIM288" s="518"/>
      <c r="AIN288" s="518"/>
      <c r="AIO288" s="518"/>
      <c r="AIP288" s="518"/>
      <c r="AIQ288" s="518"/>
      <c r="AIR288" s="518"/>
      <c r="AIS288" s="518"/>
      <c r="AIT288" s="518"/>
      <c r="AIU288" s="518"/>
      <c r="AIV288" s="518"/>
      <c r="AIW288" s="518"/>
      <c r="AIX288" s="518"/>
      <c r="AIY288" s="518"/>
      <c r="AIZ288" s="518"/>
      <c r="AJA288" s="518"/>
      <c r="AJB288" s="518"/>
      <c r="AJC288" s="518"/>
      <c r="AJD288" s="518"/>
      <c r="AJE288" s="518"/>
      <c r="AJF288" s="518"/>
      <c r="AJG288" s="518"/>
      <c r="AJH288" s="518"/>
      <c r="AJI288" s="518"/>
      <c r="AJJ288" s="518"/>
      <c r="AJK288" s="518"/>
      <c r="AJL288" s="518"/>
      <c r="AJM288" s="518"/>
      <c r="AJN288" s="518"/>
      <c r="AJO288" s="518"/>
      <c r="AJP288" s="518"/>
      <c r="AJQ288" s="518"/>
      <c r="AJR288" s="518"/>
      <c r="AJS288" s="518"/>
      <c r="AJT288" s="518"/>
      <c r="AJU288" s="518"/>
      <c r="AJV288" s="518"/>
      <c r="AJW288" s="518"/>
      <c r="AJX288" s="518"/>
      <c r="AJY288" s="518"/>
      <c r="AJZ288" s="518"/>
      <c r="AKA288" s="518"/>
      <c r="AKB288" s="518"/>
      <c r="AKC288" s="518"/>
      <c r="AKD288" s="518"/>
      <c r="AKE288" s="518"/>
      <c r="AKF288" s="518"/>
      <c r="AKG288" s="518"/>
      <c r="AKH288" s="518"/>
      <c r="AKI288" s="518"/>
      <c r="AKJ288" s="518"/>
      <c r="AKK288" s="518"/>
      <c r="AKL288" s="518"/>
      <c r="AKM288" s="518"/>
      <c r="AKN288" s="518"/>
      <c r="AKO288" s="518"/>
      <c r="AKP288" s="518"/>
      <c r="AKQ288" s="518"/>
      <c r="AKR288" s="518"/>
      <c r="AKS288" s="518"/>
      <c r="AKT288" s="518"/>
      <c r="AKU288" s="518"/>
      <c r="AKV288" s="518"/>
      <c r="AKW288" s="518"/>
      <c r="AKX288" s="518"/>
      <c r="AKY288" s="518"/>
      <c r="AKZ288" s="518"/>
      <c r="ALA288" s="518"/>
      <c r="ALB288" s="518"/>
      <c r="ALC288" s="518"/>
      <c r="ALD288" s="518"/>
      <c r="ALE288" s="518"/>
      <c r="ALF288" s="518"/>
      <c r="ALG288" s="518"/>
      <c r="ALH288" s="518"/>
      <c r="ALI288" s="518"/>
      <c r="ALJ288" s="518"/>
      <c r="ALK288" s="518"/>
      <c r="ALL288" s="518"/>
      <c r="ALM288" s="518"/>
      <c r="ALN288" s="518"/>
      <c r="ALO288" s="518"/>
      <c r="ALP288" s="518"/>
      <c r="ALQ288" s="518"/>
      <c r="ALR288" s="518"/>
      <c r="ALS288" s="518"/>
      <c r="ALT288" s="518"/>
      <c r="ALU288" s="518"/>
      <c r="ALV288" s="518"/>
      <c r="ALW288" s="518"/>
      <c r="ALX288" s="518"/>
      <c r="ALY288" s="518"/>
      <c r="ALZ288" s="518"/>
      <c r="AMA288" s="518"/>
      <c r="AMB288" s="518"/>
      <c r="AMC288" s="518"/>
      <c r="AMD288" s="518"/>
      <c r="AME288" s="518"/>
      <c r="AMF288" s="518"/>
      <c r="AMG288" s="518"/>
      <c r="AMH288" s="518"/>
      <c r="AMI288" s="518"/>
      <c r="AMJ288" s="518"/>
      <c r="AMK288" s="518"/>
      <c r="AML288" s="518"/>
      <c r="AMM288" s="518"/>
      <c r="AMN288" s="518"/>
      <c r="AMO288" s="518"/>
      <c r="AMP288" s="518"/>
      <c r="AMQ288" s="518"/>
      <c r="AMR288" s="518"/>
      <c r="AMS288" s="518"/>
      <c r="AMT288" s="518"/>
      <c r="AMU288" s="518"/>
      <c r="AMV288" s="518"/>
      <c r="AMW288" s="518"/>
      <c r="AMX288" s="518"/>
      <c r="AMY288" s="518"/>
      <c r="AMZ288" s="518"/>
      <c r="ANA288" s="518"/>
      <c r="ANB288" s="518"/>
      <c r="ANC288" s="518"/>
      <c r="AND288" s="518"/>
      <c r="ANE288" s="518"/>
      <c r="ANF288" s="518"/>
      <c r="ANG288" s="518"/>
      <c r="ANH288" s="518"/>
      <c r="ANI288" s="518"/>
      <c r="ANJ288" s="518"/>
      <c r="ANK288" s="518"/>
      <c r="ANL288" s="518"/>
      <c r="ANM288" s="518"/>
      <c r="ANN288" s="518"/>
      <c r="ANO288" s="518"/>
      <c r="ANP288" s="518"/>
      <c r="ANQ288" s="518"/>
      <c r="ANR288" s="518"/>
      <c r="ANS288" s="518"/>
      <c r="ANT288" s="518"/>
      <c r="ANU288" s="518"/>
      <c r="ANV288" s="518"/>
      <c r="ANW288" s="518"/>
      <c r="ANX288" s="518"/>
      <c r="ANY288" s="518"/>
      <c r="ANZ288" s="518"/>
      <c r="AOA288" s="518"/>
      <c r="AOB288" s="518"/>
      <c r="AOC288" s="518"/>
      <c r="AOD288" s="518"/>
      <c r="AOE288" s="518"/>
      <c r="AOF288" s="518"/>
      <c r="AOG288" s="518"/>
      <c r="AOH288" s="518"/>
      <c r="AOI288" s="518"/>
      <c r="AOJ288" s="518"/>
      <c r="AOK288" s="518"/>
      <c r="AOL288" s="518"/>
      <c r="AOM288" s="518"/>
      <c r="AON288" s="518"/>
      <c r="AOO288" s="518"/>
      <c r="AOP288" s="518"/>
      <c r="AOQ288" s="518"/>
      <c r="AOR288" s="518"/>
      <c r="AOS288" s="518"/>
      <c r="AOT288" s="518"/>
      <c r="AOU288" s="518"/>
      <c r="AOV288" s="518"/>
      <c r="AOW288" s="518"/>
      <c r="AOX288" s="518"/>
      <c r="AOY288" s="518"/>
      <c r="AOZ288" s="518"/>
      <c r="APA288" s="518"/>
      <c r="APB288" s="518"/>
      <c r="APC288" s="518"/>
      <c r="APD288" s="518"/>
      <c r="APE288" s="518"/>
      <c r="APF288" s="518"/>
      <c r="APG288" s="518"/>
      <c r="APH288" s="518"/>
      <c r="API288" s="518"/>
      <c r="APJ288" s="518"/>
      <c r="APK288" s="518"/>
      <c r="APL288" s="518"/>
      <c r="APM288" s="518"/>
      <c r="APN288" s="518"/>
      <c r="APO288" s="518"/>
      <c r="APP288" s="518"/>
      <c r="APQ288" s="518"/>
      <c r="APR288" s="518"/>
      <c r="APS288" s="518"/>
      <c r="APT288" s="518"/>
      <c r="APU288" s="518"/>
      <c r="APV288" s="518"/>
      <c r="APW288" s="518"/>
      <c r="APX288" s="518"/>
      <c r="APY288" s="518"/>
      <c r="APZ288" s="518"/>
      <c r="AQA288" s="518"/>
      <c r="AQB288" s="518"/>
      <c r="AQC288" s="518"/>
      <c r="AQD288" s="518"/>
      <c r="AQE288" s="518"/>
      <c r="AQF288" s="518"/>
      <c r="AQG288" s="518"/>
      <c r="AQH288" s="518"/>
      <c r="AQI288" s="518"/>
      <c r="AQJ288" s="518"/>
      <c r="AQK288" s="518"/>
      <c r="AQL288" s="518"/>
      <c r="AQM288" s="518"/>
      <c r="AQN288" s="518"/>
      <c r="AQO288" s="518"/>
      <c r="AQP288" s="518"/>
      <c r="AQQ288" s="518"/>
      <c r="AQR288" s="518"/>
      <c r="AQS288" s="518"/>
      <c r="AQT288" s="518"/>
      <c r="AQU288" s="518"/>
      <c r="AQV288" s="518"/>
      <c r="AQW288" s="518"/>
      <c r="AQX288" s="518"/>
      <c r="AQY288" s="518"/>
      <c r="AQZ288" s="518"/>
      <c r="ARA288" s="518"/>
      <c r="ARB288" s="518"/>
      <c r="ARC288" s="518"/>
      <c r="ARD288" s="518"/>
      <c r="ARE288" s="518"/>
      <c r="ARF288" s="518"/>
      <c r="ARG288" s="518"/>
      <c r="ARH288" s="518"/>
      <c r="ARI288" s="518"/>
      <c r="ARJ288" s="518"/>
      <c r="ARK288" s="518"/>
      <c r="ARL288" s="518"/>
      <c r="ARM288" s="518"/>
      <c r="ARN288" s="518"/>
      <c r="ARO288" s="518"/>
      <c r="ARP288" s="518"/>
      <c r="ARQ288" s="518"/>
      <c r="ARR288" s="518"/>
      <c r="ARS288" s="518"/>
      <c r="ART288" s="518"/>
      <c r="ARU288" s="518"/>
      <c r="ARV288" s="518"/>
      <c r="ARW288" s="518"/>
      <c r="ARX288" s="518"/>
      <c r="ARY288" s="518"/>
      <c r="ARZ288" s="518"/>
      <c r="ASA288" s="518"/>
      <c r="ASB288" s="518"/>
      <c r="ASC288" s="518"/>
    </row>
    <row r="289" spans="1:1173" s="512" customFormat="1" ht="22" hidden="1" customHeight="1" thickTop="1" thickBot="1" x14ac:dyDescent="0.2">
      <c r="A289" s="513"/>
      <c r="B289" s="556" t="s">
        <v>250</v>
      </c>
      <c r="C289" s="557" t="s">
        <v>49</v>
      </c>
      <c r="D289" s="558">
        <f>IF(D$29="","",D274+D278+D282+D286)</f>
        <v>6887861865.5636282</v>
      </c>
      <c r="E289" s="558">
        <f t="shared" si="104"/>
        <v>7739595207.8412571</v>
      </c>
      <c r="F289" s="558">
        <f t="shared" si="104"/>
        <v>8565297277.8381882</v>
      </c>
      <c r="G289" s="558">
        <f t="shared" si="104"/>
        <v>9369876250.6557274</v>
      </c>
      <c r="H289" s="558">
        <f t="shared" si="104"/>
        <v>10150253897.229631</v>
      </c>
      <c r="I289" s="558">
        <f t="shared" si="104"/>
        <v>10907312381.869247</v>
      </c>
      <c r="J289" s="558">
        <f t="shared" si="104"/>
        <v>11641894326.815599</v>
      </c>
      <c r="K289" s="558">
        <f t="shared" si="104"/>
        <v>12354789560.383884</v>
      </c>
      <c r="L289" s="558">
        <f t="shared" si="104"/>
        <v>13046801334.135696</v>
      </c>
      <c r="M289" s="558">
        <f t="shared" si="104"/>
        <v>13718666847.555365</v>
      </c>
      <c r="N289" s="558">
        <f t="shared" si="104"/>
        <v>14371110220.917606</v>
      </c>
      <c r="O289" s="558">
        <f t="shared" si="104"/>
        <v>15004842489.206734</v>
      </c>
      <c r="P289" s="558">
        <f t="shared" si="104"/>
        <v>15620535106.669022</v>
      </c>
      <c r="Q289" s="558">
        <f t="shared" si="104"/>
        <v>16200952712.625118</v>
      </c>
      <c r="R289" s="558">
        <f t="shared" si="104"/>
        <v>16764594546.05571</v>
      </c>
      <c r="S289" s="558">
        <f t="shared" si="104"/>
        <v>17312066265.140156</v>
      </c>
      <c r="T289" s="558">
        <f t="shared" si="104"/>
        <v>17843960415.553452</v>
      </c>
      <c r="U289" s="558">
        <f t="shared" si="104"/>
        <v>18360829936.017982</v>
      </c>
      <c r="V289" s="558">
        <f t="shared" si="104"/>
        <v>18863227888.009022</v>
      </c>
      <c r="W289" s="558">
        <f t="shared" si="104"/>
        <v>19351654472.066612</v>
      </c>
      <c r="X289" s="558">
        <f t="shared" si="104"/>
        <v>19826623247.428574</v>
      </c>
      <c r="Y289" s="558">
        <f t="shared" si="104"/>
        <v>20288621393.462463</v>
      </c>
      <c r="Z289" s="558">
        <f t="shared" si="104"/>
        <v>20738122950.431404</v>
      </c>
      <c r="AA289" s="558">
        <f t="shared" si="104"/>
        <v>21142847682.207478</v>
      </c>
      <c r="AB289" s="558">
        <f t="shared" si="104"/>
        <v>21535944738.363739</v>
      </c>
      <c r="AC289" s="558">
        <f t="shared" si="104"/>
        <v>21917848719.127232</v>
      </c>
      <c r="AD289" s="558">
        <f t="shared" si="104"/>
        <v>22288941336.544685</v>
      </c>
      <c r="AE289" s="558">
        <f t="shared" si="104"/>
        <v>22649630879.911144</v>
      </c>
      <c r="AF289" s="558">
        <f t="shared" si="104"/>
        <v>23000285988.575554</v>
      </c>
      <c r="AG289" s="558">
        <f t="shared" si="104"/>
        <v>23341262138.430046</v>
      </c>
      <c r="AH289" s="558">
        <f t="shared" si="104"/>
        <v>23672914883.718006</v>
      </c>
      <c r="AI289" s="558">
        <f t="shared" si="104"/>
        <v>23995573364.566658</v>
      </c>
      <c r="AJ289" s="558">
        <f t="shared" si="104"/>
        <v>24309566793.805576</v>
      </c>
      <c r="AK289" s="558" t="str">
        <f t="shared" si="104"/>
        <v/>
      </c>
      <c r="AL289" s="558" t="str">
        <f t="shared" si="104"/>
        <v/>
      </c>
      <c r="AM289" s="558" t="str">
        <f t="shared" si="104"/>
        <v/>
      </c>
      <c r="AN289" s="558" t="str">
        <f t="shared" si="104"/>
        <v/>
      </c>
      <c r="AO289" s="558" t="str">
        <f t="shared" si="104"/>
        <v/>
      </c>
      <c r="AP289" s="558" t="str">
        <f t="shared" si="104"/>
        <v/>
      </c>
      <c r="AQ289" s="558" t="str">
        <f t="shared" si="104"/>
        <v/>
      </c>
      <c r="AR289" s="558" t="str">
        <f t="shared" si="104"/>
        <v/>
      </c>
      <c r="AS289" s="518"/>
      <c r="AT289" s="518"/>
      <c r="AU289" s="518"/>
      <c r="AV289" s="518"/>
      <c r="AW289" s="518"/>
      <c r="AX289" s="518"/>
      <c r="AY289" s="518"/>
      <c r="AZ289" s="518"/>
      <c r="BA289" s="518"/>
      <c r="BB289" s="518"/>
      <c r="BC289" s="518"/>
      <c r="BD289" s="518"/>
      <c r="BE289" s="518"/>
      <c r="BF289" s="518"/>
      <c r="BG289" s="518"/>
      <c r="BH289" s="518"/>
      <c r="BI289" s="518"/>
      <c r="BJ289" s="518"/>
      <c r="BK289" s="518"/>
      <c r="BL289" s="518"/>
      <c r="BM289" s="518"/>
      <c r="BN289" s="518"/>
      <c r="BO289" s="518"/>
      <c r="BP289" s="518"/>
      <c r="BQ289" s="518"/>
      <c r="BR289" s="518"/>
      <c r="BS289" s="518"/>
      <c r="BT289" s="518"/>
      <c r="BU289" s="518"/>
      <c r="BV289" s="518"/>
      <c r="BW289" s="518"/>
      <c r="BX289" s="518"/>
      <c r="BY289" s="518"/>
      <c r="BZ289" s="518"/>
      <c r="CA289" s="518"/>
      <c r="CB289" s="518"/>
      <c r="CC289" s="518"/>
      <c r="CD289" s="518"/>
      <c r="CE289" s="518"/>
      <c r="CF289" s="518"/>
      <c r="CG289" s="518"/>
      <c r="CH289" s="518"/>
      <c r="CI289" s="518"/>
      <c r="CJ289" s="518"/>
      <c r="CK289" s="518"/>
      <c r="CL289" s="518"/>
      <c r="CM289" s="518"/>
      <c r="CN289" s="518"/>
      <c r="CO289" s="518"/>
      <c r="CP289" s="518"/>
      <c r="CQ289" s="518"/>
      <c r="CR289" s="518"/>
      <c r="CS289" s="518"/>
      <c r="CT289" s="518"/>
      <c r="CU289" s="518"/>
      <c r="CV289" s="518"/>
      <c r="CW289" s="518"/>
      <c r="CX289" s="518"/>
      <c r="CY289" s="518"/>
      <c r="CZ289" s="518"/>
      <c r="DA289" s="518"/>
      <c r="DB289" s="518"/>
      <c r="DC289" s="518"/>
      <c r="DD289" s="518"/>
      <c r="DE289" s="518"/>
      <c r="DF289" s="518"/>
      <c r="DG289" s="518"/>
      <c r="DH289" s="518"/>
      <c r="DI289" s="518"/>
      <c r="DJ289" s="518"/>
      <c r="DK289" s="518"/>
      <c r="DL289" s="518"/>
      <c r="DM289" s="518"/>
      <c r="DN289" s="518"/>
      <c r="DO289" s="518"/>
      <c r="DP289" s="518"/>
      <c r="DQ289" s="518"/>
      <c r="DR289" s="518"/>
      <c r="DS289" s="518"/>
      <c r="DT289" s="518"/>
      <c r="DU289" s="518"/>
      <c r="DV289" s="518"/>
      <c r="DW289" s="518"/>
      <c r="DX289" s="518"/>
      <c r="DY289" s="518"/>
      <c r="DZ289" s="518"/>
      <c r="EA289" s="518"/>
      <c r="EB289" s="518"/>
      <c r="EC289" s="518"/>
      <c r="ED289" s="518"/>
      <c r="EE289" s="518"/>
      <c r="EF289" s="518"/>
      <c r="EG289" s="518"/>
      <c r="EH289" s="518"/>
      <c r="EI289" s="518"/>
      <c r="EJ289" s="518"/>
      <c r="EK289" s="518"/>
      <c r="EL289" s="518"/>
      <c r="EM289" s="518"/>
      <c r="EN289" s="518"/>
      <c r="EO289" s="518"/>
      <c r="EP289" s="518"/>
      <c r="EQ289" s="518"/>
      <c r="ER289" s="518"/>
      <c r="ES289" s="518"/>
      <c r="ET289" s="518"/>
      <c r="EU289" s="518"/>
      <c r="EV289" s="518"/>
      <c r="EW289" s="518"/>
      <c r="EX289" s="518"/>
      <c r="EY289" s="518"/>
      <c r="EZ289" s="518"/>
      <c r="FA289" s="518"/>
      <c r="FB289" s="518"/>
      <c r="FC289" s="518"/>
      <c r="FD289" s="518"/>
      <c r="FE289" s="518"/>
      <c r="FF289" s="518"/>
      <c r="FG289" s="518"/>
      <c r="FH289" s="518"/>
      <c r="FI289" s="518"/>
      <c r="FJ289" s="518"/>
      <c r="FK289" s="518"/>
      <c r="FL289" s="518"/>
      <c r="FM289" s="518"/>
      <c r="FN289" s="518"/>
      <c r="FO289" s="518"/>
      <c r="FP289" s="518"/>
      <c r="FQ289" s="518"/>
      <c r="FR289" s="518"/>
      <c r="FS289" s="518"/>
      <c r="FT289" s="518"/>
      <c r="FU289" s="518"/>
      <c r="FV289" s="518"/>
      <c r="FW289" s="518"/>
      <c r="FX289" s="518"/>
      <c r="FY289" s="518"/>
      <c r="FZ289" s="518"/>
      <c r="GA289" s="518"/>
      <c r="GB289" s="518"/>
      <c r="GC289" s="518"/>
      <c r="GD289" s="518"/>
      <c r="GE289" s="518"/>
      <c r="GF289" s="518"/>
      <c r="GG289" s="518"/>
      <c r="GH289" s="518"/>
      <c r="GI289" s="518"/>
      <c r="GJ289" s="518"/>
      <c r="GK289" s="518"/>
      <c r="GL289" s="518"/>
      <c r="GM289" s="518"/>
      <c r="GN289" s="518"/>
      <c r="GO289" s="518"/>
      <c r="GP289" s="518"/>
      <c r="GQ289" s="518"/>
      <c r="GR289" s="518"/>
      <c r="GS289" s="518"/>
      <c r="GT289" s="518"/>
      <c r="GU289" s="518"/>
      <c r="GV289" s="518"/>
      <c r="GW289" s="518"/>
      <c r="GX289" s="518"/>
      <c r="GY289" s="518"/>
      <c r="GZ289" s="518"/>
      <c r="HA289" s="518"/>
      <c r="HB289" s="518"/>
      <c r="HC289" s="518"/>
      <c r="HD289" s="518"/>
      <c r="HE289" s="518"/>
      <c r="HF289" s="518"/>
      <c r="HG289" s="518"/>
      <c r="HH289" s="518"/>
      <c r="HI289" s="518"/>
      <c r="HJ289" s="518"/>
      <c r="HK289" s="518"/>
      <c r="HL289" s="518"/>
      <c r="HM289" s="518"/>
      <c r="HN289" s="518"/>
      <c r="HO289" s="518"/>
      <c r="HP289" s="518"/>
      <c r="HQ289" s="518"/>
      <c r="HR289" s="518"/>
      <c r="HS289" s="518"/>
      <c r="HT289" s="518"/>
      <c r="HU289" s="518"/>
      <c r="HV289" s="518"/>
      <c r="HW289" s="518"/>
      <c r="HX289" s="518"/>
      <c r="HY289" s="518"/>
      <c r="HZ289" s="518"/>
      <c r="IA289" s="518"/>
      <c r="IB289" s="518"/>
      <c r="IC289" s="518"/>
      <c r="ID289" s="518"/>
      <c r="IE289" s="518"/>
      <c r="IF289" s="518"/>
      <c r="IG289" s="518"/>
      <c r="IH289" s="518"/>
      <c r="II289" s="518"/>
      <c r="IJ289" s="518"/>
      <c r="IK289" s="518"/>
      <c r="IL289" s="518"/>
      <c r="IM289" s="518"/>
      <c r="IN289" s="518"/>
      <c r="IO289" s="518"/>
      <c r="IP289" s="518"/>
      <c r="IQ289" s="518"/>
      <c r="IR289" s="518"/>
      <c r="IS289" s="518"/>
      <c r="IT289" s="518"/>
      <c r="IU289" s="518"/>
      <c r="IV289" s="518"/>
      <c r="IW289" s="518"/>
      <c r="IX289" s="518"/>
      <c r="IY289" s="518"/>
      <c r="IZ289" s="518"/>
      <c r="JA289" s="518"/>
      <c r="JB289" s="518"/>
      <c r="JC289" s="518"/>
      <c r="JD289" s="518"/>
      <c r="JE289" s="518"/>
      <c r="JF289" s="518"/>
      <c r="JG289" s="518"/>
      <c r="JH289" s="518"/>
      <c r="JI289" s="518"/>
      <c r="JJ289" s="518"/>
      <c r="JK289" s="518"/>
      <c r="JL289" s="518"/>
      <c r="JM289" s="518"/>
      <c r="JN289" s="518"/>
      <c r="JO289" s="518"/>
      <c r="JP289" s="518"/>
      <c r="JQ289" s="518"/>
      <c r="JR289" s="518"/>
      <c r="JS289" s="518"/>
      <c r="JT289" s="518"/>
      <c r="JU289" s="518"/>
      <c r="JV289" s="518"/>
      <c r="JW289" s="518"/>
      <c r="JX289" s="518"/>
      <c r="JY289" s="518"/>
      <c r="JZ289" s="518"/>
      <c r="KA289" s="518"/>
      <c r="KB289" s="518"/>
      <c r="KC289" s="518"/>
      <c r="KD289" s="518"/>
      <c r="KE289" s="518"/>
      <c r="KF289" s="518"/>
      <c r="KG289" s="518"/>
      <c r="KH289" s="518"/>
      <c r="KI289" s="518"/>
      <c r="KJ289" s="518"/>
      <c r="KK289" s="518"/>
      <c r="KL289" s="518"/>
      <c r="KM289" s="518"/>
      <c r="KN289" s="518"/>
      <c r="KO289" s="518"/>
      <c r="KP289" s="518"/>
      <c r="KQ289" s="518"/>
      <c r="KR289" s="518"/>
      <c r="KS289" s="518"/>
      <c r="KT289" s="518"/>
      <c r="KU289" s="518"/>
      <c r="KV289" s="518"/>
      <c r="KW289" s="518"/>
      <c r="KX289" s="518"/>
      <c r="KY289" s="518"/>
      <c r="KZ289" s="518"/>
      <c r="LA289" s="518"/>
      <c r="LB289" s="518"/>
      <c r="LC289" s="518"/>
      <c r="LD289" s="518"/>
      <c r="LE289" s="518"/>
      <c r="LF289" s="518"/>
      <c r="LG289" s="518"/>
      <c r="LH289" s="518"/>
      <c r="LI289" s="518"/>
      <c r="LJ289" s="518"/>
      <c r="LK289" s="518"/>
      <c r="LL289" s="518"/>
      <c r="LM289" s="518"/>
      <c r="LN289" s="518"/>
      <c r="LO289" s="518"/>
      <c r="LP289" s="518"/>
      <c r="LQ289" s="518"/>
      <c r="LR289" s="518"/>
      <c r="LS289" s="518"/>
      <c r="LT289" s="518"/>
      <c r="LU289" s="518"/>
      <c r="LV289" s="518"/>
      <c r="LW289" s="518"/>
      <c r="LX289" s="518"/>
      <c r="LY289" s="518"/>
      <c r="LZ289" s="518"/>
      <c r="MA289" s="518"/>
      <c r="MB289" s="518"/>
      <c r="MC289" s="518"/>
      <c r="MD289" s="518"/>
      <c r="ME289" s="518"/>
      <c r="MF289" s="518"/>
      <c r="MG289" s="518"/>
      <c r="MH289" s="518"/>
      <c r="MI289" s="518"/>
      <c r="MJ289" s="518"/>
      <c r="MK289" s="518"/>
      <c r="ML289" s="518"/>
      <c r="MM289" s="518"/>
      <c r="MN289" s="518"/>
      <c r="MO289" s="518"/>
      <c r="MP289" s="518"/>
      <c r="MQ289" s="518"/>
      <c r="MR289" s="518"/>
      <c r="MS289" s="518"/>
      <c r="MT289" s="518"/>
      <c r="MU289" s="518"/>
      <c r="MV289" s="518"/>
      <c r="MW289" s="518"/>
      <c r="MX289" s="518"/>
      <c r="MY289" s="518"/>
      <c r="MZ289" s="518"/>
      <c r="NA289" s="518"/>
      <c r="NB289" s="518"/>
      <c r="NC289" s="518"/>
      <c r="ND289" s="518"/>
      <c r="NE289" s="518"/>
      <c r="NF289" s="518"/>
      <c r="NG289" s="518"/>
      <c r="NH289" s="518"/>
      <c r="NI289" s="518"/>
      <c r="NJ289" s="518"/>
      <c r="NK289" s="518"/>
      <c r="NL289" s="518"/>
      <c r="NM289" s="518"/>
      <c r="NN289" s="518"/>
      <c r="NO289" s="518"/>
      <c r="NP289" s="518"/>
      <c r="NQ289" s="518"/>
      <c r="NR289" s="518"/>
      <c r="NS289" s="518"/>
      <c r="NT289" s="518"/>
      <c r="NU289" s="518"/>
      <c r="NV289" s="518"/>
      <c r="NW289" s="518"/>
      <c r="NX289" s="518"/>
      <c r="NY289" s="518"/>
      <c r="NZ289" s="518"/>
      <c r="OA289" s="518"/>
      <c r="OB289" s="518"/>
      <c r="OC289" s="518"/>
      <c r="OD289" s="518"/>
      <c r="OE289" s="518"/>
      <c r="OF289" s="518"/>
      <c r="OG289" s="518"/>
      <c r="OH289" s="518"/>
      <c r="OI289" s="518"/>
      <c r="OJ289" s="518"/>
      <c r="OK289" s="518"/>
      <c r="OL289" s="518"/>
      <c r="OM289" s="518"/>
      <c r="ON289" s="518"/>
      <c r="OO289" s="518"/>
      <c r="OP289" s="518"/>
      <c r="OQ289" s="518"/>
      <c r="OR289" s="518"/>
      <c r="OS289" s="518"/>
      <c r="OT289" s="518"/>
      <c r="OU289" s="518"/>
      <c r="OV289" s="518"/>
      <c r="OW289" s="518"/>
      <c r="OX289" s="518"/>
      <c r="OY289" s="518"/>
      <c r="OZ289" s="518"/>
      <c r="PA289" s="518"/>
      <c r="PB289" s="518"/>
      <c r="PC289" s="518"/>
      <c r="PD289" s="518"/>
      <c r="PE289" s="518"/>
      <c r="PF289" s="518"/>
      <c r="PG289" s="518"/>
      <c r="PH289" s="518"/>
      <c r="PI289" s="518"/>
      <c r="PJ289" s="518"/>
      <c r="PK289" s="518"/>
      <c r="PL289" s="518"/>
      <c r="PM289" s="518"/>
      <c r="PN289" s="518"/>
      <c r="PO289" s="518"/>
      <c r="PP289" s="518"/>
      <c r="PQ289" s="518"/>
      <c r="PR289" s="518"/>
      <c r="PS289" s="518"/>
      <c r="PT289" s="518"/>
      <c r="PU289" s="518"/>
      <c r="PV289" s="518"/>
      <c r="PW289" s="518"/>
      <c r="PX289" s="518"/>
      <c r="PY289" s="518"/>
      <c r="PZ289" s="518"/>
      <c r="QA289" s="518"/>
      <c r="QB289" s="518"/>
      <c r="QC289" s="518"/>
      <c r="QD289" s="518"/>
      <c r="QE289" s="518"/>
      <c r="QF289" s="518"/>
      <c r="QG289" s="518"/>
      <c r="QH289" s="518"/>
      <c r="QI289" s="518"/>
      <c r="QJ289" s="518"/>
      <c r="QK289" s="518"/>
      <c r="QL289" s="518"/>
      <c r="QM289" s="518"/>
      <c r="QN289" s="518"/>
      <c r="QO289" s="518"/>
      <c r="QP289" s="518"/>
      <c r="QQ289" s="518"/>
      <c r="QR289" s="518"/>
      <c r="QS289" s="518"/>
      <c r="QT289" s="518"/>
      <c r="QU289" s="518"/>
      <c r="QV289" s="518"/>
      <c r="QW289" s="518"/>
      <c r="QX289" s="518"/>
      <c r="QY289" s="518"/>
      <c r="QZ289" s="518"/>
      <c r="RA289" s="518"/>
      <c r="RB289" s="518"/>
      <c r="RC289" s="518"/>
      <c r="RD289" s="518"/>
      <c r="RE289" s="518"/>
      <c r="RF289" s="518"/>
      <c r="RG289" s="518"/>
      <c r="RH289" s="518"/>
      <c r="RI289" s="518"/>
      <c r="RJ289" s="518"/>
      <c r="RK289" s="518"/>
      <c r="RL289" s="518"/>
      <c r="RM289" s="518"/>
      <c r="RN289" s="518"/>
      <c r="RO289" s="518"/>
      <c r="RP289" s="518"/>
      <c r="RQ289" s="518"/>
      <c r="RR289" s="518"/>
      <c r="RS289" s="518"/>
      <c r="RT289" s="518"/>
      <c r="RU289" s="518"/>
      <c r="RV289" s="518"/>
      <c r="RW289" s="518"/>
      <c r="RX289" s="518"/>
      <c r="RY289" s="518"/>
      <c r="RZ289" s="518"/>
      <c r="SA289" s="518"/>
      <c r="SB289" s="518"/>
      <c r="SC289" s="518"/>
      <c r="SD289" s="518"/>
      <c r="SE289" s="518"/>
      <c r="SF289" s="518"/>
      <c r="SG289" s="518"/>
      <c r="SH289" s="518"/>
      <c r="SI289" s="518"/>
      <c r="SJ289" s="518"/>
      <c r="SK289" s="518"/>
      <c r="SL289" s="518"/>
      <c r="SM289" s="518"/>
      <c r="SN289" s="518"/>
      <c r="SO289" s="518"/>
      <c r="SP289" s="518"/>
      <c r="SQ289" s="518"/>
      <c r="SR289" s="518"/>
      <c r="SS289" s="518"/>
      <c r="ST289" s="518"/>
      <c r="SU289" s="518"/>
      <c r="SV289" s="518"/>
      <c r="SW289" s="518"/>
      <c r="SX289" s="518"/>
      <c r="SY289" s="518"/>
      <c r="SZ289" s="518"/>
      <c r="TA289" s="518"/>
      <c r="TB289" s="518"/>
      <c r="TC289" s="518"/>
      <c r="TD289" s="518"/>
      <c r="TE289" s="518"/>
      <c r="TF289" s="518"/>
      <c r="TG289" s="518"/>
      <c r="TH289" s="518"/>
      <c r="TI289" s="518"/>
      <c r="TJ289" s="518"/>
      <c r="TK289" s="518"/>
      <c r="TL289" s="518"/>
      <c r="TM289" s="518"/>
      <c r="TN289" s="518"/>
      <c r="TO289" s="518"/>
      <c r="TP289" s="518"/>
      <c r="TQ289" s="518"/>
      <c r="TR289" s="518"/>
      <c r="TS289" s="518"/>
      <c r="TT289" s="518"/>
      <c r="TU289" s="518"/>
      <c r="TV289" s="518"/>
      <c r="TW289" s="518"/>
      <c r="TX289" s="518"/>
      <c r="TY289" s="518"/>
      <c r="TZ289" s="518"/>
      <c r="UA289" s="518"/>
      <c r="UB289" s="518"/>
      <c r="UC289" s="518"/>
      <c r="UD289" s="518"/>
      <c r="UE289" s="518"/>
      <c r="UF289" s="518"/>
      <c r="UG289" s="518"/>
      <c r="UH289" s="518"/>
      <c r="UI289" s="518"/>
      <c r="UJ289" s="518"/>
      <c r="UK289" s="518"/>
      <c r="UL289" s="518"/>
      <c r="UM289" s="518"/>
      <c r="UN289" s="518"/>
      <c r="UO289" s="518"/>
      <c r="UP289" s="518"/>
      <c r="UQ289" s="518"/>
      <c r="UR289" s="518"/>
      <c r="US289" s="518"/>
      <c r="UT289" s="518"/>
      <c r="UU289" s="518"/>
      <c r="UV289" s="518"/>
      <c r="UW289" s="518"/>
      <c r="UX289" s="518"/>
      <c r="UY289" s="518"/>
      <c r="UZ289" s="518"/>
      <c r="VA289" s="518"/>
      <c r="VB289" s="518"/>
      <c r="VC289" s="518"/>
      <c r="VD289" s="518"/>
      <c r="VE289" s="518"/>
      <c r="VF289" s="518"/>
      <c r="VG289" s="518"/>
      <c r="VH289" s="518"/>
      <c r="VI289" s="518"/>
      <c r="VJ289" s="518"/>
      <c r="VK289" s="518"/>
      <c r="VL289" s="518"/>
      <c r="VM289" s="518"/>
      <c r="VN289" s="518"/>
      <c r="VO289" s="518"/>
      <c r="VP289" s="518"/>
      <c r="VQ289" s="518"/>
      <c r="VR289" s="518"/>
      <c r="VS289" s="518"/>
      <c r="VT289" s="518"/>
      <c r="VU289" s="518"/>
      <c r="VV289" s="518"/>
      <c r="VW289" s="518"/>
      <c r="VX289" s="518"/>
      <c r="VY289" s="518"/>
      <c r="VZ289" s="518"/>
      <c r="WA289" s="518"/>
      <c r="WB289" s="518"/>
      <c r="WC289" s="518"/>
      <c r="WD289" s="518"/>
      <c r="WE289" s="518"/>
      <c r="WF289" s="518"/>
      <c r="WG289" s="518"/>
      <c r="WH289" s="518"/>
      <c r="WI289" s="518"/>
      <c r="WJ289" s="518"/>
      <c r="WK289" s="518"/>
      <c r="WL289" s="518"/>
      <c r="WM289" s="518"/>
      <c r="WN289" s="518"/>
      <c r="WO289" s="518"/>
      <c r="WP289" s="518"/>
      <c r="WQ289" s="518"/>
      <c r="WR289" s="518"/>
      <c r="WS289" s="518"/>
      <c r="WT289" s="518"/>
      <c r="WU289" s="518"/>
      <c r="WV289" s="518"/>
      <c r="WW289" s="518"/>
      <c r="WX289" s="518"/>
      <c r="WY289" s="518"/>
      <c r="WZ289" s="518"/>
      <c r="XA289" s="518"/>
      <c r="XB289" s="518"/>
      <c r="XC289" s="518"/>
      <c r="XD289" s="518"/>
      <c r="XE289" s="518"/>
      <c r="XF289" s="518"/>
      <c r="XG289" s="518"/>
      <c r="XH289" s="518"/>
      <c r="XI289" s="518"/>
      <c r="XJ289" s="518"/>
      <c r="XK289" s="518"/>
      <c r="XL289" s="518"/>
      <c r="XM289" s="518"/>
      <c r="XN289" s="518"/>
      <c r="XO289" s="518"/>
      <c r="XP289" s="518"/>
      <c r="XQ289" s="518"/>
      <c r="XR289" s="518"/>
      <c r="XS289" s="518"/>
      <c r="XT289" s="518"/>
      <c r="XU289" s="518"/>
      <c r="XV289" s="518"/>
      <c r="XW289" s="518"/>
      <c r="XX289" s="518"/>
      <c r="XY289" s="518"/>
      <c r="XZ289" s="518"/>
      <c r="YA289" s="518"/>
      <c r="YB289" s="518"/>
      <c r="YC289" s="518"/>
      <c r="YD289" s="518"/>
      <c r="YE289" s="518"/>
      <c r="YF289" s="518"/>
      <c r="YG289" s="518"/>
      <c r="YH289" s="518"/>
      <c r="YI289" s="518"/>
      <c r="YJ289" s="518"/>
      <c r="YK289" s="518"/>
      <c r="YL289" s="518"/>
      <c r="YM289" s="518"/>
      <c r="YN289" s="518"/>
      <c r="YO289" s="518"/>
      <c r="YP289" s="518"/>
      <c r="YQ289" s="518"/>
      <c r="YR289" s="518"/>
      <c r="YS289" s="518"/>
      <c r="YT289" s="518"/>
      <c r="YU289" s="518"/>
      <c r="YV289" s="518"/>
      <c r="YW289" s="518"/>
      <c r="YX289" s="518"/>
      <c r="YY289" s="518"/>
      <c r="YZ289" s="518"/>
      <c r="ZA289" s="518"/>
      <c r="ZB289" s="518"/>
      <c r="ZC289" s="518"/>
      <c r="ZD289" s="518"/>
      <c r="ZE289" s="518"/>
      <c r="ZF289" s="518"/>
      <c r="ZG289" s="518"/>
      <c r="ZH289" s="518"/>
      <c r="ZI289" s="518"/>
      <c r="ZJ289" s="518"/>
      <c r="ZK289" s="518"/>
      <c r="ZL289" s="518"/>
      <c r="ZM289" s="518"/>
      <c r="ZN289" s="518"/>
      <c r="ZO289" s="518"/>
      <c r="ZP289" s="518"/>
      <c r="ZQ289" s="518"/>
      <c r="ZR289" s="518"/>
      <c r="ZS289" s="518"/>
      <c r="ZT289" s="518"/>
      <c r="ZU289" s="518"/>
      <c r="ZV289" s="518"/>
      <c r="ZW289" s="518"/>
      <c r="ZX289" s="518"/>
      <c r="ZY289" s="518"/>
      <c r="ZZ289" s="518"/>
      <c r="AAA289" s="518"/>
      <c r="AAB289" s="518"/>
      <c r="AAC289" s="518"/>
      <c r="AAD289" s="518"/>
      <c r="AAE289" s="518"/>
      <c r="AAF289" s="518"/>
      <c r="AAG289" s="518"/>
      <c r="AAH289" s="518"/>
      <c r="AAI289" s="518"/>
      <c r="AAJ289" s="518"/>
      <c r="AAK289" s="518"/>
      <c r="AAL289" s="518"/>
      <c r="AAM289" s="518"/>
      <c r="AAN289" s="518"/>
      <c r="AAO289" s="518"/>
      <c r="AAP289" s="518"/>
      <c r="AAQ289" s="518"/>
      <c r="AAR289" s="518"/>
      <c r="AAS289" s="518"/>
      <c r="AAT289" s="518"/>
      <c r="AAU289" s="518"/>
      <c r="AAV289" s="518"/>
      <c r="AAW289" s="518"/>
      <c r="AAX289" s="518"/>
      <c r="AAY289" s="518"/>
      <c r="AAZ289" s="518"/>
      <c r="ABA289" s="518"/>
      <c r="ABB289" s="518"/>
      <c r="ABC289" s="518"/>
      <c r="ABD289" s="518"/>
      <c r="ABE289" s="518"/>
      <c r="ABF289" s="518"/>
      <c r="ABG289" s="518"/>
      <c r="ABH289" s="518"/>
      <c r="ABI289" s="518"/>
      <c r="ABJ289" s="518"/>
      <c r="ABK289" s="518"/>
      <c r="ABL289" s="518"/>
      <c r="ABM289" s="518"/>
      <c r="ABN289" s="518"/>
      <c r="ABO289" s="518"/>
      <c r="ABP289" s="518"/>
      <c r="ABQ289" s="518"/>
      <c r="ABR289" s="518"/>
      <c r="ABS289" s="518"/>
      <c r="ABT289" s="518"/>
      <c r="ABU289" s="518"/>
      <c r="ABV289" s="518"/>
      <c r="ABW289" s="518"/>
      <c r="ABX289" s="518"/>
      <c r="ABY289" s="518"/>
      <c r="ABZ289" s="518"/>
      <c r="ACA289" s="518"/>
      <c r="ACB289" s="518"/>
      <c r="ACC289" s="518"/>
      <c r="ACD289" s="518"/>
      <c r="ACE289" s="518"/>
      <c r="ACF289" s="518"/>
      <c r="ACG289" s="518"/>
      <c r="ACH289" s="518"/>
      <c r="ACI289" s="518"/>
      <c r="ACJ289" s="518"/>
      <c r="ACK289" s="518"/>
      <c r="ACL289" s="518"/>
      <c r="ACM289" s="518"/>
      <c r="ACN289" s="518"/>
      <c r="ACO289" s="518"/>
      <c r="ACP289" s="518"/>
      <c r="ACQ289" s="518"/>
      <c r="ACR289" s="518"/>
      <c r="ACS289" s="518"/>
      <c r="ACT289" s="518"/>
      <c r="ACU289" s="518"/>
      <c r="ACV289" s="518"/>
      <c r="ACW289" s="518"/>
      <c r="ACX289" s="518"/>
      <c r="ACY289" s="518"/>
      <c r="ACZ289" s="518"/>
      <c r="ADA289" s="518"/>
      <c r="ADB289" s="518"/>
      <c r="ADC289" s="518"/>
      <c r="ADD289" s="518"/>
      <c r="ADE289" s="518"/>
      <c r="ADF289" s="518"/>
      <c r="ADG289" s="518"/>
      <c r="ADH289" s="518"/>
      <c r="ADI289" s="518"/>
      <c r="ADJ289" s="518"/>
      <c r="ADK289" s="518"/>
      <c r="ADL289" s="518"/>
      <c r="ADM289" s="518"/>
      <c r="ADN289" s="518"/>
      <c r="ADO289" s="518"/>
      <c r="ADP289" s="518"/>
      <c r="ADQ289" s="518"/>
      <c r="ADR289" s="518"/>
      <c r="ADS289" s="518"/>
      <c r="ADT289" s="518"/>
      <c r="ADU289" s="518"/>
      <c r="ADV289" s="518"/>
      <c r="ADW289" s="518"/>
      <c r="ADX289" s="518"/>
      <c r="ADY289" s="518"/>
      <c r="ADZ289" s="518"/>
      <c r="AEA289" s="518"/>
      <c r="AEB289" s="518"/>
      <c r="AEC289" s="518"/>
      <c r="AED289" s="518"/>
      <c r="AEE289" s="518"/>
      <c r="AEF289" s="518"/>
      <c r="AEG289" s="518"/>
      <c r="AEH289" s="518"/>
      <c r="AEI289" s="518"/>
      <c r="AEJ289" s="518"/>
      <c r="AEK289" s="518"/>
      <c r="AEL289" s="518"/>
      <c r="AEM289" s="518"/>
      <c r="AEN289" s="518"/>
      <c r="AEO289" s="518"/>
      <c r="AEP289" s="518"/>
      <c r="AEQ289" s="518"/>
      <c r="AER289" s="518"/>
      <c r="AES289" s="518"/>
      <c r="AET289" s="518"/>
      <c r="AEU289" s="518"/>
      <c r="AEV289" s="518"/>
      <c r="AEW289" s="518"/>
      <c r="AEX289" s="518"/>
      <c r="AEY289" s="518"/>
      <c r="AEZ289" s="518"/>
      <c r="AFA289" s="518"/>
      <c r="AFB289" s="518"/>
      <c r="AFC289" s="518"/>
      <c r="AFD289" s="518"/>
      <c r="AFE289" s="518"/>
      <c r="AFF289" s="518"/>
      <c r="AFG289" s="518"/>
      <c r="AFH289" s="518"/>
      <c r="AFI289" s="518"/>
      <c r="AFJ289" s="518"/>
      <c r="AFK289" s="518"/>
      <c r="AFL289" s="518"/>
      <c r="AFM289" s="518"/>
      <c r="AFN289" s="518"/>
      <c r="AFO289" s="518"/>
      <c r="AFP289" s="518"/>
      <c r="AFQ289" s="518"/>
      <c r="AFR289" s="518"/>
      <c r="AFS289" s="518"/>
      <c r="AFT289" s="518"/>
      <c r="AFU289" s="518"/>
      <c r="AFV289" s="518"/>
      <c r="AFW289" s="518"/>
      <c r="AFX289" s="518"/>
      <c r="AFY289" s="518"/>
      <c r="AFZ289" s="518"/>
      <c r="AGA289" s="518"/>
      <c r="AGB289" s="518"/>
      <c r="AGC289" s="518"/>
      <c r="AGD289" s="518"/>
      <c r="AGE289" s="518"/>
      <c r="AGF289" s="518"/>
      <c r="AGG289" s="518"/>
      <c r="AGH289" s="518"/>
      <c r="AGI289" s="518"/>
      <c r="AGJ289" s="518"/>
      <c r="AGK289" s="518"/>
      <c r="AGL289" s="518"/>
      <c r="AGM289" s="518"/>
      <c r="AGN289" s="518"/>
      <c r="AGO289" s="518"/>
      <c r="AGP289" s="518"/>
      <c r="AGQ289" s="518"/>
      <c r="AGR289" s="518"/>
      <c r="AGS289" s="518"/>
      <c r="AGT289" s="518"/>
      <c r="AGU289" s="518"/>
      <c r="AGV289" s="518"/>
      <c r="AGW289" s="518"/>
      <c r="AGX289" s="518"/>
      <c r="AGY289" s="518"/>
      <c r="AGZ289" s="518"/>
      <c r="AHA289" s="518"/>
      <c r="AHB289" s="518"/>
      <c r="AHC289" s="518"/>
      <c r="AHD289" s="518"/>
      <c r="AHE289" s="518"/>
      <c r="AHF289" s="518"/>
      <c r="AHG289" s="518"/>
      <c r="AHH289" s="518"/>
      <c r="AHI289" s="518"/>
      <c r="AHJ289" s="518"/>
      <c r="AHK289" s="518"/>
      <c r="AHL289" s="518"/>
      <c r="AHM289" s="518"/>
      <c r="AHN289" s="518"/>
      <c r="AHO289" s="518"/>
      <c r="AHP289" s="518"/>
      <c r="AHQ289" s="518"/>
      <c r="AHR289" s="518"/>
      <c r="AHS289" s="518"/>
      <c r="AHT289" s="518"/>
      <c r="AHU289" s="518"/>
      <c r="AHV289" s="518"/>
      <c r="AHW289" s="518"/>
      <c r="AHX289" s="518"/>
      <c r="AHY289" s="518"/>
      <c r="AHZ289" s="518"/>
      <c r="AIA289" s="518"/>
      <c r="AIB289" s="518"/>
      <c r="AIC289" s="518"/>
      <c r="AID289" s="518"/>
      <c r="AIE289" s="518"/>
      <c r="AIF289" s="518"/>
      <c r="AIG289" s="518"/>
      <c r="AIH289" s="518"/>
      <c r="AII289" s="518"/>
      <c r="AIJ289" s="518"/>
      <c r="AIK289" s="518"/>
      <c r="AIL289" s="518"/>
      <c r="AIM289" s="518"/>
      <c r="AIN289" s="518"/>
      <c r="AIO289" s="518"/>
      <c r="AIP289" s="518"/>
      <c r="AIQ289" s="518"/>
      <c r="AIR289" s="518"/>
      <c r="AIS289" s="518"/>
      <c r="AIT289" s="518"/>
      <c r="AIU289" s="518"/>
      <c r="AIV289" s="518"/>
      <c r="AIW289" s="518"/>
      <c r="AIX289" s="518"/>
      <c r="AIY289" s="518"/>
      <c r="AIZ289" s="518"/>
      <c r="AJA289" s="518"/>
      <c r="AJB289" s="518"/>
      <c r="AJC289" s="518"/>
      <c r="AJD289" s="518"/>
      <c r="AJE289" s="518"/>
      <c r="AJF289" s="518"/>
      <c r="AJG289" s="518"/>
      <c r="AJH289" s="518"/>
      <c r="AJI289" s="518"/>
      <c r="AJJ289" s="518"/>
      <c r="AJK289" s="518"/>
      <c r="AJL289" s="518"/>
      <c r="AJM289" s="518"/>
      <c r="AJN289" s="518"/>
      <c r="AJO289" s="518"/>
      <c r="AJP289" s="518"/>
      <c r="AJQ289" s="518"/>
      <c r="AJR289" s="518"/>
      <c r="AJS289" s="518"/>
      <c r="AJT289" s="518"/>
      <c r="AJU289" s="518"/>
      <c r="AJV289" s="518"/>
      <c r="AJW289" s="518"/>
      <c r="AJX289" s="518"/>
      <c r="AJY289" s="518"/>
      <c r="AJZ289" s="518"/>
      <c r="AKA289" s="518"/>
      <c r="AKB289" s="518"/>
      <c r="AKC289" s="518"/>
      <c r="AKD289" s="518"/>
      <c r="AKE289" s="518"/>
      <c r="AKF289" s="518"/>
      <c r="AKG289" s="518"/>
      <c r="AKH289" s="518"/>
      <c r="AKI289" s="518"/>
      <c r="AKJ289" s="518"/>
      <c r="AKK289" s="518"/>
      <c r="AKL289" s="518"/>
      <c r="AKM289" s="518"/>
      <c r="AKN289" s="518"/>
      <c r="AKO289" s="518"/>
      <c r="AKP289" s="518"/>
      <c r="AKQ289" s="518"/>
      <c r="AKR289" s="518"/>
      <c r="AKS289" s="518"/>
      <c r="AKT289" s="518"/>
      <c r="AKU289" s="518"/>
      <c r="AKV289" s="518"/>
      <c r="AKW289" s="518"/>
      <c r="AKX289" s="518"/>
      <c r="AKY289" s="518"/>
      <c r="AKZ289" s="518"/>
      <c r="ALA289" s="518"/>
      <c r="ALB289" s="518"/>
      <c r="ALC289" s="518"/>
      <c r="ALD289" s="518"/>
      <c r="ALE289" s="518"/>
      <c r="ALF289" s="518"/>
      <c r="ALG289" s="518"/>
      <c r="ALH289" s="518"/>
      <c r="ALI289" s="518"/>
      <c r="ALJ289" s="518"/>
      <c r="ALK289" s="518"/>
      <c r="ALL289" s="518"/>
      <c r="ALM289" s="518"/>
      <c r="ALN289" s="518"/>
      <c r="ALO289" s="518"/>
      <c r="ALP289" s="518"/>
      <c r="ALQ289" s="518"/>
      <c r="ALR289" s="518"/>
      <c r="ALS289" s="518"/>
      <c r="ALT289" s="518"/>
      <c r="ALU289" s="518"/>
      <c r="ALV289" s="518"/>
      <c r="ALW289" s="518"/>
      <c r="ALX289" s="518"/>
      <c r="ALY289" s="518"/>
      <c r="ALZ289" s="518"/>
      <c r="AMA289" s="518"/>
      <c r="AMB289" s="518"/>
      <c r="AMC289" s="518"/>
      <c r="AMD289" s="518"/>
      <c r="AME289" s="518"/>
      <c r="AMF289" s="518"/>
      <c r="AMG289" s="518"/>
      <c r="AMH289" s="518"/>
      <c r="AMI289" s="518"/>
      <c r="AMJ289" s="518"/>
      <c r="AMK289" s="518"/>
      <c r="AML289" s="518"/>
      <c r="AMM289" s="518"/>
      <c r="AMN289" s="518"/>
      <c r="AMO289" s="518"/>
      <c r="AMP289" s="518"/>
      <c r="AMQ289" s="518"/>
      <c r="AMR289" s="518"/>
      <c r="AMS289" s="518"/>
      <c r="AMT289" s="518"/>
      <c r="AMU289" s="518"/>
      <c r="AMV289" s="518"/>
      <c r="AMW289" s="518"/>
      <c r="AMX289" s="518"/>
      <c r="AMY289" s="518"/>
      <c r="AMZ289" s="518"/>
      <c r="ANA289" s="518"/>
      <c r="ANB289" s="518"/>
      <c r="ANC289" s="518"/>
      <c r="AND289" s="518"/>
      <c r="ANE289" s="518"/>
      <c r="ANF289" s="518"/>
      <c r="ANG289" s="518"/>
      <c r="ANH289" s="518"/>
      <c r="ANI289" s="518"/>
      <c r="ANJ289" s="518"/>
      <c r="ANK289" s="518"/>
      <c r="ANL289" s="518"/>
      <c r="ANM289" s="518"/>
      <c r="ANN289" s="518"/>
      <c r="ANO289" s="518"/>
      <c r="ANP289" s="518"/>
      <c r="ANQ289" s="518"/>
      <c r="ANR289" s="518"/>
      <c r="ANS289" s="518"/>
      <c r="ANT289" s="518"/>
      <c r="ANU289" s="518"/>
      <c r="ANV289" s="518"/>
      <c r="ANW289" s="518"/>
      <c r="ANX289" s="518"/>
      <c r="ANY289" s="518"/>
      <c r="ANZ289" s="518"/>
      <c r="AOA289" s="518"/>
      <c r="AOB289" s="518"/>
      <c r="AOC289" s="518"/>
      <c r="AOD289" s="518"/>
      <c r="AOE289" s="518"/>
      <c r="AOF289" s="518"/>
      <c r="AOG289" s="518"/>
      <c r="AOH289" s="518"/>
      <c r="AOI289" s="518"/>
      <c r="AOJ289" s="518"/>
      <c r="AOK289" s="518"/>
      <c r="AOL289" s="518"/>
      <c r="AOM289" s="518"/>
      <c r="AON289" s="518"/>
      <c r="AOO289" s="518"/>
      <c r="AOP289" s="518"/>
      <c r="AOQ289" s="518"/>
      <c r="AOR289" s="518"/>
      <c r="AOS289" s="518"/>
      <c r="AOT289" s="518"/>
      <c r="AOU289" s="518"/>
      <c r="AOV289" s="518"/>
      <c r="AOW289" s="518"/>
      <c r="AOX289" s="518"/>
      <c r="AOY289" s="518"/>
      <c r="AOZ289" s="518"/>
      <c r="APA289" s="518"/>
      <c r="APB289" s="518"/>
      <c r="APC289" s="518"/>
      <c r="APD289" s="518"/>
      <c r="APE289" s="518"/>
      <c r="APF289" s="518"/>
      <c r="APG289" s="518"/>
      <c r="APH289" s="518"/>
      <c r="API289" s="518"/>
      <c r="APJ289" s="518"/>
      <c r="APK289" s="518"/>
      <c r="APL289" s="518"/>
      <c r="APM289" s="518"/>
      <c r="APN289" s="518"/>
      <c r="APO289" s="518"/>
      <c r="APP289" s="518"/>
      <c r="APQ289" s="518"/>
      <c r="APR289" s="518"/>
      <c r="APS289" s="518"/>
      <c r="APT289" s="518"/>
      <c r="APU289" s="518"/>
      <c r="APV289" s="518"/>
      <c r="APW289" s="518"/>
      <c r="APX289" s="518"/>
      <c r="APY289" s="518"/>
      <c r="APZ289" s="518"/>
      <c r="AQA289" s="518"/>
      <c r="AQB289" s="518"/>
      <c r="AQC289" s="518"/>
      <c r="AQD289" s="518"/>
      <c r="AQE289" s="518"/>
      <c r="AQF289" s="518"/>
      <c r="AQG289" s="518"/>
      <c r="AQH289" s="518"/>
      <c r="AQI289" s="518"/>
      <c r="AQJ289" s="518"/>
      <c r="AQK289" s="518"/>
      <c r="AQL289" s="518"/>
      <c r="AQM289" s="518"/>
      <c r="AQN289" s="518"/>
      <c r="AQO289" s="518"/>
      <c r="AQP289" s="518"/>
      <c r="AQQ289" s="518"/>
      <c r="AQR289" s="518"/>
      <c r="AQS289" s="518"/>
      <c r="AQT289" s="518"/>
      <c r="AQU289" s="518"/>
      <c r="AQV289" s="518"/>
      <c r="AQW289" s="518"/>
      <c r="AQX289" s="518"/>
      <c r="AQY289" s="518"/>
      <c r="AQZ289" s="518"/>
      <c r="ARA289" s="518"/>
      <c r="ARB289" s="518"/>
      <c r="ARC289" s="518"/>
      <c r="ARD289" s="518"/>
      <c r="ARE289" s="518"/>
      <c r="ARF289" s="518"/>
      <c r="ARG289" s="518"/>
      <c r="ARH289" s="518"/>
      <c r="ARI289" s="518"/>
      <c r="ARJ289" s="518"/>
      <c r="ARK289" s="518"/>
      <c r="ARL289" s="518"/>
      <c r="ARM289" s="518"/>
      <c r="ARN289" s="518"/>
      <c r="ARO289" s="518"/>
      <c r="ARP289" s="518"/>
      <c r="ARQ289" s="518"/>
      <c r="ARR289" s="518"/>
      <c r="ARS289" s="518"/>
      <c r="ART289" s="518"/>
      <c r="ARU289" s="518"/>
      <c r="ARV289" s="518"/>
      <c r="ARW289" s="518"/>
      <c r="ARX289" s="518"/>
      <c r="ARY289" s="518"/>
      <c r="ARZ289" s="518"/>
      <c r="ASA289" s="518"/>
      <c r="ASB289" s="518"/>
      <c r="ASC289" s="518"/>
    </row>
    <row r="290" spans="1:1173" s="513" customFormat="1" ht="26" hidden="1" customHeight="1" thickTop="1" x14ac:dyDescent="0.15"/>
    <row r="291" spans="1:1173" s="533" customFormat="1" ht="22" hidden="1" customHeight="1" x14ac:dyDescent="0.15">
      <c r="A291" s="513"/>
      <c r="B291" s="530"/>
      <c r="C291" s="898" t="s">
        <v>53</v>
      </c>
      <c r="D291" s="898"/>
      <c r="E291" s="898" t="s">
        <v>54</v>
      </c>
      <c r="F291" s="898"/>
      <c r="G291" s="531" t="s">
        <v>198</v>
      </c>
      <c r="H291" s="532"/>
    </row>
    <row r="292" spans="1:1173" s="533" customFormat="1" ht="22" hidden="1" customHeight="1" x14ac:dyDescent="0.15">
      <c r="A292" s="513"/>
      <c r="B292" s="534" t="s">
        <v>202</v>
      </c>
      <c r="C292" s="535" t="s">
        <v>46</v>
      </c>
      <c r="D292" s="535" t="s">
        <v>47</v>
      </c>
      <c r="E292" s="535" t="s">
        <v>46</v>
      </c>
      <c r="F292" s="535" t="s">
        <v>47</v>
      </c>
      <c r="G292" s="536" t="s">
        <v>192</v>
      </c>
      <c r="H292" s="537" t="s">
        <v>99</v>
      </c>
    </row>
    <row r="293" spans="1:1173" s="533" customFormat="1" ht="22" hidden="1" customHeight="1" x14ac:dyDescent="0.15">
      <c r="A293" s="513"/>
      <c r="B293" s="538" t="str">
        <f>'Consommation BATIMENT'!C$217</f>
        <v>*PEB+ZE*</v>
      </c>
      <c r="C293" s="539">
        <f>VLOOKUP($B293,'Consommation BATIMENT'!$C$27:$K$31,4,)</f>
        <v>115</v>
      </c>
      <c r="D293" s="539">
        <f>VLOOKUP($B293,'Consommation BATIMENT'!$C$27:$K$31,6,)</f>
        <v>130</v>
      </c>
      <c r="E293" s="539">
        <f>VLOOKUP($B293,'Consommation BATIMENT'!$C$27:$K$31,7,)</f>
        <v>0</v>
      </c>
      <c r="F293" s="539">
        <f>VLOOKUP($B293,'Consommation BATIMENT'!$C$27:$K$31,9,)</f>
        <v>0</v>
      </c>
      <c r="G293" s="540">
        <f>$I$14</f>
        <v>45</v>
      </c>
      <c r="H293" s="541">
        <f>$I$15</f>
        <v>90</v>
      </c>
    </row>
    <row r="294" spans="1:1173" s="543" customFormat="1" ht="26" hidden="1" customHeight="1" x14ac:dyDescent="0.15">
      <c r="A294" s="513"/>
      <c r="B294" s="542"/>
      <c r="E294" s="544"/>
      <c r="J294" s="544"/>
    </row>
    <row r="295" spans="1:1173" s="543" customFormat="1" ht="26" hidden="1" customHeight="1" x14ac:dyDescent="0.15">
      <c r="A295" s="513"/>
      <c r="B295" s="543" t="s">
        <v>88</v>
      </c>
      <c r="C295" s="546" t="s">
        <v>79</v>
      </c>
      <c r="D295" s="553">
        <f>IF(D$29="","",IF('Consommation BATIMENT'!D$225&lt;0,0,'Consommation BATIMENT'!D$225*'Consommation BATIMENT'!$D$19))</f>
        <v>8774646.5700000003</v>
      </c>
      <c r="E295" s="553">
        <f>IF(E$29="","",IF('Consommation BATIMENT'!E$225&lt;0,0,'Consommation BATIMENT'!E$225*'Consommation BATIMENT'!$D$19))</f>
        <v>17154528.300000001</v>
      </c>
      <c r="F295" s="553">
        <f>IF(F$29="","",IF('Consommation BATIMENT'!F$225&lt;0,0,'Consommation BATIMENT'!F$225*'Consommation BATIMENT'!$D$19))</f>
        <v>25157264.219999999</v>
      </c>
      <c r="G295" s="553">
        <f>IF(G$29="","",IF('Consommation BATIMENT'!G$225&lt;0,0,'Consommation BATIMENT'!G$225*'Consommation BATIMENT'!$D$19))</f>
        <v>32799857.309999999</v>
      </c>
      <c r="H295" s="553">
        <f>IF(H$29="","",IF('Consommation BATIMENT'!H$225&lt;0,0,'Consommation BATIMENT'!H$225*'Consommation BATIMENT'!$D$19))</f>
        <v>40098571.289999999</v>
      </c>
      <c r="I295" s="553">
        <f>IF(I$29="","",IF('Consommation BATIMENT'!I$225&lt;0,0,'Consommation BATIMENT'!I$225*'Consommation BATIMENT'!$D$19))</f>
        <v>47068807.409999996</v>
      </c>
      <c r="J295" s="553">
        <f>IF(J$29="","",IF('Consommation BATIMENT'!J$225&lt;0,0,'Consommation BATIMENT'!J$225*'Consommation BATIMENT'!$D$19))</f>
        <v>53725474.079999998</v>
      </c>
      <c r="K295" s="553">
        <f>IF(K$29="","",IF('Consommation BATIMENT'!K$225&lt;0,0,'Consommation BATIMENT'!K$225*'Consommation BATIMENT'!$D$19))</f>
        <v>60082494.029999994</v>
      </c>
      <c r="L295" s="553">
        <f>IF(L$29="","",IF('Consommation BATIMENT'!L$225&lt;0,0,'Consommation BATIMENT'!L$225*'Consommation BATIMENT'!$D$19))</f>
        <v>66153543.57</v>
      </c>
      <c r="M295" s="553">
        <f>IF(M$29="","",IF('Consommation BATIMENT'!M$225&lt;0,0,'Consommation BATIMENT'!M$225*'Consommation BATIMENT'!$D$19))</f>
        <v>71951313.329999998</v>
      </c>
      <c r="N295" s="553">
        <f>IF(N$29="","",IF('Consommation BATIMENT'!N$225&lt;0,0,'Consommation BATIMENT'!N$225*'Consommation BATIMENT'!$D$19))</f>
        <v>77488247.519999996</v>
      </c>
      <c r="O295" s="553">
        <f>IF(O$29="","",IF('Consommation BATIMENT'!O$225&lt;0,0,'Consommation BATIMENT'!O$225*'Consommation BATIMENT'!$D$19))</f>
        <v>82775927.879999995</v>
      </c>
      <c r="P295" s="553">
        <f>IF(P$29="","",IF('Consommation BATIMENT'!P$225&lt;0,0,'Consommation BATIMENT'!P$225*'Consommation BATIMENT'!$D$19))</f>
        <v>87825689.729999989</v>
      </c>
      <c r="Q295" s="553">
        <f>IF(Q$29="","",IF('Consommation BATIMENT'!Q$225&lt;0,0,'Consommation BATIMENT'!Q$225*'Consommation BATIMENT'!$D$19))</f>
        <v>92648252.339999989</v>
      </c>
      <c r="R295" s="553">
        <f>IF(R$29="","",IF('Consommation BATIMENT'!R$225&lt;0,0,'Consommation BATIMENT'!R$225*'Consommation BATIMENT'!$D$19))</f>
        <v>97253842.140000001</v>
      </c>
      <c r="S295" s="553">
        <f>IF(S$29="","",IF('Consommation BATIMENT'!S$225&lt;0,0,'Consommation BATIMENT'!S$225*'Consommation BATIMENT'!$D$19))</f>
        <v>101652069.50999999</v>
      </c>
      <c r="T295" s="553">
        <f>IF(T$29="","",IF('Consommation BATIMENT'!T$225&lt;0,0,'Consommation BATIMENT'!T$225*'Consommation BATIMENT'!$D$19))</f>
        <v>105852421.61999999</v>
      </c>
      <c r="U295" s="553">
        <f>IF(U$29="","",IF('Consommation BATIMENT'!U$225&lt;0,0,'Consommation BATIMENT'!U$225*'Consommation BATIMENT'!$D$19))</f>
        <v>109863769.58999999</v>
      </c>
      <c r="V295" s="553">
        <f>IF(V$29="","",IF('Consommation BATIMENT'!V$225&lt;0,0,'Consommation BATIMENT'!V$225*'Consommation BATIMENT'!$D$19))</f>
        <v>113694614.91</v>
      </c>
      <c r="W295" s="553">
        <f>IF(W$29="","",IF('Consommation BATIMENT'!W$225&lt;0,0,'Consommation BATIMENT'!W$225*'Consommation BATIMENT'!$D$19))</f>
        <v>117353089.44</v>
      </c>
      <c r="X295" s="553">
        <f>IF(X$29="","",IF('Consommation BATIMENT'!X$225&lt;0,0,'Consommation BATIMENT'!X$225*'Consommation BATIMENT'!$D$19))</f>
        <v>120846955.41</v>
      </c>
      <c r="Y295" s="553">
        <f>IF(Y$29="","",IF('Consommation BATIMENT'!Y$225&lt;0,0,'Consommation BATIMENT'!Y$225*'Consommation BATIMENT'!$D$19))</f>
        <v>124183605.41999999</v>
      </c>
      <c r="Z295" s="553">
        <f>IF(Z$29="","",IF('Consommation BATIMENT'!Z$225&lt;0,0,'Consommation BATIMENT'!Z$225*'Consommation BATIMENT'!$D$19))</f>
        <v>127370062.44</v>
      </c>
      <c r="AA295" s="553">
        <f>IF(AA$29="","",IF('Consommation BATIMENT'!AA$225&lt;0,0,'Consommation BATIMENT'!AA$225*'Consommation BATIMENT'!$D$19))</f>
        <v>130413103.02</v>
      </c>
      <c r="AB295" s="553">
        <f>IF(AB$29="","",IF('Consommation BATIMENT'!AB$225&lt;0,0,'Consommation BATIMENT'!AB$225*'Consommation BATIMENT'!$D$19))</f>
        <v>133319257.28999999</v>
      </c>
      <c r="AC295" s="553">
        <f>IF(AC$29="","",IF('Consommation BATIMENT'!AC$225&lt;0,0,'Consommation BATIMENT'!AC$225*'Consommation BATIMENT'!$D$19))</f>
        <v>136094562.53999999</v>
      </c>
      <c r="AD295" s="553">
        <f>IF(AD$29="","",IF('Consommation BATIMENT'!AD$225&lt;0,0,'Consommation BATIMENT'!AD$225*'Consommation BATIMENT'!$D$19))</f>
        <v>138745056.06</v>
      </c>
      <c r="AE295" s="553">
        <f>IF(AE$29="","",IF('Consommation BATIMENT'!AE$225&lt;0,0,'Consommation BATIMENT'!AE$225*'Consommation BATIMENT'!$D$19))</f>
        <v>141276282.29999998</v>
      </c>
      <c r="AF295" s="553">
        <f>IF(AF$29="","",IF('Consommation BATIMENT'!AF$225&lt;0,0,'Consommation BATIMENT'!AF$225*'Consommation BATIMENT'!$D$19))</f>
        <v>143693539.28999999</v>
      </c>
      <c r="AG295" s="553">
        <f>IF(AG$29="","",IF('Consommation BATIMENT'!AG$225&lt;0,0,'Consommation BATIMENT'!AG$225*'Consommation BATIMENT'!$D$19))</f>
        <v>146002001.84999999</v>
      </c>
      <c r="AH295" s="553">
        <f>IF(AH$29="","",IF('Consommation BATIMENT'!AH$225&lt;0,0,'Consommation BATIMENT'!AH$225*'Consommation BATIMENT'!$D$19))</f>
        <v>148206598.38</v>
      </c>
      <c r="AI295" s="553">
        <f>IF(AI$29="","",IF('Consommation BATIMENT'!AI$225&lt;0,0,'Consommation BATIMENT'!AI$225*'Consommation BATIMENT'!$D$19))</f>
        <v>150312010.85999998</v>
      </c>
      <c r="AJ295" s="553">
        <f>IF(AJ$29="","",IF('Consommation BATIMENT'!AJ$225&lt;0,0,'Consommation BATIMENT'!AJ$225*'Consommation BATIMENT'!$D$19))</f>
        <v>152322674.84999999</v>
      </c>
      <c r="AK295" s="553" t="str">
        <f>IF(AK$29="","",IF('Consommation BATIMENT'!AK$225&lt;0,0,'Consommation BATIMENT'!AK$225*'Consommation BATIMENT'!$D$19))</f>
        <v/>
      </c>
      <c r="AL295" s="553" t="str">
        <f>IF(AL$29="","",IF('Consommation BATIMENT'!AL$225&lt;0,0,'Consommation BATIMENT'!AL$225*'Consommation BATIMENT'!$D$19))</f>
        <v/>
      </c>
      <c r="AM295" s="553" t="str">
        <f>IF(AM$29="","",IF('Consommation BATIMENT'!AM$225&lt;0,0,'Consommation BATIMENT'!AM$225*'Consommation BATIMENT'!$D$19))</f>
        <v/>
      </c>
      <c r="AN295" s="553" t="str">
        <f>IF(AN$29="","",IF('Consommation BATIMENT'!AN$225&lt;0,0,'Consommation BATIMENT'!AN$225*'Consommation BATIMENT'!$D$19))</f>
        <v/>
      </c>
      <c r="AO295" s="553" t="str">
        <f>IF(AO$29="","",IF('Consommation BATIMENT'!AO$225&lt;0,0,'Consommation BATIMENT'!AO$225*'Consommation BATIMENT'!$D$19))</f>
        <v/>
      </c>
      <c r="AP295" s="553" t="str">
        <f>IF(AP$29="","",IF('Consommation BATIMENT'!AP$225&lt;0,0,'Consommation BATIMENT'!AP$225*'Consommation BATIMENT'!$D$19))</f>
        <v/>
      </c>
      <c r="AQ295" s="553" t="str">
        <f>IF(AQ$29="","",IF('Consommation BATIMENT'!AQ$225&lt;0,0,'Consommation BATIMENT'!AQ$225*'Consommation BATIMENT'!$D$19))</f>
        <v/>
      </c>
      <c r="AR295" s="553" t="str">
        <f>IF(AR$29="","",IF('Consommation BATIMENT'!AR$225&lt;0,0,'Consommation BATIMENT'!AR$225*'Consommation BATIMENT'!$D$19))</f>
        <v/>
      </c>
    </row>
    <row r="296" spans="1:1173" s="548" customFormat="1" ht="22" hidden="1" customHeight="1" x14ac:dyDescent="0.15">
      <c r="A296" s="513"/>
      <c r="B296" s="549" t="s">
        <v>199</v>
      </c>
      <c r="C296" s="550" t="s">
        <v>79</v>
      </c>
      <c r="D296" s="547">
        <f t="shared" ref="D296:AR296" si="105">IF(D$29="","",IF(D295&lt;0,0,IF($C293=0,D295,$F$211*$F$212*D295)))</f>
        <v>8774646.5700000003</v>
      </c>
      <c r="E296" s="547">
        <f t="shared" si="105"/>
        <v>17154528.300000001</v>
      </c>
      <c r="F296" s="547">
        <f t="shared" si="105"/>
        <v>25157264.219999999</v>
      </c>
      <c r="G296" s="547">
        <f t="shared" si="105"/>
        <v>32799857.309999999</v>
      </c>
      <c r="H296" s="547">
        <f t="shared" si="105"/>
        <v>40098571.289999999</v>
      </c>
      <c r="I296" s="547">
        <f t="shared" si="105"/>
        <v>47068807.409999996</v>
      </c>
      <c r="J296" s="547">
        <f t="shared" si="105"/>
        <v>53725474.079999998</v>
      </c>
      <c r="K296" s="547">
        <f t="shared" si="105"/>
        <v>60082494.029999994</v>
      </c>
      <c r="L296" s="547">
        <f t="shared" si="105"/>
        <v>66153543.57</v>
      </c>
      <c r="M296" s="547">
        <f t="shared" si="105"/>
        <v>71951313.329999998</v>
      </c>
      <c r="N296" s="547">
        <f t="shared" si="105"/>
        <v>77488247.519999996</v>
      </c>
      <c r="O296" s="547">
        <f t="shared" si="105"/>
        <v>82775927.879999995</v>
      </c>
      <c r="P296" s="547">
        <f t="shared" si="105"/>
        <v>87825689.729999989</v>
      </c>
      <c r="Q296" s="547">
        <f t="shared" si="105"/>
        <v>92648252.339999989</v>
      </c>
      <c r="R296" s="547">
        <f t="shared" si="105"/>
        <v>97253842.140000001</v>
      </c>
      <c r="S296" s="547">
        <f t="shared" si="105"/>
        <v>101652069.50999999</v>
      </c>
      <c r="T296" s="547">
        <f t="shared" si="105"/>
        <v>105852421.61999999</v>
      </c>
      <c r="U296" s="547">
        <f t="shared" si="105"/>
        <v>109863769.58999999</v>
      </c>
      <c r="V296" s="547">
        <f t="shared" si="105"/>
        <v>113694614.91</v>
      </c>
      <c r="W296" s="547">
        <f t="shared" si="105"/>
        <v>117353089.44</v>
      </c>
      <c r="X296" s="547">
        <f t="shared" si="105"/>
        <v>120846955.41</v>
      </c>
      <c r="Y296" s="547">
        <f t="shared" si="105"/>
        <v>124183605.41999999</v>
      </c>
      <c r="Z296" s="547">
        <f t="shared" si="105"/>
        <v>127370062.44</v>
      </c>
      <c r="AA296" s="547">
        <f t="shared" si="105"/>
        <v>130413103.02</v>
      </c>
      <c r="AB296" s="547">
        <f t="shared" si="105"/>
        <v>133319257.28999999</v>
      </c>
      <c r="AC296" s="547">
        <f t="shared" si="105"/>
        <v>136094562.53999999</v>
      </c>
      <c r="AD296" s="547">
        <f t="shared" si="105"/>
        <v>138745056.06</v>
      </c>
      <c r="AE296" s="547">
        <f t="shared" si="105"/>
        <v>141276282.29999998</v>
      </c>
      <c r="AF296" s="547">
        <f t="shared" si="105"/>
        <v>143693539.28999999</v>
      </c>
      <c r="AG296" s="547">
        <f t="shared" si="105"/>
        <v>146002001.84999999</v>
      </c>
      <c r="AH296" s="547">
        <f t="shared" si="105"/>
        <v>148206598.38</v>
      </c>
      <c r="AI296" s="547">
        <f t="shared" si="105"/>
        <v>150312010.85999998</v>
      </c>
      <c r="AJ296" s="547">
        <f t="shared" si="105"/>
        <v>152322674.84999999</v>
      </c>
      <c r="AK296" s="547" t="str">
        <f t="shared" si="105"/>
        <v/>
      </c>
      <c r="AL296" s="547" t="str">
        <f t="shared" si="105"/>
        <v/>
      </c>
      <c r="AM296" s="547" t="str">
        <f t="shared" si="105"/>
        <v/>
      </c>
      <c r="AN296" s="547" t="str">
        <f t="shared" si="105"/>
        <v/>
      </c>
      <c r="AO296" s="547" t="str">
        <f t="shared" si="105"/>
        <v/>
      </c>
      <c r="AP296" s="547" t="str">
        <f t="shared" si="105"/>
        <v/>
      </c>
      <c r="AQ296" s="547" t="str">
        <f t="shared" si="105"/>
        <v/>
      </c>
      <c r="AR296" s="547" t="str">
        <f t="shared" si="105"/>
        <v/>
      </c>
    </row>
    <row r="297" spans="1:1173" s="548" customFormat="1" ht="22" hidden="1" customHeight="1" x14ac:dyDescent="0.15">
      <c r="A297" s="513"/>
      <c r="B297" s="549" t="s">
        <v>197</v>
      </c>
      <c r="C297" s="550" t="s">
        <v>49</v>
      </c>
      <c r="D297" s="547">
        <f t="shared" ref="D297:AR297" si="106">IF(D$29="","",IF($C293=0,$G293*D296,$J$24*D296))</f>
        <v>943254570.27799308</v>
      </c>
      <c r="E297" s="547">
        <f t="shared" si="106"/>
        <v>1844072817.1617026</v>
      </c>
      <c r="F297" s="547">
        <f t="shared" si="106"/>
        <v>2704348746.3456922</v>
      </c>
      <c r="G297" s="547">
        <f t="shared" si="106"/>
        <v>3525910139.549192</v>
      </c>
      <c r="H297" s="547">
        <f t="shared" si="106"/>
        <v>4310505309.7210293</v>
      </c>
      <c r="I297" s="547">
        <f t="shared" si="106"/>
        <v>5059789856.2445641</v>
      </c>
      <c r="J297" s="547">
        <f t="shared" si="106"/>
        <v>5775366399.3228903</v>
      </c>
      <c r="K297" s="547">
        <f t="shared" si="106"/>
        <v>6458731600.798564</v>
      </c>
      <c r="L297" s="547">
        <f t="shared" si="106"/>
        <v>7111355632.9240093</v>
      </c>
      <c r="M297" s="547">
        <f t="shared" si="106"/>
        <v>7734602709.591115</v>
      </c>
      <c r="N297" s="547">
        <f t="shared" si="106"/>
        <v>8329810555.101635</v>
      </c>
      <c r="O297" s="547">
        <f t="shared" si="106"/>
        <v>8898224180.1918564</v>
      </c>
      <c r="P297" s="547">
        <f t="shared" si="106"/>
        <v>9441062106.0079327</v>
      </c>
      <c r="Q297" s="547">
        <f t="shared" si="106"/>
        <v>9959476629.7206841</v>
      </c>
      <c r="R297" s="547">
        <f t="shared" si="106"/>
        <v>10454567069.32066</v>
      </c>
      <c r="S297" s="547">
        <f t="shared" si="106"/>
        <v>10927366518.823072</v>
      </c>
      <c r="T297" s="547">
        <f t="shared" si="106"/>
        <v>11378894827.44808</v>
      </c>
      <c r="U297" s="547">
        <f t="shared" si="106"/>
        <v>11810105620.440491</v>
      </c>
      <c r="V297" s="547">
        <f t="shared" si="106"/>
        <v>12221912788.659925</v>
      </c>
      <c r="W297" s="547">
        <f t="shared" si="106"/>
        <v>12615190488.580793</v>
      </c>
      <c r="X297" s="547">
        <f t="shared" si="106"/>
        <v>12990773142.292309</v>
      </c>
      <c r="Y297" s="547">
        <f t="shared" si="106"/>
        <v>13349455437.498486</v>
      </c>
      <c r="Z297" s="547">
        <f t="shared" si="106"/>
        <v>13691992327.518137</v>
      </c>
      <c r="AA297" s="547">
        <f t="shared" si="106"/>
        <v>14019112276.079939</v>
      </c>
      <c r="AB297" s="547">
        <f t="shared" si="106"/>
        <v>14331517257.322437</v>
      </c>
      <c r="AC297" s="547">
        <f t="shared" si="106"/>
        <v>14629856266.203909</v>
      </c>
      <c r="AD297" s="547">
        <f t="shared" si="106"/>
        <v>14914778297.682632</v>
      </c>
      <c r="AE297" s="547">
        <f t="shared" si="106"/>
        <v>15186879367.536613</v>
      </c>
      <c r="AF297" s="547">
        <f t="shared" si="106"/>
        <v>15446729001.953733</v>
      </c>
      <c r="AG297" s="547">
        <f t="shared" si="106"/>
        <v>15694883482.326797</v>
      </c>
      <c r="AH297" s="547">
        <f t="shared" si="106"/>
        <v>15931872600.458481</v>
      </c>
      <c r="AI297" s="547">
        <f t="shared" si="106"/>
        <v>16158199658.561325</v>
      </c>
      <c r="AJ297" s="547">
        <f t="shared" si="106"/>
        <v>16374341469.257742</v>
      </c>
      <c r="AK297" s="547" t="str">
        <f t="shared" si="106"/>
        <v/>
      </c>
      <c r="AL297" s="547" t="str">
        <f t="shared" si="106"/>
        <v/>
      </c>
      <c r="AM297" s="547" t="str">
        <f t="shared" si="106"/>
        <v/>
      </c>
      <c r="AN297" s="547" t="str">
        <f t="shared" si="106"/>
        <v/>
      </c>
      <c r="AO297" s="547" t="str">
        <f t="shared" si="106"/>
        <v/>
      </c>
      <c r="AP297" s="547" t="str">
        <f t="shared" si="106"/>
        <v/>
      </c>
      <c r="AQ297" s="547" t="str">
        <f t="shared" si="106"/>
        <v/>
      </c>
      <c r="AR297" s="547" t="str">
        <f t="shared" si="106"/>
        <v/>
      </c>
    </row>
    <row r="298" spans="1:1173" s="513" customFormat="1" ht="10" hidden="1" customHeight="1" x14ac:dyDescent="0.15">
      <c r="C298" s="545"/>
      <c r="D298" s="551"/>
      <c r="E298" s="551"/>
      <c r="F298" s="551"/>
      <c r="G298" s="551"/>
      <c r="H298" s="551"/>
      <c r="I298" s="551"/>
      <c r="J298" s="551"/>
      <c r="K298" s="551"/>
      <c r="L298" s="551"/>
      <c r="M298" s="551"/>
      <c r="N298" s="551"/>
      <c r="O298" s="551"/>
      <c r="P298" s="551"/>
      <c r="Q298" s="551"/>
      <c r="R298" s="551"/>
      <c r="S298" s="551"/>
      <c r="T298" s="551"/>
      <c r="U298" s="551"/>
      <c r="V298" s="551"/>
      <c r="W298" s="551"/>
      <c r="X298" s="551"/>
      <c r="Y298" s="551"/>
      <c r="Z298" s="551"/>
      <c r="AA298" s="551"/>
      <c r="AB298" s="551"/>
      <c r="AC298" s="551"/>
      <c r="AD298" s="551"/>
      <c r="AE298" s="551"/>
      <c r="AF298" s="551"/>
      <c r="AG298" s="551"/>
      <c r="AH298" s="551"/>
      <c r="AI298" s="551"/>
      <c r="AJ298" s="551"/>
      <c r="AK298" s="551"/>
      <c r="AL298" s="551"/>
      <c r="AM298" s="551"/>
      <c r="AN298" s="551"/>
      <c r="AO298" s="551"/>
      <c r="AP298" s="551"/>
      <c r="AQ298" s="551"/>
      <c r="AR298" s="551"/>
    </row>
    <row r="299" spans="1:1173" s="543" customFormat="1" ht="26" hidden="1" customHeight="1" x14ac:dyDescent="0.15">
      <c r="A299" s="513"/>
      <c r="B299" s="543" t="s">
        <v>89</v>
      </c>
      <c r="C299" s="546" t="s">
        <v>79</v>
      </c>
      <c r="D299" s="552">
        <f>IF(D$29="","",IF('Consommation BATIMENT'!D$229&lt;0,0,'Consommation BATIMENT'!D$229*'Consommation BATIMENT'!$D$19))</f>
        <v>1195137.0000000056</v>
      </c>
      <c r="E299" s="552">
        <f>IF(E$29="","",IF('Consommation BATIMENT'!E$229&lt;0,0,'Consommation BATIMENT'!E$229*'Consommation BATIMENT'!$D$19))</f>
        <v>2390274.0000000051</v>
      </c>
      <c r="F299" s="552">
        <f>IF(F$29="","",IF('Consommation BATIMENT'!F$229&lt;0,0,'Consommation BATIMENT'!F$229*'Consommation BATIMENT'!$D$19))</f>
        <v>3585411.0000000051</v>
      </c>
      <c r="G299" s="552">
        <f>IF(G$29="","",IF('Consommation BATIMENT'!G$229&lt;0,0,'Consommation BATIMENT'!G$229*'Consommation BATIMENT'!$D$19))</f>
        <v>4817511.0000000056</v>
      </c>
      <c r="H299" s="552">
        <f>IF(H$29="","",IF('Consommation BATIMENT'!H$229&lt;0,0,'Consommation BATIMENT'!H$229*'Consommation BATIMENT'!$D$19))</f>
        <v>6049611.0000000047</v>
      </c>
      <c r="I299" s="552">
        <f>IF(I$29="","",IF('Consommation BATIMENT'!I$229&lt;0,0,'Consommation BATIMENT'!I$229*'Consommation BATIMENT'!$D$19))</f>
        <v>7281711.0000000047</v>
      </c>
      <c r="J299" s="552">
        <f>IF(J$29="","",IF('Consommation BATIMENT'!J$229&lt;0,0,'Consommation BATIMENT'!J$229*'Consommation BATIMENT'!$D$19))</f>
        <v>8513811.0000000056</v>
      </c>
      <c r="K299" s="552">
        <f>IF(K$29="","",IF('Consommation BATIMENT'!K$229&lt;0,0,'Consommation BATIMENT'!K$229*'Consommation BATIMENT'!$D$19))</f>
        <v>9745911.0000000056</v>
      </c>
      <c r="L299" s="552">
        <f>IF(L$29="","",IF('Consommation BATIMENT'!L$229&lt;0,0,'Consommation BATIMENT'!L$229*'Consommation BATIMENT'!$D$19))</f>
        <v>10978011.000000006</v>
      </c>
      <c r="M299" s="552">
        <f>IF(M$29="","",IF('Consommation BATIMENT'!M$229&lt;0,0,'Consommation BATIMENT'!M$229*'Consommation BATIMENT'!$D$19))</f>
        <v>12210111.000000006</v>
      </c>
      <c r="N299" s="552">
        <f>IF(N$29="","",IF('Consommation BATIMENT'!N$229&lt;0,0,'Consommation BATIMENT'!N$229*'Consommation BATIMENT'!$D$19))</f>
        <v>13442211.000000006</v>
      </c>
      <c r="O299" s="552">
        <f>IF(O$29="","",IF('Consommation BATIMENT'!O$229&lt;0,0,'Consommation BATIMENT'!O$229*'Consommation BATIMENT'!$D$19))</f>
        <v>14674311.000000004</v>
      </c>
      <c r="P299" s="552">
        <f>IF(P$29="","",IF('Consommation BATIMENT'!P$229&lt;0,0,'Consommation BATIMENT'!P$229*'Consommation BATIMENT'!$D$19))</f>
        <v>15906411.000000004</v>
      </c>
      <c r="Q299" s="552">
        <f>IF(Q$29="","",IF('Consommation BATIMENT'!Q$229&lt;0,0,'Consommation BATIMENT'!Q$229*'Consommation BATIMENT'!$D$19))</f>
        <v>16972177.500000007</v>
      </c>
      <c r="R299" s="552">
        <f>IF(R$29="","",IF('Consommation BATIMENT'!R$229&lt;0,0,'Consommation BATIMENT'!R$229*'Consommation BATIMENT'!$D$19))</f>
        <v>18037944.000000007</v>
      </c>
      <c r="S299" s="552">
        <f>IF(S$29="","",IF('Consommation BATIMENT'!S$229&lt;0,0,'Consommation BATIMENT'!S$229*'Consommation BATIMENT'!$D$19))</f>
        <v>19103710.500000007</v>
      </c>
      <c r="T299" s="552">
        <f>IF(T$29="","",IF('Consommation BATIMENT'!T$229&lt;0,0,'Consommation BATIMENT'!T$229*'Consommation BATIMENT'!$D$19))</f>
        <v>20169477.000000007</v>
      </c>
      <c r="U299" s="552">
        <f>IF(U$29="","",IF('Consommation BATIMENT'!U$229&lt;0,0,'Consommation BATIMENT'!U$229*'Consommation BATIMENT'!$D$19))</f>
        <v>21235243.500000007</v>
      </c>
      <c r="V299" s="552">
        <f>IF(V$29="","",IF('Consommation BATIMENT'!V$229&lt;0,0,'Consommation BATIMENT'!V$229*'Consommation BATIMENT'!$D$19))</f>
        <v>22301010.000000007</v>
      </c>
      <c r="W299" s="552">
        <f>IF(W$29="","",IF('Consommation BATIMENT'!W$229&lt;0,0,'Consommation BATIMENT'!W$229*'Consommation BATIMENT'!$D$19))</f>
        <v>23366776.500000007</v>
      </c>
      <c r="X299" s="552">
        <f>IF(X$29="","",IF('Consommation BATIMENT'!X$229&lt;0,0,'Consommation BATIMENT'!X$229*'Consommation BATIMENT'!$D$19))</f>
        <v>24432543.000000007</v>
      </c>
      <c r="Y299" s="552">
        <f>IF(Y$29="","",IF('Consommation BATIMENT'!Y$229&lt;0,0,'Consommation BATIMENT'!Y$229*'Consommation BATIMENT'!$D$19))</f>
        <v>25498309.500000007</v>
      </c>
      <c r="Z299" s="552">
        <f>IF(Z$29="","",IF('Consommation BATIMENT'!Z$229&lt;0,0,'Consommation BATIMENT'!Z$229*'Consommation BATIMENT'!$D$19))</f>
        <v>26564076.000000007</v>
      </c>
      <c r="AA299" s="552">
        <f>IF(AA$29="","",IF('Consommation BATIMENT'!AA$229&lt;0,0,'Consommation BATIMENT'!AA$229*'Consommation BATIMENT'!$D$19))</f>
        <v>27325513.800000004</v>
      </c>
      <c r="AB299" s="552">
        <f>IF(AB$29="","",IF('Consommation BATIMENT'!AB$229&lt;0,0,'Consommation BATIMENT'!AB$229*'Consommation BATIMENT'!$D$19))</f>
        <v>28086951.600000005</v>
      </c>
      <c r="AC299" s="552">
        <f>IF(AC$29="","",IF('Consommation BATIMENT'!AC$229&lt;0,0,'Consommation BATIMENT'!AC$229*'Consommation BATIMENT'!$D$19))</f>
        <v>28848389.400000006</v>
      </c>
      <c r="AD299" s="552">
        <f>IF(AD$29="","",IF('Consommation BATIMENT'!AD$229&lt;0,0,'Consommation BATIMENT'!AD$229*'Consommation BATIMENT'!$D$19))</f>
        <v>29609827.200000007</v>
      </c>
      <c r="AE299" s="552">
        <f>IF(AE$29="","",IF('Consommation BATIMENT'!AE$229&lt;0,0,'Consommation BATIMENT'!AE$229*'Consommation BATIMENT'!$D$19))</f>
        <v>30371265.000000007</v>
      </c>
      <c r="AF299" s="552">
        <f>IF(AF$29="","",IF('Consommation BATIMENT'!AF$229&lt;0,0,'Consommation BATIMENT'!AF$229*'Consommation BATIMENT'!$D$19))</f>
        <v>31132702.800000004</v>
      </c>
      <c r="AG299" s="552">
        <f>IF(AG$29="","",IF('Consommation BATIMENT'!AG$229&lt;0,0,'Consommation BATIMENT'!AG$229*'Consommation BATIMENT'!$D$19))</f>
        <v>31894140.600000005</v>
      </c>
      <c r="AH299" s="552">
        <f>IF(AH$29="","",IF('Consommation BATIMENT'!AH$229&lt;0,0,'Consommation BATIMENT'!AH$229*'Consommation BATIMENT'!$D$19))</f>
        <v>32655578.400000006</v>
      </c>
      <c r="AI299" s="552">
        <f>IF(AI$29="","",IF('Consommation BATIMENT'!AI$229&lt;0,0,'Consommation BATIMENT'!AI$229*'Consommation BATIMENT'!$D$19))</f>
        <v>33417016.200000007</v>
      </c>
      <c r="AJ299" s="552">
        <f>IF(AJ$29="","",IF('Consommation BATIMENT'!AJ$229&lt;0,0,'Consommation BATIMENT'!AJ$229*'Consommation BATIMENT'!$D$19))</f>
        <v>34178454.000000007</v>
      </c>
      <c r="AK299" s="552" t="str">
        <f>IF(AK$29="","",IF('Consommation BATIMENT'!AK$229&lt;0,0,'Consommation BATIMENT'!AK$229*'Consommation BATIMENT'!$D$19))</f>
        <v/>
      </c>
      <c r="AL299" s="552" t="str">
        <f>IF(AL$29="","",IF('Consommation BATIMENT'!AL$229&lt;0,0,'Consommation BATIMENT'!AL$229*'Consommation BATIMENT'!$D$19))</f>
        <v/>
      </c>
      <c r="AM299" s="552" t="str">
        <f>IF(AM$29="","",IF('Consommation BATIMENT'!AM$229&lt;0,0,'Consommation BATIMENT'!AM$229*'Consommation BATIMENT'!$D$19))</f>
        <v/>
      </c>
      <c r="AN299" s="552" t="str">
        <f>IF(AN$29="","",IF('Consommation BATIMENT'!AN$229&lt;0,0,'Consommation BATIMENT'!AN$229*'Consommation BATIMENT'!$D$19))</f>
        <v/>
      </c>
      <c r="AO299" s="552" t="str">
        <f>IF(AO$29="","",IF('Consommation BATIMENT'!AO$229&lt;0,0,'Consommation BATIMENT'!AO$229*'Consommation BATIMENT'!$D$19))</f>
        <v/>
      </c>
      <c r="AP299" s="552" t="str">
        <f>IF(AP$29="","",IF('Consommation BATIMENT'!AP$229&lt;0,0,'Consommation BATIMENT'!AP$229*'Consommation BATIMENT'!$D$19))</f>
        <v/>
      </c>
      <c r="AQ299" s="552" t="str">
        <f>IF(AQ$29="","",IF('Consommation BATIMENT'!AQ$229&lt;0,0,'Consommation BATIMENT'!AQ$229*'Consommation BATIMENT'!$D$19))</f>
        <v/>
      </c>
      <c r="AR299" s="552" t="str">
        <f>IF(AR$29="","",IF('Consommation BATIMENT'!AR$229&lt;0,0,'Consommation BATIMENT'!AR$229*'Consommation BATIMENT'!$D$19))</f>
        <v/>
      </c>
    </row>
    <row r="300" spans="1:1173" s="548" customFormat="1" ht="22" hidden="1" customHeight="1" x14ac:dyDescent="0.15">
      <c r="A300" s="513"/>
      <c r="B300" s="549" t="s">
        <v>200</v>
      </c>
      <c r="C300" s="550" t="s">
        <v>79</v>
      </c>
      <c r="D300" s="547">
        <f t="shared" ref="D300:AR300" si="107">IF(D$29="","",IF(D299&lt;0,0,IF($E293=0,D299,$F$211*$F$212*D299)))</f>
        <v>1195137.0000000056</v>
      </c>
      <c r="E300" s="547">
        <f t="shared" si="107"/>
        <v>2390274.0000000051</v>
      </c>
      <c r="F300" s="547">
        <f t="shared" si="107"/>
        <v>3585411.0000000051</v>
      </c>
      <c r="G300" s="547">
        <f t="shared" si="107"/>
        <v>4817511.0000000056</v>
      </c>
      <c r="H300" s="547">
        <f t="shared" si="107"/>
        <v>6049611.0000000047</v>
      </c>
      <c r="I300" s="547">
        <f t="shared" si="107"/>
        <v>7281711.0000000047</v>
      </c>
      <c r="J300" s="547">
        <f t="shared" si="107"/>
        <v>8513811.0000000056</v>
      </c>
      <c r="K300" s="547">
        <f t="shared" si="107"/>
        <v>9745911.0000000056</v>
      </c>
      <c r="L300" s="547">
        <f t="shared" si="107"/>
        <v>10978011.000000006</v>
      </c>
      <c r="M300" s="547">
        <f t="shared" si="107"/>
        <v>12210111.000000006</v>
      </c>
      <c r="N300" s="547">
        <f t="shared" si="107"/>
        <v>13442211.000000006</v>
      </c>
      <c r="O300" s="547">
        <f t="shared" si="107"/>
        <v>14674311.000000004</v>
      </c>
      <c r="P300" s="547">
        <f t="shared" si="107"/>
        <v>15906411.000000004</v>
      </c>
      <c r="Q300" s="547">
        <f t="shared" si="107"/>
        <v>16972177.500000007</v>
      </c>
      <c r="R300" s="547">
        <f t="shared" si="107"/>
        <v>18037944.000000007</v>
      </c>
      <c r="S300" s="547">
        <f t="shared" si="107"/>
        <v>19103710.500000007</v>
      </c>
      <c r="T300" s="547">
        <f t="shared" si="107"/>
        <v>20169477.000000007</v>
      </c>
      <c r="U300" s="547">
        <f t="shared" si="107"/>
        <v>21235243.500000007</v>
      </c>
      <c r="V300" s="547">
        <f t="shared" si="107"/>
        <v>22301010.000000007</v>
      </c>
      <c r="W300" s="547">
        <f t="shared" si="107"/>
        <v>23366776.500000007</v>
      </c>
      <c r="X300" s="547">
        <f t="shared" si="107"/>
        <v>24432543.000000007</v>
      </c>
      <c r="Y300" s="547">
        <f t="shared" si="107"/>
        <v>25498309.500000007</v>
      </c>
      <c r="Z300" s="547">
        <f t="shared" si="107"/>
        <v>26564076.000000007</v>
      </c>
      <c r="AA300" s="547">
        <f t="shared" si="107"/>
        <v>27325513.800000004</v>
      </c>
      <c r="AB300" s="547">
        <f t="shared" si="107"/>
        <v>28086951.600000005</v>
      </c>
      <c r="AC300" s="547">
        <f t="shared" si="107"/>
        <v>28848389.400000006</v>
      </c>
      <c r="AD300" s="547">
        <f t="shared" si="107"/>
        <v>29609827.200000007</v>
      </c>
      <c r="AE300" s="547">
        <f t="shared" si="107"/>
        <v>30371265.000000007</v>
      </c>
      <c r="AF300" s="547">
        <f t="shared" si="107"/>
        <v>31132702.800000004</v>
      </c>
      <c r="AG300" s="547">
        <f t="shared" si="107"/>
        <v>31894140.600000005</v>
      </c>
      <c r="AH300" s="547">
        <f t="shared" si="107"/>
        <v>32655578.400000006</v>
      </c>
      <c r="AI300" s="547">
        <f t="shared" si="107"/>
        <v>33417016.200000007</v>
      </c>
      <c r="AJ300" s="547">
        <f t="shared" si="107"/>
        <v>34178454.000000007</v>
      </c>
      <c r="AK300" s="547" t="str">
        <f t="shared" si="107"/>
        <v/>
      </c>
      <c r="AL300" s="547" t="str">
        <f t="shared" si="107"/>
        <v/>
      </c>
      <c r="AM300" s="547" t="str">
        <f t="shared" si="107"/>
        <v/>
      </c>
      <c r="AN300" s="547" t="str">
        <f t="shared" si="107"/>
        <v/>
      </c>
      <c r="AO300" s="547" t="str">
        <f t="shared" si="107"/>
        <v/>
      </c>
      <c r="AP300" s="547" t="str">
        <f t="shared" si="107"/>
        <v/>
      </c>
      <c r="AQ300" s="547" t="str">
        <f t="shared" si="107"/>
        <v/>
      </c>
      <c r="AR300" s="547" t="str">
        <f t="shared" si="107"/>
        <v/>
      </c>
    </row>
    <row r="301" spans="1:1173" s="548" customFormat="1" ht="22" hidden="1" customHeight="1" x14ac:dyDescent="0.15">
      <c r="A301" s="513"/>
      <c r="B301" s="549" t="s">
        <v>201</v>
      </c>
      <c r="C301" s="550" t="s">
        <v>49</v>
      </c>
      <c r="D301" s="547">
        <f t="shared" ref="D301:AR301" si="108">IF(D$29="","",IF($E293=0,$G293*D300,$J$24*D300))</f>
        <v>53781165.000000253</v>
      </c>
      <c r="E301" s="547">
        <f t="shared" si="108"/>
        <v>107562330.00000022</v>
      </c>
      <c r="F301" s="547">
        <f t="shared" si="108"/>
        <v>161343495.00000024</v>
      </c>
      <c r="G301" s="547">
        <f t="shared" si="108"/>
        <v>216787995.00000024</v>
      </c>
      <c r="H301" s="547">
        <f t="shared" si="108"/>
        <v>272232495.00000024</v>
      </c>
      <c r="I301" s="547">
        <f t="shared" si="108"/>
        <v>327676995.00000024</v>
      </c>
      <c r="J301" s="547">
        <f t="shared" si="108"/>
        <v>383121495.00000024</v>
      </c>
      <c r="K301" s="547">
        <f t="shared" si="108"/>
        <v>438565995.00000024</v>
      </c>
      <c r="L301" s="547">
        <f t="shared" si="108"/>
        <v>494010495.00000024</v>
      </c>
      <c r="M301" s="547">
        <f t="shared" si="108"/>
        <v>549454995.00000024</v>
      </c>
      <c r="N301" s="547">
        <f t="shared" si="108"/>
        <v>604899495.00000024</v>
      </c>
      <c r="O301" s="547">
        <f t="shared" si="108"/>
        <v>660343995.00000012</v>
      </c>
      <c r="P301" s="547">
        <f t="shared" si="108"/>
        <v>715788495.00000012</v>
      </c>
      <c r="Q301" s="547">
        <f t="shared" si="108"/>
        <v>763747987.50000036</v>
      </c>
      <c r="R301" s="547">
        <f t="shared" si="108"/>
        <v>811707480.00000036</v>
      </c>
      <c r="S301" s="547">
        <f t="shared" si="108"/>
        <v>859666972.50000036</v>
      </c>
      <c r="T301" s="547">
        <f t="shared" si="108"/>
        <v>907626465.00000036</v>
      </c>
      <c r="U301" s="547">
        <f t="shared" si="108"/>
        <v>955585957.50000036</v>
      </c>
      <c r="V301" s="547">
        <f t="shared" si="108"/>
        <v>1003545450.0000004</v>
      </c>
      <c r="W301" s="547">
        <f t="shared" si="108"/>
        <v>1051504942.5000004</v>
      </c>
      <c r="X301" s="547">
        <f t="shared" si="108"/>
        <v>1099464435.0000002</v>
      </c>
      <c r="Y301" s="547">
        <f t="shared" si="108"/>
        <v>1147423927.5000002</v>
      </c>
      <c r="Z301" s="547">
        <f t="shared" si="108"/>
        <v>1195383420.0000002</v>
      </c>
      <c r="AA301" s="547">
        <f t="shared" si="108"/>
        <v>1229648121.0000002</v>
      </c>
      <c r="AB301" s="547">
        <f t="shared" si="108"/>
        <v>1263912822.0000002</v>
      </c>
      <c r="AC301" s="547">
        <f t="shared" si="108"/>
        <v>1298177523.0000002</v>
      </c>
      <c r="AD301" s="547">
        <f t="shared" si="108"/>
        <v>1332442224.0000002</v>
      </c>
      <c r="AE301" s="547">
        <f t="shared" si="108"/>
        <v>1366706925.0000002</v>
      </c>
      <c r="AF301" s="547">
        <f t="shared" si="108"/>
        <v>1400971626.0000002</v>
      </c>
      <c r="AG301" s="547">
        <f t="shared" si="108"/>
        <v>1435236327.0000002</v>
      </c>
      <c r="AH301" s="547">
        <f t="shared" si="108"/>
        <v>1469501028.0000002</v>
      </c>
      <c r="AI301" s="547">
        <f t="shared" si="108"/>
        <v>1503765729.0000002</v>
      </c>
      <c r="AJ301" s="547">
        <f t="shared" si="108"/>
        <v>1538030430.0000002</v>
      </c>
      <c r="AK301" s="547" t="str">
        <f t="shared" si="108"/>
        <v/>
      </c>
      <c r="AL301" s="547" t="str">
        <f t="shared" si="108"/>
        <v/>
      </c>
      <c r="AM301" s="547" t="str">
        <f t="shared" si="108"/>
        <v/>
      </c>
      <c r="AN301" s="547" t="str">
        <f t="shared" si="108"/>
        <v/>
      </c>
      <c r="AO301" s="547" t="str">
        <f t="shared" si="108"/>
        <v/>
      </c>
      <c r="AP301" s="547" t="str">
        <f t="shared" si="108"/>
        <v/>
      </c>
      <c r="AQ301" s="547" t="str">
        <f t="shared" si="108"/>
        <v/>
      </c>
      <c r="AR301" s="547" t="str">
        <f t="shared" si="108"/>
        <v/>
      </c>
    </row>
    <row r="302" spans="1:1173" s="513" customFormat="1" ht="10" hidden="1" customHeight="1" x14ac:dyDescent="0.15">
      <c r="C302" s="545"/>
      <c r="D302" s="551"/>
      <c r="E302" s="551"/>
      <c r="F302" s="551"/>
      <c r="G302" s="551"/>
      <c r="H302" s="551"/>
      <c r="I302" s="551"/>
      <c r="J302" s="551"/>
      <c r="K302" s="551"/>
      <c r="L302" s="551"/>
      <c r="M302" s="551"/>
      <c r="N302" s="551"/>
      <c r="O302" s="551"/>
      <c r="P302" s="551"/>
      <c r="Q302" s="551"/>
      <c r="R302" s="551"/>
      <c r="S302" s="551"/>
      <c r="T302" s="551"/>
      <c r="U302" s="551"/>
      <c r="V302" s="551"/>
      <c r="W302" s="551"/>
      <c r="X302" s="551"/>
      <c r="Y302" s="551"/>
      <c r="Z302" s="551"/>
      <c r="AA302" s="551"/>
      <c r="AB302" s="551"/>
      <c r="AC302" s="551"/>
      <c r="AD302" s="551"/>
      <c r="AE302" s="551"/>
      <c r="AF302" s="551"/>
      <c r="AG302" s="551"/>
      <c r="AH302" s="551"/>
      <c r="AI302" s="551"/>
      <c r="AJ302" s="551"/>
      <c r="AK302" s="551"/>
      <c r="AL302" s="551"/>
      <c r="AM302" s="551"/>
      <c r="AN302" s="551"/>
      <c r="AO302" s="551"/>
      <c r="AP302" s="551"/>
      <c r="AQ302" s="551"/>
      <c r="AR302" s="551"/>
    </row>
    <row r="303" spans="1:1173" s="543" customFormat="1" ht="26" hidden="1" customHeight="1" x14ac:dyDescent="0.15">
      <c r="A303" s="513"/>
      <c r="B303" s="543" t="s">
        <v>100</v>
      </c>
      <c r="C303" s="546" t="s">
        <v>79</v>
      </c>
      <c r="D303" s="553">
        <f>IF(D$29="","",IF('Consommation BATIMENT'!D$241&lt;0,0,'Consommation BATIMENT'!D$241))</f>
        <v>2515500</v>
      </c>
      <c r="E303" s="553">
        <f>IF(E$29="","",IF('Consommation BATIMENT'!E$241&lt;0,0,'Consommation BATIMENT'!E$241))</f>
        <v>4916000.7731250003</v>
      </c>
      <c r="F303" s="553">
        <f>IF(F$29="","",IF('Consommation BATIMENT'!F$241&lt;0,0,'Consommation BATIMENT'!F$241))</f>
        <v>7206759.6527806241</v>
      </c>
      <c r="G303" s="553">
        <f>IF(G$29="","",IF('Consommation BATIMENT'!G$241&lt;0,0,'Consommation BATIMENT'!G$241))</f>
        <v>9392793.6268041916</v>
      </c>
      <c r="H303" s="553">
        <f>IF(H$29="","",IF('Consommation BATIMENT'!H$241&lt;0,0,'Consommation BATIMENT'!H$241))</f>
        <v>11478890.325162804</v>
      </c>
      <c r="I303" s="553">
        <f>IF(I$29="","",IF('Consommation BATIMENT'!I$241&lt;0,0,'Consommation BATIMENT'!I$241))</f>
        <v>13469618.50533508</v>
      </c>
      <c r="J303" s="553">
        <f>IF(J$29="","",IF('Consommation BATIMENT'!J$241&lt;0,0,'Consommation BATIMENT'!J$241))</f>
        <v>15369338.058340555</v>
      </c>
      <c r="K303" s="553">
        <f>IF(K$29="","",IF('Consommation BATIMENT'!K$241&lt;0,0,'Consommation BATIMENT'!K$241))</f>
        <v>17182209.557330944</v>
      </c>
      <c r="L303" s="553">
        <f>IF(L$29="","",IF('Consommation BATIMENT'!L$241&lt;0,0,'Consommation BATIMENT'!L$241))</f>
        <v>18912203.369655613</v>
      </c>
      <c r="M303" s="553">
        <f>IF(M$29="","",IF('Consommation BATIMENT'!M$241&lt;0,0,'Consommation BATIMENT'!M$241))</f>
        <v>20563108.352357596</v>
      </c>
      <c r="N303" s="553">
        <f>IF(N$29="","",IF('Consommation BATIMENT'!N$241&lt;0,0,'Consommation BATIMENT'!N$241))</f>
        <v>22138540.15014413</v>
      </c>
      <c r="O303" s="553">
        <f>IF(O$29="","",IF('Consommation BATIMENT'!O$241&lt;0,0,'Consommation BATIMENT'!O$241))</f>
        <v>23641949.114005104</v>
      </c>
      <c r="P303" s="553">
        <f>IF(P$29="","",IF('Consommation BATIMENT'!P$241&lt;0,0,'Consommation BATIMENT'!P$241))</f>
        <v>25076627.857821967</v>
      </c>
      <c r="Q303" s="553">
        <f>IF(Q$29="","",IF('Consommation BATIMENT'!Q$241&lt;0,0,'Consommation BATIMENT'!Q$241))</f>
        <v>26445718.469516814</v>
      </c>
      <c r="R303" s="553">
        <f>IF(R$29="","",IF('Consommation BATIMENT'!R$241&lt;0,0,'Consommation BATIMENT'!R$241))</f>
        <v>27752219.392534766</v>
      </c>
      <c r="S303" s="553">
        <f>IF(S$29="","",IF('Consommation BATIMENT'!S$241&lt;0,0,'Consommation BATIMENT'!S$241))</f>
        <v>28998991.9927308</v>
      </c>
      <c r="T303" s="553">
        <f>IF(T$29="","",IF('Consommation BATIMENT'!T$241&lt;0,0,'Consommation BATIMENT'!T$241))</f>
        <v>30188766.825043119</v>
      </c>
      <c r="U303" s="553">
        <f>IF(U$29="","",IF('Consommation BATIMENT'!U$241&lt;0,0,'Consommation BATIMENT'!U$241))</f>
        <v>31324149.613677744</v>
      </c>
      <c r="V303" s="553">
        <f>IF(V$29="","",IF('Consommation BATIMENT'!V$241&lt;0,0,'Consommation BATIMENT'!V$241))</f>
        <v>32407626.95890145</v>
      </c>
      <c r="W303" s="553">
        <f>IF(W$29="","",IF('Consommation BATIMENT'!W$241&lt;0,0,'Consommation BATIMENT'!W$241))</f>
        <v>33441571.782941572</v>
      </c>
      <c r="X303" s="553">
        <f>IF(X$29="","",IF('Consommation BATIMENT'!X$241&lt;0,0,'Consommation BATIMENT'!X$241))</f>
        <v>34428248.52691967</v>
      </c>
      <c r="Y303" s="553">
        <f>IF(Y$29="","",IF('Consommation BATIMENT'!Y$241&lt;0,0,'Consommation BATIMENT'!Y$241))</f>
        <v>35369818.110200882</v>
      </c>
      <c r="Z303" s="553">
        <f>IF(Z$29="","",IF('Consommation BATIMENT'!Z$241&lt;0,0,'Consommation BATIMENT'!Z$241))</f>
        <v>36268342.66302041</v>
      </c>
      <c r="AA303" s="553">
        <f>IF(AA$29="","",IF('Consommation BATIMENT'!AA$241&lt;0,0,'Consommation BATIMENT'!AA$241))</f>
        <v>37125790.042752102</v>
      </c>
      <c r="AB303" s="553">
        <f>IF(AB$29="","",IF('Consommation BATIMENT'!AB$241&lt;0,0,'Consommation BATIMENT'!AB$241))</f>
        <v>37944038.143710136</v>
      </c>
      <c r="AC303" s="553">
        <f>IF(AC$29="","",IF('Consommation BATIMENT'!AC$241&lt;0,0,'Consommation BATIMENT'!AC$241))</f>
        <v>38724879.00992275</v>
      </c>
      <c r="AD303" s="553">
        <f>IF(AD$29="","",IF('Consommation BATIMENT'!AD$241&lt;0,0,'Consommation BATIMENT'!AD$241))</f>
        <v>39470022.759885371</v>
      </c>
      <c r="AE303" s="553">
        <f>IF(AE$29="","",IF('Consommation BATIMENT'!AE$241&lt;0,0,'Consommation BATIMENT'!AE$241))</f>
        <v>40181101.331888765</v>
      </c>
      <c r="AF303" s="553">
        <f>IF(AF$29="","",IF('Consommation BATIMENT'!AF$241&lt;0,0,'Consommation BATIMENT'!AF$241))</f>
        <v>40859672.058124803</v>
      </c>
      <c r="AG303" s="553">
        <f>IF(AG$29="","",IF('Consommation BATIMENT'!AG$241&lt;0,0,'Consommation BATIMENT'!AG$241))</f>
        <v>41507221.075397559</v>
      </c>
      <c r="AH303" s="553">
        <f>IF(AH$29="","",IF('Consommation BATIMENT'!AH$241&lt;0,0,'Consommation BATIMENT'!AH$241))</f>
        <v>42125166.579909414</v>
      </c>
      <c r="AI303" s="553">
        <f>IF(AI$29="","",IF('Consommation BATIMENT'!AI$241&lt;0,0,'Consommation BATIMENT'!AI$241))</f>
        <v>42714861.933250628</v>
      </c>
      <c r="AJ303" s="553">
        <f>IF(AJ$29="","",IF('Consommation BATIMENT'!AJ$241&lt;0,0,'Consommation BATIMENT'!AJ$241))</f>
        <v>43277598.626394659</v>
      </c>
      <c r="AK303" s="553" t="str">
        <f>IF(AK$29="","",IF('Consommation BATIMENT'!AK$241&lt;0,0,'Consommation BATIMENT'!AK$241))</f>
        <v/>
      </c>
      <c r="AL303" s="553" t="str">
        <f>IF(AL$29="","",IF('Consommation BATIMENT'!AL$241&lt;0,0,'Consommation BATIMENT'!AL$241))</f>
        <v/>
      </c>
      <c r="AM303" s="553" t="str">
        <f>IF(AM$29="","",IF('Consommation BATIMENT'!AM$241&lt;0,0,'Consommation BATIMENT'!AM$241))</f>
        <v/>
      </c>
      <c r="AN303" s="553" t="str">
        <f>IF(AN$29="","",IF('Consommation BATIMENT'!AN$241&lt;0,0,'Consommation BATIMENT'!AN$241))</f>
        <v/>
      </c>
      <c r="AO303" s="553" t="str">
        <f>IF(AO$29="","",IF('Consommation BATIMENT'!AO$241&lt;0,0,'Consommation BATIMENT'!AO$241))</f>
        <v/>
      </c>
      <c r="AP303" s="553" t="str">
        <f>IF(AP$29="","",IF('Consommation BATIMENT'!AP$241&lt;0,0,'Consommation BATIMENT'!AP$241))</f>
        <v/>
      </c>
      <c r="AQ303" s="553" t="str">
        <f>IF(AQ$29="","",IF('Consommation BATIMENT'!AQ$241&lt;0,0,'Consommation BATIMENT'!AQ$241))</f>
        <v/>
      </c>
      <c r="AR303" s="553" t="str">
        <f>IF(AR$29="","",IF('Consommation BATIMENT'!AR$241&lt;0,0,'Consommation BATIMENT'!AR$241))</f>
        <v/>
      </c>
    </row>
    <row r="304" spans="1:1173" s="548" customFormat="1" ht="22" hidden="1" customHeight="1" x14ac:dyDescent="0.15">
      <c r="A304" s="513"/>
      <c r="B304" s="549" t="s">
        <v>199</v>
      </c>
      <c r="C304" s="550" t="s">
        <v>79</v>
      </c>
      <c r="D304" s="547">
        <f t="shared" ref="D304:AR304" si="109">IF(D$29="","",IF(D303&lt;0,0,IF($D293=0,D303,$F$211*$F$212*D303)))</f>
        <v>2515500</v>
      </c>
      <c r="E304" s="547">
        <f t="shared" si="109"/>
        <v>4916000.7731250003</v>
      </c>
      <c r="F304" s="547">
        <f t="shared" si="109"/>
        <v>7206759.6527806241</v>
      </c>
      <c r="G304" s="547">
        <f t="shared" si="109"/>
        <v>9392793.6268041916</v>
      </c>
      <c r="H304" s="547">
        <f t="shared" si="109"/>
        <v>11478890.325162804</v>
      </c>
      <c r="I304" s="547">
        <f t="shared" si="109"/>
        <v>13469618.50533508</v>
      </c>
      <c r="J304" s="547">
        <f t="shared" si="109"/>
        <v>15369338.058340555</v>
      </c>
      <c r="K304" s="547">
        <f t="shared" si="109"/>
        <v>17182209.557330944</v>
      </c>
      <c r="L304" s="547">
        <f t="shared" si="109"/>
        <v>18912203.369655613</v>
      </c>
      <c r="M304" s="547">
        <f t="shared" si="109"/>
        <v>20563108.352357596</v>
      </c>
      <c r="N304" s="547">
        <f t="shared" si="109"/>
        <v>22138540.15014413</v>
      </c>
      <c r="O304" s="547">
        <f t="shared" si="109"/>
        <v>23641949.114005104</v>
      </c>
      <c r="P304" s="547">
        <f t="shared" si="109"/>
        <v>25076627.857821967</v>
      </c>
      <c r="Q304" s="547">
        <f t="shared" si="109"/>
        <v>26445718.469516814</v>
      </c>
      <c r="R304" s="547">
        <f t="shared" si="109"/>
        <v>27752219.392534766</v>
      </c>
      <c r="S304" s="547">
        <f t="shared" si="109"/>
        <v>28998991.9927308</v>
      </c>
      <c r="T304" s="547">
        <f t="shared" si="109"/>
        <v>30188766.825043119</v>
      </c>
      <c r="U304" s="547">
        <f t="shared" si="109"/>
        <v>31324149.613677744</v>
      </c>
      <c r="V304" s="547">
        <f t="shared" si="109"/>
        <v>32407626.95890145</v>
      </c>
      <c r="W304" s="547">
        <f t="shared" si="109"/>
        <v>33441571.782941572</v>
      </c>
      <c r="X304" s="547">
        <f t="shared" si="109"/>
        <v>34428248.52691967</v>
      </c>
      <c r="Y304" s="547">
        <f t="shared" si="109"/>
        <v>35369818.110200882</v>
      </c>
      <c r="Z304" s="547">
        <f t="shared" si="109"/>
        <v>36268342.66302041</v>
      </c>
      <c r="AA304" s="547">
        <f t="shared" si="109"/>
        <v>37125790.042752102</v>
      </c>
      <c r="AB304" s="547">
        <f t="shared" si="109"/>
        <v>37944038.143710136</v>
      </c>
      <c r="AC304" s="547">
        <f t="shared" si="109"/>
        <v>38724879.00992275</v>
      </c>
      <c r="AD304" s="547">
        <f t="shared" si="109"/>
        <v>39470022.759885371</v>
      </c>
      <c r="AE304" s="547">
        <f t="shared" si="109"/>
        <v>40181101.331888765</v>
      </c>
      <c r="AF304" s="547">
        <f t="shared" si="109"/>
        <v>40859672.058124803</v>
      </c>
      <c r="AG304" s="547">
        <f t="shared" si="109"/>
        <v>41507221.075397559</v>
      </c>
      <c r="AH304" s="547">
        <f t="shared" si="109"/>
        <v>42125166.579909414</v>
      </c>
      <c r="AI304" s="547">
        <f t="shared" si="109"/>
        <v>42714861.933250628</v>
      </c>
      <c r="AJ304" s="547">
        <f t="shared" si="109"/>
        <v>43277598.626394659</v>
      </c>
      <c r="AK304" s="547" t="str">
        <f t="shared" si="109"/>
        <v/>
      </c>
      <c r="AL304" s="547" t="str">
        <f t="shared" si="109"/>
        <v/>
      </c>
      <c r="AM304" s="547" t="str">
        <f t="shared" si="109"/>
        <v/>
      </c>
      <c r="AN304" s="547" t="str">
        <f t="shared" si="109"/>
        <v/>
      </c>
      <c r="AO304" s="547" t="str">
        <f t="shared" si="109"/>
        <v/>
      </c>
      <c r="AP304" s="547" t="str">
        <f t="shared" si="109"/>
        <v/>
      </c>
      <c r="AQ304" s="547" t="str">
        <f t="shared" si="109"/>
        <v/>
      </c>
      <c r="AR304" s="547" t="str">
        <f t="shared" si="109"/>
        <v/>
      </c>
    </row>
    <row r="305" spans="1:1173" s="548" customFormat="1" ht="22" hidden="1" customHeight="1" x14ac:dyDescent="0.15">
      <c r="A305" s="513"/>
      <c r="B305" s="549" t="s">
        <v>197</v>
      </c>
      <c r="C305" s="550" t="s">
        <v>49</v>
      </c>
      <c r="D305" s="547">
        <f t="shared" ref="D305:AR305" si="110">IF(D$29="","",IF($D293=0,$H293*D304,$J$24*D304))</f>
        <v>270410534.78400004</v>
      </c>
      <c r="E305" s="547">
        <f t="shared" si="110"/>
        <v>528458913.95718104</v>
      </c>
      <c r="F305" s="547">
        <f t="shared" si="110"/>
        <v>774710288.91598606</v>
      </c>
      <c r="G305" s="547">
        <f t="shared" si="110"/>
        <v>1009703974.4543306</v>
      </c>
      <c r="H305" s="547">
        <f t="shared" si="110"/>
        <v>1233954629.9161828</v>
      </c>
      <c r="I305" s="547">
        <f t="shared" si="110"/>
        <v>1447953386.3502769</v>
      </c>
      <c r="J305" s="547">
        <f t="shared" si="110"/>
        <v>1652168922.1355412</v>
      </c>
      <c r="K305" s="547">
        <f t="shared" si="110"/>
        <v>1847048489.4329624</v>
      </c>
      <c r="L305" s="547">
        <f t="shared" si="110"/>
        <v>2033018893.7119226</v>
      </c>
      <c r="M305" s="547">
        <f t="shared" si="110"/>
        <v>2210487428.4962654</v>
      </c>
      <c r="N305" s="547">
        <f t="shared" si="110"/>
        <v>2379842767.3772731</v>
      </c>
      <c r="O305" s="547">
        <f t="shared" si="110"/>
        <v>2541455815.2471619</v>
      </c>
      <c r="P305" s="547">
        <f t="shared" si="110"/>
        <v>2695680520.6173687</v>
      </c>
      <c r="Q305" s="547">
        <f t="shared" si="110"/>
        <v>2842854650.8006949</v>
      </c>
      <c r="R305" s="547">
        <f t="shared" si="110"/>
        <v>2983300531.6550279</v>
      </c>
      <c r="S305" s="547">
        <f t="shared" si="110"/>
        <v>3117325753.5087538</v>
      </c>
      <c r="T305" s="547">
        <f t="shared" si="110"/>
        <v>3245223844.8139091</v>
      </c>
      <c r="U305" s="547">
        <f t="shared" si="110"/>
        <v>3367274915.0024357</v>
      </c>
      <c r="V305" s="547">
        <f t="shared" si="110"/>
        <v>3483746267.9534554</v>
      </c>
      <c r="W305" s="547">
        <f t="shared" si="110"/>
        <v>3594892987.4151287</v>
      </c>
      <c r="X305" s="547">
        <f t="shared" si="110"/>
        <v>3700958495.6632118</v>
      </c>
      <c r="Y305" s="547">
        <f t="shared" si="110"/>
        <v>3802175086.6198487</v>
      </c>
      <c r="Z305" s="547">
        <f t="shared" si="110"/>
        <v>3898764434.6001639</v>
      </c>
      <c r="AA305" s="547">
        <f t="shared" si="110"/>
        <v>3990938079.8008742</v>
      </c>
      <c r="AB305" s="547">
        <f t="shared" si="110"/>
        <v>4078897891.5941777</v>
      </c>
      <c r="AC305" s="547">
        <f t="shared" si="110"/>
        <v>4162836510.6415854</v>
      </c>
      <c r="AD305" s="547">
        <f t="shared" si="110"/>
        <v>4242937770.7959671</v>
      </c>
      <c r="AE305" s="547">
        <f t="shared" si="110"/>
        <v>4319377101.7158165</v>
      </c>
      <c r="AF305" s="547">
        <f t="shared" si="110"/>
        <v>4392321913.0735006</v>
      </c>
      <c r="AG305" s="547">
        <f t="shared" si="110"/>
        <v>4461931961.1989546</v>
      </c>
      <c r="AH305" s="547">
        <f t="shared" si="110"/>
        <v>4528359698.9617929</v>
      </c>
      <c r="AI305" s="547">
        <f t="shared" si="110"/>
        <v>4591750609.6581306</v>
      </c>
      <c r="AJ305" s="547">
        <f t="shared" si="110"/>
        <v>4652243525.6333475</v>
      </c>
      <c r="AK305" s="547" t="str">
        <f t="shared" si="110"/>
        <v/>
      </c>
      <c r="AL305" s="547" t="str">
        <f t="shared" si="110"/>
        <v/>
      </c>
      <c r="AM305" s="547" t="str">
        <f t="shared" si="110"/>
        <v/>
      </c>
      <c r="AN305" s="547" t="str">
        <f t="shared" si="110"/>
        <v/>
      </c>
      <c r="AO305" s="547" t="str">
        <f t="shared" si="110"/>
        <v/>
      </c>
      <c r="AP305" s="547" t="str">
        <f t="shared" si="110"/>
        <v/>
      </c>
      <c r="AQ305" s="547" t="str">
        <f t="shared" si="110"/>
        <v/>
      </c>
      <c r="AR305" s="547" t="str">
        <f t="shared" si="110"/>
        <v/>
      </c>
    </row>
    <row r="306" spans="1:1173" s="513" customFormat="1" ht="10" hidden="1" customHeight="1" x14ac:dyDescent="0.15">
      <c r="C306" s="545"/>
      <c r="D306" s="551"/>
      <c r="E306" s="551"/>
      <c r="F306" s="551"/>
      <c r="G306" s="551"/>
      <c r="H306" s="551"/>
      <c r="I306" s="551"/>
      <c r="J306" s="551"/>
      <c r="K306" s="551"/>
      <c r="L306" s="551"/>
      <c r="M306" s="551"/>
      <c r="N306" s="551"/>
      <c r="O306" s="551"/>
      <c r="P306" s="551"/>
      <c r="Q306" s="551"/>
      <c r="R306" s="551"/>
      <c r="S306" s="551"/>
      <c r="T306" s="551"/>
      <c r="U306" s="551"/>
      <c r="V306" s="551"/>
      <c r="W306" s="551"/>
      <c r="X306" s="551"/>
      <c r="Y306" s="551"/>
      <c r="Z306" s="551"/>
      <c r="AA306" s="551"/>
      <c r="AB306" s="551"/>
      <c r="AC306" s="551"/>
      <c r="AD306" s="551"/>
      <c r="AE306" s="551"/>
      <c r="AF306" s="551"/>
      <c r="AG306" s="551"/>
      <c r="AH306" s="551"/>
      <c r="AI306" s="551"/>
      <c r="AJ306" s="551"/>
      <c r="AK306" s="551"/>
      <c r="AL306" s="551"/>
      <c r="AM306" s="551"/>
      <c r="AN306" s="551"/>
      <c r="AO306" s="551"/>
      <c r="AP306" s="551"/>
      <c r="AQ306" s="551"/>
      <c r="AR306" s="551"/>
    </row>
    <row r="307" spans="1:1173" s="543" customFormat="1" ht="26" hidden="1" customHeight="1" x14ac:dyDescent="0.15">
      <c r="A307" s="513"/>
      <c r="B307" s="543" t="s">
        <v>101</v>
      </c>
      <c r="C307" s="546" t="s">
        <v>79</v>
      </c>
      <c r="D307" s="553">
        <f>IF(D$29="","",IF('Consommation BATIMENT'!D$248&lt;0,0,'Consommation BATIMENT'!D$248))</f>
        <v>559000</v>
      </c>
      <c r="E307" s="553">
        <f>IF(E$29="","",IF('Consommation BATIMENT'!E$248&lt;0,0,'Consommation BATIMENT'!E$248))</f>
        <v>1123189.61625</v>
      </c>
      <c r="F307" s="553">
        <f>IF(F$29="","",IF('Consommation BATIMENT'!F$248&lt;0,0,'Consommation BATIMENT'!F$248))</f>
        <v>1692639.0489561111</v>
      </c>
      <c r="G307" s="553">
        <f>IF(G$29="","",IF('Consommation BATIMENT'!G$248&lt;0,0,'Consommation BATIMENT'!G$248))</f>
        <v>2267418.3635342713</v>
      </c>
      <c r="H307" s="553">
        <f>IF(H$29="","",IF('Consommation BATIMENT'!H$248&lt;0,0,'Consommation BATIMENT'!H$248))</f>
        <v>2847597.5275173476</v>
      </c>
      <c r="I307" s="553">
        <f>IF(I$29="","",IF('Consommation BATIMENT'!I$248&lt;0,0,'Consommation BATIMENT'!I$248))</f>
        <v>3433246.4460824328</v>
      </c>
      <c r="J307" s="553">
        <f>IF(J$29="","",IF('Consommation BATIMENT'!J$248&lt;0,0,'Consommation BATIMENT'!J$248))</f>
        <v>4024434.9962644912</v>
      </c>
      <c r="K307" s="553">
        <f>IF(K$29="","",IF('Consommation BATIMENT'!K$248&lt;0,0,'Consommation BATIMENT'!K$248))</f>
        <v>4621233.0599195175</v>
      </c>
      <c r="L307" s="553">
        <f>IF(L$29="","",IF('Consommation BATIMENT'!L$248&lt;0,0,'Consommation BATIMENT'!L$248))</f>
        <v>5223710.5554975038</v>
      </c>
      <c r="M307" s="553">
        <f>IF(M$29="","",IF('Consommation BATIMENT'!M$248&lt;0,0,'Consommation BATIMENT'!M$248))</f>
        <v>5831937.4686828088</v>
      </c>
      <c r="N307" s="553">
        <f>IF(N$29="","",IF('Consommation BATIMENT'!N$248&lt;0,0,'Consommation BATIMENT'!N$248))</f>
        <v>6445983.8819568865</v>
      </c>
      <c r="O307" s="553">
        <f>IF(O$29="","",IF('Consommation BATIMENT'!O$248&lt;0,0,'Consommation BATIMENT'!O$248))</f>
        <v>7065920.0031358907</v>
      </c>
      <c r="P307" s="553">
        <f>IF(P$29="","",IF('Consommation BATIMENT'!P$248&lt;0,0,'Consommation BATIMENT'!P$248))</f>
        <v>7691816.1929332707</v>
      </c>
      <c r="Q307" s="553">
        <f>IF(Q$29="","",IF('Consommation BATIMENT'!Q$248&lt;0,0,'Consommation BATIMENT'!Q$248))</f>
        <v>8323742.9915952338</v>
      </c>
      <c r="R307" s="553">
        <f>IF(R$29="","",IF('Consommation BATIMENT'!R$248&lt;0,0,'Consommation BATIMENT'!R$248))</f>
        <v>8961771.1446547881</v>
      </c>
      <c r="S307" s="553">
        <f>IF(S$29="","",IF('Consommation BATIMENT'!S$248&lt;0,0,'Consommation BATIMENT'!S$248))</f>
        <v>9605971.6278480235</v>
      </c>
      <c r="T307" s="553">
        <f>IF(T$29="","",IF('Consommation BATIMENT'!T$248&lt;0,0,'Consommation BATIMENT'!T$248))</f>
        <v>10256415.671234328</v>
      </c>
      <c r="U307" s="553">
        <f>IF(U$29="","",IF('Consommation BATIMENT'!U$248&lt;0,0,'Consommation BATIMENT'!U$248))</f>
        <v>10913174.782560352</v>
      </c>
      <c r="V307" s="553">
        <f>IF(V$29="","",IF('Consommation BATIMENT'!V$248&lt;0,0,'Consommation BATIMENT'!V$248))</f>
        <v>11576320.76990578</v>
      </c>
      <c r="W307" s="553">
        <f>IF(W$29="","",IF('Consommation BATIMENT'!W$248&lt;0,0,'Consommation BATIMENT'!W$248))</f>
        <v>12245925.763647212</v>
      </c>
      <c r="X307" s="553">
        <f>IF(X$29="","",IF('Consommation BATIMENT'!X$248&lt;0,0,'Consommation BATIMENT'!X$248))</f>
        <v>12922062.237774899</v>
      </c>
      <c r="Y307" s="553">
        <f>IF(Y$29="","",IF('Consommation BATIMENT'!Y$248&lt;0,0,'Consommation BATIMENT'!Y$248))</f>
        <v>13604803.030595448</v>
      </c>
      <c r="Z307" s="553">
        <f>IF(Z$29="","",IF('Consommation BATIMENT'!Z$248&lt;0,0,'Consommation BATIMENT'!Z$248))</f>
        <v>14294221.364852196</v>
      </c>
      <c r="AA307" s="553">
        <f>IF(AA$29="","",IF('Consommation BATIMENT'!AA$248&lt;0,0,'Consommation BATIMENT'!AA$248))</f>
        <v>14990390.86729352</v>
      </c>
      <c r="AB307" s="553">
        <f>IF(AB$29="","",IF('Consommation BATIMENT'!AB$248&lt;0,0,'Consommation BATIMENT'!AB$248))</f>
        <v>15693385.587717984</v>
      </c>
      <c r="AC307" s="553">
        <f>IF(AC$29="","",IF('Consommation BATIMENT'!AC$248&lt;0,0,'Consommation BATIMENT'!AC$248))</f>
        <v>16403280.017523957</v>
      </c>
      <c r="AD307" s="553">
        <f>IF(AD$29="","",IF('Consommation BATIMENT'!AD$248&lt;0,0,'Consommation BATIMENT'!AD$248))</f>
        <v>17120149.107790116</v>
      </c>
      <c r="AE307" s="553">
        <f>IF(AE$29="","",IF('Consommation BATIMENT'!AE$248&lt;0,0,'Consommation BATIMENT'!AE$248))</f>
        <v>17844068.286912069</v>
      </c>
      <c r="AF307" s="553">
        <f>IF(AF$29="","",IF('Consommation BATIMENT'!AF$248&lt;0,0,'Consommation BATIMENT'!AF$248))</f>
        <v>18575113.477819197</v>
      </c>
      <c r="AG307" s="553">
        <f>IF(AG$29="","",IF('Consommation BATIMENT'!AG$248&lt;0,0,'Consommation BATIMENT'!AG$248))</f>
        <v>19313361.114794806</v>
      </c>
      <c r="AH307" s="553">
        <f>IF(AH$29="","",IF('Consommation BATIMENT'!AH$248&lt;0,0,'Consommation BATIMENT'!AH$248))</f>
        <v>20058888.159921587</v>
      </c>
      <c r="AI307" s="553">
        <f>IF(AI$29="","",IF('Consommation BATIMENT'!AI$248&lt;0,0,'Consommation BATIMENT'!AI$248))</f>
        <v>20811772.119173501</v>
      </c>
      <c r="AJ307" s="553">
        <f>IF(AJ$29="","",IF('Consommation BATIMENT'!AJ$248&lt;0,0,'Consommation BATIMENT'!AJ$248))</f>
        <v>21572091.058174193</v>
      </c>
      <c r="AK307" s="553" t="str">
        <f>IF(AK$29="","",IF('Consommation BATIMENT'!AK$248&lt;0,0,'Consommation BATIMENT'!AK$248))</f>
        <v/>
      </c>
      <c r="AL307" s="553" t="str">
        <f>IF(AL$29="","",IF('Consommation BATIMENT'!AL$248&lt;0,0,'Consommation BATIMENT'!AL$248))</f>
        <v/>
      </c>
      <c r="AM307" s="553" t="str">
        <f>IF(AM$29="","",IF('Consommation BATIMENT'!AM$248&lt;0,0,'Consommation BATIMENT'!AM$248))</f>
        <v/>
      </c>
      <c r="AN307" s="553" t="str">
        <f>IF(AN$29="","",IF('Consommation BATIMENT'!AN$248&lt;0,0,'Consommation BATIMENT'!AN$248))</f>
        <v/>
      </c>
      <c r="AO307" s="553" t="str">
        <f>IF(AO$29="","",IF('Consommation BATIMENT'!AO$248&lt;0,0,'Consommation BATIMENT'!AO$248))</f>
        <v/>
      </c>
      <c r="AP307" s="553" t="str">
        <f>IF(AP$29="","",IF('Consommation BATIMENT'!AP$248&lt;0,0,'Consommation BATIMENT'!AP$248))</f>
        <v/>
      </c>
      <c r="AQ307" s="553" t="str">
        <f>IF(AQ$29="","",IF('Consommation BATIMENT'!AQ$248&lt;0,0,'Consommation BATIMENT'!AQ$248))</f>
        <v/>
      </c>
      <c r="AR307" s="553" t="str">
        <f>IF(AR$29="","",IF('Consommation BATIMENT'!AR$248&lt;0,0,'Consommation BATIMENT'!AR$248))</f>
        <v/>
      </c>
    </row>
    <row r="308" spans="1:1173" s="548" customFormat="1" ht="22" hidden="1" customHeight="1" x14ac:dyDescent="0.15">
      <c r="A308" s="513"/>
      <c r="B308" s="549" t="s">
        <v>200</v>
      </c>
      <c r="C308" s="550" t="s">
        <v>79</v>
      </c>
      <c r="D308" s="547">
        <f t="shared" ref="D308:AR308" si="111">IF(D$29="","",IF(D307&lt;0,0,IF($F293=0,D307,$F$211*$F$212*D307)))</f>
        <v>559000</v>
      </c>
      <c r="E308" s="547">
        <f t="shared" si="111"/>
        <v>1123189.61625</v>
      </c>
      <c r="F308" s="547">
        <f t="shared" si="111"/>
        <v>1692639.0489561111</v>
      </c>
      <c r="G308" s="547">
        <f t="shared" si="111"/>
        <v>2267418.3635342713</v>
      </c>
      <c r="H308" s="547">
        <f t="shared" si="111"/>
        <v>2847597.5275173476</v>
      </c>
      <c r="I308" s="547">
        <f t="shared" si="111"/>
        <v>3433246.4460824328</v>
      </c>
      <c r="J308" s="547">
        <f t="shared" si="111"/>
        <v>4024434.9962644912</v>
      </c>
      <c r="K308" s="547">
        <f t="shared" si="111"/>
        <v>4621233.0599195175</v>
      </c>
      <c r="L308" s="547">
        <f t="shared" si="111"/>
        <v>5223710.5554975038</v>
      </c>
      <c r="M308" s="547">
        <f t="shared" si="111"/>
        <v>5831937.4686828088</v>
      </c>
      <c r="N308" s="547">
        <f t="shared" si="111"/>
        <v>6445983.8819568865</v>
      </c>
      <c r="O308" s="547">
        <f t="shared" si="111"/>
        <v>7065920.0031358907</v>
      </c>
      <c r="P308" s="547">
        <f t="shared" si="111"/>
        <v>7691816.1929332707</v>
      </c>
      <c r="Q308" s="547">
        <f t="shared" si="111"/>
        <v>8323742.9915952338</v>
      </c>
      <c r="R308" s="547">
        <f t="shared" si="111"/>
        <v>8961771.1446547881</v>
      </c>
      <c r="S308" s="547">
        <f t="shared" si="111"/>
        <v>9605971.6278480235</v>
      </c>
      <c r="T308" s="547">
        <f t="shared" si="111"/>
        <v>10256415.671234328</v>
      </c>
      <c r="U308" s="547">
        <f t="shared" si="111"/>
        <v>10913174.782560352</v>
      </c>
      <c r="V308" s="547">
        <f t="shared" si="111"/>
        <v>11576320.76990578</v>
      </c>
      <c r="W308" s="547">
        <f t="shared" si="111"/>
        <v>12245925.763647212</v>
      </c>
      <c r="X308" s="547">
        <f t="shared" si="111"/>
        <v>12922062.237774899</v>
      </c>
      <c r="Y308" s="547">
        <f t="shared" si="111"/>
        <v>13604803.030595448</v>
      </c>
      <c r="Z308" s="547">
        <f t="shared" si="111"/>
        <v>14294221.364852196</v>
      </c>
      <c r="AA308" s="547">
        <f t="shared" si="111"/>
        <v>14990390.86729352</v>
      </c>
      <c r="AB308" s="547">
        <f t="shared" si="111"/>
        <v>15693385.587717984</v>
      </c>
      <c r="AC308" s="547">
        <f t="shared" si="111"/>
        <v>16403280.017523957</v>
      </c>
      <c r="AD308" s="547">
        <f t="shared" si="111"/>
        <v>17120149.107790116</v>
      </c>
      <c r="AE308" s="547">
        <f t="shared" si="111"/>
        <v>17844068.286912069</v>
      </c>
      <c r="AF308" s="547">
        <f t="shared" si="111"/>
        <v>18575113.477819197</v>
      </c>
      <c r="AG308" s="547">
        <f t="shared" si="111"/>
        <v>19313361.114794806</v>
      </c>
      <c r="AH308" s="547">
        <f t="shared" si="111"/>
        <v>20058888.159921587</v>
      </c>
      <c r="AI308" s="547">
        <f t="shared" si="111"/>
        <v>20811772.119173501</v>
      </c>
      <c r="AJ308" s="547">
        <f t="shared" si="111"/>
        <v>21572091.058174193</v>
      </c>
      <c r="AK308" s="547" t="str">
        <f t="shared" si="111"/>
        <v/>
      </c>
      <c r="AL308" s="547" t="str">
        <f t="shared" si="111"/>
        <v/>
      </c>
      <c r="AM308" s="547" t="str">
        <f t="shared" si="111"/>
        <v/>
      </c>
      <c r="AN308" s="547" t="str">
        <f t="shared" si="111"/>
        <v/>
      </c>
      <c r="AO308" s="547" t="str">
        <f t="shared" si="111"/>
        <v/>
      </c>
      <c r="AP308" s="547" t="str">
        <f t="shared" si="111"/>
        <v/>
      </c>
      <c r="AQ308" s="547" t="str">
        <f t="shared" si="111"/>
        <v/>
      </c>
      <c r="AR308" s="547" t="str">
        <f t="shared" si="111"/>
        <v/>
      </c>
      <c r="AS308" s="554"/>
    </row>
    <row r="309" spans="1:1173" s="548" customFormat="1" ht="22" hidden="1" customHeight="1" x14ac:dyDescent="0.15">
      <c r="A309" s="513"/>
      <c r="B309" s="549" t="s">
        <v>201</v>
      </c>
      <c r="C309" s="550" t="s">
        <v>49</v>
      </c>
      <c r="D309" s="547">
        <f t="shared" ref="D309:AR309" si="112">IF(D$29="","",IF($F293=0,$H293*D308,$J$24*D308))</f>
        <v>50310000</v>
      </c>
      <c r="E309" s="547">
        <f t="shared" si="112"/>
        <v>101087065.46249999</v>
      </c>
      <c r="F309" s="547">
        <f t="shared" si="112"/>
        <v>152337514.40605</v>
      </c>
      <c r="G309" s="547">
        <f t="shared" si="112"/>
        <v>204067652.71808442</v>
      </c>
      <c r="H309" s="547">
        <f t="shared" si="112"/>
        <v>256283777.47656128</v>
      </c>
      <c r="I309" s="547">
        <f t="shared" si="112"/>
        <v>308992180.14741898</v>
      </c>
      <c r="J309" s="547">
        <f t="shared" si="112"/>
        <v>362199149.66380423</v>
      </c>
      <c r="K309" s="547">
        <f t="shared" si="112"/>
        <v>415910975.39275658</v>
      </c>
      <c r="L309" s="547">
        <f t="shared" si="112"/>
        <v>470133949.99477535</v>
      </c>
      <c r="M309" s="547">
        <f t="shared" si="112"/>
        <v>524874372.18145281</v>
      </c>
      <c r="N309" s="547">
        <f t="shared" si="112"/>
        <v>580138549.37611973</v>
      </c>
      <c r="O309" s="547">
        <f t="shared" si="112"/>
        <v>635932800.28223014</v>
      </c>
      <c r="P309" s="547">
        <f t="shared" si="112"/>
        <v>692263457.36399436</v>
      </c>
      <c r="Q309" s="547">
        <f t="shared" si="112"/>
        <v>749136869.24357104</v>
      </c>
      <c r="R309" s="547">
        <f t="shared" si="112"/>
        <v>806559403.01893091</v>
      </c>
      <c r="S309" s="547">
        <f t="shared" si="112"/>
        <v>864537446.50632215</v>
      </c>
      <c r="T309" s="547">
        <f t="shared" si="112"/>
        <v>923077410.41108954</v>
      </c>
      <c r="U309" s="547">
        <f t="shared" si="112"/>
        <v>982185730.43043172</v>
      </c>
      <c r="V309" s="547">
        <f t="shared" si="112"/>
        <v>1041868869.2915201</v>
      </c>
      <c r="W309" s="547">
        <f t="shared" si="112"/>
        <v>1102133318.7282491</v>
      </c>
      <c r="X309" s="547">
        <f t="shared" si="112"/>
        <v>1162985601.3997409</v>
      </c>
      <c r="Y309" s="547">
        <f t="shared" si="112"/>
        <v>1224432272.7535903</v>
      </c>
      <c r="Z309" s="547">
        <f t="shared" si="112"/>
        <v>1286479922.8366976</v>
      </c>
      <c r="AA309" s="547">
        <f t="shared" si="112"/>
        <v>1349135178.0564167</v>
      </c>
      <c r="AB309" s="547">
        <f t="shared" si="112"/>
        <v>1412404702.8946185</v>
      </c>
      <c r="AC309" s="547">
        <f t="shared" si="112"/>
        <v>1476295201.5771561</v>
      </c>
      <c r="AD309" s="547">
        <f t="shared" si="112"/>
        <v>1540813419.7011104</v>
      </c>
      <c r="AE309" s="547">
        <f t="shared" si="112"/>
        <v>1605966145.8220861</v>
      </c>
      <c r="AF309" s="547">
        <f t="shared" si="112"/>
        <v>1671760213.0037277</v>
      </c>
      <c r="AG309" s="547">
        <f t="shared" si="112"/>
        <v>1738202500.3315325</v>
      </c>
      <c r="AH309" s="547">
        <f t="shared" si="112"/>
        <v>1805299934.3929429</v>
      </c>
      <c r="AI309" s="547">
        <f t="shared" si="112"/>
        <v>1873059490.725615</v>
      </c>
      <c r="AJ309" s="547">
        <f t="shared" si="112"/>
        <v>1941488195.2356772</v>
      </c>
      <c r="AK309" s="547" t="str">
        <f t="shared" si="112"/>
        <v/>
      </c>
      <c r="AL309" s="547" t="str">
        <f t="shared" si="112"/>
        <v/>
      </c>
      <c r="AM309" s="547" t="str">
        <f t="shared" si="112"/>
        <v/>
      </c>
      <c r="AN309" s="547" t="str">
        <f t="shared" si="112"/>
        <v/>
      </c>
      <c r="AO309" s="547" t="str">
        <f t="shared" si="112"/>
        <v/>
      </c>
      <c r="AP309" s="547" t="str">
        <f t="shared" si="112"/>
        <v/>
      </c>
      <c r="AQ309" s="547" t="str">
        <f t="shared" si="112"/>
        <v/>
      </c>
      <c r="AR309" s="547" t="str">
        <f t="shared" si="112"/>
        <v/>
      </c>
      <c r="AS309" s="554"/>
    </row>
    <row r="310" spans="1:1173" s="513" customFormat="1" ht="10" hidden="1" customHeight="1" thickBot="1" x14ac:dyDescent="0.2">
      <c r="C310" s="545"/>
      <c r="D310" s="551"/>
      <c r="E310" s="555"/>
      <c r="F310" s="551"/>
      <c r="G310" s="551"/>
      <c r="H310" s="551"/>
      <c r="I310" s="551"/>
      <c r="J310" s="555"/>
      <c r="K310" s="551"/>
      <c r="L310" s="551"/>
      <c r="M310" s="551"/>
      <c r="N310" s="551"/>
      <c r="O310" s="551"/>
      <c r="P310" s="551"/>
      <c r="Q310" s="551"/>
      <c r="R310" s="551"/>
      <c r="S310" s="551"/>
      <c r="T310" s="551"/>
      <c r="U310" s="551"/>
      <c r="V310" s="551"/>
      <c r="W310" s="551"/>
      <c r="X310" s="551"/>
      <c r="Y310" s="551"/>
      <c r="Z310" s="551"/>
      <c r="AA310" s="551"/>
      <c r="AB310" s="551"/>
      <c r="AC310" s="551"/>
      <c r="AD310" s="551"/>
      <c r="AE310" s="551"/>
      <c r="AF310" s="551"/>
      <c r="AG310" s="551"/>
      <c r="AH310" s="551"/>
      <c r="AI310" s="551"/>
      <c r="AJ310" s="551"/>
      <c r="AK310" s="551"/>
      <c r="AL310" s="551"/>
      <c r="AM310" s="551"/>
      <c r="AN310" s="551"/>
      <c r="AO310" s="551"/>
      <c r="AP310" s="551"/>
      <c r="AQ310" s="551"/>
      <c r="AR310" s="551"/>
    </row>
    <row r="311" spans="1:1173" s="512" customFormat="1" ht="22" hidden="1" customHeight="1" thickTop="1" thickBot="1" x14ac:dyDescent="0.2">
      <c r="A311" s="513"/>
      <c r="B311" s="556" t="s">
        <v>248</v>
      </c>
      <c r="C311" s="557" t="s">
        <v>79</v>
      </c>
      <c r="D311" s="558">
        <f>IF(D$29="","",D296+D300+D304+D308)</f>
        <v>13044283.570000006</v>
      </c>
      <c r="E311" s="558">
        <f t="shared" ref="E311:AR312" si="113">IF(E$29="","",E296+E300+E304+E308)</f>
        <v>25583992.689375006</v>
      </c>
      <c r="F311" s="558">
        <f t="shared" si="113"/>
        <v>37642073.92173674</v>
      </c>
      <c r="G311" s="558">
        <f t="shared" si="113"/>
        <v>49277580.300338462</v>
      </c>
      <c r="H311" s="558">
        <f t="shared" si="113"/>
        <v>60474670.142680161</v>
      </c>
      <c r="I311" s="558">
        <f t="shared" si="113"/>
        <v>71253383.361417517</v>
      </c>
      <c r="J311" s="558">
        <f t="shared" si="113"/>
        <v>81633058.13460505</v>
      </c>
      <c r="K311" s="558">
        <f t="shared" si="113"/>
        <v>91631847.647250459</v>
      </c>
      <c r="L311" s="558">
        <f t="shared" si="113"/>
        <v>101267468.49515311</v>
      </c>
      <c r="M311" s="558">
        <f t="shared" si="113"/>
        <v>110556470.15104041</v>
      </c>
      <c r="N311" s="558">
        <f t="shared" si="113"/>
        <v>119514982.55210102</v>
      </c>
      <c r="O311" s="558">
        <f t="shared" si="113"/>
        <v>128158107.99714099</v>
      </c>
      <c r="P311" s="558">
        <f t="shared" si="113"/>
        <v>136500544.78075522</v>
      </c>
      <c r="Q311" s="558">
        <f t="shared" si="113"/>
        <v>144389891.30111206</v>
      </c>
      <c r="R311" s="558">
        <f t="shared" si="113"/>
        <v>152005776.67718956</v>
      </c>
      <c r="S311" s="558">
        <f t="shared" si="113"/>
        <v>159360743.63057882</v>
      </c>
      <c r="T311" s="558">
        <f t="shared" si="113"/>
        <v>166467081.11627746</v>
      </c>
      <c r="U311" s="558">
        <f t="shared" si="113"/>
        <v>173336337.48623809</v>
      </c>
      <c r="V311" s="558">
        <f t="shared" si="113"/>
        <v>179979572.63880721</v>
      </c>
      <c r="W311" s="558">
        <f t="shared" si="113"/>
        <v>186407363.48658878</v>
      </c>
      <c r="X311" s="558">
        <f t="shared" si="113"/>
        <v>192629809.17469457</v>
      </c>
      <c r="Y311" s="558">
        <f t="shared" si="113"/>
        <v>198656536.06079632</v>
      </c>
      <c r="Z311" s="558">
        <f t="shared" si="113"/>
        <v>204496702.46787259</v>
      </c>
      <c r="AA311" s="558">
        <f t="shared" si="113"/>
        <v>209854797.73004559</v>
      </c>
      <c r="AB311" s="558">
        <f t="shared" si="113"/>
        <v>215043632.6214281</v>
      </c>
      <c r="AC311" s="558">
        <f t="shared" si="113"/>
        <v>220071110.96744668</v>
      </c>
      <c r="AD311" s="558">
        <f t="shared" si="113"/>
        <v>224945055.1276755</v>
      </c>
      <c r="AE311" s="558">
        <f t="shared" si="113"/>
        <v>229672716.91880083</v>
      </c>
      <c r="AF311" s="558">
        <f t="shared" si="113"/>
        <v>234261027.62594402</v>
      </c>
      <c r="AG311" s="558">
        <f t="shared" si="113"/>
        <v>238716724.64019233</v>
      </c>
      <c r="AH311" s="558">
        <f t="shared" si="113"/>
        <v>243046231.519831</v>
      </c>
      <c r="AI311" s="558">
        <f t="shared" si="113"/>
        <v>247255661.11242414</v>
      </c>
      <c r="AJ311" s="558">
        <f t="shared" si="113"/>
        <v>251350818.53456885</v>
      </c>
      <c r="AK311" s="558" t="str">
        <f t="shared" si="113"/>
        <v/>
      </c>
      <c r="AL311" s="558" t="str">
        <f t="shared" si="113"/>
        <v/>
      </c>
      <c r="AM311" s="558" t="str">
        <f t="shared" si="113"/>
        <v/>
      </c>
      <c r="AN311" s="558" t="str">
        <f t="shared" si="113"/>
        <v/>
      </c>
      <c r="AO311" s="558" t="str">
        <f t="shared" si="113"/>
        <v/>
      </c>
      <c r="AP311" s="558" t="str">
        <f t="shared" si="113"/>
        <v/>
      </c>
      <c r="AQ311" s="558" t="str">
        <f t="shared" si="113"/>
        <v/>
      </c>
      <c r="AR311" s="558" t="str">
        <f t="shared" si="113"/>
        <v/>
      </c>
      <c r="AS311" s="518"/>
      <c r="AT311" s="518"/>
      <c r="AU311" s="518"/>
      <c r="AV311" s="518"/>
      <c r="AW311" s="518"/>
      <c r="AX311" s="518"/>
      <c r="AY311" s="518"/>
      <c r="AZ311" s="518"/>
      <c r="BA311" s="518"/>
      <c r="BB311" s="518"/>
      <c r="BC311" s="518"/>
      <c r="BD311" s="518"/>
      <c r="BE311" s="518"/>
      <c r="BF311" s="518"/>
      <c r="BG311" s="518"/>
      <c r="BH311" s="518"/>
      <c r="BI311" s="518"/>
      <c r="BJ311" s="518"/>
      <c r="BK311" s="518"/>
      <c r="BL311" s="518"/>
      <c r="BM311" s="518"/>
      <c r="BN311" s="518"/>
      <c r="BO311" s="518"/>
      <c r="BP311" s="518"/>
      <c r="BQ311" s="518"/>
      <c r="BR311" s="518"/>
      <c r="BS311" s="518"/>
      <c r="BT311" s="518"/>
      <c r="BU311" s="518"/>
      <c r="BV311" s="518"/>
      <c r="BW311" s="518"/>
      <c r="BX311" s="518"/>
      <c r="BY311" s="518"/>
      <c r="BZ311" s="518"/>
      <c r="CA311" s="518"/>
      <c r="CB311" s="518"/>
      <c r="CC311" s="518"/>
      <c r="CD311" s="518"/>
      <c r="CE311" s="518"/>
      <c r="CF311" s="518"/>
      <c r="CG311" s="518"/>
      <c r="CH311" s="518"/>
      <c r="CI311" s="518"/>
      <c r="CJ311" s="518"/>
      <c r="CK311" s="518"/>
      <c r="CL311" s="518"/>
      <c r="CM311" s="518"/>
      <c r="CN311" s="518"/>
      <c r="CO311" s="518"/>
      <c r="CP311" s="518"/>
      <c r="CQ311" s="518"/>
      <c r="CR311" s="518"/>
      <c r="CS311" s="518"/>
      <c r="CT311" s="518"/>
      <c r="CU311" s="518"/>
      <c r="CV311" s="518"/>
      <c r="CW311" s="518"/>
      <c r="CX311" s="518"/>
      <c r="CY311" s="518"/>
      <c r="CZ311" s="518"/>
      <c r="DA311" s="518"/>
      <c r="DB311" s="518"/>
      <c r="DC311" s="518"/>
      <c r="DD311" s="518"/>
      <c r="DE311" s="518"/>
      <c r="DF311" s="518"/>
      <c r="DG311" s="518"/>
      <c r="DH311" s="518"/>
      <c r="DI311" s="518"/>
      <c r="DJ311" s="518"/>
      <c r="DK311" s="518"/>
      <c r="DL311" s="518"/>
      <c r="DM311" s="518"/>
      <c r="DN311" s="518"/>
      <c r="DO311" s="518"/>
      <c r="DP311" s="518"/>
      <c r="DQ311" s="518"/>
      <c r="DR311" s="518"/>
      <c r="DS311" s="518"/>
      <c r="DT311" s="518"/>
      <c r="DU311" s="518"/>
      <c r="DV311" s="518"/>
      <c r="DW311" s="518"/>
      <c r="DX311" s="518"/>
      <c r="DY311" s="518"/>
      <c r="DZ311" s="518"/>
      <c r="EA311" s="518"/>
      <c r="EB311" s="518"/>
      <c r="EC311" s="518"/>
      <c r="ED311" s="518"/>
      <c r="EE311" s="518"/>
      <c r="EF311" s="518"/>
      <c r="EG311" s="518"/>
      <c r="EH311" s="518"/>
      <c r="EI311" s="518"/>
      <c r="EJ311" s="518"/>
      <c r="EK311" s="518"/>
      <c r="EL311" s="518"/>
      <c r="EM311" s="518"/>
      <c r="EN311" s="518"/>
      <c r="EO311" s="518"/>
      <c r="EP311" s="518"/>
      <c r="EQ311" s="518"/>
      <c r="ER311" s="518"/>
      <c r="ES311" s="518"/>
      <c r="ET311" s="518"/>
      <c r="EU311" s="518"/>
      <c r="EV311" s="518"/>
      <c r="EW311" s="518"/>
      <c r="EX311" s="518"/>
      <c r="EY311" s="518"/>
      <c r="EZ311" s="518"/>
      <c r="FA311" s="518"/>
      <c r="FB311" s="518"/>
      <c r="FC311" s="518"/>
      <c r="FD311" s="518"/>
      <c r="FE311" s="518"/>
      <c r="FF311" s="518"/>
      <c r="FG311" s="518"/>
      <c r="FH311" s="518"/>
      <c r="FI311" s="518"/>
      <c r="FJ311" s="518"/>
      <c r="FK311" s="518"/>
      <c r="FL311" s="518"/>
      <c r="FM311" s="518"/>
      <c r="FN311" s="518"/>
      <c r="FO311" s="518"/>
      <c r="FP311" s="518"/>
      <c r="FQ311" s="518"/>
      <c r="FR311" s="518"/>
      <c r="FS311" s="518"/>
      <c r="FT311" s="518"/>
      <c r="FU311" s="518"/>
      <c r="FV311" s="518"/>
      <c r="FW311" s="518"/>
      <c r="FX311" s="518"/>
      <c r="FY311" s="518"/>
      <c r="FZ311" s="518"/>
      <c r="GA311" s="518"/>
      <c r="GB311" s="518"/>
      <c r="GC311" s="518"/>
      <c r="GD311" s="518"/>
      <c r="GE311" s="518"/>
      <c r="GF311" s="518"/>
      <c r="GG311" s="518"/>
      <c r="GH311" s="518"/>
      <c r="GI311" s="518"/>
      <c r="GJ311" s="518"/>
      <c r="GK311" s="518"/>
      <c r="GL311" s="518"/>
      <c r="GM311" s="518"/>
      <c r="GN311" s="518"/>
      <c r="GO311" s="518"/>
      <c r="GP311" s="518"/>
      <c r="GQ311" s="518"/>
      <c r="GR311" s="518"/>
      <c r="GS311" s="518"/>
      <c r="GT311" s="518"/>
      <c r="GU311" s="518"/>
      <c r="GV311" s="518"/>
      <c r="GW311" s="518"/>
      <c r="GX311" s="518"/>
      <c r="GY311" s="518"/>
      <c r="GZ311" s="518"/>
      <c r="HA311" s="518"/>
      <c r="HB311" s="518"/>
      <c r="HC311" s="518"/>
      <c r="HD311" s="518"/>
      <c r="HE311" s="518"/>
      <c r="HF311" s="518"/>
      <c r="HG311" s="518"/>
      <c r="HH311" s="518"/>
      <c r="HI311" s="518"/>
      <c r="HJ311" s="518"/>
      <c r="HK311" s="518"/>
      <c r="HL311" s="518"/>
      <c r="HM311" s="518"/>
      <c r="HN311" s="518"/>
      <c r="HO311" s="518"/>
      <c r="HP311" s="518"/>
      <c r="HQ311" s="518"/>
      <c r="HR311" s="518"/>
      <c r="HS311" s="518"/>
      <c r="HT311" s="518"/>
      <c r="HU311" s="518"/>
      <c r="HV311" s="518"/>
      <c r="HW311" s="518"/>
      <c r="HX311" s="518"/>
      <c r="HY311" s="518"/>
      <c r="HZ311" s="518"/>
      <c r="IA311" s="518"/>
      <c r="IB311" s="518"/>
      <c r="IC311" s="518"/>
      <c r="ID311" s="518"/>
      <c r="IE311" s="518"/>
      <c r="IF311" s="518"/>
      <c r="IG311" s="518"/>
      <c r="IH311" s="518"/>
      <c r="II311" s="518"/>
      <c r="IJ311" s="518"/>
      <c r="IK311" s="518"/>
      <c r="IL311" s="518"/>
      <c r="IM311" s="518"/>
      <c r="IN311" s="518"/>
      <c r="IO311" s="518"/>
      <c r="IP311" s="518"/>
      <c r="IQ311" s="518"/>
      <c r="IR311" s="518"/>
      <c r="IS311" s="518"/>
      <c r="IT311" s="518"/>
      <c r="IU311" s="518"/>
      <c r="IV311" s="518"/>
      <c r="IW311" s="518"/>
      <c r="IX311" s="518"/>
      <c r="IY311" s="518"/>
      <c r="IZ311" s="518"/>
      <c r="JA311" s="518"/>
      <c r="JB311" s="518"/>
      <c r="JC311" s="518"/>
      <c r="JD311" s="518"/>
      <c r="JE311" s="518"/>
      <c r="JF311" s="518"/>
      <c r="JG311" s="518"/>
      <c r="JH311" s="518"/>
      <c r="JI311" s="518"/>
      <c r="JJ311" s="518"/>
      <c r="JK311" s="518"/>
      <c r="JL311" s="518"/>
      <c r="JM311" s="518"/>
      <c r="JN311" s="518"/>
      <c r="JO311" s="518"/>
      <c r="JP311" s="518"/>
      <c r="JQ311" s="518"/>
      <c r="JR311" s="518"/>
      <c r="JS311" s="518"/>
      <c r="JT311" s="518"/>
      <c r="JU311" s="518"/>
      <c r="JV311" s="518"/>
      <c r="JW311" s="518"/>
      <c r="JX311" s="518"/>
      <c r="JY311" s="518"/>
      <c r="JZ311" s="518"/>
      <c r="KA311" s="518"/>
      <c r="KB311" s="518"/>
      <c r="KC311" s="518"/>
      <c r="KD311" s="518"/>
      <c r="KE311" s="518"/>
      <c r="KF311" s="518"/>
      <c r="KG311" s="518"/>
      <c r="KH311" s="518"/>
      <c r="KI311" s="518"/>
      <c r="KJ311" s="518"/>
      <c r="KK311" s="518"/>
      <c r="KL311" s="518"/>
      <c r="KM311" s="518"/>
      <c r="KN311" s="518"/>
      <c r="KO311" s="518"/>
      <c r="KP311" s="518"/>
      <c r="KQ311" s="518"/>
      <c r="KR311" s="518"/>
      <c r="KS311" s="518"/>
      <c r="KT311" s="518"/>
      <c r="KU311" s="518"/>
      <c r="KV311" s="518"/>
      <c r="KW311" s="518"/>
      <c r="KX311" s="518"/>
      <c r="KY311" s="518"/>
      <c r="KZ311" s="518"/>
      <c r="LA311" s="518"/>
      <c r="LB311" s="518"/>
      <c r="LC311" s="518"/>
      <c r="LD311" s="518"/>
      <c r="LE311" s="518"/>
      <c r="LF311" s="518"/>
      <c r="LG311" s="518"/>
      <c r="LH311" s="518"/>
      <c r="LI311" s="518"/>
      <c r="LJ311" s="518"/>
      <c r="LK311" s="518"/>
      <c r="LL311" s="518"/>
      <c r="LM311" s="518"/>
      <c r="LN311" s="518"/>
      <c r="LO311" s="518"/>
      <c r="LP311" s="518"/>
      <c r="LQ311" s="518"/>
      <c r="LR311" s="518"/>
      <c r="LS311" s="518"/>
      <c r="LT311" s="518"/>
      <c r="LU311" s="518"/>
      <c r="LV311" s="518"/>
      <c r="LW311" s="518"/>
      <c r="LX311" s="518"/>
      <c r="LY311" s="518"/>
      <c r="LZ311" s="518"/>
      <c r="MA311" s="518"/>
      <c r="MB311" s="518"/>
      <c r="MC311" s="518"/>
      <c r="MD311" s="518"/>
      <c r="ME311" s="518"/>
      <c r="MF311" s="518"/>
      <c r="MG311" s="518"/>
      <c r="MH311" s="518"/>
      <c r="MI311" s="518"/>
      <c r="MJ311" s="518"/>
      <c r="MK311" s="518"/>
      <c r="ML311" s="518"/>
      <c r="MM311" s="518"/>
      <c r="MN311" s="518"/>
      <c r="MO311" s="518"/>
      <c r="MP311" s="518"/>
      <c r="MQ311" s="518"/>
      <c r="MR311" s="518"/>
      <c r="MS311" s="518"/>
      <c r="MT311" s="518"/>
      <c r="MU311" s="518"/>
      <c r="MV311" s="518"/>
      <c r="MW311" s="518"/>
      <c r="MX311" s="518"/>
      <c r="MY311" s="518"/>
      <c r="MZ311" s="518"/>
      <c r="NA311" s="518"/>
      <c r="NB311" s="518"/>
      <c r="NC311" s="518"/>
      <c r="ND311" s="518"/>
      <c r="NE311" s="518"/>
      <c r="NF311" s="518"/>
      <c r="NG311" s="518"/>
      <c r="NH311" s="518"/>
      <c r="NI311" s="518"/>
      <c r="NJ311" s="518"/>
      <c r="NK311" s="518"/>
      <c r="NL311" s="518"/>
      <c r="NM311" s="518"/>
      <c r="NN311" s="518"/>
      <c r="NO311" s="518"/>
      <c r="NP311" s="518"/>
      <c r="NQ311" s="518"/>
      <c r="NR311" s="518"/>
      <c r="NS311" s="518"/>
      <c r="NT311" s="518"/>
      <c r="NU311" s="518"/>
      <c r="NV311" s="518"/>
      <c r="NW311" s="518"/>
      <c r="NX311" s="518"/>
      <c r="NY311" s="518"/>
      <c r="NZ311" s="518"/>
      <c r="OA311" s="518"/>
      <c r="OB311" s="518"/>
      <c r="OC311" s="518"/>
      <c r="OD311" s="518"/>
      <c r="OE311" s="518"/>
      <c r="OF311" s="518"/>
      <c r="OG311" s="518"/>
      <c r="OH311" s="518"/>
      <c r="OI311" s="518"/>
      <c r="OJ311" s="518"/>
      <c r="OK311" s="518"/>
      <c r="OL311" s="518"/>
      <c r="OM311" s="518"/>
      <c r="ON311" s="518"/>
      <c r="OO311" s="518"/>
      <c r="OP311" s="518"/>
      <c r="OQ311" s="518"/>
      <c r="OR311" s="518"/>
      <c r="OS311" s="518"/>
      <c r="OT311" s="518"/>
      <c r="OU311" s="518"/>
      <c r="OV311" s="518"/>
      <c r="OW311" s="518"/>
      <c r="OX311" s="518"/>
      <c r="OY311" s="518"/>
      <c r="OZ311" s="518"/>
      <c r="PA311" s="518"/>
      <c r="PB311" s="518"/>
      <c r="PC311" s="518"/>
      <c r="PD311" s="518"/>
      <c r="PE311" s="518"/>
      <c r="PF311" s="518"/>
      <c r="PG311" s="518"/>
      <c r="PH311" s="518"/>
      <c r="PI311" s="518"/>
      <c r="PJ311" s="518"/>
      <c r="PK311" s="518"/>
      <c r="PL311" s="518"/>
      <c r="PM311" s="518"/>
      <c r="PN311" s="518"/>
      <c r="PO311" s="518"/>
      <c r="PP311" s="518"/>
      <c r="PQ311" s="518"/>
      <c r="PR311" s="518"/>
      <c r="PS311" s="518"/>
      <c r="PT311" s="518"/>
      <c r="PU311" s="518"/>
      <c r="PV311" s="518"/>
      <c r="PW311" s="518"/>
      <c r="PX311" s="518"/>
      <c r="PY311" s="518"/>
      <c r="PZ311" s="518"/>
      <c r="QA311" s="518"/>
      <c r="QB311" s="518"/>
      <c r="QC311" s="518"/>
      <c r="QD311" s="518"/>
      <c r="QE311" s="518"/>
      <c r="QF311" s="518"/>
      <c r="QG311" s="518"/>
      <c r="QH311" s="518"/>
      <c r="QI311" s="518"/>
      <c r="QJ311" s="518"/>
      <c r="QK311" s="518"/>
      <c r="QL311" s="518"/>
      <c r="QM311" s="518"/>
      <c r="QN311" s="518"/>
      <c r="QO311" s="518"/>
      <c r="QP311" s="518"/>
      <c r="QQ311" s="518"/>
      <c r="QR311" s="518"/>
      <c r="QS311" s="518"/>
      <c r="QT311" s="518"/>
      <c r="QU311" s="518"/>
      <c r="QV311" s="518"/>
      <c r="QW311" s="518"/>
      <c r="QX311" s="518"/>
      <c r="QY311" s="518"/>
      <c r="QZ311" s="518"/>
      <c r="RA311" s="518"/>
      <c r="RB311" s="518"/>
      <c r="RC311" s="518"/>
      <c r="RD311" s="518"/>
      <c r="RE311" s="518"/>
      <c r="RF311" s="518"/>
      <c r="RG311" s="518"/>
      <c r="RH311" s="518"/>
      <c r="RI311" s="518"/>
      <c r="RJ311" s="518"/>
      <c r="RK311" s="518"/>
      <c r="RL311" s="518"/>
      <c r="RM311" s="518"/>
      <c r="RN311" s="518"/>
      <c r="RO311" s="518"/>
      <c r="RP311" s="518"/>
      <c r="RQ311" s="518"/>
      <c r="RR311" s="518"/>
      <c r="RS311" s="518"/>
      <c r="RT311" s="518"/>
      <c r="RU311" s="518"/>
      <c r="RV311" s="518"/>
      <c r="RW311" s="518"/>
      <c r="RX311" s="518"/>
      <c r="RY311" s="518"/>
      <c r="RZ311" s="518"/>
      <c r="SA311" s="518"/>
      <c r="SB311" s="518"/>
      <c r="SC311" s="518"/>
      <c r="SD311" s="518"/>
      <c r="SE311" s="518"/>
      <c r="SF311" s="518"/>
      <c r="SG311" s="518"/>
      <c r="SH311" s="518"/>
      <c r="SI311" s="518"/>
      <c r="SJ311" s="518"/>
      <c r="SK311" s="518"/>
      <c r="SL311" s="518"/>
      <c r="SM311" s="518"/>
      <c r="SN311" s="518"/>
      <c r="SO311" s="518"/>
      <c r="SP311" s="518"/>
      <c r="SQ311" s="518"/>
      <c r="SR311" s="518"/>
      <c r="SS311" s="518"/>
      <c r="ST311" s="518"/>
      <c r="SU311" s="518"/>
      <c r="SV311" s="518"/>
      <c r="SW311" s="518"/>
      <c r="SX311" s="518"/>
      <c r="SY311" s="518"/>
      <c r="SZ311" s="518"/>
      <c r="TA311" s="518"/>
      <c r="TB311" s="518"/>
      <c r="TC311" s="518"/>
      <c r="TD311" s="518"/>
      <c r="TE311" s="518"/>
      <c r="TF311" s="518"/>
      <c r="TG311" s="518"/>
      <c r="TH311" s="518"/>
      <c r="TI311" s="518"/>
      <c r="TJ311" s="518"/>
      <c r="TK311" s="518"/>
      <c r="TL311" s="518"/>
      <c r="TM311" s="518"/>
      <c r="TN311" s="518"/>
      <c r="TO311" s="518"/>
      <c r="TP311" s="518"/>
      <c r="TQ311" s="518"/>
      <c r="TR311" s="518"/>
      <c r="TS311" s="518"/>
      <c r="TT311" s="518"/>
      <c r="TU311" s="518"/>
      <c r="TV311" s="518"/>
      <c r="TW311" s="518"/>
      <c r="TX311" s="518"/>
      <c r="TY311" s="518"/>
      <c r="TZ311" s="518"/>
      <c r="UA311" s="518"/>
      <c r="UB311" s="518"/>
      <c r="UC311" s="518"/>
      <c r="UD311" s="518"/>
      <c r="UE311" s="518"/>
      <c r="UF311" s="518"/>
      <c r="UG311" s="518"/>
      <c r="UH311" s="518"/>
      <c r="UI311" s="518"/>
      <c r="UJ311" s="518"/>
      <c r="UK311" s="518"/>
      <c r="UL311" s="518"/>
      <c r="UM311" s="518"/>
      <c r="UN311" s="518"/>
      <c r="UO311" s="518"/>
      <c r="UP311" s="518"/>
      <c r="UQ311" s="518"/>
      <c r="UR311" s="518"/>
      <c r="US311" s="518"/>
      <c r="UT311" s="518"/>
      <c r="UU311" s="518"/>
      <c r="UV311" s="518"/>
      <c r="UW311" s="518"/>
      <c r="UX311" s="518"/>
      <c r="UY311" s="518"/>
      <c r="UZ311" s="518"/>
      <c r="VA311" s="518"/>
      <c r="VB311" s="518"/>
      <c r="VC311" s="518"/>
      <c r="VD311" s="518"/>
      <c r="VE311" s="518"/>
      <c r="VF311" s="518"/>
      <c r="VG311" s="518"/>
      <c r="VH311" s="518"/>
      <c r="VI311" s="518"/>
      <c r="VJ311" s="518"/>
      <c r="VK311" s="518"/>
      <c r="VL311" s="518"/>
      <c r="VM311" s="518"/>
      <c r="VN311" s="518"/>
      <c r="VO311" s="518"/>
      <c r="VP311" s="518"/>
      <c r="VQ311" s="518"/>
      <c r="VR311" s="518"/>
      <c r="VS311" s="518"/>
      <c r="VT311" s="518"/>
      <c r="VU311" s="518"/>
      <c r="VV311" s="518"/>
      <c r="VW311" s="518"/>
      <c r="VX311" s="518"/>
      <c r="VY311" s="518"/>
      <c r="VZ311" s="518"/>
      <c r="WA311" s="518"/>
      <c r="WB311" s="518"/>
      <c r="WC311" s="518"/>
      <c r="WD311" s="518"/>
      <c r="WE311" s="518"/>
      <c r="WF311" s="518"/>
      <c r="WG311" s="518"/>
      <c r="WH311" s="518"/>
      <c r="WI311" s="518"/>
      <c r="WJ311" s="518"/>
      <c r="WK311" s="518"/>
      <c r="WL311" s="518"/>
      <c r="WM311" s="518"/>
      <c r="WN311" s="518"/>
      <c r="WO311" s="518"/>
      <c r="WP311" s="518"/>
      <c r="WQ311" s="518"/>
      <c r="WR311" s="518"/>
      <c r="WS311" s="518"/>
      <c r="WT311" s="518"/>
      <c r="WU311" s="518"/>
      <c r="WV311" s="518"/>
      <c r="WW311" s="518"/>
      <c r="WX311" s="518"/>
      <c r="WY311" s="518"/>
      <c r="WZ311" s="518"/>
      <c r="XA311" s="518"/>
      <c r="XB311" s="518"/>
      <c r="XC311" s="518"/>
      <c r="XD311" s="518"/>
      <c r="XE311" s="518"/>
      <c r="XF311" s="518"/>
      <c r="XG311" s="518"/>
      <c r="XH311" s="518"/>
      <c r="XI311" s="518"/>
      <c r="XJ311" s="518"/>
      <c r="XK311" s="518"/>
      <c r="XL311" s="518"/>
      <c r="XM311" s="518"/>
      <c r="XN311" s="518"/>
      <c r="XO311" s="518"/>
      <c r="XP311" s="518"/>
      <c r="XQ311" s="518"/>
      <c r="XR311" s="518"/>
      <c r="XS311" s="518"/>
      <c r="XT311" s="518"/>
      <c r="XU311" s="518"/>
      <c r="XV311" s="518"/>
      <c r="XW311" s="518"/>
      <c r="XX311" s="518"/>
      <c r="XY311" s="518"/>
      <c r="XZ311" s="518"/>
      <c r="YA311" s="518"/>
      <c r="YB311" s="518"/>
      <c r="YC311" s="518"/>
      <c r="YD311" s="518"/>
      <c r="YE311" s="518"/>
      <c r="YF311" s="518"/>
      <c r="YG311" s="518"/>
      <c r="YH311" s="518"/>
      <c r="YI311" s="518"/>
      <c r="YJ311" s="518"/>
      <c r="YK311" s="518"/>
      <c r="YL311" s="518"/>
      <c r="YM311" s="518"/>
      <c r="YN311" s="518"/>
      <c r="YO311" s="518"/>
      <c r="YP311" s="518"/>
      <c r="YQ311" s="518"/>
      <c r="YR311" s="518"/>
      <c r="YS311" s="518"/>
      <c r="YT311" s="518"/>
      <c r="YU311" s="518"/>
      <c r="YV311" s="518"/>
      <c r="YW311" s="518"/>
      <c r="YX311" s="518"/>
      <c r="YY311" s="518"/>
      <c r="YZ311" s="518"/>
      <c r="ZA311" s="518"/>
      <c r="ZB311" s="518"/>
      <c r="ZC311" s="518"/>
      <c r="ZD311" s="518"/>
      <c r="ZE311" s="518"/>
      <c r="ZF311" s="518"/>
      <c r="ZG311" s="518"/>
      <c r="ZH311" s="518"/>
      <c r="ZI311" s="518"/>
      <c r="ZJ311" s="518"/>
      <c r="ZK311" s="518"/>
      <c r="ZL311" s="518"/>
      <c r="ZM311" s="518"/>
      <c r="ZN311" s="518"/>
      <c r="ZO311" s="518"/>
      <c r="ZP311" s="518"/>
      <c r="ZQ311" s="518"/>
      <c r="ZR311" s="518"/>
      <c r="ZS311" s="518"/>
      <c r="ZT311" s="518"/>
      <c r="ZU311" s="518"/>
      <c r="ZV311" s="518"/>
      <c r="ZW311" s="518"/>
      <c r="ZX311" s="518"/>
      <c r="ZY311" s="518"/>
      <c r="ZZ311" s="518"/>
      <c r="AAA311" s="518"/>
      <c r="AAB311" s="518"/>
      <c r="AAC311" s="518"/>
      <c r="AAD311" s="518"/>
      <c r="AAE311" s="518"/>
      <c r="AAF311" s="518"/>
      <c r="AAG311" s="518"/>
      <c r="AAH311" s="518"/>
      <c r="AAI311" s="518"/>
      <c r="AAJ311" s="518"/>
      <c r="AAK311" s="518"/>
      <c r="AAL311" s="518"/>
      <c r="AAM311" s="518"/>
      <c r="AAN311" s="518"/>
      <c r="AAO311" s="518"/>
      <c r="AAP311" s="518"/>
      <c r="AAQ311" s="518"/>
      <c r="AAR311" s="518"/>
      <c r="AAS311" s="518"/>
      <c r="AAT311" s="518"/>
      <c r="AAU311" s="518"/>
      <c r="AAV311" s="518"/>
      <c r="AAW311" s="518"/>
      <c r="AAX311" s="518"/>
      <c r="AAY311" s="518"/>
      <c r="AAZ311" s="518"/>
      <c r="ABA311" s="518"/>
      <c r="ABB311" s="518"/>
      <c r="ABC311" s="518"/>
      <c r="ABD311" s="518"/>
      <c r="ABE311" s="518"/>
      <c r="ABF311" s="518"/>
      <c r="ABG311" s="518"/>
      <c r="ABH311" s="518"/>
      <c r="ABI311" s="518"/>
      <c r="ABJ311" s="518"/>
      <c r="ABK311" s="518"/>
      <c r="ABL311" s="518"/>
      <c r="ABM311" s="518"/>
      <c r="ABN311" s="518"/>
      <c r="ABO311" s="518"/>
      <c r="ABP311" s="518"/>
      <c r="ABQ311" s="518"/>
      <c r="ABR311" s="518"/>
      <c r="ABS311" s="518"/>
      <c r="ABT311" s="518"/>
      <c r="ABU311" s="518"/>
      <c r="ABV311" s="518"/>
      <c r="ABW311" s="518"/>
      <c r="ABX311" s="518"/>
      <c r="ABY311" s="518"/>
      <c r="ABZ311" s="518"/>
      <c r="ACA311" s="518"/>
      <c r="ACB311" s="518"/>
      <c r="ACC311" s="518"/>
      <c r="ACD311" s="518"/>
      <c r="ACE311" s="518"/>
      <c r="ACF311" s="518"/>
      <c r="ACG311" s="518"/>
      <c r="ACH311" s="518"/>
      <c r="ACI311" s="518"/>
      <c r="ACJ311" s="518"/>
      <c r="ACK311" s="518"/>
      <c r="ACL311" s="518"/>
      <c r="ACM311" s="518"/>
      <c r="ACN311" s="518"/>
      <c r="ACO311" s="518"/>
      <c r="ACP311" s="518"/>
      <c r="ACQ311" s="518"/>
      <c r="ACR311" s="518"/>
      <c r="ACS311" s="518"/>
      <c r="ACT311" s="518"/>
      <c r="ACU311" s="518"/>
      <c r="ACV311" s="518"/>
      <c r="ACW311" s="518"/>
      <c r="ACX311" s="518"/>
      <c r="ACY311" s="518"/>
      <c r="ACZ311" s="518"/>
      <c r="ADA311" s="518"/>
      <c r="ADB311" s="518"/>
      <c r="ADC311" s="518"/>
      <c r="ADD311" s="518"/>
      <c r="ADE311" s="518"/>
      <c r="ADF311" s="518"/>
      <c r="ADG311" s="518"/>
      <c r="ADH311" s="518"/>
      <c r="ADI311" s="518"/>
      <c r="ADJ311" s="518"/>
      <c r="ADK311" s="518"/>
      <c r="ADL311" s="518"/>
      <c r="ADM311" s="518"/>
      <c r="ADN311" s="518"/>
      <c r="ADO311" s="518"/>
      <c r="ADP311" s="518"/>
      <c r="ADQ311" s="518"/>
      <c r="ADR311" s="518"/>
      <c r="ADS311" s="518"/>
      <c r="ADT311" s="518"/>
      <c r="ADU311" s="518"/>
      <c r="ADV311" s="518"/>
      <c r="ADW311" s="518"/>
      <c r="ADX311" s="518"/>
      <c r="ADY311" s="518"/>
      <c r="ADZ311" s="518"/>
      <c r="AEA311" s="518"/>
      <c r="AEB311" s="518"/>
      <c r="AEC311" s="518"/>
      <c r="AED311" s="518"/>
      <c r="AEE311" s="518"/>
      <c r="AEF311" s="518"/>
      <c r="AEG311" s="518"/>
      <c r="AEH311" s="518"/>
      <c r="AEI311" s="518"/>
      <c r="AEJ311" s="518"/>
      <c r="AEK311" s="518"/>
      <c r="AEL311" s="518"/>
      <c r="AEM311" s="518"/>
      <c r="AEN311" s="518"/>
      <c r="AEO311" s="518"/>
      <c r="AEP311" s="518"/>
      <c r="AEQ311" s="518"/>
      <c r="AER311" s="518"/>
      <c r="AES311" s="518"/>
      <c r="AET311" s="518"/>
      <c r="AEU311" s="518"/>
      <c r="AEV311" s="518"/>
      <c r="AEW311" s="518"/>
      <c r="AEX311" s="518"/>
      <c r="AEY311" s="518"/>
      <c r="AEZ311" s="518"/>
      <c r="AFA311" s="518"/>
      <c r="AFB311" s="518"/>
      <c r="AFC311" s="518"/>
      <c r="AFD311" s="518"/>
      <c r="AFE311" s="518"/>
      <c r="AFF311" s="518"/>
      <c r="AFG311" s="518"/>
      <c r="AFH311" s="518"/>
      <c r="AFI311" s="518"/>
      <c r="AFJ311" s="518"/>
      <c r="AFK311" s="518"/>
      <c r="AFL311" s="518"/>
      <c r="AFM311" s="518"/>
      <c r="AFN311" s="518"/>
      <c r="AFO311" s="518"/>
      <c r="AFP311" s="518"/>
      <c r="AFQ311" s="518"/>
      <c r="AFR311" s="518"/>
      <c r="AFS311" s="518"/>
      <c r="AFT311" s="518"/>
      <c r="AFU311" s="518"/>
      <c r="AFV311" s="518"/>
      <c r="AFW311" s="518"/>
      <c r="AFX311" s="518"/>
      <c r="AFY311" s="518"/>
      <c r="AFZ311" s="518"/>
      <c r="AGA311" s="518"/>
      <c r="AGB311" s="518"/>
      <c r="AGC311" s="518"/>
      <c r="AGD311" s="518"/>
      <c r="AGE311" s="518"/>
      <c r="AGF311" s="518"/>
      <c r="AGG311" s="518"/>
      <c r="AGH311" s="518"/>
      <c r="AGI311" s="518"/>
      <c r="AGJ311" s="518"/>
      <c r="AGK311" s="518"/>
      <c r="AGL311" s="518"/>
      <c r="AGM311" s="518"/>
      <c r="AGN311" s="518"/>
      <c r="AGO311" s="518"/>
      <c r="AGP311" s="518"/>
      <c r="AGQ311" s="518"/>
      <c r="AGR311" s="518"/>
      <c r="AGS311" s="518"/>
      <c r="AGT311" s="518"/>
      <c r="AGU311" s="518"/>
      <c r="AGV311" s="518"/>
      <c r="AGW311" s="518"/>
      <c r="AGX311" s="518"/>
      <c r="AGY311" s="518"/>
      <c r="AGZ311" s="518"/>
      <c r="AHA311" s="518"/>
      <c r="AHB311" s="518"/>
      <c r="AHC311" s="518"/>
      <c r="AHD311" s="518"/>
      <c r="AHE311" s="518"/>
      <c r="AHF311" s="518"/>
      <c r="AHG311" s="518"/>
      <c r="AHH311" s="518"/>
      <c r="AHI311" s="518"/>
      <c r="AHJ311" s="518"/>
      <c r="AHK311" s="518"/>
      <c r="AHL311" s="518"/>
      <c r="AHM311" s="518"/>
      <c r="AHN311" s="518"/>
      <c r="AHO311" s="518"/>
      <c r="AHP311" s="518"/>
      <c r="AHQ311" s="518"/>
      <c r="AHR311" s="518"/>
      <c r="AHS311" s="518"/>
      <c r="AHT311" s="518"/>
      <c r="AHU311" s="518"/>
      <c r="AHV311" s="518"/>
      <c r="AHW311" s="518"/>
      <c r="AHX311" s="518"/>
      <c r="AHY311" s="518"/>
      <c r="AHZ311" s="518"/>
      <c r="AIA311" s="518"/>
      <c r="AIB311" s="518"/>
      <c r="AIC311" s="518"/>
      <c r="AID311" s="518"/>
      <c r="AIE311" s="518"/>
      <c r="AIF311" s="518"/>
      <c r="AIG311" s="518"/>
      <c r="AIH311" s="518"/>
      <c r="AII311" s="518"/>
      <c r="AIJ311" s="518"/>
      <c r="AIK311" s="518"/>
      <c r="AIL311" s="518"/>
      <c r="AIM311" s="518"/>
      <c r="AIN311" s="518"/>
      <c r="AIO311" s="518"/>
      <c r="AIP311" s="518"/>
      <c r="AIQ311" s="518"/>
      <c r="AIR311" s="518"/>
      <c r="AIS311" s="518"/>
      <c r="AIT311" s="518"/>
      <c r="AIU311" s="518"/>
      <c r="AIV311" s="518"/>
      <c r="AIW311" s="518"/>
      <c r="AIX311" s="518"/>
      <c r="AIY311" s="518"/>
      <c r="AIZ311" s="518"/>
      <c r="AJA311" s="518"/>
      <c r="AJB311" s="518"/>
      <c r="AJC311" s="518"/>
      <c r="AJD311" s="518"/>
      <c r="AJE311" s="518"/>
      <c r="AJF311" s="518"/>
      <c r="AJG311" s="518"/>
      <c r="AJH311" s="518"/>
      <c r="AJI311" s="518"/>
      <c r="AJJ311" s="518"/>
      <c r="AJK311" s="518"/>
      <c r="AJL311" s="518"/>
      <c r="AJM311" s="518"/>
      <c r="AJN311" s="518"/>
      <c r="AJO311" s="518"/>
      <c r="AJP311" s="518"/>
      <c r="AJQ311" s="518"/>
      <c r="AJR311" s="518"/>
      <c r="AJS311" s="518"/>
      <c r="AJT311" s="518"/>
      <c r="AJU311" s="518"/>
      <c r="AJV311" s="518"/>
      <c r="AJW311" s="518"/>
      <c r="AJX311" s="518"/>
      <c r="AJY311" s="518"/>
      <c r="AJZ311" s="518"/>
      <c r="AKA311" s="518"/>
      <c r="AKB311" s="518"/>
      <c r="AKC311" s="518"/>
      <c r="AKD311" s="518"/>
      <c r="AKE311" s="518"/>
      <c r="AKF311" s="518"/>
      <c r="AKG311" s="518"/>
      <c r="AKH311" s="518"/>
      <c r="AKI311" s="518"/>
      <c r="AKJ311" s="518"/>
      <c r="AKK311" s="518"/>
      <c r="AKL311" s="518"/>
      <c r="AKM311" s="518"/>
      <c r="AKN311" s="518"/>
      <c r="AKO311" s="518"/>
      <c r="AKP311" s="518"/>
      <c r="AKQ311" s="518"/>
      <c r="AKR311" s="518"/>
      <c r="AKS311" s="518"/>
      <c r="AKT311" s="518"/>
      <c r="AKU311" s="518"/>
      <c r="AKV311" s="518"/>
      <c r="AKW311" s="518"/>
      <c r="AKX311" s="518"/>
      <c r="AKY311" s="518"/>
      <c r="AKZ311" s="518"/>
      <c r="ALA311" s="518"/>
      <c r="ALB311" s="518"/>
      <c r="ALC311" s="518"/>
      <c r="ALD311" s="518"/>
      <c r="ALE311" s="518"/>
      <c r="ALF311" s="518"/>
      <c r="ALG311" s="518"/>
      <c r="ALH311" s="518"/>
      <c r="ALI311" s="518"/>
      <c r="ALJ311" s="518"/>
      <c r="ALK311" s="518"/>
      <c r="ALL311" s="518"/>
      <c r="ALM311" s="518"/>
      <c r="ALN311" s="518"/>
      <c r="ALO311" s="518"/>
      <c r="ALP311" s="518"/>
      <c r="ALQ311" s="518"/>
      <c r="ALR311" s="518"/>
      <c r="ALS311" s="518"/>
      <c r="ALT311" s="518"/>
      <c r="ALU311" s="518"/>
      <c r="ALV311" s="518"/>
      <c r="ALW311" s="518"/>
      <c r="ALX311" s="518"/>
      <c r="ALY311" s="518"/>
      <c r="ALZ311" s="518"/>
      <c r="AMA311" s="518"/>
      <c r="AMB311" s="518"/>
      <c r="AMC311" s="518"/>
      <c r="AMD311" s="518"/>
      <c r="AME311" s="518"/>
      <c r="AMF311" s="518"/>
      <c r="AMG311" s="518"/>
      <c r="AMH311" s="518"/>
      <c r="AMI311" s="518"/>
      <c r="AMJ311" s="518"/>
      <c r="AMK311" s="518"/>
      <c r="AML311" s="518"/>
      <c r="AMM311" s="518"/>
      <c r="AMN311" s="518"/>
      <c r="AMO311" s="518"/>
      <c r="AMP311" s="518"/>
      <c r="AMQ311" s="518"/>
      <c r="AMR311" s="518"/>
      <c r="AMS311" s="518"/>
      <c r="AMT311" s="518"/>
      <c r="AMU311" s="518"/>
      <c r="AMV311" s="518"/>
      <c r="AMW311" s="518"/>
      <c r="AMX311" s="518"/>
      <c r="AMY311" s="518"/>
      <c r="AMZ311" s="518"/>
      <c r="ANA311" s="518"/>
      <c r="ANB311" s="518"/>
      <c r="ANC311" s="518"/>
      <c r="AND311" s="518"/>
      <c r="ANE311" s="518"/>
      <c r="ANF311" s="518"/>
      <c r="ANG311" s="518"/>
      <c r="ANH311" s="518"/>
      <c r="ANI311" s="518"/>
      <c r="ANJ311" s="518"/>
      <c r="ANK311" s="518"/>
      <c r="ANL311" s="518"/>
      <c r="ANM311" s="518"/>
      <c r="ANN311" s="518"/>
      <c r="ANO311" s="518"/>
      <c r="ANP311" s="518"/>
      <c r="ANQ311" s="518"/>
      <c r="ANR311" s="518"/>
      <c r="ANS311" s="518"/>
      <c r="ANT311" s="518"/>
      <c r="ANU311" s="518"/>
      <c r="ANV311" s="518"/>
      <c r="ANW311" s="518"/>
      <c r="ANX311" s="518"/>
      <c r="ANY311" s="518"/>
      <c r="ANZ311" s="518"/>
      <c r="AOA311" s="518"/>
      <c r="AOB311" s="518"/>
      <c r="AOC311" s="518"/>
      <c r="AOD311" s="518"/>
      <c r="AOE311" s="518"/>
      <c r="AOF311" s="518"/>
      <c r="AOG311" s="518"/>
      <c r="AOH311" s="518"/>
      <c r="AOI311" s="518"/>
      <c r="AOJ311" s="518"/>
      <c r="AOK311" s="518"/>
      <c r="AOL311" s="518"/>
      <c r="AOM311" s="518"/>
      <c r="AON311" s="518"/>
      <c r="AOO311" s="518"/>
      <c r="AOP311" s="518"/>
      <c r="AOQ311" s="518"/>
      <c r="AOR311" s="518"/>
      <c r="AOS311" s="518"/>
      <c r="AOT311" s="518"/>
      <c r="AOU311" s="518"/>
      <c r="AOV311" s="518"/>
      <c r="AOW311" s="518"/>
      <c r="AOX311" s="518"/>
      <c r="AOY311" s="518"/>
      <c r="AOZ311" s="518"/>
      <c r="APA311" s="518"/>
      <c r="APB311" s="518"/>
      <c r="APC311" s="518"/>
      <c r="APD311" s="518"/>
      <c r="APE311" s="518"/>
      <c r="APF311" s="518"/>
      <c r="APG311" s="518"/>
      <c r="APH311" s="518"/>
      <c r="API311" s="518"/>
      <c r="APJ311" s="518"/>
      <c r="APK311" s="518"/>
      <c r="APL311" s="518"/>
      <c r="APM311" s="518"/>
      <c r="APN311" s="518"/>
      <c r="APO311" s="518"/>
      <c r="APP311" s="518"/>
      <c r="APQ311" s="518"/>
      <c r="APR311" s="518"/>
      <c r="APS311" s="518"/>
      <c r="APT311" s="518"/>
      <c r="APU311" s="518"/>
      <c r="APV311" s="518"/>
      <c r="APW311" s="518"/>
      <c r="APX311" s="518"/>
      <c r="APY311" s="518"/>
      <c r="APZ311" s="518"/>
      <c r="AQA311" s="518"/>
      <c r="AQB311" s="518"/>
      <c r="AQC311" s="518"/>
      <c r="AQD311" s="518"/>
      <c r="AQE311" s="518"/>
      <c r="AQF311" s="518"/>
      <c r="AQG311" s="518"/>
      <c r="AQH311" s="518"/>
      <c r="AQI311" s="518"/>
      <c r="AQJ311" s="518"/>
      <c r="AQK311" s="518"/>
      <c r="AQL311" s="518"/>
      <c r="AQM311" s="518"/>
      <c r="AQN311" s="518"/>
      <c r="AQO311" s="518"/>
      <c r="AQP311" s="518"/>
      <c r="AQQ311" s="518"/>
      <c r="AQR311" s="518"/>
      <c r="AQS311" s="518"/>
      <c r="AQT311" s="518"/>
      <c r="AQU311" s="518"/>
      <c r="AQV311" s="518"/>
      <c r="AQW311" s="518"/>
      <c r="AQX311" s="518"/>
      <c r="AQY311" s="518"/>
      <c r="AQZ311" s="518"/>
      <c r="ARA311" s="518"/>
      <c r="ARB311" s="518"/>
      <c r="ARC311" s="518"/>
      <c r="ARD311" s="518"/>
      <c r="ARE311" s="518"/>
      <c r="ARF311" s="518"/>
      <c r="ARG311" s="518"/>
      <c r="ARH311" s="518"/>
      <c r="ARI311" s="518"/>
      <c r="ARJ311" s="518"/>
      <c r="ARK311" s="518"/>
      <c r="ARL311" s="518"/>
      <c r="ARM311" s="518"/>
      <c r="ARN311" s="518"/>
      <c r="ARO311" s="518"/>
      <c r="ARP311" s="518"/>
      <c r="ARQ311" s="518"/>
      <c r="ARR311" s="518"/>
      <c r="ARS311" s="518"/>
      <c r="ART311" s="518"/>
      <c r="ARU311" s="518"/>
      <c r="ARV311" s="518"/>
      <c r="ARW311" s="518"/>
      <c r="ARX311" s="518"/>
      <c r="ARY311" s="518"/>
      <c r="ARZ311" s="518"/>
      <c r="ASA311" s="518"/>
      <c r="ASB311" s="518"/>
      <c r="ASC311" s="518"/>
    </row>
    <row r="312" spans="1:1173" s="512" customFormat="1" ht="22" hidden="1" customHeight="1" thickTop="1" thickBot="1" x14ac:dyDescent="0.2">
      <c r="A312" s="513"/>
      <c r="B312" s="556" t="s">
        <v>250</v>
      </c>
      <c r="C312" s="557" t="s">
        <v>49</v>
      </c>
      <c r="D312" s="558">
        <f>IF(D$29="","",D297+D301+D305+D309)</f>
        <v>1317756270.0619934</v>
      </c>
      <c r="E312" s="558">
        <f t="shared" si="113"/>
        <v>2581181126.5813842</v>
      </c>
      <c r="F312" s="558">
        <f t="shared" si="113"/>
        <v>3792740044.6677289</v>
      </c>
      <c r="G312" s="558">
        <f t="shared" si="113"/>
        <v>4956469761.7216072</v>
      </c>
      <c r="H312" s="558">
        <f t="shared" si="113"/>
        <v>6072976212.1137733</v>
      </c>
      <c r="I312" s="558">
        <f t="shared" si="113"/>
        <v>7144412417.74226</v>
      </c>
      <c r="J312" s="558">
        <f t="shared" si="113"/>
        <v>8172855966.1222353</v>
      </c>
      <c r="K312" s="558">
        <f t="shared" si="113"/>
        <v>9160257060.6242828</v>
      </c>
      <c r="L312" s="558">
        <f t="shared" si="113"/>
        <v>10108518971.630709</v>
      </c>
      <c r="M312" s="558">
        <f t="shared" si="113"/>
        <v>11019419505.268833</v>
      </c>
      <c r="N312" s="558">
        <f t="shared" si="113"/>
        <v>11894691366.855028</v>
      </c>
      <c r="O312" s="558">
        <f t="shared" si="113"/>
        <v>12735956790.721249</v>
      </c>
      <c r="P312" s="558">
        <f t="shared" si="113"/>
        <v>13544794578.989296</v>
      </c>
      <c r="Q312" s="558">
        <f t="shared" si="113"/>
        <v>14315216137.26495</v>
      </c>
      <c r="R312" s="558">
        <f t="shared" si="113"/>
        <v>15056134483.994617</v>
      </c>
      <c r="S312" s="558">
        <f t="shared" si="113"/>
        <v>15768896691.338148</v>
      </c>
      <c r="T312" s="558">
        <f t="shared" si="113"/>
        <v>16454822547.673079</v>
      </c>
      <c r="U312" s="558">
        <f t="shared" si="113"/>
        <v>17115152223.373358</v>
      </c>
      <c r="V312" s="558">
        <f t="shared" si="113"/>
        <v>17751073375.9049</v>
      </c>
      <c r="W312" s="558">
        <f t="shared" si="113"/>
        <v>18363721737.224171</v>
      </c>
      <c r="X312" s="558">
        <f t="shared" si="113"/>
        <v>18954181674.355263</v>
      </c>
      <c r="Y312" s="558">
        <f t="shared" si="113"/>
        <v>19523486724.371925</v>
      </c>
      <c r="Z312" s="558">
        <f t="shared" si="113"/>
        <v>20072620104.954998</v>
      </c>
      <c r="AA312" s="558">
        <f t="shared" si="113"/>
        <v>20588833654.937229</v>
      </c>
      <c r="AB312" s="558">
        <f t="shared" si="113"/>
        <v>21086732673.811234</v>
      </c>
      <c r="AC312" s="558">
        <f t="shared" si="113"/>
        <v>21567165501.422649</v>
      </c>
      <c r="AD312" s="558">
        <f t="shared" si="113"/>
        <v>22030971712.17971</v>
      </c>
      <c r="AE312" s="558">
        <f t="shared" si="113"/>
        <v>22478929540.074516</v>
      </c>
      <c r="AF312" s="558">
        <f t="shared" si="113"/>
        <v>22911782754.03096</v>
      </c>
      <c r="AG312" s="558">
        <f t="shared" si="113"/>
        <v>23330254270.857285</v>
      </c>
      <c r="AH312" s="558">
        <f t="shared" si="113"/>
        <v>23735033261.813217</v>
      </c>
      <c r="AI312" s="558">
        <f t="shared" si="113"/>
        <v>24126775487.945072</v>
      </c>
      <c r="AJ312" s="558">
        <f t="shared" si="113"/>
        <v>24506103620.126766</v>
      </c>
      <c r="AK312" s="558" t="str">
        <f t="shared" si="113"/>
        <v/>
      </c>
      <c r="AL312" s="558" t="str">
        <f t="shared" si="113"/>
        <v/>
      </c>
      <c r="AM312" s="558" t="str">
        <f t="shared" si="113"/>
        <v/>
      </c>
      <c r="AN312" s="558" t="str">
        <f t="shared" si="113"/>
        <v/>
      </c>
      <c r="AO312" s="558" t="str">
        <f t="shared" si="113"/>
        <v/>
      </c>
      <c r="AP312" s="558" t="str">
        <f t="shared" si="113"/>
        <v/>
      </c>
      <c r="AQ312" s="558" t="str">
        <f t="shared" si="113"/>
        <v/>
      </c>
      <c r="AR312" s="558" t="str">
        <f t="shared" si="113"/>
        <v/>
      </c>
      <c r="AS312" s="518"/>
      <c r="AT312" s="518"/>
      <c r="AU312" s="518"/>
      <c r="AV312" s="518"/>
      <c r="AW312" s="518"/>
      <c r="AX312" s="518"/>
      <c r="AY312" s="518"/>
      <c r="AZ312" s="518"/>
      <c r="BA312" s="518"/>
      <c r="BB312" s="518"/>
      <c r="BC312" s="518"/>
      <c r="BD312" s="518"/>
      <c r="BE312" s="518"/>
      <c r="BF312" s="518"/>
      <c r="BG312" s="518"/>
      <c r="BH312" s="518"/>
      <c r="BI312" s="518"/>
      <c r="BJ312" s="518"/>
      <c r="BK312" s="518"/>
      <c r="BL312" s="518"/>
      <c r="BM312" s="518"/>
      <c r="BN312" s="518"/>
      <c r="BO312" s="518"/>
      <c r="BP312" s="518"/>
      <c r="BQ312" s="518"/>
      <c r="BR312" s="518"/>
      <c r="BS312" s="518"/>
      <c r="BT312" s="518"/>
      <c r="BU312" s="518"/>
      <c r="BV312" s="518"/>
      <c r="BW312" s="518"/>
      <c r="BX312" s="518"/>
      <c r="BY312" s="518"/>
      <c r="BZ312" s="518"/>
      <c r="CA312" s="518"/>
      <c r="CB312" s="518"/>
      <c r="CC312" s="518"/>
      <c r="CD312" s="518"/>
      <c r="CE312" s="518"/>
      <c r="CF312" s="518"/>
      <c r="CG312" s="518"/>
      <c r="CH312" s="518"/>
      <c r="CI312" s="518"/>
      <c r="CJ312" s="518"/>
      <c r="CK312" s="518"/>
      <c r="CL312" s="518"/>
      <c r="CM312" s="518"/>
      <c r="CN312" s="518"/>
      <c r="CO312" s="518"/>
      <c r="CP312" s="518"/>
      <c r="CQ312" s="518"/>
      <c r="CR312" s="518"/>
      <c r="CS312" s="518"/>
      <c r="CT312" s="518"/>
      <c r="CU312" s="518"/>
      <c r="CV312" s="518"/>
      <c r="CW312" s="518"/>
      <c r="CX312" s="518"/>
      <c r="CY312" s="518"/>
      <c r="CZ312" s="518"/>
      <c r="DA312" s="518"/>
      <c r="DB312" s="518"/>
      <c r="DC312" s="518"/>
      <c r="DD312" s="518"/>
      <c r="DE312" s="518"/>
      <c r="DF312" s="518"/>
      <c r="DG312" s="518"/>
      <c r="DH312" s="518"/>
      <c r="DI312" s="518"/>
      <c r="DJ312" s="518"/>
      <c r="DK312" s="518"/>
      <c r="DL312" s="518"/>
      <c r="DM312" s="518"/>
      <c r="DN312" s="518"/>
      <c r="DO312" s="518"/>
      <c r="DP312" s="518"/>
      <c r="DQ312" s="518"/>
      <c r="DR312" s="518"/>
      <c r="DS312" s="518"/>
      <c r="DT312" s="518"/>
      <c r="DU312" s="518"/>
      <c r="DV312" s="518"/>
      <c r="DW312" s="518"/>
      <c r="DX312" s="518"/>
      <c r="DY312" s="518"/>
      <c r="DZ312" s="518"/>
      <c r="EA312" s="518"/>
      <c r="EB312" s="518"/>
      <c r="EC312" s="518"/>
      <c r="ED312" s="518"/>
      <c r="EE312" s="518"/>
      <c r="EF312" s="518"/>
      <c r="EG312" s="518"/>
      <c r="EH312" s="518"/>
      <c r="EI312" s="518"/>
      <c r="EJ312" s="518"/>
      <c r="EK312" s="518"/>
      <c r="EL312" s="518"/>
      <c r="EM312" s="518"/>
      <c r="EN312" s="518"/>
      <c r="EO312" s="518"/>
      <c r="EP312" s="518"/>
      <c r="EQ312" s="518"/>
      <c r="ER312" s="518"/>
      <c r="ES312" s="518"/>
      <c r="ET312" s="518"/>
      <c r="EU312" s="518"/>
      <c r="EV312" s="518"/>
      <c r="EW312" s="518"/>
      <c r="EX312" s="518"/>
      <c r="EY312" s="518"/>
      <c r="EZ312" s="518"/>
      <c r="FA312" s="518"/>
      <c r="FB312" s="518"/>
      <c r="FC312" s="518"/>
      <c r="FD312" s="518"/>
      <c r="FE312" s="518"/>
      <c r="FF312" s="518"/>
      <c r="FG312" s="518"/>
      <c r="FH312" s="518"/>
      <c r="FI312" s="518"/>
      <c r="FJ312" s="518"/>
      <c r="FK312" s="518"/>
      <c r="FL312" s="518"/>
      <c r="FM312" s="518"/>
      <c r="FN312" s="518"/>
      <c r="FO312" s="518"/>
      <c r="FP312" s="518"/>
      <c r="FQ312" s="518"/>
      <c r="FR312" s="518"/>
      <c r="FS312" s="518"/>
      <c r="FT312" s="518"/>
      <c r="FU312" s="518"/>
      <c r="FV312" s="518"/>
      <c r="FW312" s="518"/>
      <c r="FX312" s="518"/>
      <c r="FY312" s="518"/>
      <c r="FZ312" s="518"/>
      <c r="GA312" s="518"/>
      <c r="GB312" s="518"/>
      <c r="GC312" s="518"/>
      <c r="GD312" s="518"/>
      <c r="GE312" s="518"/>
      <c r="GF312" s="518"/>
      <c r="GG312" s="518"/>
      <c r="GH312" s="518"/>
      <c r="GI312" s="518"/>
      <c r="GJ312" s="518"/>
      <c r="GK312" s="518"/>
      <c r="GL312" s="518"/>
      <c r="GM312" s="518"/>
      <c r="GN312" s="518"/>
      <c r="GO312" s="518"/>
      <c r="GP312" s="518"/>
      <c r="GQ312" s="518"/>
      <c r="GR312" s="518"/>
      <c r="GS312" s="518"/>
      <c r="GT312" s="518"/>
      <c r="GU312" s="518"/>
      <c r="GV312" s="518"/>
      <c r="GW312" s="518"/>
      <c r="GX312" s="518"/>
      <c r="GY312" s="518"/>
      <c r="GZ312" s="518"/>
      <c r="HA312" s="518"/>
      <c r="HB312" s="518"/>
      <c r="HC312" s="518"/>
      <c r="HD312" s="518"/>
      <c r="HE312" s="518"/>
      <c r="HF312" s="518"/>
      <c r="HG312" s="518"/>
      <c r="HH312" s="518"/>
      <c r="HI312" s="518"/>
      <c r="HJ312" s="518"/>
      <c r="HK312" s="518"/>
      <c r="HL312" s="518"/>
      <c r="HM312" s="518"/>
      <c r="HN312" s="518"/>
      <c r="HO312" s="518"/>
      <c r="HP312" s="518"/>
      <c r="HQ312" s="518"/>
      <c r="HR312" s="518"/>
      <c r="HS312" s="518"/>
      <c r="HT312" s="518"/>
      <c r="HU312" s="518"/>
      <c r="HV312" s="518"/>
      <c r="HW312" s="518"/>
      <c r="HX312" s="518"/>
      <c r="HY312" s="518"/>
      <c r="HZ312" s="518"/>
      <c r="IA312" s="518"/>
      <c r="IB312" s="518"/>
      <c r="IC312" s="518"/>
      <c r="ID312" s="518"/>
      <c r="IE312" s="518"/>
      <c r="IF312" s="518"/>
      <c r="IG312" s="518"/>
      <c r="IH312" s="518"/>
      <c r="II312" s="518"/>
      <c r="IJ312" s="518"/>
      <c r="IK312" s="518"/>
      <c r="IL312" s="518"/>
      <c r="IM312" s="518"/>
      <c r="IN312" s="518"/>
      <c r="IO312" s="518"/>
      <c r="IP312" s="518"/>
      <c r="IQ312" s="518"/>
      <c r="IR312" s="518"/>
      <c r="IS312" s="518"/>
      <c r="IT312" s="518"/>
      <c r="IU312" s="518"/>
      <c r="IV312" s="518"/>
      <c r="IW312" s="518"/>
      <c r="IX312" s="518"/>
      <c r="IY312" s="518"/>
      <c r="IZ312" s="518"/>
      <c r="JA312" s="518"/>
      <c r="JB312" s="518"/>
      <c r="JC312" s="518"/>
      <c r="JD312" s="518"/>
      <c r="JE312" s="518"/>
      <c r="JF312" s="518"/>
      <c r="JG312" s="518"/>
      <c r="JH312" s="518"/>
      <c r="JI312" s="518"/>
      <c r="JJ312" s="518"/>
      <c r="JK312" s="518"/>
      <c r="JL312" s="518"/>
      <c r="JM312" s="518"/>
      <c r="JN312" s="518"/>
      <c r="JO312" s="518"/>
      <c r="JP312" s="518"/>
      <c r="JQ312" s="518"/>
      <c r="JR312" s="518"/>
      <c r="JS312" s="518"/>
      <c r="JT312" s="518"/>
      <c r="JU312" s="518"/>
      <c r="JV312" s="518"/>
      <c r="JW312" s="518"/>
      <c r="JX312" s="518"/>
      <c r="JY312" s="518"/>
      <c r="JZ312" s="518"/>
      <c r="KA312" s="518"/>
      <c r="KB312" s="518"/>
      <c r="KC312" s="518"/>
      <c r="KD312" s="518"/>
      <c r="KE312" s="518"/>
      <c r="KF312" s="518"/>
      <c r="KG312" s="518"/>
      <c r="KH312" s="518"/>
      <c r="KI312" s="518"/>
      <c r="KJ312" s="518"/>
      <c r="KK312" s="518"/>
      <c r="KL312" s="518"/>
      <c r="KM312" s="518"/>
      <c r="KN312" s="518"/>
      <c r="KO312" s="518"/>
      <c r="KP312" s="518"/>
      <c r="KQ312" s="518"/>
      <c r="KR312" s="518"/>
      <c r="KS312" s="518"/>
      <c r="KT312" s="518"/>
      <c r="KU312" s="518"/>
      <c r="KV312" s="518"/>
      <c r="KW312" s="518"/>
      <c r="KX312" s="518"/>
      <c r="KY312" s="518"/>
      <c r="KZ312" s="518"/>
      <c r="LA312" s="518"/>
      <c r="LB312" s="518"/>
      <c r="LC312" s="518"/>
      <c r="LD312" s="518"/>
      <c r="LE312" s="518"/>
      <c r="LF312" s="518"/>
      <c r="LG312" s="518"/>
      <c r="LH312" s="518"/>
      <c r="LI312" s="518"/>
      <c r="LJ312" s="518"/>
      <c r="LK312" s="518"/>
      <c r="LL312" s="518"/>
      <c r="LM312" s="518"/>
      <c r="LN312" s="518"/>
      <c r="LO312" s="518"/>
      <c r="LP312" s="518"/>
      <c r="LQ312" s="518"/>
      <c r="LR312" s="518"/>
      <c r="LS312" s="518"/>
      <c r="LT312" s="518"/>
      <c r="LU312" s="518"/>
      <c r="LV312" s="518"/>
      <c r="LW312" s="518"/>
      <c r="LX312" s="518"/>
      <c r="LY312" s="518"/>
      <c r="LZ312" s="518"/>
      <c r="MA312" s="518"/>
      <c r="MB312" s="518"/>
      <c r="MC312" s="518"/>
      <c r="MD312" s="518"/>
      <c r="ME312" s="518"/>
      <c r="MF312" s="518"/>
      <c r="MG312" s="518"/>
      <c r="MH312" s="518"/>
      <c r="MI312" s="518"/>
      <c r="MJ312" s="518"/>
      <c r="MK312" s="518"/>
      <c r="ML312" s="518"/>
      <c r="MM312" s="518"/>
      <c r="MN312" s="518"/>
      <c r="MO312" s="518"/>
      <c r="MP312" s="518"/>
      <c r="MQ312" s="518"/>
      <c r="MR312" s="518"/>
      <c r="MS312" s="518"/>
      <c r="MT312" s="518"/>
      <c r="MU312" s="518"/>
      <c r="MV312" s="518"/>
      <c r="MW312" s="518"/>
      <c r="MX312" s="518"/>
      <c r="MY312" s="518"/>
      <c r="MZ312" s="518"/>
      <c r="NA312" s="518"/>
      <c r="NB312" s="518"/>
      <c r="NC312" s="518"/>
      <c r="ND312" s="518"/>
      <c r="NE312" s="518"/>
      <c r="NF312" s="518"/>
      <c r="NG312" s="518"/>
      <c r="NH312" s="518"/>
      <c r="NI312" s="518"/>
      <c r="NJ312" s="518"/>
      <c r="NK312" s="518"/>
      <c r="NL312" s="518"/>
      <c r="NM312" s="518"/>
      <c r="NN312" s="518"/>
      <c r="NO312" s="518"/>
      <c r="NP312" s="518"/>
      <c r="NQ312" s="518"/>
      <c r="NR312" s="518"/>
      <c r="NS312" s="518"/>
      <c r="NT312" s="518"/>
      <c r="NU312" s="518"/>
      <c r="NV312" s="518"/>
      <c r="NW312" s="518"/>
      <c r="NX312" s="518"/>
      <c r="NY312" s="518"/>
      <c r="NZ312" s="518"/>
      <c r="OA312" s="518"/>
      <c r="OB312" s="518"/>
      <c r="OC312" s="518"/>
      <c r="OD312" s="518"/>
      <c r="OE312" s="518"/>
      <c r="OF312" s="518"/>
      <c r="OG312" s="518"/>
      <c r="OH312" s="518"/>
      <c r="OI312" s="518"/>
      <c r="OJ312" s="518"/>
      <c r="OK312" s="518"/>
      <c r="OL312" s="518"/>
      <c r="OM312" s="518"/>
      <c r="ON312" s="518"/>
      <c r="OO312" s="518"/>
      <c r="OP312" s="518"/>
      <c r="OQ312" s="518"/>
      <c r="OR312" s="518"/>
      <c r="OS312" s="518"/>
      <c r="OT312" s="518"/>
      <c r="OU312" s="518"/>
      <c r="OV312" s="518"/>
      <c r="OW312" s="518"/>
      <c r="OX312" s="518"/>
      <c r="OY312" s="518"/>
      <c r="OZ312" s="518"/>
      <c r="PA312" s="518"/>
      <c r="PB312" s="518"/>
      <c r="PC312" s="518"/>
      <c r="PD312" s="518"/>
      <c r="PE312" s="518"/>
      <c r="PF312" s="518"/>
      <c r="PG312" s="518"/>
      <c r="PH312" s="518"/>
      <c r="PI312" s="518"/>
      <c r="PJ312" s="518"/>
      <c r="PK312" s="518"/>
      <c r="PL312" s="518"/>
      <c r="PM312" s="518"/>
      <c r="PN312" s="518"/>
      <c r="PO312" s="518"/>
      <c r="PP312" s="518"/>
      <c r="PQ312" s="518"/>
      <c r="PR312" s="518"/>
      <c r="PS312" s="518"/>
      <c r="PT312" s="518"/>
      <c r="PU312" s="518"/>
      <c r="PV312" s="518"/>
      <c r="PW312" s="518"/>
      <c r="PX312" s="518"/>
      <c r="PY312" s="518"/>
      <c r="PZ312" s="518"/>
      <c r="QA312" s="518"/>
      <c r="QB312" s="518"/>
      <c r="QC312" s="518"/>
      <c r="QD312" s="518"/>
      <c r="QE312" s="518"/>
      <c r="QF312" s="518"/>
      <c r="QG312" s="518"/>
      <c r="QH312" s="518"/>
      <c r="QI312" s="518"/>
      <c r="QJ312" s="518"/>
      <c r="QK312" s="518"/>
      <c r="QL312" s="518"/>
      <c r="QM312" s="518"/>
      <c r="QN312" s="518"/>
      <c r="QO312" s="518"/>
      <c r="QP312" s="518"/>
      <c r="QQ312" s="518"/>
      <c r="QR312" s="518"/>
      <c r="QS312" s="518"/>
      <c r="QT312" s="518"/>
      <c r="QU312" s="518"/>
      <c r="QV312" s="518"/>
      <c r="QW312" s="518"/>
      <c r="QX312" s="518"/>
      <c r="QY312" s="518"/>
      <c r="QZ312" s="518"/>
      <c r="RA312" s="518"/>
      <c r="RB312" s="518"/>
      <c r="RC312" s="518"/>
      <c r="RD312" s="518"/>
      <c r="RE312" s="518"/>
      <c r="RF312" s="518"/>
      <c r="RG312" s="518"/>
      <c r="RH312" s="518"/>
      <c r="RI312" s="518"/>
      <c r="RJ312" s="518"/>
      <c r="RK312" s="518"/>
      <c r="RL312" s="518"/>
      <c r="RM312" s="518"/>
      <c r="RN312" s="518"/>
      <c r="RO312" s="518"/>
      <c r="RP312" s="518"/>
      <c r="RQ312" s="518"/>
      <c r="RR312" s="518"/>
      <c r="RS312" s="518"/>
      <c r="RT312" s="518"/>
      <c r="RU312" s="518"/>
      <c r="RV312" s="518"/>
      <c r="RW312" s="518"/>
      <c r="RX312" s="518"/>
      <c r="RY312" s="518"/>
      <c r="RZ312" s="518"/>
      <c r="SA312" s="518"/>
      <c r="SB312" s="518"/>
      <c r="SC312" s="518"/>
      <c r="SD312" s="518"/>
      <c r="SE312" s="518"/>
      <c r="SF312" s="518"/>
      <c r="SG312" s="518"/>
      <c r="SH312" s="518"/>
      <c r="SI312" s="518"/>
      <c r="SJ312" s="518"/>
      <c r="SK312" s="518"/>
      <c r="SL312" s="518"/>
      <c r="SM312" s="518"/>
      <c r="SN312" s="518"/>
      <c r="SO312" s="518"/>
      <c r="SP312" s="518"/>
      <c r="SQ312" s="518"/>
      <c r="SR312" s="518"/>
      <c r="SS312" s="518"/>
      <c r="ST312" s="518"/>
      <c r="SU312" s="518"/>
      <c r="SV312" s="518"/>
      <c r="SW312" s="518"/>
      <c r="SX312" s="518"/>
      <c r="SY312" s="518"/>
      <c r="SZ312" s="518"/>
      <c r="TA312" s="518"/>
      <c r="TB312" s="518"/>
      <c r="TC312" s="518"/>
      <c r="TD312" s="518"/>
      <c r="TE312" s="518"/>
      <c r="TF312" s="518"/>
      <c r="TG312" s="518"/>
      <c r="TH312" s="518"/>
      <c r="TI312" s="518"/>
      <c r="TJ312" s="518"/>
      <c r="TK312" s="518"/>
      <c r="TL312" s="518"/>
      <c r="TM312" s="518"/>
      <c r="TN312" s="518"/>
      <c r="TO312" s="518"/>
      <c r="TP312" s="518"/>
      <c r="TQ312" s="518"/>
      <c r="TR312" s="518"/>
      <c r="TS312" s="518"/>
      <c r="TT312" s="518"/>
      <c r="TU312" s="518"/>
      <c r="TV312" s="518"/>
      <c r="TW312" s="518"/>
      <c r="TX312" s="518"/>
      <c r="TY312" s="518"/>
      <c r="TZ312" s="518"/>
      <c r="UA312" s="518"/>
      <c r="UB312" s="518"/>
      <c r="UC312" s="518"/>
      <c r="UD312" s="518"/>
      <c r="UE312" s="518"/>
      <c r="UF312" s="518"/>
      <c r="UG312" s="518"/>
      <c r="UH312" s="518"/>
      <c r="UI312" s="518"/>
      <c r="UJ312" s="518"/>
      <c r="UK312" s="518"/>
      <c r="UL312" s="518"/>
      <c r="UM312" s="518"/>
      <c r="UN312" s="518"/>
      <c r="UO312" s="518"/>
      <c r="UP312" s="518"/>
      <c r="UQ312" s="518"/>
      <c r="UR312" s="518"/>
      <c r="US312" s="518"/>
      <c r="UT312" s="518"/>
      <c r="UU312" s="518"/>
      <c r="UV312" s="518"/>
      <c r="UW312" s="518"/>
      <c r="UX312" s="518"/>
      <c r="UY312" s="518"/>
      <c r="UZ312" s="518"/>
      <c r="VA312" s="518"/>
      <c r="VB312" s="518"/>
      <c r="VC312" s="518"/>
      <c r="VD312" s="518"/>
      <c r="VE312" s="518"/>
      <c r="VF312" s="518"/>
      <c r="VG312" s="518"/>
      <c r="VH312" s="518"/>
      <c r="VI312" s="518"/>
      <c r="VJ312" s="518"/>
      <c r="VK312" s="518"/>
      <c r="VL312" s="518"/>
      <c r="VM312" s="518"/>
      <c r="VN312" s="518"/>
      <c r="VO312" s="518"/>
      <c r="VP312" s="518"/>
      <c r="VQ312" s="518"/>
      <c r="VR312" s="518"/>
      <c r="VS312" s="518"/>
      <c r="VT312" s="518"/>
      <c r="VU312" s="518"/>
      <c r="VV312" s="518"/>
      <c r="VW312" s="518"/>
      <c r="VX312" s="518"/>
      <c r="VY312" s="518"/>
      <c r="VZ312" s="518"/>
      <c r="WA312" s="518"/>
      <c r="WB312" s="518"/>
      <c r="WC312" s="518"/>
      <c r="WD312" s="518"/>
      <c r="WE312" s="518"/>
      <c r="WF312" s="518"/>
      <c r="WG312" s="518"/>
      <c r="WH312" s="518"/>
      <c r="WI312" s="518"/>
      <c r="WJ312" s="518"/>
      <c r="WK312" s="518"/>
      <c r="WL312" s="518"/>
      <c r="WM312" s="518"/>
      <c r="WN312" s="518"/>
      <c r="WO312" s="518"/>
      <c r="WP312" s="518"/>
      <c r="WQ312" s="518"/>
      <c r="WR312" s="518"/>
      <c r="WS312" s="518"/>
      <c r="WT312" s="518"/>
      <c r="WU312" s="518"/>
      <c r="WV312" s="518"/>
      <c r="WW312" s="518"/>
      <c r="WX312" s="518"/>
      <c r="WY312" s="518"/>
      <c r="WZ312" s="518"/>
      <c r="XA312" s="518"/>
      <c r="XB312" s="518"/>
      <c r="XC312" s="518"/>
      <c r="XD312" s="518"/>
      <c r="XE312" s="518"/>
      <c r="XF312" s="518"/>
      <c r="XG312" s="518"/>
      <c r="XH312" s="518"/>
      <c r="XI312" s="518"/>
      <c r="XJ312" s="518"/>
      <c r="XK312" s="518"/>
      <c r="XL312" s="518"/>
      <c r="XM312" s="518"/>
      <c r="XN312" s="518"/>
      <c r="XO312" s="518"/>
      <c r="XP312" s="518"/>
      <c r="XQ312" s="518"/>
      <c r="XR312" s="518"/>
      <c r="XS312" s="518"/>
      <c r="XT312" s="518"/>
      <c r="XU312" s="518"/>
      <c r="XV312" s="518"/>
      <c r="XW312" s="518"/>
      <c r="XX312" s="518"/>
      <c r="XY312" s="518"/>
      <c r="XZ312" s="518"/>
      <c r="YA312" s="518"/>
      <c r="YB312" s="518"/>
      <c r="YC312" s="518"/>
      <c r="YD312" s="518"/>
      <c r="YE312" s="518"/>
      <c r="YF312" s="518"/>
      <c r="YG312" s="518"/>
      <c r="YH312" s="518"/>
      <c r="YI312" s="518"/>
      <c r="YJ312" s="518"/>
      <c r="YK312" s="518"/>
      <c r="YL312" s="518"/>
      <c r="YM312" s="518"/>
      <c r="YN312" s="518"/>
      <c r="YO312" s="518"/>
      <c r="YP312" s="518"/>
      <c r="YQ312" s="518"/>
      <c r="YR312" s="518"/>
      <c r="YS312" s="518"/>
      <c r="YT312" s="518"/>
      <c r="YU312" s="518"/>
      <c r="YV312" s="518"/>
      <c r="YW312" s="518"/>
      <c r="YX312" s="518"/>
      <c r="YY312" s="518"/>
      <c r="YZ312" s="518"/>
      <c r="ZA312" s="518"/>
      <c r="ZB312" s="518"/>
      <c r="ZC312" s="518"/>
      <c r="ZD312" s="518"/>
      <c r="ZE312" s="518"/>
      <c r="ZF312" s="518"/>
      <c r="ZG312" s="518"/>
      <c r="ZH312" s="518"/>
      <c r="ZI312" s="518"/>
      <c r="ZJ312" s="518"/>
      <c r="ZK312" s="518"/>
      <c r="ZL312" s="518"/>
      <c r="ZM312" s="518"/>
      <c r="ZN312" s="518"/>
      <c r="ZO312" s="518"/>
      <c r="ZP312" s="518"/>
      <c r="ZQ312" s="518"/>
      <c r="ZR312" s="518"/>
      <c r="ZS312" s="518"/>
      <c r="ZT312" s="518"/>
      <c r="ZU312" s="518"/>
      <c r="ZV312" s="518"/>
      <c r="ZW312" s="518"/>
      <c r="ZX312" s="518"/>
      <c r="ZY312" s="518"/>
      <c r="ZZ312" s="518"/>
      <c r="AAA312" s="518"/>
      <c r="AAB312" s="518"/>
      <c r="AAC312" s="518"/>
      <c r="AAD312" s="518"/>
      <c r="AAE312" s="518"/>
      <c r="AAF312" s="518"/>
      <c r="AAG312" s="518"/>
      <c r="AAH312" s="518"/>
      <c r="AAI312" s="518"/>
      <c r="AAJ312" s="518"/>
      <c r="AAK312" s="518"/>
      <c r="AAL312" s="518"/>
      <c r="AAM312" s="518"/>
      <c r="AAN312" s="518"/>
      <c r="AAO312" s="518"/>
      <c r="AAP312" s="518"/>
      <c r="AAQ312" s="518"/>
      <c r="AAR312" s="518"/>
      <c r="AAS312" s="518"/>
      <c r="AAT312" s="518"/>
      <c r="AAU312" s="518"/>
      <c r="AAV312" s="518"/>
      <c r="AAW312" s="518"/>
      <c r="AAX312" s="518"/>
      <c r="AAY312" s="518"/>
      <c r="AAZ312" s="518"/>
      <c r="ABA312" s="518"/>
      <c r="ABB312" s="518"/>
      <c r="ABC312" s="518"/>
      <c r="ABD312" s="518"/>
      <c r="ABE312" s="518"/>
      <c r="ABF312" s="518"/>
      <c r="ABG312" s="518"/>
      <c r="ABH312" s="518"/>
      <c r="ABI312" s="518"/>
      <c r="ABJ312" s="518"/>
      <c r="ABK312" s="518"/>
      <c r="ABL312" s="518"/>
      <c r="ABM312" s="518"/>
      <c r="ABN312" s="518"/>
      <c r="ABO312" s="518"/>
      <c r="ABP312" s="518"/>
      <c r="ABQ312" s="518"/>
      <c r="ABR312" s="518"/>
      <c r="ABS312" s="518"/>
      <c r="ABT312" s="518"/>
      <c r="ABU312" s="518"/>
      <c r="ABV312" s="518"/>
      <c r="ABW312" s="518"/>
      <c r="ABX312" s="518"/>
      <c r="ABY312" s="518"/>
      <c r="ABZ312" s="518"/>
      <c r="ACA312" s="518"/>
      <c r="ACB312" s="518"/>
      <c r="ACC312" s="518"/>
      <c r="ACD312" s="518"/>
      <c r="ACE312" s="518"/>
      <c r="ACF312" s="518"/>
      <c r="ACG312" s="518"/>
      <c r="ACH312" s="518"/>
      <c r="ACI312" s="518"/>
      <c r="ACJ312" s="518"/>
      <c r="ACK312" s="518"/>
      <c r="ACL312" s="518"/>
      <c r="ACM312" s="518"/>
      <c r="ACN312" s="518"/>
      <c r="ACO312" s="518"/>
      <c r="ACP312" s="518"/>
      <c r="ACQ312" s="518"/>
      <c r="ACR312" s="518"/>
      <c r="ACS312" s="518"/>
      <c r="ACT312" s="518"/>
      <c r="ACU312" s="518"/>
      <c r="ACV312" s="518"/>
      <c r="ACW312" s="518"/>
      <c r="ACX312" s="518"/>
      <c r="ACY312" s="518"/>
      <c r="ACZ312" s="518"/>
      <c r="ADA312" s="518"/>
      <c r="ADB312" s="518"/>
      <c r="ADC312" s="518"/>
      <c r="ADD312" s="518"/>
      <c r="ADE312" s="518"/>
      <c r="ADF312" s="518"/>
      <c r="ADG312" s="518"/>
      <c r="ADH312" s="518"/>
      <c r="ADI312" s="518"/>
      <c r="ADJ312" s="518"/>
      <c r="ADK312" s="518"/>
      <c r="ADL312" s="518"/>
      <c r="ADM312" s="518"/>
      <c r="ADN312" s="518"/>
      <c r="ADO312" s="518"/>
      <c r="ADP312" s="518"/>
      <c r="ADQ312" s="518"/>
      <c r="ADR312" s="518"/>
      <c r="ADS312" s="518"/>
      <c r="ADT312" s="518"/>
      <c r="ADU312" s="518"/>
      <c r="ADV312" s="518"/>
      <c r="ADW312" s="518"/>
      <c r="ADX312" s="518"/>
      <c r="ADY312" s="518"/>
      <c r="ADZ312" s="518"/>
      <c r="AEA312" s="518"/>
      <c r="AEB312" s="518"/>
      <c r="AEC312" s="518"/>
      <c r="AED312" s="518"/>
      <c r="AEE312" s="518"/>
      <c r="AEF312" s="518"/>
      <c r="AEG312" s="518"/>
      <c r="AEH312" s="518"/>
      <c r="AEI312" s="518"/>
      <c r="AEJ312" s="518"/>
      <c r="AEK312" s="518"/>
      <c r="AEL312" s="518"/>
      <c r="AEM312" s="518"/>
      <c r="AEN312" s="518"/>
      <c r="AEO312" s="518"/>
      <c r="AEP312" s="518"/>
      <c r="AEQ312" s="518"/>
      <c r="AER312" s="518"/>
      <c r="AES312" s="518"/>
      <c r="AET312" s="518"/>
      <c r="AEU312" s="518"/>
      <c r="AEV312" s="518"/>
      <c r="AEW312" s="518"/>
      <c r="AEX312" s="518"/>
      <c r="AEY312" s="518"/>
      <c r="AEZ312" s="518"/>
      <c r="AFA312" s="518"/>
      <c r="AFB312" s="518"/>
      <c r="AFC312" s="518"/>
      <c r="AFD312" s="518"/>
      <c r="AFE312" s="518"/>
      <c r="AFF312" s="518"/>
      <c r="AFG312" s="518"/>
      <c r="AFH312" s="518"/>
      <c r="AFI312" s="518"/>
      <c r="AFJ312" s="518"/>
      <c r="AFK312" s="518"/>
      <c r="AFL312" s="518"/>
      <c r="AFM312" s="518"/>
      <c r="AFN312" s="518"/>
      <c r="AFO312" s="518"/>
      <c r="AFP312" s="518"/>
      <c r="AFQ312" s="518"/>
      <c r="AFR312" s="518"/>
      <c r="AFS312" s="518"/>
      <c r="AFT312" s="518"/>
      <c r="AFU312" s="518"/>
      <c r="AFV312" s="518"/>
      <c r="AFW312" s="518"/>
      <c r="AFX312" s="518"/>
      <c r="AFY312" s="518"/>
      <c r="AFZ312" s="518"/>
      <c r="AGA312" s="518"/>
      <c r="AGB312" s="518"/>
      <c r="AGC312" s="518"/>
      <c r="AGD312" s="518"/>
      <c r="AGE312" s="518"/>
      <c r="AGF312" s="518"/>
      <c r="AGG312" s="518"/>
      <c r="AGH312" s="518"/>
      <c r="AGI312" s="518"/>
      <c r="AGJ312" s="518"/>
      <c r="AGK312" s="518"/>
      <c r="AGL312" s="518"/>
      <c r="AGM312" s="518"/>
      <c r="AGN312" s="518"/>
      <c r="AGO312" s="518"/>
      <c r="AGP312" s="518"/>
      <c r="AGQ312" s="518"/>
      <c r="AGR312" s="518"/>
      <c r="AGS312" s="518"/>
      <c r="AGT312" s="518"/>
      <c r="AGU312" s="518"/>
      <c r="AGV312" s="518"/>
      <c r="AGW312" s="518"/>
      <c r="AGX312" s="518"/>
      <c r="AGY312" s="518"/>
      <c r="AGZ312" s="518"/>
      <c r="AHA312" s="518"/>
      <c r="AHB312" s="518"/>
      <c r="AHC312" s="518"/>
      <c r="AHD312" s="518"/>
      <c r="AHE312" s="518"/>
      <c r="AHF312" s="518"/>
      <c r="AHG312" s="518"/>
      <c r="AHH312" s="518"/>
      <c r="AHI312" s="518"/>
      <c r="AHJ312" s="518"/>
      <c r="AHK312" s="518"/>
      <c r="AHL312" s="518"/>
      <c r="AHM312" s="518"/>
      <c r="AHN312" s="518"/>
      <c r="AHO312" s="518"/>
      <c r="AHP312" s="518"/>
      <c r="AHQ312" s="518"/>
      <c r="AHR312" s="518"/>
      <c r="AHS312" s="518"/>
      <c r="AHT312" s="518"/>
      <c r="AHU312" s="518"/>
      <c r="AHV312" s="518"/>
      <c r="AHW312" s="518"/>
      <c r="AHX312" s="518"/>
      <c r="AHY312" s="518"/>
      <c r="AHZ312" s="518"/>
      <c r="AIA312" s="518"/>
      <c r="AIB312" s="518"/>
      <c r="AIC312" s="518"/>
      <c r="AID312" s="518"/>
      <c r="AIE312" s="518"/>
      <c r="AIF312" s="518"/>
      <c r="AIG312" s="518"/>
      <c r="AIH312" s="518"/>
      <c r="AII312" s="518"/>
      <c r="AIJ312" s="518"/>
      <c r="AIK312" s="518"/>
      <c r="AIL312" s="518"/>
      <c r="AIM312" s="518"/>
      <c r="AIN312" s="518"/>
      <c r="AIO312" s="518"/>
      <c r="AIP312" s="518"/>
      <c r="AIQ312" s="518"/>
      <c r="AIR312" s="518"/>
      <c r="AIS312" s="518"/>
      <c r="AIT312" s="518"/>
      <c r="AIU312" s="518"/>
      <c r="AIV312" s="518"/>
      <c r="AIW312" s="518"/>
      <c r="AIX312" s="518"/>
      <c r="AIY312" s="518"/>
      <c r="AIZ312" s="518"/>
      <c r="AJA312" s="518"/>
      <c r="AJB312" s="518"/>
      <c r="AJC312" s="518"/>
      <c r="AJD312" s="518"/>
      <c r="AJE312" s="518"/>
      <c r="AJF312" s="518"/>
      <c r="AJG312" s="518"/>
      <c r="AJH312" s="518"/>
      <c r="AJI312" s="518"/>
      <c r="AJJ312" s="518"/>
      <c r="AJK312" s="518"/>
      <c r="AJL312" s="518"/>
      <c r="AJM312" s="518"/>
      <c r="AJN312" s="518"/>
      <c r="AJO312" s="518"/>
      <c r="AJP312" s="518"/>
      <c r="AJQ312" s="518"/>
      <c r="AJR312" s="518"/>
      <c r="AJS312" s="518"/>
      <c r="AJT312" s="518"/>
      <c r="AJU312" s="518"/>
      <c r="AJV312" s="518"/>
      <c r="AJW312" s="518"/>
      <c r="AJX312" s="518"/>
      <c r="AJY312" s="518"/>
      <c r="AJZ312" s="518"/>
      <c r="AKA312" s="518"/>
      <c r="AKB312" s="518"/>
      <c r="AKC312" s="518"/>
      <c r="AKD312" s="518"/>
      <c r="AKE312" s="518"/>
      <c r="AKF312" s="518"/>
      <c r="AKG312" s="518"/>
      <c r="AKH312" s="518"/>
      <c r="AKI312" s="518"/>
      <c r="AKJ312" s="518"/>
      <c r="AKK312" s="518"/>
      <c r="AKL312" s="518"/>
      <c r="AKM312" s="518"/>
      <c r="AKN312" s="518"/>
      <c r="AKO312" s="518"/>
      <c r="AKP312" s="518"/>
      <c r="AKQ312" s="518"/>
      <c r="AKR312" s="518"/>
      <c r="AKS312" s="518"/>
      <c r="AKT312" s="518"/>
      <c r="AKU312" s="518"/>
      <c r="AKV312" s="518"/>
      <c r="AKW312" s="518"/>
      <c r="AKX312" s="518"/>
      <c r="AKY312" s="518"/>
      <c r="AKZ312" s="518"/>
      <c r="ALA312" s="518"/>
      <c r="ALB312" s="518"/>
      <c r="ALC312" s="518"/>
      <c r="ALD312" s="518"/>
      <c r="ALE312" s="518"/>
      <c r="ALF312" s="518"/>
      <c r="ALG312" s="518"/>
      <c r="ALH312" s="518"/>
      <c r="ALI312" s="518"/>
      <c r="ALJ312" s="518"/>
      <c r="ALK312" s="518"/>
      <c r="ALL312" s="518"/>
      <c r="ALM312" s="518"/>
      <c r="ALN312" s="518"/>
      <c r="ALO312" s="518"/>
      <c r="ALP312" s="518"/>
      <c r="ALQ312" s="518"/>
      <c r="ALR312" s="518"/>
      <c r="ALS312" s="518"/>
      <c r="ALT312" s="518"/>
      <c r="ALU312" s="518"/>
      <c r="ALV312" s="518"/>
      <c r="ALW312" s="518"/>
      <c r="ALX312" s="518"/>
      <c r="ALY312" s="518"/>
      <c r="ALZ312" s="518"/>
      <c r="AMA312" s="518"/>
      <c r="AMB312" s="518"/>
      <c r="AMC312" s="518"/>
      <c r="AMD312" s="518"/>
      <c r="AME312" s="518"/>
      <c r="AMF312" s="518"/>
      <c r="AMG312" s="518"/>
      <c r="AMH312" s="518"/>
      <c r="AMI312" s="518"/>
      <c r="AMJ312" s="518"/>
      <c r="AMK312" s="518"/>
      <c r="AML312" s="518"/>
      <c r="AMM312" s="518"/>
      <c r="AMN312" s="518"/>
      <c r="AMO312" s="518"/>
      <c r="AMP312" s="518"/>
      <c r="AMQ312" s="518"/>
      <c r="AMR312" s="518"/>
      <c r="AMS312" s="518"/>
      <c r="AMT312" s="518"/>
      <c r="AMU312" s="518"/>
      <c r="AMV312" s="518"/>
      <c r="AMW312" s="518"/>
      <c r="AMX312" s="518"/>
      <c r="AMY312" s="518"/>
      <c r="AMZ312" s="518"/>
      <c r="ANA312" s="518"/>
      <c r="ANB312" s="518"/>
      <c r="ANC312" s="518"/>
      <c r="AND312" s="518"/>
      <c r="ANE312" s="518"/>
      <c r="ANF312" s="518"/>
      <c r="ANG312" s="518"/>
      <c r="ANH312" s="518"/>
      <c r="ANI312" s="518"/>
      <c r="ANJ312" s="518"/>
      <c r="ANK312" s="518"/>
      <c r="ANL312" s="518"/>
      <c r="ANM312" s="518"/>
      <c r="ANN312" s="518"/>
      <c r="ANO312" s="518"/>
      <c r="ANP312" s="518"/>
      <c r="ANQ312" s="518"/>
      <c r="ANR312" s="518"/>
      <c r="ANS312" s="518"/>
      <c r="ANT312" s="518"/>
      <c r="ANU312" s="518"/>
      <c r="ANV312" s="518"/>
      <c r="ANW312" s="518"/>
      <c r="ANX312" s="518"/>
      <c r="ANY312" s="518"/>
      <c r="ANZ312" s="518"/>
      <c r="AOA312" s="518"/>
      <c r="AOB312" s="518"/>
      <c r="AOC312" s="518"/>
      <c r="AOD312" s="518"/>
      <c r="AOE312" s="518"/>
      <c r="AOF312" s="518"/>
      <c r="AOG312" s="518"/>
      <c r="AOH312" s="518"/>
      <c r="AOI312" s="518"/>
      <c r="AOJ312" s="518"/>
      <c r="AOK312" s="518"/>
      <c r="AOL312" s="518"/>
      <c r="AOM312" s="518"/>
      <c r="AON312" s="518"/>
      <c r="AOO312" s="518"/>
      <c r="AOP312" s="518"/>
      <c r="AOQ312" s="518"/>
      <c r="AOR312" s="518"/>
      <c r="AOS312" s="518"/>
      <c r="AOT312" s="518"/>
      <c r="AOU312" s="518"/>
      <c r="AOV312" s="518"/>
      <c r="AOW312" s="518"/>
      <c r="AOX312" s="518"/>
      <c r="AOY312" s="518"/>
      <c r="AOZ312" s="518"/>
      <c r="APA312" s="518"/>
      <c r="APB312" s="518"/>
      <c r="APC312" s="518"/>
      <c r="APD312" s="518"/>
      <c r="APE312" s="518"/>
      <c r="APF312" s="518"/>
      <c r="APG312" s="518"/>
      <c r="APH312" s="518"/>
      <c r="API312" s="518"/>
      <c r="APJ312" s="518"/>
      <c r="APK312" s="518"/>
      <c r="APL312" s="518"/>
      <c r="APM312" s="518"/>
      <c r="APN312" s="518"/>
      <c r="APO312" s="518"/>
      <c r="APP312" s="518"/>
      <c r="APQ312" s="518"/>
      <c r="APR312" s="518"/>
      <c r="APS312" s="518"/>
      <c r="APT312" s="518"/>
      <c r="APU312" s="518"/>
      <c r="APV312" s="518"/>
      <c r="APW312" s="518"/>
      <c r="APX312" s="518"/>
      <c r="APY312" s="518"/>
      <c r="APZ312" s="518"/>
      <c r="AQA312" s="518"/>
      <c r="AQB312" s="518"/>
      <c r="AQC312" s="518"/>
      <c r="AQD312" s="518"/>
      <c r="AQE312" s="518"/>
      <c r="AQF312" s="518"/>
      <c r="AQG312" s="518"/>
      <c r="AQH312" s="518"/>
      <c r="AQI312" s="518"/>
      <c r="AQJ312" s="518"/>
      <c r="AQK312" s="518"/>
      <c r="AQL312" s="518"/>
      <c r="AQM312" s="518"/>
      <c r="AQN312" s="518"/>
      <c r="AQO312" s="518"/>
      <c r="AQP312" s="518"/>
      <c r="AQQ312" s="518"/>
      <c r="AQR312" s="518"/>
      <c r="AQS312" s="518"/>
      <c r="AQT312" s="518"/>
      <c r="AQU312" s="518"/>
      <c r="AQV312" s="518"/>
      <c r="AQW312" s="518"/>
      <c r="AQX312" s="518"/>
      <c r="AQY312" s="518"/>
      <c r="AQZ312" s="518"/>
      <c r="ARA312" s="518"/>
      <c r="ARB312" s="518"/>
      <c r="ARC312" s="518"/>
      <c r="ARD312" s="518"/>
      <c r="ARE312" s="518"/>
      <c r="ARF312" s="518"/>
      <c r="ARG312" s="518"/>
      <c r="ARH312" s="518"/>
      <c r="ARI312" s="518"/>
      <c r="ARJ312" s="518"/>
      <c r="ARK312" s="518"/>
      <c r="ARL312" s="518"/>
      <c r="ARM312" s="518"/>
      <c r="ARN312" s="518"/>
      <c r="ARO312" s="518"/>
      <c r="ARP312" s="518"/>
      <c r="ARQ312" s="518"/>
      <c r="ARR312" s="518"/>
      <c r="ARS312" s="518"/>
      <c r="ART312" s="518"/>
      <c r="ARU312" s="518"/>
      <c r="ARV312" s="518"/>
      <c r="ARW312" s="518"/>
      <c r="ARX312" s="518"/>
      <c r="ARY312" s="518"/>
      <c r="ARZ312" s="518"/>
      <c r="ASA312" s="518"/>
      <c r="ASB312" s="518"/>
      <c r="ASC312" s="518"/>
    </row>
    <row r="313" spans="1:1173" s="513" customFormat="1" ht="26" hidden="1" customHeight="1" thickTop="1" x14ac:dyDescent="0.15"/>
    <row r="314" spans="1:1173" s="533" customFormat="1" ht="22" hidden="1" customHeight="1" x14ac:dyDescent="0.15">
      <c r="A314" s="513"/>
      <c r="B314" s="530"/>
      <c r="C314" s="898" t="s">
        <v>53</v>
      </c>
      <c r="D314" s="898"/>
      <c r="E314" s="898" t="s">
        <v>54</v>
      </c>
      <c r="F314" s="898"/>
      <c r="G314" s="531" t="s">
        <v>198</v>
      </c>
      <c r="H314" s="532"/>
    </row>
    <row r="315" spans="1:1173" s="533" customFormat="1" ht="22" hidden="1" customHeight="1" x14ac:dyDescent="0.15">
      <c r="A315" s="513"/>
      <c r="B315" s="534" t="s">
        <v>202</v>
      </c>
      <c r="C315" s="535" t="s">
        <v>46</v>
      </c>
      <c r="D315" s="535" t="s">
        <v>47</v>
      </c>
      <c r="E315" s="535" t="s">
        <v>46</v>
      </c>
      <c r="F315" s="535" t="s">
        <v>47</v>
      </c>
      <c r="G315" s="536" t="s">
        <v>192</v>
      </c>
      <c r="H315" s="537" t="s">
        <v>99</v>
      </c>
    </row>
    <row r="316" spans="1:1173" s="533" customFormat="1" ht="22" hidden="1" customHeight="1" x14ac:dyDescent="0.15">
      <c r="A316" s="513"/>
      <c r="B316" s="538" t="str">
        <f>'Consommation BATIMENT'!C$268</f>
        <v>*PASSIF*</v>
      </c>
      <c r="C316" s="539">
        <f>VLOOKUP($B316,'Consommation BATIMENT'!$C$27:$K$31,4,)</f>
        <v>45</v>
      </c>
      <c r="D316" s="539">
        <f>VLOOKUP($B316,'Consommation BATIMENT'!$C$27:$K$31,6,)</f>
        <v>90</v>
      </c>
      <c r="E316" s="539">
        <f>VLOOKUP($B316,'Consommation BATIMENT'!$C$27:$K$31,7,)</f>
        <v>45</v>
      </c>
      <c r="F316" s="539">
        <f>VLOOKUP($B316,'Consommation BATIMENT'!$C$27:$K$31,9,)</f>
        <v>90</v>
      </c>
      <c r="G316" s="540">
        <f>$I$14</f>
        <v>45</v>
      </c>
      <c r="H316" s="541">
        <f>$I$15</f>
        <v>90</v>
      </c>
    </row>
    <row r="317" spans="1:1173" s="543" customFormat="1" ht="26" hidden="1" customHeight="1" x14ac:dyDescent="0.15">
      <c r="A317" s="513"/>
      <c r="B317" s="542"/>
      <c r="E317" s="544"/>
      <c r="J317" s="544"/>
    </row>
    <row r="318" spans="1:1173" s="543" customFormat="1" ht="26" hidden="1" customHeight="1" x14ac:dyDescent="0.15">
      <c r="A318" s="513"/>
      <c r="B318" s="543" t="s">
        <v>88</v>
      </c>
      <c r="C318" s="546" t="s">
        <v>79</v>
      </c>
      <c r="D318" s="553">
        <f>IF(D$29="","",IF('Consommation BATIMENT'!D$276&lt;0,0,'Consommation BATIMENT'!D$276*'Consommation BATIMENT'!$D$19))</f>
        <v>3899842.92</v>
      </c>
      <c r="E318" s="553">
        <f>IF(E$29="","",IF('Consommation BATIMENT'!E$276&lt;0,0,'Consommation BATIMENT'!E$276*'Consommation BATIMENT'!$D$19))</f>
        <v>7721693.9099999992</v>
      </c>
      <c r="F318" s="553">
        <f>IF(F$29="","",IF('Consommation BATIMENT'!F$276&lt;0,0,'Consommation BATIMENT'!F$276*'Consommation BATIMENT'!$D$19))</f>
        <v>11467154.699999999</v>
      </c>
      <c r="G318" s="553">
        <f>IF(G$29="","",IF('Consommation BATIMENT'!G$276&lt;0,0,'Consommation BATIMENT'!G$276*'Consommation BATIMENT'!$D$19))</f>
        <v>15137703.809999999</v>
      </c>
      <c r="H318" s="553">
        <f>IF(H$29="","",IF('Consommation BATIMENT'!H$276&lt;0,0,'Consommation BATIMENT'!H$276*'Consommation BATIMENT'!$D$19))</f>
        <v>18734819.759999998</v>
      </c>
      <c r="I318" s="553">
        <f>IF(I$29="","",IF('Consommation BATIMENT'!I$276&lt;0,0,'Consommation BATIMENT'!I$276*'Consommation BATIMENT'!$D$19))</f>
        <v>22259981.07</v>
      </c>
      <c r="J318" s="553">
        <f>IF(J$29="","",IF('Consommation BATIMENT'!J$276&lt;0,0,'Consommation BATIMENT'!J$276*'Consommation BATIMENT'!$D$19))</f>
        <v>25714666.259999998</v>
      </c>
      <c r="K318" s="553">
        <f>IF(K$29="","",IF('Consommation BATIMENT'!K$276&lt;0,0,'Consommation BATIMENT'!K$276*'Consommation BATIMENT'!$D$19))</f>
        <v>29100230.639999997</v>
      </c>
      <c r="L318" s="553">
        <f>IF(L$29="","",IF('Consommation BATIMENT'!L$276&lt;0,0,'Consommation BATIMENT'!L$276*'Consommation BATIMENT'!$D$19))</f>
        <v>32418152.729999997</v>
      </c>
      <c r="M318" s="553">
        <f>IF(M$29="","",IF('Consommation BATIMENT'!M$276&lt;0,0,'Consommation BATIMENT'!M$276*'Consommation BATIMENT'!$D$19))</f>
        <v>35669664.629999995</v>
      </c>
      <c r="N318" s="553">
        <f>IF(N$29="","",IF('Consommation BATIMENT'!N$276&lt;0,0,'Consommation BATIMENT'!N$276*'Consommation BATIMENT'!$D$19))</f>
        <v>38856121.649999999</v>
      </c>
      <c r="O318" s="553">
        <f>IF(O$29="","",IF('Consommation BATIMENT'!O$276&lt;0,0,'Consommation BATIMENT'!O$276*'Consommation BATIMENT'!$D$19))</f>
        <v>41978879.100000001</v>
      </c>
      <c r="P318" s="553">
        <f>IF(P$29="","",IF('Consommation BATIMENT'!P$276&lt;0,0,'Consommation BATIMENT'!P$276*'Consommation BATIMENT'!$D$19))</f>
        <v>45039169.079999998</v>
      </c>
      <c r="Q318" s="553">
        <f>IF(Q$29="","",IF('Consommation BATIMENT'!Q$276&lt;0,0,'Consommation BATIMENT'!Q$276*'Consommation BATIMENT'!$D$19))</f>
        <v>48038346.899999999</v>
      </c>
      <c r="R318" s="553">
        <f>IF(R$29="","",IF('Consommation BATIMENT'!R$276&lt;0,0,'Consommation BATIMENT'!R$276*'Consommation BATIMENT'!$D$19))</f>
        <v>50977521.449999996</v>
      </c>
      <c r="S318" s="553">
        <f>IF(S$29="","",IF('Consommation BATIMENT'!S$276&lt;0,0,'Consommation BATIMENT'!S$276*'Consommation BATIMENT'!$D$19))</f>
        <v>53857924.829999998</v>
      </c>
      <c r="T318" s="553">
        <f>IF(T$29="","",IF('Consommation BATIMENT'!T$276&lt;0,0,'Consommation BATIMENT'!T$276*'Consommation BATIMENT'!$D$19))</f>
        <v>56680665.93</v>
      </c>
      <c r="U318" s="553">
        <f>IF(U$29="","",IF('Consommation BATIMENT'!U$276&lt;0,0,'Consommation BATIMENT'!U$276*'Consommation BATIMENT'!$D$19))</f>
        <v>59446976.849999994</v>
      </c>
      <c r="V318" s="553">
        <f>IF(V$29="","",IF('Consommation BATIMENT'!V$276&lt;0,0,'Consommation BATIMENT'!V$276*'Consommation BATIMENT'!$D$19))</f>
        <v>62157966.479999997</v>
      </c>
      <c r="W318" s="553">
        <f>IF(W$29="","",IF('Consommation BATIMENT'!W$276&lt;0,0,'Consommation BATIMENT'!W$276*'Consommation BATIMENT'!$D$19))</f>
        <v>64814743.709999993</v>
      </c>
      <c r="X318" s="553">
        <f>IF(X$29="","",IF('Consommation BATIMENT'!X$276&lt;0,0,'Consommation BATIMENT'!X$276*'Consommation BATIMENT'!$D$19))</f>
        <v>67418294.219999999</v>
      </c>
      <c r="Y318" s="553">
        <f>IF(Y$29="","",IF('Consommation BATIMENT'!Y$276&lt;0,0,'Consommation BATIMENT'!Y$276*'Consommation BATIMENT'!$D$19))</f>
        <v>69969850.109999999</v>
      </c>
      <c r="Z318" s="553">
        <f>IF(Z$29="","",IF('Consommation BATIMENT'!Z$276&lt;0,0,'Consommation BATIMENT'!Z$276*'Consommation BATIMENT'!$D$19))</f>
        <v>72470397.060000002</v>
      </c>
      <c r="AA318" s="553">
        <f>IF(AA$29="","",IF('Consommation BATIMENT'!AA$276&lt;0,0,'Consommation BATIMENT'!AA$276*'Consommation BATIMENT'!$D$19))</f>
        <v>74920920.75</v>
      </c>
      <c r="AB318" s="553">
        <f>IF(AB$29="","",IF('Consommation BATIMENT'!AB$276&lt;0,0,'Consommation BATIMENT'!AB$276*'Consommation BATIMENT'!$D$19))</f>
        <v>77322406.859999999</v>
      </c>
      <c r="AC318" s="553">
        <f>IF(AC$29="","",IF('Consommation BATIMENT'!AC$276&lt;0,0,'Consommation BATIMENT'!AC$276*'Consommation BATIMENT'!$D$19))</f>
        <v>79675841.069999993</v>
      </c>
      <c r="AD318" s="553">
        <f>IF(AD$29="","",IF('Consommation BATIMENT'!AD$276&lt;0,0,'Consommation BATIMENT'!AD$276*'Consommation BATIMENT'!$D$19))</f>
        <v>81982209.060000002</v>
      </c>
      <c r="AE318" s="553">
        <f>IF(AE$29="","",IF('Consommation BATIMENT'!AE$276&lt;0,0,'Consommation BATIMENT'!AE$276*'Consommation BATIMENT'!$D$19))</f>
        <v>84242496.50999999</v>
      </c>
      <c r="AF318" s="553">
        <f>IF(AF$29="","",IF('Consommation BATIMENT'!AF$276&lt;0,0,'Consommation BATIMENT'!AF$276*'Consommation BATIMENT'!$D$19))</f>
        <v>86457565.890000001</v>
      </c>
      <c r="AG318" s="553">
        <f>IF(AG$29="","",IF('Consommation BATIMENT'!AG$276&lt;0,0,'Consommation BATIMENT'!AG$276*'Consommation BATIMENT'!$D$19))</f>
        <v>88628279.670000002</v>
      </c>
      <c r="AH318" s="553">
        <f>IF(AH$29="","",IF('Consommation BATIMENT'!AH$276&lt;0,0,'Consommation BATIMENT'!AH$276*'Consommation BATIMENT'!$D$19))</f>
        <v>90755623.530000001</v>
      </c>
      <c r="AI318" s="553">
        <f>IF(AI$29="","",IF('Consommation BATIMENT'!AI$276&lt;0,0,'Consommation BATIMENT'!AI$276*'Consommation BATIMENT'!$D$19))</f>
        <v>92840459.939999998</v>
      </c>
      <c r="AJ318" s="553">
        <f>IF(AJ$29="","",IF('Consommation BATIMENT'!AJ$276&lt;0,0,'Consommation BATIMENT'!AJ$276*'Consommation BATIMENT'!$D$19))</f>
        <v>94883528.159999996</v>
      </c>
      <c r="AK318" s="553" t="str">
        <f>IF(AK$29="","",IF('Consommation BATIMENT'!AK$276&lt;0,0,'Consommation BATIMENT'!AK$276*'Consommation BATIMENT'!$D$19))</f>
        <v/>
      </c>
      <c r="AL318" s="553" t="str">
        <f>IF(AL$29="","",IF('Consommation BATIMENT'!AL$276&lt;0,0,'Consommation BATIMENT'!AL$276*'Consommation BATIMENT'!$D$19))</f>
        <v/>
      </c>
      <c r="AM318" s="553" t="str">
        <f>IF(AM$29="","",IF('Consommation BATIMENT'!AM$276&lt;0,0,'Consommation BATIMENT'!AM$276*'Consommation BATIMENT'!$D$19))</f>
        <v/>
      </c>
      <c r="AN318" s="553" t="str">
        <f>IF(AN$29="","",IF('Consommation BATIMENT'!AN$276&lt;0,0,'Consommation BATIMENT'!AN$276*'Consommation BATIMENT'!$D$19))</f>
        <v/>
      </c>
      <c r="AO318" s="553" t="str">
        <f>IF(AO$29="","",IF('Consommation BATIMENT'!AO$276&lt;0,0,'Consommation BATIMENT'!AO$276*'Consommation BATIMENT'!$D$19))</f>
        <v/>
      </c>
      <c r="AP318" s="553" t="str">
        <f>IF(AP$29="","",IF('Consommation BATIMENT'!AP$276&lt;0,0,'Consommation BATIMENT'!AP$276*'Consommation BATIMENT'!$D$19))</f>
        <v/>
      </c>
      <c r="AQ318" s="553" t="str">
        <f>IF(AQ$29="","",IF('Consommation BATIMENT'!AQ$276&lt;0,0,'Consommation BATIMENT'!AQ$276*'Consommation BATIMENT'!$D$19))</f>
        <v/>
      </c>
      <c r="AR318" s="553" t="str">
        <f>IF(AR$29="","",IF('Consommation BATIMENT'!AR$276&lt;0,0,'Consommation BATIMENT'!AR$276*'Consommation BATIMENT'!$D$19))</f>
        <v/>
      </c>
    </row>
    <row r="319" spans="1:1173" s="548" customFormat="1" ht="22" hidden="1" customHeight="1" x14ac:dyDescent="0.15">
      <c r="A319" s="513"/>
      <c r="B319" s="549" t="s">
        <v>199</v>
      </c>
      <c r="C319" s="550" t="s">
        <v>79</v>
      </c>
      <c r="D319" s="547">
        <f t="shared" ref="D319:AR319" si="114">IF(D$29="","",IF(D318&lt;0,0,IF($C316=0,D318,$F$211*$F$212*D318)))</f>
        <v>3899842.92</v>
      </c>
      <c r="E319" s="547">
        <f t="shared" si="114"/>
        <v>7721693.9099999992</v>
      </c>
      <c r="F319" s="547">
        <f t="shared" si="114"/>
        <v>11467154.699999999</v>
      </c>
      <c r="G319" s="547">
        <f t="shared" si="114"/>
        <v>15137703.809999999</v>
      </c>
      <c r="H319" s="547">
        <f t="shared" si="114"/>
        <v>18734819.759999998</v>
      </c>
      <c r="I319" s="547">
        <f t="shared" si="114"/>
        <v>22259981.07</v>
      </c>
      <c r="J319" s="547">
        <f t="shared" si="114"/>
        <v>25714666.259999998</v>
      </c>
      <c r="K319" s="547">
        <f t="shared" si="114"/>
        <v>29100230.639999997</v>
      </c>
      <c r="L319" s="547">
        <f t="shared" si="114"/>
        <v>32418152.729999997</v>
      </c>
      <c r="M319" s="547">
        <f t="shared" si="114"/>
        <v>35669664.629999995</v>
      </c>
      <c r="N319" s="547">
        <f t="shared" si="114"/>
        <v>38856121.649999999</v>
      </c>
      <c r="O319" s="547">
        <f t="shared" si="114"/>
        <v>41978879.100000001</v>
      </c>
      <c r="P319" s="547">
        <f t="shared" si="114"/>
        <v>45039169.079999998</v>
      </c>
      <c r="Q319" s="547">
        <f t="shared" si="114"/>
        <v>48038346.899999999</v>
      </c>
      <c r="R319" s="547">
        <f t="shared" si="114"/>
        <v>50977521.449999996</v>
      </c>
      <c r="S319" s="547">
        <f t="shared" si="114"/>
        <v>53857924.829999998</v>
      </c>
      <c r="T319" s="547">
        <f t="shared" si="114"/>
        <v>56680665.93</v>
      </c>
      <c r="U319" s="547">
        <f t="shared" si="114"/>
        <v>59446976.849999994</v>
      </c>
      <c r="V319" s="547">
        <f t="shared" si="114"/>
        <v>62157966.479999997</v>
      </c>
      <c r="W319" s="547">
        <f t="shared" si="114"/>
        <v>64814743.709999993</v>
      </c>
      <c r="X319" s="547">
        <f t="shared" si="114"/>
        <v>67418294.219999999</v>
      </c>
      <c r="Y319" s="547">
        <f t="shared" si="114"/>
        <v>69969850.109999999</v>
      </c>
      <c r="Z319" s="547">
        <f t="shared" si="114"/>
        <v>72470397.060000002</v>
      </c>
      <c r="AA319" s="547">
        <f t="shared" si="114"/>
        <v>74920920.75</v>
      </c>
      <c r="AB319" s="547">
        <f t="shared" si="114"/>
        <v>77322406.859999999</v>
      </c>
      <c r="AC319" s="547">
        <f t="shared" si="114"/>
        <v>79675841.069999993</v>
      </c>
      <c r="AD319" s="547">
        <f t="shared" si="114"/>
        <v>81982209.060000002</v>
      </c>
      <c r="AE319" s="547">
        <f t="shared" si="114"/>
        <v>84242496.50999999</v>
      </c>
      <c r="AF319" s="547">
        <f t="shared" si="114"/>
        <v>86457565.890000001</v>
      </c>
      <c r="AG319" s="547">
        <f t="shared" si="114"/>
        <v>88628279.670000002</v>
      </c>
      <c r="AH319" s="547">
        <f t="shared" si="114"/>
        <v>90755623.530000001</v>
      </c>
      <c r="AI319" s="547">
        <f t="shared" si="114"/>
        <v>92840459.939999998</v>
      </c>
      <c r="AJ319" s="547">
        <f t="shared" si="114"/>
        <v>94883528.159999996</v>
      </c>
      <c r="AK319" s="547" t="str">
        <f t="shared" si="114"/>
        <v/>
      </c>
      <c r="AL319" s="547" t="str">
        <f t="shared" si="114"/>
        <v/>
      </c>
      <c r="AM319" s="547" t="str">
        <f t="shared" si="114"/>
        <v/>
      </c>
      <c r="AN319" s="547" t="str">
        <f t="shared" si="114"/>
        <v/>
      </c>
      <c r="AO319" s="547" t="str">
        <f t="shared" si="114"/>
        <v/>
      </c>
      <c r="AP319" s="547" t="str">
        <f t="shared" si="114"/>
        <v/>
      </c>
      <c r="AQ319" s="547" t="str">
        <f t="shared" si="114"/>
        <v/>
      </c>
      <c r="AR319" s="547" t="str">
        <f t="shared" si="114"/>
        <v/>
      </c>
    </row>
    <row r="320" spans="1:1173" s="548" customFormat="1" ht="22" hidden="1" customHeight="1" x14ac:dyDescent="0.15">
      <c r="A320" s="513"/>
      <c r="B320" s="549" t="s">
        <v>197</v>
      </c>
      <c r="C320" s="550" t="s">
        <v>49</v>
      </c>
      <c r="D320" s="547">
        <f t="shared" ref="D320:AR320" si="115">IF(D$29="","",IF($C316=0,$G316*D319,$J$24*D319))</f>
        <v>419224253.45688581</v>
      </c>
      <c r="E320" s="547">
        <f t="shared" si="115"/>
        <v>830064551.63643646</v>
      </c>
      <c r="F320" s="547">
        <f t="shared" si="115"/>
        <v>1232693076.8745217</v>
      </c>
      <c r="G320" s="547">
        <f t="shared" si="115"/>
        <v>1627268766.7119436</v>
      </c>
      <c r="H320" s="547">
        <f t="shared" si="115"/>
        <v>2013950558.6895053</v>
      </c>
      <c r="I320" s="547">
        <f t="shared" si="115"/>
        <v>2392897390.3480091</v>
      </c>
      <c r="J320" s="547">
        <f t="shared" si="115"/>
        <v>2764268199.2282572</v>
      </c>
      <c r="K320" s="547">
        <f t="shared" si="115"/>
        <v>3128208678.0759859</v>
      </c>
      <c r="L320" s="547">
        <f t="shared" si="115"/>
        <v>3484877764.4319973</v>
      </c>
      <c r="M320" s="547">
        <f t="shared" si="115"/>
        <v>3834407906.2469606</v>
      </c>
      <c r="N320" s="547">
        <f t="shared" si="115"/>
        <v>4176944796.2666116</v>
      </c>
      <c r="O320" s="547">
        <f t="shared" si="115"/>
        <v>4512634127.2366858</v>
      </c>
      <c r="P320" s="547">
        <f t="shared" si="115"/>
        <v>4841608347.1078501</v>
      </c>
      <c r="Q320" s="547">
        <f t="shared" si="115"/>
        <v>5164013148.625843</v>
      </c>
      <c r="R320" s="547">
        <f t="shared" si="115"/>
        <v>5479967734.9462652</v>
      </c>
      <c r="S320" s="547">
        <f t="shared" si="115"/>
        <v>5789604554.0197868</v>
      </c>
      <c r="T320" s="547">
        <f t="shared" si="115"/>
        <v>6093042809.0020075</v>
      </c>
      <c r="U320" s="547">
        <f t="shared" si="115"/>
        <v>6390414947.8435965</v>
      </c>
      <c r="V320" s="547">
        <f t="shared" si="115"/>
        <v>6681840173.7001581</v>
      </c>
      <c r="W320" s="547">
        <f t="shared" si="115"/>
        <v>6967437689.7272911</v>
      </c>
      <c r="X320" s="547">
        <f t="shared" si="115"/>
        <v>7247313454.285533</v>
      </c>
      <c r="Y320" s="547">
        <f t="shared" si="115"/>
        <v>7521599915.325551</v>
      </c>
      <c r="Z320" s="547">
        <f t="shared" si="115"/>
        <v>7790403031.207881</v>
      </c>
      <c r="AA320" s="547">
        <f t="shared" si="115"/>
        <v>8053828760.2930565</v>
      </c>
      <c r="AB320" s="547">
        <f t="shared" si="115"/>
        <v>8311983060.9416151</v>
      </c>
      <c r="AC320" s="547">
        <f t="shared" si="115"/>
        <v>8564971891.5140886</v>
      </c>
      <c r="AD320" s="547">
        <f t="shared" si="115"/>
        <v>8812901210.3710175</v>
      </c>
      <c r="AE320" s="547">
        <f t="shared" si="115"/>
        <v>9055876975.8729286</v>
      </c>
      <c r="AF320" s="547">
        <f t="shared" si="115"/>
        <v>9293991901.5852985</v>
      </c>
      <c r="AG320" s="547">
        <f t="shared" si="115"/>
        <v>9527338701.0735912</v>
      </c>
      <c r="AH320" s="547">
        <f t="shared" si="115"/>
        <v>9756023332.6983414</v>
      </c>
      <c r="AI320" s="547">
        <f t="shared" si="115"/>
        <v>9980138510.0250168</v>
      </c>
      <c r="AJ320" s="547">
        <f t="shared" si="115"/>
        <v>10199763701.82402</v>
      </c>
      <c r="AK320" s="547" t="str">
        <f t="shared" si="115"/>
        <v/>
      </c>
      <c r="AL320" s="547" t="str">
        <f t="shared" si="115"/>
        <v/>
      </c>
      <c r="AM320" s="547" t="str">
        <f t="shared" si="115"/>
        <v/>
      </c>
      <c r="AN320" s="547" t="str">
        <f t="shared" si="115"/>
        <v/>
      </c>
      <c r="AO320" s="547" t="str">
        <f t="shared" si="115"/>
        <v/>
      </c>
      <c r="AP320" s="547" t="str">
        <f t="shared" si="115"/>
        <v/>
      </c>
      <c r="AQ320" s="547" t="str">
        <f t="shared" si="115"/>
        <v/>
      </c>
      <c r="AR320" s="547" t="str">
        <f t="shared" si="115"/>
        <v/>
      </c>
    </row>
    <row r="321" spans="1:1173" s="513" customFormat="1" ht="10" hidden="1" customHeight="1" x14ac:dyDescent="0.15">
      <c r="C321" s="545"/>
      <c r="D321" s="551"/>
      <c r="E321" s="551"/>
      <c r="F321" s="551"/>
      <c r="G321" s="551"/>
      <c r="H321" s="551"/>
      <c r="I321" s="551"/>
      <c r="J321" s="551"/>
      <c r="K321" s="551"/>
      <c r="L321" s="551"/>
      <c r="M321" s="551"/>
      <c r="N321" s="551"/>
      <c r="O321" s="551"/>
      <c r="P321" s="551"/>
      <c r="Q321" s="551"/>
      <c r="R321" s="551"/>
      <c r="S321" s="551"/>
      <c r="T321" s="551"/>
      <c r="U321" s="551"/>
      <c r="V321" s="551"/>
      <c r="W321" s="551"/>
      <c r="X321" s="551"/>
      <c r="Y321" s="551"/>
      <c r="Z321" s="551"/>
      <c r="AA321" s="551"/>
      <c r="AB321" s="551"/>
      <c r="AC321" s="551"/>
      <c r="AD321" s="551"/>
      <c r="AE321" s="551"/>
      <c r="AF321" s="551"/>
      <c r="AG321" s="551"/>
      <c r="AH321" s="551"/>
      <c r="AI321" s="551"/>
      <c r="AJ321" s="551"/>
      <c r="AK321" s="551"/>
      <c r="AL321" s="551"/>
      <c r="AM321" s="551"/>
      <c r="AN321" s="551"/>
      <c r="AO321" s="551"/>
      <c r="AP321" s="551"/>
      <c r="AQ321" s="551"/>
      <c r="AR321" s="551"/>
    </row>
    <row r="322" spans="1:1173" s="543" customFormat="1" ht="26" hidden="1" customHeight="1" x14ac:dyDescent="0.15">
      <c r="A322" s="513"/>
      <c r="B322" s="543" t="s">
        <v>89</v>
      </c>
      <c r="C322" s="546" t="s">
        <v>79</v>
      </c>
      <c r="D322" s="552">
        <f>IF(D$29="","",IF('Consommation BATIMENT'!D$280&lt;0,0,'Consommation BATIMENT'!D$280*'Consommation BATIMENT'!$D$19))</f>
        <v>1195137.0000000056</v>
      </c>
      <c r="E322" s="552">
        <f>IF(E$29="","",IF('Consommation BATIMENT'!E$280&lt;0,0,'Consommation BATIMENT'!E$280*'Consommation BATIMENT'!$D$19))</f>
        <v>2390274.0000000051</v>
      </c>
      <c r="F322" s="552">
        <f>IF(F$29="","",IF('Consommation BATIMENT'!F$280&lt;0,0,'Consommation BATIMENT'!F$280*'Consommation BATIMENT'!$D$19))</f>
        <v>3585411.0000000051</v>
      </c>
      <c r="G322" s="552">
        <f>IF(G$29="","",IF('Consommation BATIMENT'!G$280&lt;0,0,'Consommation BATIMENT'!G$280*'Consommation BATIMENT'!$D$19))</f>
        <v>4817511.0000000056</v>
      </c>
      <c r="H322" s="552">
        <f>IF(H$29="","",IF('Consommation BATIMENT'!H$280&lt;0,0,'Consommation BATIMENT'!H$280*'Consommation BATIMENT'!$D$19))</f>
        <v>6049611.0000000047</v>
      </c>
      <c r="I322" s="552">
        <f>IF(I$29="","",IF('Consommation BATIMENT'!I$280&lt;0,0,'Consommation BATIMENT'!I$280*'Consommation BATIMENT'!$D$19))</f>
        <v>7281711.0000000047</v>
      </c>
      <c r="J322" s="552">
        <f>IF(J$29="","",IF('Consommation BATIMENT'!J$280&lt;0,0,'Consommation BATIMENT'!J$280*'Consommation BATIMENT'!$D$19))</f>
        <v>8513811.0000000056</v>
      </c>
      <c r="K322" s="552">
        <f>IF(K$29="","",IF('Consommation BATIMENT'!K$280&lt;0,0,'Consommation BATIMENT'!K$280*'Consommation BATIMENT'!$D$19))</f>
        <v>9745911.0000000056</v>
      </c>
      <c r="L322" s="552">
        <f>IF(L$29="","",IF('Consommation BATIMENT'!L$280&lt;0,0,'Consommation BATIMENT'!L$280*'Consommation BATIMENT'!$D$19))</f>
        <v>10978011.000000006</v>
      </c>
      <c r="M322" s="552">
        <f>IF(M$29="","",IF('Consommation BATIMENT'!M$280&lt;0,0,'Consommation BATIMENT'!M$280*'Consommation BATIMENT'!$D$19))</f>
        <v>12210111.000000006</v>
      </c>
      <c r="N322" s="552">
        <f>IF(N$29="","",IF('Consommation BATIMENT'!N$280&lt;0,0,'Consommation BATIMENT'!N$280*'Consommation BATIMENT'!$D$19))</f>
        <v>13442211.000000006</v>
      </c>
      <c r="O322" s="552">
        <f>IF(O$29="","",IF('Consommation BATIMENT'!O$280&lt;0,0,'Consommation BATIMENT'!O$280*'Consommation BATIMENT'!$D$19))</f>
        <v>14674311.000000004</v>
      </c>
      <c r="P322" s="552">
        <f>IF(P$29="","",IF('Consommation BATIMENT'!P$280&lt;0,0,'Consommation BATIMENT'!P$280*'Consommation BATIMENT'!$D$19))</f>
        <v>15906411.000000004</v>
      </c>
      <c r="Q322" s="552">
        <f>IF(Q$29="","",IF('Consommation BATIMENT'!Q$280&lt;0,0,'Consommation BATIMENT'!Q$280*'Consommation BATIMENT'!$D$19))</f>
        <v>16972177.500000007</v>
      </c>
      <c r="R322" s="552">
        <f>IF(R$29="","",IF('Consommation BATIMENT'!R$280&lt;0,0,'Consommation BATIMENT'!R$280*'Consommation BATIMENT'!$D$19))</f>
        <v>18037944.000000007</v>
      </c>
      <c r="S322" s="552">
        <f>IF(S$29="","",IF('Consommation BATIMENT'!S$280&lt;0,0,'Consommation BATIMENT'!S$280*'Consommation BATIMENT'!$D$19))</f>
        <v>19103710.500000007</v>
      </c>
      <c r="T322" s="552">
        <f>IF(T$29="","",IF('Consommation BATIMENT'!T$280&lt;0,0,'Consommation BATIMENT'!T$280*'Consommation BATIMENT'!$D$19))</f>
        <v>20169477.000000007</v>
      </c>
      <c r="U322" s="552">
        <f>IF(U$29="","",IF('Consommation BATIMENT'!U$280&lt;0,0,'Consommation BATIMENT'!U$280*'Consommation BATIMENT'!$D$19))</f>
        <v>21235243.500000007</v>
      </c>
      <c r="V322" s="552">
        <f>IF(V$29="","",IF('Consommation BATIMENT'!V$280&lt;0,0,'Consommation BATIMENT'!V$280*'Consommation BATIMENT'!$D$19))</f>
        <v>22301010.000000007</v>
      </c>
      <c r="W322" s="552">
        <f>IF(W$29="","",IF('Consommation BATIMENT'!W$280&lt;0,0,'Consommation BATIMENT'!W$280*'Consommation BATIMENT'!$D$19))</f>
        <v>23366776.500000007</v>
      </c>
      <c r="X322" s="552">
        <f>IF(X$29="","",IF('Consommation BATIMENT'!X$280&lt;0,0,'Consommation BATIMENT'!X$280*'Consommation BATIMENT'!$D$19))</f>
        <v>24432543.000000007</v>
      </c>
      <c r="Y322" s="552">
        <f>IF(Y$29="","",IF('Consommation BATIMENT'!Y$280&lt;0,0,'Consommation BATIMENT'!Y$280*'Consommation BATIMENT'!$D$19))</f>
        <v>25498309.500000007</v>
      </c>
      <c r="Z322" s="552">
        <f>IF(Z$29="","",IF('Consommation BATIMENT'!Z$280&lt;0,0,'Consommation BATIMENT'!Z$280*'Consommation BATIMENT'!$D$19))</f>
        <v>26564076.000000007</v>
      </c>
      <c r="AA322" s="552">
        <f>IF(AA$29="","",IF('Consommation BATIMENT'!AA$280&lt;0,0,'Consommation BATIMENT'!AA$280*'Consommation BATIMENT'!$D$19))</f>
        <v>27325513.800000004</v>
      </c>
      <c r="AB322" s="552">
        <f>IF(AB$29="","",IF('Consommation BATIMENT'!AB$280&lt;0,0,'Consommation BATIMENT'!AB$280*'Consommation BATIMENT'!$D$19))</f>
        <v>28086951.600000005</v>
      </c>
      <c r="AC322" s="552">
        <f>IF(AC$29="","",IF('Consommation BATIMENT'!AC$280&lt;0,0,'Consommation BATIMENT'!AC$280*'Consommation BATIMENT'!$D$19))</f>
        <v>28848389.400000006</v>
      </c>
      <c r="AD322" s="552">
        <f>IF(AD$29="","",IF('Consommation BATIMENT'!AD$280&lt;0,0,'Consommation BATIMENT'!AD$280*'Consommation BATIMENT'!$D$19))</f>
        <v>29609827.200000007</v>
      </c>
      <c r="AE322" s="552">
        <f>IF(AE$29="","",IF('Consommation BATIMENT'!AE$280&lt;0,0,'Consommation BATIMENT'!AE$280*'Consommation BATIMENT'!$D$19))</f>
        <v>30371265.000000007</v>
      </c>
      <c r="AF322" s="552">
        <f>IF(AF$29="","",IF('Consommation BATIMENT'!AF$280&lt;0,0,'Consommation BATIMENT'!AF$280*'Consommation BATIMENT'!$D$19))</f>
        <v>31132702.800000004</v>
      </c>
      <c r="AG322" s="552">
        <f>IF(AG$29="","",IF('Consommation BATIMENT'!AG$280&lt;0,0,'Consommation BATIMENT'!AG$280*'Consommation BATIMENT'!$D$19))</f>
        <v>31894140.600000005</v>
      </c>
      <c r="AH322" s="552">
        <f>IF(AH$29="","",IF('Consommation BATIMENT'!AH$280&lt;0,0,'Consommation BATIMENT'!AH$280*'Consommation BATIMENT'!$D$19))</f>
        <v>32655578.400000006</v>
      </c>
      <c r="AI322" s="552">
        <f>IF(AI$29="","",IF('Consommation BATIMENT'!AI$280&lt;0,0,'Consommation BATIMENT'!AI$280*'Consommation BATIMENT'!$D$19))</f>
        <v>33417016.200000007</v>
      </c>
      <c r="AJ322" s="552">
        <f>IF(AJ$29="","",IF('Consommation BATIMENT'!AJ$280&lt;0,0,'Consommation BATIMENT'!AJ$280*'Consommation BATIMENT'!$D$19))</f>
        <v>34178454.000000007</v>
      </c>
      <c r="AK322" s="552" t="str">
        <f>IF(AK$29="","",IF('Consommation BATIMENT'!AK$280&lt;0,0,'Consommation BATIMENT'!AK$280*'Consommation BATIMENT'!$D$19))</f>
        <v/>
      </c>
      <c r="AL322" s="552" t="str">
        <f>IF(AL$29="","",IF('Consommation BATIMENT'!AL$280&lt;0,0,'Consommation BATIMENT'!AL$280*'Consommation BATIMENT'!$D$19))</f>
        <v/>
      </c>
      <c r="AM322" s="552" t="str">
        <f>IF(AM$29="","",IF('Consommation BATIMENT'!AM$280&lt;0,0,'Consommation BATIMENT'!AM$280*'Consommation BATIMENT'!$D$19))</f>
        <v/>
      </c>
      <c r="AN322" s="552" t="str">
        <f>IF(AN$29="","",IF('Consommation BATIMENT'!AN$280&lt;0,0,'Consommation BATIMENT'!AN$280*'Consommation BATIMENT'!$D$19))</f>
        <v/>
      </c>
      <c r="AO322" s="552" t="str">
        <f>IF(AO$29="","",IF('Consommation BATIMENT'!AO$280&lt;0,0,'Consommation BATIMENT'!AO$280*'Consommation BATIMENT'!$D$19))</f>
        <v/>
      </c>
      <c r="AP322" s="552" t="str">
        <f>IF(AP$29="","",IF('Consommation BATIMENT'!AP$280&lt;0,0,'Consommation BATIMENT'!AP$280*'Consommation BATIMENT'!$D$19))</f>
        <v/>
      </c>
      <c r="AQ322" s="552" t="str">
        <f>IF(AQ$29="","",IF('Consommation BATIMENT'!AQ$280&lt;0,0,'Consommation BATIMENT'!AQ$280*'Consommation BATIMENT'!$D$19))</f>
        <v/>
      </c>
      <c r="AR322" s="552" t="str">
        <f>IF(AR$29="","",IF('Consommation BATIMENT'!AR$280&lt;0,0,'Consommation BATIMENT'!AR$280*'Consommation BATIMENT'!$D$19))</f>
        <v/>
      </c>
    </row>
    <row r="323" spans="1:1173" s="548" customFormat="1" ht="22" hidden="1" customHeight="1" x14ac:dyDescent="0.15">
      <c r="A323" s="513"/>
      <c r="B323" s="549" t="s">
        <v>200</v>
      </c>
      <c r="C323" s="550" t="s">
        <v>79</v>
      </c>
      <c r="D323" s="547">
        <f t="shared" ref="D323:AR323" si="116">IF(D$29="","",IF(D322&lt;0,0,IF($E316=0,D322,$F$211*$F$212*D322)))</f>
        <v>1195137.0000000056</v>
      </c>
      <c r="E323" s="547">
        <f t="shared" si="116"/>
        <v>2390274.0000000051</v>
      </c>
      <c r="F323" s="547">
        <f t="shared" si="116"/>
        <v>3585411.0000000051</v>
      </c>
      <c r="G323" s="547">
        <f t="shared" si="116"/>
        <v>4817511.0000000056</v>
      </c>
      <c r="H323" s="547">
        <f t="shared" si="116"/>
        <v>6049611.0000000047</v>
      </c>
      <c r="I323" s="547">
        <f t="shared" si="116"/>
        <v>7281711.0000000047</v>
      </c>
      <c r="J323" s="547">
        <f t="shared" si="116"/>
        <v>8513811.0000000056</v>
      </c>
      <c r="K323" s="547">
        <f t="shared" si="116"/>
        <v>9745911.0000000056</v>
      </c>
      <c r="L323" s="547">
        <f t="shared" si="116"/>
        <v>10978011.000000006</v>
      </c>
      <c r="M323" s="547">
        <f t="shared" si="116"/>
        <v>12210111.000000006</v>
      </c>
      <c r="N323" s="547">
        <f t="shared" si="116"/>
        <v>13442211.000000006</v>
      </c>
      <c r="O323" s="547">
        <f t="shared" si="116"/>
        <v>14674311.000000004</v>
      </c>
      <c r="P323" s="547">
        <f t="shared" si="116"/>
        <v>15906411.000000004</v>
      </c>
      <c r="Q323" s="547">
        <f t="shared" si="116"/>
        <v>16972177.500000007</v>
      </c>
      <c r="R323" s="547">
        <f t="shared" si="116"/>
        <v>18037944.000000007</v>
      </c>
      <c r="S323" s="547">
        <f t="shared" si="116"/>
        <v>19103710.500000007</v>
      </c>
      <c r="T323" s="547">
        <f t="shared" si="116"/>
        <v>20169477.000000007</v>
      </c>
      <c r="U323" s="547">
        <f t="shared" si="116"/>
        <v>21235243.500000007</v>
      </c>
      <c r="V323" s="547">
        <f t="shared" si="116"/>
        <v>22301010.000000007</v>
      </c>
      <c r="W323" s="547">
        <f t="shared" si="116"/>
        <v>23366776.500000007</v>
      </c>
      <c r="X323" s="547">
        <f t="shared" si="116"/>
        <v>24432543.000000007</v>
      </c>
      <c r="Y323" s="547">
        <f t="shared" si="116"/>
        <v>25498309.500000007</v>
      </c>
      <c r="Z323" s="547">
        <f t="shared" si="116"/>
        <v>26564076.000000007</v>
      </c>
      <c r="AA323" s="547">
        <f t="shared" si="116"/>
        <v>27325513.800000004</v>
      </c>
      <c r="AB323" s="547">
        <f t="shared" si="116"/>
        <v>28086951.600000005</v>
      </c>
      <c r="AC323" s="547">
        <f t="shared" si="116"/>
        <v>28848389.400000006</v>
      </c>
      <c r="AD323" s="547">
        <f t="shared" si="116"/>
        <v>29609827.200000007</v>
      </c>
      <c r="AE323" s="547">
        <f t="shared" si="116"/>
        <v>30371265.000000007</v>
      </c>
      <c r="AF323" s="547">
        <f t="shared" si="116"/>
        <v>31132702.800000004</v>
      </c>
      <c r="AG323" s="547">
        <f t="shared" si="116"/>
        <v>31894140.600000005</v>
      </c>
      <c r="AH323" s="547">
        <f t="shared" si="116"/>
        <v>32655578.400000006</v>
      </c>
      <c r="AI323" s="547">
        <f t="shared" si="116"/>
        <v>33417016.200000007</v>
      </c>
      <c r="AJ323" s="547">
        <f t="shared" si="116"/>
        <v>34178454.000000007</v>
      </c>
      <c r="AK323" s="547" t="str">
        <f t="shared" si="116"/>
        <v/>
      </c>
      <c r="AL323" s="547" t="str">
        <f t="shared" si="116"/>
        <v/>
      </c>
      <c r="AM323" s="547" t="str">
        <f t="shared" si="116"/>
        <v/>
      </c>
      <c r="AN323" s="547" t="str">
        <f t="shared" si="116"/>
        <v/>
      </c>
      <c r="AO323" s="547" t="str">
        <f t="shared" si="116"/>
        <v/>
      </c>
      <c r="AP323" s="547" t="str">
        <f t="shared" si="116"/>
        <v/>
      </c>
      <c r="AQ323" s="547" t="str">
        <f t="shared" si="116"/>
        <v/>
      </c>
      <c r="AR323" s="547" t="str">
        <f t="shared" si="116"/>
        <v/>
      </c>
    </row>
    <row r="324" spans="1:1173" s="548" customFormat="1" ht="22" hidden="1" customHeight="1" x14ac:dyDescent="0.15">
      <c r="A324" s="513"/>
      <c r="B324" s="549" t="s">
        <v>201</v>
      </c>
      <c r="C324" s="550" t="s">
        <v>49</v>
      </c>
      <c r="D324" s="547">
        <f t="shared" ref="D324:AR324" si="117">IF(D$29="","",IF($E316=0,$G316*D323,$J$24*D323))</f>
        <v>128474512.14873661</v>
      </c>
      <c r="E324" s="547">
        <f t="shared" si="117"/>
        <v>256949024.29747257</v>
      </c>
      <c r="F324" s="547">
        <f t="shared" si="117"/>
        <v>385423536.4462086</v>
      </c>
      <c r="G324" s="547">
        <f t="shared" si="117"/>
        <v>517871487.11500865</v>
      </c>
      <c r="H324" s="547">
        <f t="shared" si="117"/>
        <v>650319437.78380859</v>
      </c>
      <c r="I324" s="547">
        <f t="shared" si="117"/>
        <v>782767388.45260859</v>
      </c>
      <c r="J324" s="547">
        <f t="shared" si="117"/>
        <v>915215339.1214087</v>
      </c>
      <c r="K324" s="547">
        <f t="shared" si="117"/>
        <v>1047663289.7902087</v>
      </c>
      <c r="L324" s="547">
        <f t="shared" si="117"/>
        <v>1180111240.4590087</v>
      </c>
      <c r="M324" s="547">
        <f t="shared" si="117"/>
        <v>1312559191.1278088</v>
      </c>
      <c r="N324" s="547">
        <f t="shared" si="117"/>
        <v>1445007141.7966087</v>
      </c>
      <c r="O324" s="547">
        <f t="shared" si="117"/>
        <v>1577455092.4654086</v>
      </c>
      <c r="P324" s="547">
        <f t="shared" si="117"/>
        <v>1709903043.1342084</v>
      </c>
      <c r="Q324" s="547">
        <f t="shared" si="117"/>
        <v>1824470520.4627209</v>
      </c>
      <c r="R324" s="547">
        <f t="shared" si="117"/>
        <v>1939037997.7912331</v>
      </c>
      <c r="S324" s="547">
        <f t="shared" si="117"/>
        <v>2053605475.119745</v>
      </c>
      <c r="T324" s="547">
        <f t="shared" si="117"/>
        <v>2168172952.448257</v>
      </c>
      <c r="U324" s="547">
        <f t="shared" si="117"/>
        <v>2282740429.7767692</v>
      </c>
      <c r="V324" s="547">
        <f t="shared" si="117"/>
        <v>2397307907.1052809</v>
      </c>
      <c r="W324" s="547">
        <f t="shared" si="117"/>
        <v>2511875384.4337931</v>
      </c>
      <c r="X324" s="547">
        <f t="shared" si="117"/>
        <v>2626442861.7623053</v>
      </c>
      <c r="Y324" s="547">
        <f t="shared" si="117"/>
        <v>2741010339.090817</v>
      </c>
      <c r="Z324" s="547">
        <f t="shared" si="117"/>
        <v>2855577816.4193292</v>
      </c>
      <c r="AA324" s="547">
        <f t="shared" si="117"/>
        <v>2937430649.9326472</v>
      </c>
      <c r="AB324" s="547">
        <f t="shared" si="117"/>
        <v>3019283483.4459658</v>
      </c>
      <c r="AC324" s="547">
        <f t="shared" si="117"/>
        <v>3101136316.9592843</v>
      </c>
      <c r="AD324" s="547">
        <f t="shared" si="117"/>
        <v>3182989150.4726024</v>
      </c>
      <c r="AE324" s="547">
        <f t="shared" si="117"/>
        <v>3264841983.9859209</v>
      </c>
      <c r="AF324" s="547">
        <f t="shared" si="117"/>
        <v>3346694817.499239</v>
      </c>
      <c r="AG324" s="547">
        <f t="shared" si="117"/>
        <v>3428547651.0125575</v>
      </c>
      <c r="AH324" s="547">
        <f t="shared" si="117"/>
        <v>3510400484.525876</v>
      </c>
      <c r="AI324" s="547">
        <f t="shared" si="117"/>
        <v>3592253318.0391946</v>
      </c>
      <c r="AJ324" s="547">
        <f t="shared" si="117"/>
        <v>3674106151.5525131</v>
      </c>
      <c r="AK324" s="547" t="str">
        <f t="shared" si="117"/>
        <v/>
      </c>
      <c r="AL324" s="547" t="str">
        <f t="shared" si="117"/>
        <v/>
      </c>
      <c r="AM324" s="547" t="str">
        <f t="shared" si="117"/>
        <v/>
      </c>
      <c r="AN324" s="547" t="str">
        <f t="shared" si="117"/>
        <v/>
      </c>
      <c r="AO324" s="547" t="str">
        <f t="shared" si="117"/>
        <v/>
      </c>
      <c r="AP324" s="547" t="str">
        <f t="shared" si="117"/>
        <v/>
      </c>
      <c r="AQ324" s="547" t="str">
        <f t="shared" si="117"/>
        <v/>
      </c>
      <c r="AR324" s="547" t="str">
        <f t="shared" si="117"/>
        <v/>
      </c>
    </row>
    <row r="325" spans="1:1173" s="513" customFormat="1" ht="10" hidden="1" customHeight="1" x14ac:dyDescent="0.15">
      <c r="C325" s="545"/>
      <c r="D325" s="551"/>
      <c r="E325" s="551"/>
      <c r="F325" s="551"/>
      <c r="G325" s="551"/>
      <c r="H325" s="551"/>
      <c r="I325" s="551"/>
      <c r="J325" s="551"/>
      <c r="K325" s="551"/>
      <c r="L325" s="551"/>
      <c r="M325" s="551"/>
      <c r="N325" s="551"/>
      <c r="O325" s="551"/>
      <c r="P325" s="551"/>
      <c r="Q325" s="551"/>
      <c r="R325" s="551"/>
      <c r="S325" s="551"/>
      <c r="T325" s="551"/>
      <c r="U325" s="551"/>
      <c r="V325" s="551"/>
      <c r="W325" s="551"/>
      <c r="X325" s="551"/>
      <c r="Y325" s="551"/>
      <c r="Z325" s="551"/>
      <c r="AA325" s="551"/>
      <c r="AB325" s="551"/>
      <c r="AC325" s="551"/>
      <c r="AD325" s="551"/>
      <c r="AE325" s="551"/>
      <c r="AF325" s="551"/>
      <c r="AG325" s="551"/>
      <c r="AH325" s="551"/>
      <c r="AI325" s="551"/>
      <c r="AJ325" s="551"/>
      <c r="AK325" s="551"/>
      <c r="AL325" s="551"/>
      <c r="AM325" s="551"/>
      <c r="AN325" s="551"/>
      <c r="AO325" s="551"/>
      <c r="AP325" s="551"/>
      <c r="AQ325" s="551"/>
      <c r="AR325" s="551"/>
    </row>
    <row r="326" spans="1:1173" s="543" customFormat="1" ht="26" hidden="1" customHeight="1" x14ac:dyDescent="0.15">
      <c r="A326" s="513"/>
      <c r="B326" s="543" t="s">
        <v>100</v>
      </c>
      <c r="C326" s="546" t="s">
        <v>79</v>
      </c>
      <c r="D326" s="553">
        <f>IF(D$29="","",IF('Consommation BATIMENT'!D$292&lt;0,0,'Consommation BATIMENT'!D$292))</f>
        <v>1118000</v>
      </c>
      <c r="E326" s="553">
        <f>IF(E$29="","",IF('Consommation BATIMENT'!E$292&lt;0,0,'Consommation BATIMENT'!E$292))</f>
        <v>2212818.27</v>
      </c>
      <c r="F326" s="553">
        <f>IF(F$29="","",IF('Consommation BATIMENT'!F$292&lt;0,0,'Consommation BATIMENT'!F$292))</f>
        <v>3284935.4831715496</v>
      </c>
      <c r="G326" s="553">
        <f>IF(G$29="","",IF('Consommation BATIMENT'!G$292&lt;0,0,'Consommation BATIMENT'!G$292))</f>
        <v>4334822.3459279872</v>
      </c>
      <c r="H326" s="553">
        <f>IF(H$29="","",IF('Consommation BATIMENT'!H$292&lt;0,0,'Consommation BATIMENT'!H$292))</f>
        <v>5362939.80458517</v>
      </c>
      <c r="I326" s="553">
        <f>IF(I$29="","",IF('Consommation BATIMENT'!I$292&lt;0,0,'Consommation BATIMENT'!I$292))</f>
        <v>6369739.2477370966</v>
      </c>
      <c r="J326" s="553">
        <f>IF(J$29="","",IF('Consommation BATIMENT'!J$292&lt;0,0,'Consommation BATIMENT'!J$292))</f>
        <v>7355662.7044352675</v>
      </c>
      <c r="K326" s="553">
        <f>IF(K$29="","",IF('Consommation BATIMENT'!K$292&lt;0,0,'Consommation BATIMENT'!K$292))</f>
        <v>8321143.0382588021</v>
      </c>
      <c r="L326" s="553">
        <f>IF(L$29="","",IF('Consommation BATIMENT'!L$292&lt;0,0,'Consommation BATIMENT'!L$292))</f>
        <v>9266604.1373605058</v>
      </c>
      <c r="M326" s="553">
        <f>IF(M$29="","",IF('Consommation BATIMENT'!M$292&lt;0,0,'Consommation BATIMENT'!M$292))</f>
        <v>10192461.100572336</v>
      </c>
      <c r="N326" s="553">
        <f>IF(N$29="","",IF('Consommation BATIMENT'!N$292&lt;0,0,'Consommation BATIMENT'!N$292))</f>
        <v>11099120.419651968</v>
      </c>
      <c r="O326" s="553">
        <f>IF(O$29="","",IF('Consommation BATIMENT'!O$292&lt;0,0,'Consommation BATIMENT'!O$292))</f>
        <v>11986980.157750485</v>
      </c>
      <c r="P326" s="553">
        <f>IF(P$29="","",IF('Consommation BATIMENT'!P$292&lt;0,0,'Consommation BATIMENT'!P$292))</f>
        <v>12856430.124179529</v>
      </c>
      <c r="Q326" s="553">
        <f>IF(Q$29="","",IF('Consommation BATIMENT'!Q$292&lt;0,0,'Consommation BATIMENT'!Q$292))</f>
        <v>13707852.045554666</v>
      </c>
      <c r="R326" s="553">
        <f>IF(R$29="","",IF('Consommation BATIMENT'!R$292&lt;0,0,'Consommation BATIMENT'!R$292))</f>
        <v>14541619.733390089</v>
      </c>
      <c r="S326" s="553">
        <f>IF(S$29="","",IF('Consommation BATIMENT'!S$292&lt;0,0,'Consommation BATIMENT'!S$292))</f>
        <v>15358099.248218246</v>
      </c>
      <c r="T326" s="553">
        <f>IF(T$29="","",IF('Consommation BATIMENT'!T$292&lt;0,0,'Consommation BATIMENT'!T$292))</f>
        <v>16157649.060306441</v>
      </c>
      <c r="U326" s="553">
        <f>IF(U$29="","",IF('Consommation BATIMENT'!U$292&lt;0,0,'Consommation BATIMENT'!U$292))</f>
        <v>16940620.207040988</v>
      </c>
      <c r="V326" s="553">
        <f>IF(V$29="","",IF('Consommation BATIMENT'!V$292&lt;0,0,'Consommation BATIMENT'!V$292))</f>
        <v>17707356.447047994</v>
      </c>
      <c r="W326" s="553">
        <f>IF(W$29="","",IF('Consommation BATIMENT'!W$292&lt;0,0,'Consommation BATIMENT'!W$292))</f>
        <v>18458194.411118455</v>
      </c>
      <c r="X326" s="553">
        <f>IF(X$29="","",IF('Consommation BATIMENT'!X$292&lt;0,0,'Consommation BATIMENT'!X$292))</f>
        <v>19193463.750003915</v>
      </c>
      <c r="Y326" s="553">
        <f>IF(Y$29="","",IF('Consommation BATIMENT'!Y$292&lt;0,0,'Consommation BATIMENT'!Y$292))</f>
        <v>19913487.279147584</v>
      </c>
      <c r="Z326" s="553">
        <f>IF(Z$29="","",IF('Consommation BATIMENT'!Z$292&lt;0,0,'Consommation BATIMENT'!Z$292))</f>
        <v>20618581.120414458</v>
      </c>
      <c r="AA326" s="553">
        <f>IF(AA$29="","",IF('Consommation BATIMENT'!AA$292&lt;0,0,'Consommation BATIMENT'!AA$292))</f>
        <v>21309054.840882663</v>
      </c>
      <c r="AB326" s="553">
        <f>IF(AB$29="","",IF('Consommation BATIMENT'!AB$292&lt;0,0,'Consommation BATIMENT'!AB$292))</f>
        <v>21985211.58875696</v>
      </c>
      <c r="AC326" s="553">
        <f>IF(AC$29="","",IF('Consommation BATIMENT'!AC$292&lt;0,0,'Consommation BATIMENT'!AC$292))</f>
        <v>22647348.226464085</v>
      </c>
      <c r="AD326" s="553">
        <f>IF(AD$29="","",IF('Consommation BATIMENT'!AD$292&lt;0,0,'Consommation BATIMENT'!AD$292))</f>
        <v>23295755.460988354</v>
      </c>
      <c r="AE326" s="553">
        <f>IF(AE$29="","",IF('Consommation BATIMENT'!AE$292&lt;0,0,'Consommation BATIMENT'!AE$292))</f>
        <v>23930717.971504759</v>
      </c>
      <c r="AF326" s="553">
        <f>IF(AF$29="","",IF('Consommation BATIMENT'!AF$292&lt;0,0,'Consommation BATIMENT'!AF$292))</f>
        <v>24552514.534365609</v>
      </c>
      <c r="AG326" s="553">
        <f>IF(AG$29="","",IF('Consommation BATIMENT'!AG$292&lt;0,0,'Consommation BATIMENT'!AG$292))</f>
        <v>25161418.145495538</v>
      </c>
      <c r="AH326" s="553">
        <f>IF(AH$29="","",IF('Consommation BATIMENT'!AH$292&lt;0,0,'Consommation BATIMENT'!AH$292))</f>
        <v>25757696.140248686</v>
      </c>
      <c r="AI326" s="553">
        <f>IF(AI$29="","",IF('Consommation BATIMENT'!AI$292&lt;0,0,'Consommation BATIMENT'!AI$292))</f>
        <v>26341610.31078063</v>
      </c>
      <c r="AJ326" s="553">
        <f>IF(AJ$29="","",IF('Consommation BATIMENT'!AJ$292&lt;0,0,'Consommation BATIMENT'!AJ$292))</f>
        <v>26913417.020986594</v>
      </c>
      <c r="AK326" s="553" t="str">
        <f>IF(AK$29="","",IF('Consommation BATIMENT'!AK$292&lt;0,0,'Consommation BATIMENT'!AK$292))</f>
        <v/>
      </c>
      <c r="AL326" s="553" t="str">
        <f>IF(AL$29="","",IF('Consommation BATIMENT'!AL$292&lt;0,0,'Consommation BATIMENT'!AL$292))</f>
        <v/>
      </c>
      <c r="AM326" s="553" t="str">
        <f>IF(AM$29="","",IF('Consommation BATIMENT'!AM$292&lt;0,0,'Consommation BATIMENT'!AM$292))</f>
        <v/>
      </c>
      <c r="AN326" s="553" t="str">
        <f>IF(AN$29="","",IF('Consommation BATIMENT'!AN$292&lt;0,0,'Consommation BATIMENT'!AN$292))</f>
        <v/>
      </c>
      <c r="AO326" s="553" t="str">
        <f>IF(AO$29="","",IF('Consommation BATIMENT'!AO$292&lt;0,0,'Consommation BATIMENT'!AO$292))</f>
        <v/>
      </c>
      <c r="AP326" s="553" t="str">
        <f>IF(AP$29="","",IF('Consommation BATIMENT'!AP$292&lt;0,0,'Consommation BATIMENT'!AP$292))</f>
        <v/>
      </c>
      <c r="AQ326" s="553" t="str">
        <f>IF(AQ$29="","",IF('Consommation BATIMENT'!AQ$292&lt;0,0,'Consommation BATIMENT'!AQ$292))</f>
        <v/>
      </c>
      <c r="AR326" s="553" t="str">
        <f>IF(AR$29="","",IF('Consommation BATIMENT'!AR$292&lt;0,0,'Consommation BATIMENT'!AR$292))</f>
        <v/>
      </c>
    </row>
    <row r="327" spans="1:1173" s="548" customFormat="1" ht="22" hidden="1" customHeight="1" x14ac:dyDescent="0.15">
      <c r="A327" s="513"/>
      <c r="B327" s="549" t="s">
        <v>199</v>
      </c>
      <c r="C327" s="550" t="s">
        <v>79</v>
      </c>
      <c r="D327" s="547">
        <f t="shared" ref="D327:AR327" si="118">IF(D$29="","",IF(D326&lt;0,0,IF($D316=0,D326,$F$211*$F$212*D326)))</f>
        <v>1118000</v>
      </c>
      <c r="E327" s="547">
        <f t="shared" si="118"/>
        <v>2212818.27</v>
      </c>
      <c r="F327" s="547">
        <f t="shared" si="118"/>
        <v>3284935.4831715496</v>
      </c>
      <c r="G327" s="547">
        <f t="shared" si="118"/>
        <v>4334822.3459279872</v>
      </c>
      <c r="H327" s="547">
        <f t="shared" si="118"/>
        <v>5362939.80458517</v>
      </c>
      <c r="I327" s="547">
        <f t="shared" si="118"/>
        <v>6369739.2477370966</v>
      </c>
      <c r="J327" s="547">
        <f t="shared" si="118"/>
        <v>7355662.7044352675</v>
      </c>
      <c r="K327" s="547">
        <f t="shared" si="118"/>
        <v>8321143.0382588021</v>
      </c>
      <c r="L327" s="547">
        <f t="shared" si="118"/>
        <v>9266604.1373605058</v>
      </c>
      <c r="M327" s="547">
        <f t="shared" si="118"/>
        <v>10192461.100572336</v>
      </c>
      <c r="N327" s="547">
        <f t="shared" si="118"/>
        <v>11099120.419651968</v>
      </c>
      <c r="O327" s="547">
        <f t="shared" si="118"/>
        <v>11986980.157750485</v>
      </c>
      <c r="P327" s="547">
        <f t="shared" si="118"/>
        <v>12856430.124179529</v>
      </c>
      <c r="Q327" s="547">
        <f t="shared" si="118"/>
        <v>13707852.045554666</v>
      </c>
      <c r="R327" s="547">
        <f t="shared" si="118"/>
        <v>14541619.733390089</v>
      </c>
      <c r="S327" s="547">
        <f t="shared" si="118"/>
        <v>15358099.248218246</v>
      </c>
      <c r="T327" s="547">
        <f t="shared" si="118"/>
        <v>16157649.060306441</v>
      </c>
      <c r="U327" s="547">
        <f t="shared" si="118"/>
        <v>16940620.207040988</v>
      </c>
      <c r="V327" s="547">
        <f t="shared" si="118"/>
        <v>17707356.447047994</v>
      </c>
      <c r="W327" s="547">
        <f t="shared" si="118"/>
        <v>18458194.411118455</v>
      </c>
      <c r="X327" s="547">
        <f t="shared" si="118"/>
        <v>19193463.750003915</v>
      </c>
      <c r="Y327" s="547">
        <f t="shared" si="118"/>
        <v>19913487.279147584</v>
      </c>
      <c r="Z327" s="547">
        <f t="shared" si="118"/>
        <v>20618581.120414458</v>
      </c>
      <c r="AA327" s="547">
        <f t="shared" si="118"/>
        <v>21309054.840882663</v>
      </c>
      <c r="AB327" s="547">
        <f t="shared" si="118"/>
        <v>21985211.58875696</v>
      </c>
      <c r="AC327" s="547">
        <f t="shared" si="118"/>
        <v>22647348.226464085</v>
      </c>
      <c r="AD327" s="547">
        <f t="shared" si="118"/>
        <v>23295755.460988354</v>
      </c>
      <c r="AE327" s="547">
        <f t="shared" si="118"/>
        <v>23930717.971504759</v>
      </c>
      <c r="AF327" s="547">
        <f t="shared" si="118"/>
        <v>24552514.534365609</v>
      </c>
      <c r="AG327" s="547">
        <f t="shared" si="118"/>
        <v>25161418.145495538</v>
      </c>
      <c r="AH327" s="547">
        <f t="shared" si="118"/>
        <v>25757696.140248686</v>
      </c>
      <c r="AI327" s="547">
        <f t="shared" si="118"/>
        <v>26341610.31078063</v>
      </c>
      <c r="AJ327" s="547">
        <f t="shared" si="118"/>
        <v>26913417.020986594</v>
      </c>
      <c r="AK327" s="547" t="str">
        <f t="shared" si="118"/>
        <v/>
      </c>
      <c r="AL327" s="547" t="str">
        <f t="shared" si="118"/>
        <v/>
      </c>
      <c r="AM327" s="547" t="str">
        <f t="shared" si="118"/>
        <v/>
      </c>
      <c r="AN327" s="547" t="str">
        <f t="shared" si="118"/>
        <v/>
      </c>
      <c r="AO327" s="547" t="str">
        <f t="shared" si="118"/>
        <v/>
      </c>
      <c r="AP327" s="547" t="str">
        <f t="shared" si="118"/>
        <v/>
      </c>
      <c r="AQ327" s="547" t="str">
        <f t="shared" si="118"/>
        <v/>
      </c>
      <c r="AR327" s="547" t="str">
        <f t="shared" si="118"/>
        <v/>
      </c>
    </row>
    <row r="328" spans="1:1173" s="548" customFormat="1" ht="22" hidden="1" customHeight="1" x14ac:dyDescent="0.15">
      <c r="A328" s="513"/>
      <c r="B328" s="549" t="s">
        <v>197</v>
      </c>
      <c r="C328" s="550" t="s">
        <v>49</v>
      </c>
      <c r="D328" s="547">
        <f t="shared" ref="D328:AR328" si="119">IF(D$29="","",IF($D316=0,$H316*D327,$J$24*D327))</f>
        <v>120182459.90400001</v>
      </c>
      <c r="E328" s="547">
        <f t="shared" si="119"/>
        <v>237872936.50189057</v>
      </c>
      <c r="F328" s="547">
        <f t="shared" si="119"/>
        <v>353123101.06752384</v>
      </c>
      <c r="G328" s="547">
        <f t="shared" si="119"/>
        <v>465983553.47088873</v>
      </c>
      <c r="H328" s="547">
        <f t="shared" si="119"/>
        <v>576503844.39366984</v>
      </c>
      <c r="I328" s="547">
        <f t="shared" si="119"/>
        <v>684732497.08416712</v>
      </c>
      <c r="J328" s="547">
        <f t="shared" si="119"/>
        <v>790717028.66112685</v>
      </c>
      <c r="K328" s="547">
        <f t="shared" si="119"/>
        <v>894503970.97583842</v>
      </c>
      <c r="L328" s="547">
        <f t="shared" si="119"/>
        <v>996138891.04165435</v>
      </c>
      <c r="M328" s="547">
        <f t="shared" si="119"/>
        <v>1095666411.0399058</v>
      </c>
      <c r="N328" s="547">
        <f t="shared" si="119"/>
        <v>1193130227.9109933</v>
      </c>
      <c r="O328" s="547">
        <f t="shared" si="119"/>
        <v>1288573132.539259</v>
      </c>
      <c r="P328" s="547">
        <f t="shared" si="119"/>
        <v>1382037028.5400574</v>
      </c>
      <c r="Q328" s="547">
        <f t="shared" si="119"/>
        <v>1473562950.6572793</v>
      </c>
      <c r="R328" s="547">
        <f t="shared" si="119"/>
        <v>1563191082.7794003</v>
      </c>
      <c r="S328" s="547">
        <f t="shared" si="119"/>
        <v>1650960775.5819695</v>
      </c>
      <c r="T328" s="547">
        <f t="shared" si="119"/>
        <v>1736910563.8042777</v>
      </c>
      <c r="U328" s="547">
        <f t="shared" si="119"/>
        <v>1821078183.1677959</v>
      </c>
      <c r="V328" s="547">
        <f t="shared" si="119"/>
        <v>1903500586.9438119</v>
      </c>
      <c r="W328" s="547">
        <f t="shared" si="119"/>
        <v>1984213962.177532</v>
      </c>
      <c r="X328" s="547">
        <f t="shared" si="119"/>
        <v>2063253745.5757811</v>
      </c>
      <c r="Y328" s="547">
        <f t="shared" si="119"/>
        <v>2140654639.0652673</v>
      </c>
      <c r="Z328" s="547">
        <f t="shared" si="119"/>
        <v>2216450625.0282488</v>
      </c>
      <c r="AA328" s="547">
        <f t="shared" si="119"/>
        <v>2290674981.2222881</v>
      </c>
      <c r="AB328" s="547">
        <f t="shared" si="119"/>
        <v>2363360295.3906436</v>
      </c>
      <c r="AC328" s="547">
        <f t="shared" si="119"/>
        <v>2434538479.5697188</v>
      </c>
      <c r="AD328" s="547">
        <f t="shared" si="119"/>
        <v>2504240784.0998411</v>
      </c>
      <c r="AE328" s="547">
        <f t="shared" si="119"/>
        <v>2572497811.3455305</v>
      </c>
      <c r="AF328" s="547">
        <f t="shared" si="119"/>
        <v>2639339529.1312814</v>
      </c>
      <c r="AG328" s="547">
        <f t="shared" si="119"/>
        <v>2704795283.8987441</v>
      </c>
      <c r="AH328" s="547">
        <f t="shared" si="119"/>
        <v>2768893813.5911036</v>
      </c>
      <c r="AI328" s="547">
        <f t="shared" si="119"/>
        <v>2831663260.2702918</v>
      </c>
      <c r="AJ328" s="547">
        <f t="shared" si="119"/>
        <v>2893131182.4725876</v>
      </c>
      <c r="AK328" s="547" t="str">
        <f t="shared" si="119"/>
        <v/>
      </c>
      <c r="AL328" s="547" t="str">
        <f t="shared" si="119"/>
        <v/>
      </c>
      <c r="AM328" s="547" t="str">
        <f t="shared" si="119"/>
        <v/>
      </c>
      <c r="AN328" s="547" t="str">
        <f t="shared" si="119"/>
        <v/>
      </c>
      <c r="AO328" s="547" t="str">
        <f t="shared" si="119"/>
        <v/>
      </c>
      <c r="AP328" s="547" t="str">
        <f t="shared" si="119"/>
        <v/>
      </c>
      <c r="AQ328" s="547" t="str">
        <f t="shared" si="119"/>
        <v/>
      </c>
      <c r="AR328" s="547" t="str">
        <f t="shared" si="119"/>
        <v/>
      </c>
    </row>
    <row r="329" spans="1:1173" s="513" customFormat="1" ht="10" hidden="1" customHeight="1" x14ac:dyDescent="0.15">
      <c r="C329" s="545"/>
      <c r="D329" s="551"/>
      <c r="E329" s="551"/>
      <c r="F329" s="551"/>
      <c r="G329" s="551"/>
      <c r="H329" s="551"/>
      <c r="I329" s="551"/>
      <c r="J329" s="551"/>
      <c r="K329" s="551"/>
      <c r="L329" s="551"/>
      <c r="M329" s="551"/>
      <c r="N329" s="551"/>
      <c r="O329" s="551"/>
      <c r="P329" s="551"/>
      <c r="Q329" s="551"/>
      <c r="R329" s="551"/>
      <c r="S329" s="551"/>
      <c r="T329" s="551"/>
      <c r="U329" s="551"/>
      <c r="V329" s="551"/>
      <c r="W329" s="551"/>
      <c r="X329" s="551"/>
      <c r="Y329" s="551"/>
      <c r="Z329" s="551"/>
      <c r="AA329" s="551"/>
      <c r="AB329" s="551"/>
      <c r="AC329" s="551"/>
      <c r="AD329" s="551"/>
      <c r="AE329" s="551"/>
      <c r="AF329" s="551"/>
      <c r="AG329" s="551"/>
      <c r="AH329" s="551"/>
      <c r="AI329" s="551"/>
      <c r="AJ329" s="551"/>
      <c r="AK329" s="551"/>
      <c r="AL329" s="551"/>
      <c r="AM329" s="551"/>
      <c r="AN329" s="551"/>
      <c r="AO329" s="551"/>
      <c r="AP329" s="551"/>
      <c r="AQ329" s="551"/>
      <c r="AR329" s="551"/>
    </row>
    <row r="330" spans="1:1173" s="543" customFormat="1" ht="26" hidden="1" customHeight="1" x14ac:dyDescent="0.15">
      <c r="A330" s="513"/>
      <c r="B330" s="543" t="s">
        <v>101</v>
      </c>
      <c r="C330" s="546" t="s">
        <v>79</v>
      </c>
      <c r="D330" s="553">
        <f>IF(D$29="","",IF('Consommation BATIMENT'!D$299&lt;0,0,'Consommation BATIMENT'!D$299))</f>
        <v>559000</v>
      </c>
      <c r="E330" s="553">
        <f>IF(E$29="","",IF('Consommation BATIMENT'!E$299&lt;0,0,'Consommation BATIMENT'!E$299))</f>
        <v>1123179.135</v>
      </c>
      <c r="F330" s="553">
        <f>IF(F$29="","",IF('Consommation BATIMENT'!F$299&lt;0,0,'Consommation BATIMENT'!F$299))</f>
        <v>1692597.7156357751</v>
      </c>
      <c r="G330" s="553">
        <f>IF(G$29="","",IF('Consommation BATIMENT'!G$299&lt;0,0,'Consommation BATIMENT'!G$299))</f>
        <v>2267316.4790020674</v>
      </c>
      <c r="H330" s="553">
        <f>IF(H$29="","",IF('Consommation BATIMENT'!H$299&lt;0,0,'Consommation BATIMENT'!H$299))</f>
        <v>2847396.5965799596</v>
      </c>
      <c r="I330" s="553">
        <f>IF(I$29="","",IF('Consommation BATIMENT'!I$299&lt;0,0,'Consommation BATIMENT'!I$299))</f>
        <v>3432899.6821675743</v>
      </c>
      <c r="J330" s="553">
        <f>IF(J$29="","",IF('Consommation BATIMENT'!J$299&lt;0,0,'Consommation BATIMENT'!J$299))</f>
        <v>4023887.7998157069</v>
      </c>
      <c r="K330" s="553">
        <f>IF(K$29="","",IF('Consommation BATIMENT'!K$299&lt;0,0,'Consommation BATIMENT'!K$299))</f>
        <v>4620423.4717699839</v>
      </c>
      <c r="L330" s="553">
        <f>IF(L$29="","",IF('Consommation BATIMENT'!L$299&lt;0,0,'Consommation BATIMENT'!L$299))</f>
        <v>5222569.6864211233</v>
      </c>
      <c r="M330" s="553">
        <f>IF(M$29="","",IF('Consommation BATIMENT'!M$299&lt;0,0,'Consommation BATIMENT'!M$299))</f>
        <v>5830389.9062648546</v>
      </c>
      <c r="N330" s="553">
        <f>IF(N$29="","",IF('Consommation BATIMENT'!N$299&lt;0,0,'Consommation BATIMENT'!N$299))</f>
        <v>6443948.0758730425</v>
      </c>
      <c r="O330" s="553">
        <f>IF(O$29="","",IF('Consommation BATIMENT'!O$299&lt;0,0,'Consommation BATIMENT'!O$299))</f>
        <v>7063308.6298775505</v>
      </c>
      <c r="P330" s="553">
        <f>IF(P$29="","",IF('Consommation BATIMENT'!P$299&lt;0,0,'Consommation BATIMENT'!P$299))</f>
        <v>7688536.5009683529</v>
      </c>
      <c r="Q330" s="553">
        <f>IF(Q$29="","",IF('Consommation BATIMENT'!Q$299&lt;0,0,'Consommation BATIMENT'!Q$299))</f>
        <v>8319697.1279074</v>
      </c>
      <c r="R330" s="553">
        <f>IF(R$29="","",IF('Consommation BATIMENT'!R$299&lt;0,0,'Consommation BATIMENT'!R$299))</f>
        <v>8956856.4635597318</v>
      </c>
      <c r="S330" s="553">
        <f>IF(S$29="","",IF('Consommation BATIMENT'!S$299&lt;0,0,'Consommation BATIMENT'!S$299))</f>
        <v>9600080.9829433076</v>
      </c>
      <c r="T330" s="553">
        <f>IF(T$29="","",IF('Consommation BATIMENT'!T$299&lt;0,0,'Consommation BATIMENT'!T$299))</f>
        <v>10249437.691299021</v>
      </c>
      <c r="U330" s="553">
        <f>IF(U$29="","",IF('Consommation BATIMENT'!U$299&lt;0,0,'Consommation BATIMENT'!U$299))</f>
        <v>10904994.132182349</v>
      </c>
      <c r="V330" s="553">
        <f>IF(V$29="","",IF('Consommation BATIMENT'!V$299&lt;0,0,'Consommation BATIMENT'!V$299))</f>
        <v>11566818.395578085</v>
      </c>
      <c r="W330" s="553">
        <f>IF(W$29="","",IF('Consommation BATIMENT'!W$299&lt;0,0,'Consommation BATIMENT'!W$299))</f>
        <v>12234979.126039576</v>
      </c>
      <c r="X330" s="553">
        <f>IF(X$29="","",IF('Consommation BATIMENT'!X$299&lt;0,0,'Consommation BATIMENT'!X$299))</f>
        <v>12909545.530853886</v>
      </c>
      <c r="Y330" s="553">
        <f>IF(Y$29="","",IF('Consommation BATIMENT'!Y$299&lt;0,0,'Consommation BATIMENT'!Y$299))</f>
        <v>13590587.388234299</v>
      </c>
      <c r="Z330" s="553">
        <f>IF(Z$29="","",IF('Consommation BATIMENT'!Z$299&lt;0,0,'Consommation BATIMENT'!Z$299))</f>
        <v>14278175.055541554</v>
      </c>
      <c r="AA330" s="553">
        <f>IF(AA$29="","",IF('Consommation BATIMENT'!AA$299&lt;0,0,'Consommation BATIMENT'!AA$299))</f>
        <v>14972379.477535218</v>
      </c>
      <c r="AB330" s="553">
        <f>IF(AB$29="","",IF('Consommation BATIMENT'!AB$299&lt;0,0,'Consommation BATIMENT'!AB$299))</f>
        <v>15673272.194656545</v>
      </c>
      <c r="AC330" s="553">
        <f>IF(AC$29="","",IF('Consommation BATIMENT'!AC$299&lt;0,0,'Consommation BATIMENT'!AC$299))</f>
        <v>16380925.351344243</v>
      </c>
      <c r="AD330" s="553">
        <f>IF(AD$29="","",IF('Consommation BATIMENT'!AD$299&lt;0,0,'Consommation BATIMENT'!AD$299))</f>
        <v>17095411.704384461</v>
      </c>
      <c r="AE330" s="553">
        <f>IF(AE$29="","",IF('Consommation BATIMENT'!AE$299&lt;0,0,'Consommation BATIMENT'!AE$299))</f>
        <v>17816804.631296393</v>
      </c>
      <c r="AF330" s="553">
        <f>IF(AF$29="","",IF('Consommation BATIMENT'!AF$299&lt;0,0,'Consommation BATIMENT'!AF$299))</f>
        <v>18545178.13875483</v>
      </c>
      <c r="AG330" s="553">
        <f>IF(AG$29="","",IF('Consommation BATIMENT'!AG$299&lt;0,0,'Consommation BATIMENT'!AG$299))</f>
        <v>19280606.871050999</v>
      </c>
      <c r="AH330" s="553">
        <f>IF(AH$29="","",IF('Consommation BATIMENT'!AH$299&lt;0,0,'Consommation BATIMENT'!AH$299))</f>
        <v>20023166.118593037</v>
      </c>
      <c r="AI330" s="553">
        <f>IF(AI$29="","",IF('Consommation BATIMENT'!AI$299&lt;0,0,'Consommation BATIMENT'!AI$299))</f>
        <v>20772931.826447427</v>
      </c>
      <c r="AJ330" s="553">
        <f>IF(AJ$29="","",IF('Consommation BATIMENT'!AJ$299&lt;0,0,'Consommation BATIMENT'!AJ$299))</f>
        <v>21529980.602922689</v>
      </c>
      <c r="AK330" s="553" t="str">
        <f>IF(AK$29="","",IF('Consommation BATIMENT'!AK$299&lt;0,0,'Consommation BATIMENT'!AK$299))</f>
        <v/>
      </c>
      <c r="AL330" s="553" t="str">
        <f>IF(AL$29="","",IF('Consommation BATIMENT'!AL$299&lt;0,0,'Consommation BATIMENT'!AL$299))</f>
        <v/>
      </c>
      <c r="AM330" s="553" t="str">
        <f>IF(AM$29="","",IF('Consommation BATIMENT'!AM$299&lt;0,0,'Consommation BATIMENT'!AM$299))</f>
        <v/>
      </c>
      <c r="AN330" s="553" t="str">
        <f>IF(AN$29="","",IF('Consommation BATIMENT'!AN$299&lt;0,0,'Consommation BATIMENT'!AN$299))</f>
        <v/>
      </c>
      <c r="AO330" s="553" t="str">
        <f>IF(AO$29="","",IF('Consommation BATIMENT'!AO$299&lt;0,0,'Consommation BATIMENT'!AO$299))</f>
        <v/>
      </c>
      <c r="AP330" s="553" t="str">
        <f>IF(AP$29="","",IF('Consommation BATIMENT'!AP$299&lt;0,0,'Consommation BATIMENT'!AP$299))</f>
        <v/>
      </c>
      <c r="AQ330" s="553" t="str">
        <f>IF(AQ$29="","",IF('Consommation BATIMENT'!AQ$299&lt;0,0,'Consommation BATIMENT'!AQ$299))</f>
        <v/>
      </c>
      <c r="AR330" s="553" t="str">
        <f>IF(AR$29="","",IF('Consommation BATIMENT'!AR$299&lt;0,0,'Consommation BATIMENT'!AR$299))</f>
        <v/>
      </c>
    </row>
    <row r="331" spans="1:1173" s="548" customFormat="1" ht="22" hidden="1" customHeight="1" x14ac:dyDescent="0.15">
      <c r="A331" s="513"/>
      <c r="B331" s="549" t="s">
        <v>200</v>
      </c>
      <c r="C331" s="550" t="s">
        <v>79</v>
      </c>
      <c r="D331" s="547">
        <f t="shared" ref="D331:AR331" si="120">IF(D$29="","",IF(D330&lt;0,0,IF($F316=0,D330,$F$211*$F$212*D330)))</f>
        <v>559000</v>
      </c>
      <c r="E331" s="547">
        <f t="shared" si="120"/>
        <v>1123179.135</v>
      </c>
      <c r="F331" s="547">
        <f t="shared" si="120"/>
        <v>1692597.7156357751</v>
      </c>
      <c r="G331" s="547">
        <f t="shared" si="120"/>
        <v>2267316.4790020674</v>
      </c>
      <c r="H331" s="547">
        <f t="shared" si="120"/>
        <v>2847396.5965799596</v>
      </c>
      <c r="I331" s="547">
        <f t="shared" si="120"/>
        <v>3432899.6821675743</v>
      </c>
      <c r="J331" s="547">
        <f t="shared" si="120"/>
        <v>4023887.7998157069</v>
      </c>
      <c r="K331" s="547">
        <f t="shared" si="120"/>
        <v>4620423.4717699839</v>
      </c>
      <c r="L331" s="547">
        <f t="shared" si="120"/>
        <v>5222569.6864211233</v>
      </c>
      <c r="M331" s="547">
        <f t="shared" si="120"/>
        <v>5830389.9062648546</v>
      </c>
      <c r="N331" s="547">
        <f t="shared" si="120"/>
        <v>6443948.0758730425</v>
      </c>
      <c r="O331" s="547">
        <f t="shared" si="120"/>
        <v>7063308.6298775505</v>
      </c>
      <c r="P331" s="547">
        <f t="shared" si="120"/>
        <v>7688536.5009683529</v>
      </c>
      <c r="Q331" s="547">
        <f t="shared" si="120"/>
        <v>8319697.1279074</v>
      </c>
      <c r="R331" s="547">
        <f t="shared" si="120"/>
        <v>8956856.4635597318</v>
      </c>
      <c r="S331" s="547">
        <f t="shared" si="120"/>
        <v>9600080.9829433076</v>
      </c>
      <c r="T331" s="547">
        <f t="shared" si="120"/>
        <v>10249437.691299021</v>
      </c>
      <c r="U331" s="547">
        <f t="shared" si="120"/>
        <v>10904994.132182349</v>
      </c>
      <c r="V331" s="547">
        <f t="shared" si="120"/>
        <v>11566818.395578085</v>
      </c>
      <c r="W331" s="547">
        <f t="shared" si="120"/>
        <v>12234979.126039576</v>
      </c>
      <c r="X331" s="547">
        <f t="shared" si="120"/>
        <v>12909545.530853886</v>
      </c>
      <c r="Y331" s="547">
        <f t="shared" si="120"/>
        <v>13590587.388234299</v>
      </c>
      <c r="Z331" s="547">
        <f t="shared" si="120"/>
        <v>14278175.055541554</v>
      </c>
      <c r="AA331" s="547">
        <f t="shared" si="120"/>
        <v>14972379.477535218</v>
      </c>
      <c r="AB331" s="547">
        <f t="shared" si="120"/>
        <v>15673272.194656545</v>
      </c>
      <c r="AC331" s="547">
        <f t="shared" si="120"/>
        <v>16380925.351344243</v>
      </c>
      <c r="AD331" s="547">
        <f t="shared" si="120"/>
        <v>17095411.704384461</v>
      </c>
      <c r="AE331" s="547">
        <f t="shared" si="120"/>
        <v>17816804.631296393</v>
      </c>
      <c r="AF331" s="547">
        <f t="shared" si="120"/>
        <v>18545178.13875483</v>
      </c>
      <c r="AG331" s="547">
        <f t="shared" si="120"/>
        <v>19280606.871050999</v>
      </c>
      <c r="AH331" s="547">
        <f t="shared" si="120"/>
        <v>20023166.118593037</v>
      </c>
      <c r="AI331" s="547">
        <f t="shared" si="120"/>
        <v>20772931.826447427</v>
      </c>
      <c r="AJ331" s="547">
        <f t="shared" si="120"/>
        <v>21529980.602922689</v>
      </c>
      <c r="AK331" s="547" t="str">
        <f t="shared" si="120"/>
        <v/>
      </c>
      <c r="AL331" s="547" t="str">
        <f t="shared" si="120"/>
        <v/>
      </c>
      <c r="AM331" s="547" t="str">
        <f t="shared" si="120"/>
        <v/>
      </c>
      <c r="AN331" s="547" t="str">
        <f t="shared" si="120"/>
        <v/>
      </c>
      <c r="AO331" s="547" t="str">
        <f t="shared" si="120"/>
        <v/>
      </c>
      <c r="AP331" s="547" t="str">
        <f t="shared" si="120"/>
        <v/>
      </c>
      <c r="AQ331" s="547" t="str">
        <f t="shared" si="120"/>
        <v/>
      </c>
      <c r="AR331" s="547" t="str">
        <f t="shared" si="120"/>
        <v/>
      </c>
      <c r="AS331" s="554"/>
    </row>
    <row r="332" spans="1:1173" s="548" customFormat="1" ht="22" hidden="1" customHeight="1" x14ac:dyDescent="0.15">
      <c r="A332" s="513"/>
      <c r="B332" s="549" t="s">
        <v>201</v>
      </c>
      <c r="C332" s="550" t="s">
        <v>49</v>
      </c>
      <c r="D332" s="547">
        <f t="shared" ref="D332:AR332" si="121">IF(D$29="","",IF($F316=0,$H316*D331,$J$24*D331))</f>
        <v>60091229.952000007</v>
      </c>
      <c r="E332" s="547">
        <f t="shared" si="121"/>
        <v>120739205.14950529</v>
      </c>
      <c r="F332" s="547">
        <f t="shared" si="121"/>
        <v>181950408.84883592</v>
      </c>
      <c r="G332" s="547">
        <f t="shared" si="121"/>
        <v>243731370.14968196</v>
      </c>
      <c r="H332" s="547">
        <f t="shared" si="121"/>
        <v>306088664.84727824</v>
      </c>
      <c r="I332" s="547">
        <f t="shared" si="121"/>
        <v>369028916.28493637</v>
      </c>
      <c r="J332" s="547">
        <f t="shared" si="121"/>
        <v>432558796.20710737</v>
      </c>
      <c r="K332" s="547">
        <f t="shared" si="121"/>
        <v>496685025.61314547</v>
      </c>
      <c r="L332" s="547">
        <f t="shared" si="121"/>
        <v>561414375.61194324</v>
      </c>
      <c r="M332" s="547">
        <f t="shared" si="121"/>
        <v>626753668.27760494</v>
      </c>
      <c r="N332" s="547">
        <f t="shared" si="121"/>
        <v>692709777.5063237</v>
      </c>
      <c r="O332" s="547">
        <f t="shared" si="121"/>
        <v>759289629.87462962</v>
      </c>
      <c r="P332" s="547">
        <f t="shared" si="121"/>
        <v>826500205.4991678</v>
      </c>
      <c r="Q332" s="547">
        <f t="shared" si="121"/>
        <v>894348538.89817095</v>
      </c>
      <c r="R332" s="547">
        <f t="shared" si="121"/>
        <v>962841719.85478604</v>
      </c>
      <c r="S332" s="547">
        <f t="shared" si="121"/>
        <v>1031986894.2824124</v>
      </c>
      <c r="T332" s="547">
        <f t="shared" si="121"/>
        <v>1101791265.0922103</v>
      </c>
      <c r="U332" s="547">
        <f t="shared" si="121"/>
        <v>1172262093.0629342</v>
      </c>
      <c r="V332" s="547">
        <f t="shared" si="121"/>
        <v>1243406697.7132494</v>
      </c>
      <c r="W332" s="547">
        <f t="shared" si="121"/>
        <v>1315232458.1766801</v>
      </c>
      <c r="X332" s="547">
        <f t="shared" si="121"/>
        <v>1387746814.0793469</v>
      </c>
      <c r="Y332" s="547">
        <f t="shared" si="121"/>
        <v>1460957266.4206412</v>
      </c>
      <c r="Z332" s="547">
        <f t="shared" si="121"/>
        <v>1534871378.456991</v>
      </c>
      <c r="AA332" s="547">
        <f t="shared" si="121"/>
        <v>1609496776.5888631</v>
      </c>
      <c r="AB332" s="547">
        <f t="shared" si="121"/>
        <v>1684841151.2511525</v>
      </c>
      <c r="AC332" s="547">
        <f t="shared" si="121"/>
        <v>1760912257.8071079</v>
      </c>
      <c r="AD332" s="547">
        <f t="shared" si="121"/>
        <v>1837717917.4459374</v>
      </c>
      <c r="AE332" s="547">
        <f t="shared" si="121"/>
        <v>1915266018.08424</v>
      </c>
      <c r="AF332" s="547">
        <f t="shared" si="121"/>
        <v>1993564515.2714131</v>
      </c>
      <c r="AG332" s="547">
        <f t="shared" si="121"/>
        <v>2072621433.0991714</v>
      </c>
      <c r="AH332" s="547">
        <f t="shared" si="121"/>
        <v>2152444865.1153302</v>
      </c>
      <c r="AI332" s="547">
        <f t="shared" si="121"/>
        <v>2233042975.2419891</v>
      </c>
      <c r="AJ332" s="547">
        <f t="shared" si="121"/>
        <v>2314423998.6982594</v>
      </c>
      <c r="AK332" s="547" t="str">
        <f t="shared" si="121"/>
        <v/>
      </c>
      <c r="AL332" s="547" t="str">
        <f t="shared" si="121"/>
        <v/>
      </c>
      <c r="AM332" s="547" t="str">
        <f t="shared" si="121"/>
        <v/>
      </c>
      <c r="AN332" s="547" t="str">
        <f t="shared" si="121"/>
        <v/>
      </c>
      <c r="AO332" s="547" t="str">
        <f t="shared" si="121"/>
        <v/>
      </c>
      <c r="AP332" s="547" t="str">
        <f t="shared" si="121"/>
        <v/>
      </c>
      <c r="AQ332" s="547" t="str">
        <f t="shared" si="121"/>
        <v/>
      </c>
      <c r="AR332" s="547" t="str">
        <f t="shared" si="121"/>
        <v/>
      </c>
      <c r="AS332" s="554"/>
    </row>
    <row r="333" spans="1:1173" s="513" customFormat="1" ht="10" hidden="1" customHeight="1" thickBot="1" x14ac:dyDescent="0.2">
      <c r="C333" s="545"/>
      <c r="D333" s="551"/>
      <c r="E333" s="555"/>
      <c r="F333" s="551"/>
      <c r="G333" s="551"/>
      <c r="H333" s="551"/>
      <c r="I333" s="551"/>
      <c r="J333" s="555"/>
      <c r="K333" s="551"/>
      <c r="L333" s="551"/>
      <c r="M333" s="551"/>
      <c r="N333" s="551"/>
      <c r="O333" s="551"/>
      <c r="P333" s="551"/>
      <c r="Q333" s="551"/>
      <c r="R333" s="551"/>
      <c r="S333" s="551"/>
      <c r="T333" s="551"/>
      <c r="U333" s="551"/>
      <c r="V333" s="551"/>
      <c r="W333" s="551"/>
      <c r="X333" s="551"/>
      <c r="Y333" s="551"/>
      <c r="Z333" s="551"/>
      <c r="AA333" s="551"/>
      <c r="AB333" s="551"/>
      <c r="AC333" s="551"/>
      <c r="AD333" s="551"/>
      <c r="AE333" s="551"/>
      <c r="AF333" s="551"/>
      <c r="AG333" s="551"/>
      <c r="AH333" s="551"/>
      <c r="AI333" s="551"/>
      <c r="AJ333" s="551"/>
      <c r="AK333" s="551"/>
      <c r="AL333" s="551"/>
      <c r="AM333" s="551"/>
      <c r="AN333" s="551"/>
      <c r="AO333" s="551"/>
      <c r="AP333" s="551"/>
      <c r="AQ333" s="551"/>
      <c r="AR333" s="551"/>
    </row>
    <row r="334" spans="1:1173" s="512" customFormat="1" ht="22" hidden="1" customHeight="1" thickTop="1" thickBot="1" x14ac:dyDescent="0.2">
      <c r="A334" s="513"/>
      <c r="B334" s="556" t="s">
        <v>248</v>
      </c>
      <c r="C334" s="557" t="s">
        <v>79</v>
      </c>
      <c r="D334" s="558">
        <f>IF(D$29="","",D319+D323+D327+D331)</f>
        <v>6771979.9200000055</v>
      </c>
      <c r="E334" s="558">
        <f t="shared" ref="E334:AR335" si="122">IF(E$29="","",E319+E323+E327+E331)</f>
        <v>13447965.315000003</v>
      </c>
      <c r="F334" s="558">
        <f t="shared" si="122"/>
        <v>20030098.898807332</v>
      </c>
      <c r="G334" s="558">
        <f t="shared" si="122"/>
        <v>26557353.634930056</v>
      </c>
      <c r="H334" s="558">
        <f t="shared" si="122"/>
        <v>32994767.161165133</v>
      </c>
      <c r="I334" s="558">
        <f t="shared" si="122"/>
        <v>39344330.999904677</v>
      </c>
      <c r="J334" s="558">
        <f t="shared" si="122"/>
        <v>45608027.764250979</v>
      </c>
      <c r="K334" s="558">
        <f t="shared" si="122"/>
        <v>51787708.150028788</v>
      </c>
      <c r="L334" s="558">
        <f t="shared" si="122"/>
        <v>57885337.553781636</v>
      </c>
      <c r="M334" s="558">
        <f t="shared" si="122"/>
        <v>63902626.636837199</v>
      </c>
      <c r="N334" s="558">
        <f t="shared" si="122"/>
        <v>69841401.145525023</v>
      </c>
      <c r="O334" s="558">
        <f t="shared" si="122"/>
        <v>75703478.887628049</v>
      </c>
      <c r="P334" s="558">
        <f t="shared" si="122"/>
        <v>81490546.705147877</v>
      </c>
      <c r="Q334" s="558">
        <f t="shared" si="122"/>
        <v>87038073.573462069</v>
      </c>
      <c r="R334" s="558">
        <f t="shared" si="122"/>
        <v>92513941.646949828</v>
      </c>
      <c r="S334" s="558">
        <f t="shared" si="122"/>
        <v>97919815.561161563</v>
      </c>
      <c r="T334" s="558">
        <f t="shared" si="122"/>
        <v>103257229.68160547</v>
      </c>
      <c r="U334" s="558">
        <f t="shared" si="122"/>
        <v>108527834.68922333</v>
      </c>
      <c r="V334" s="558">
        <f t="shared" si="122"/>
        <v>113733151.32262608</v>
      </c>
      <c r="W334" s="558">
        <f t="shared" si="122"/>
        <v>118874693.74715804</v>
      </c>
      <c r="X334" s="558">
        <f t="shared" si="122"/>
        <v>123953846.5008578</v>
      </c>
      <c r="Y334" s="558">
        <f t="shared" si="122"/>
        <v>128972234.2773819</v>
      </c>
      <c r="Z334" s="558">
        <f t="shared" si="122"/>
        <v>133931229.23595603</v>
      </c>
      <c r="AA334" s="558">
        <f t="shared" si="122"/>
        <v>138527868.86841789</v>
      </c>
      <c r="AB334" s="558">
        <f t="shared" si="122"/>
        <v>143067842.24341351</v>
      </c>
      <c r="AC334" s="558">
        <f t="shared" si="122"/>
        <v>147552504.04780835</v>
      </c>
      <c r="AD334" s="558">
        <f t="shared" si="122"/>
        <v>151983203.42537284</v>
      </c>
      <c r="AE334" s="558">
        <f t="shared" si="122"/>
        <v>156361284.11280113</v>
      </c>
      <c r="AF334" s="558">
        <f t="shared" si="122"/>
        <v>160687961.36312044</v>
      </c>
      <c r="AG334" s="558">
        <f t="shared" si="122"/>
        <v>164964445.28654653</v>
      </c>
      <c r="AH334" s="558">
        <f t="shared" si="122"/>
        <v>169192064.18884173</v>
      </c>
      <c r="AI334" s="558">
        <f t="shared" si="122"/>
        <v>173372018.27722806</v>
      </c>
      <c r="AJ334" s="558">
        <f t="shared" si="122"/>
        <v>177505379.78390926</v>
      </c>
      <c r="AK334" s="558" t="str">
        <f t="shared" si="122"/>
        <v/>
      </c>
      <c r="AL334" s="558" t="str">
        <f t="shared" si="122"/>
        <v/>
      </c>
      <c r="AM334" s="558" t="str">
        <f t="shared" si="122"/>
        <v/>
      </c>
      <c r="AN334" s="558" t="str">
        <f t="shared" si="122"/>
        <v/>
      </c>
      <c r="AO334" s="558" t="str">
        <f t="shared" si="122"/>
        <v/>
      </c>
      <c r="AP334" s="558" t="str">
        <f t="shared" si="122"/>
        <v/>
      </c>
      <c r="AQ334" s="558" t="str">
        <f t="shared" si="122"/>
        <v/>
      </c>
      <c r="AR334" s="558" t="str">
        <f t="shared" si="122"/>
        <v/>
      </c>
      <c r="AS334" s="518"/>
      <c r="AT334" s="518"/>
      <c r="AU334" s="518"/>
      <c r="AV334" s="518"/>
      <c r="AW334" s="518"/>
      <c r="AX334" s="518"/>
      <c r="AY334" s="518"/>
      <c r="AZ334" s="518"/>
      <c r="BA334" s="518"/>
      <c r="BB334" s="518"/>
      <c r="BC334" s="518"/>
      <c r="BD334" s="518"/>
      <c r="BE334" s="518"/>
      <c r="BF334" s="518"/>
      <c r="BG334" s="518"/>
      <c r="BH334" s="518"/>
      <c r="BI334" s="518"/>
      <c r="BJ334" s="518"/>
      <c r="BK334" s="518"/>
      <c r="BL334" s="518"/>
      <c r="BM334" s="518"/>
      <c r="BN334" s="518"/>
      <c r="BO334" s="518"/>
      <c r="BP334" s="518"/>
      <c r="BQ334" s="518"/>
      <c r="BR334" s="518"/>
      <c r="BS334" s="518"/>
      <c r="BT334" s="518"/>
      <c r="BU334" s="518"/>
      <c r="BV334" s="518"/>
      <c r="BW334" s="518"/>
      <c r="BX334" s="518"/>
      <c r="BY334" s="518"/>
      <c r="BZ334" s="518"/>
      <c r="CA334" s="518"/>
      <c r="CB334" s="518"/>
      <c r="CC334" s="518"/>
      <c r="CD334" s="518"/>
      <c r="CE334" s="518"/>
      <c r="CF334" s="518"/>
      <c r="CG334" s="518"/>
      <c r="CH334" s="518"/>
      <c r="CI334" s="518"/>
      <c r="CJ334" s="518"/>
      <c r="CK334" s="518"/>
      <c r="CL334" s="518"/>
      <c r="CM334" s="518"/>
      <c r="CN334" s="518"/>
      <c r="CO334" s="518"/>
      <c r="CP334" s="518"/>
      <c r="CQ334" s="518"/>
      <c r="CR334" s="518"/>
      <c r="CS334" s="518"/>
      <c r="CT334" s="518"/>
      <c r="CU334" s="518"/>
      <c r="CV334" s="518"/>
      <c r="CW334" s="518"/>
      <c r="CX334" s="518"/>
      <c r="CY334" s="518"/>
      <c r="CZ334" s="518"/>
      <c r="DA334" s="518"/>
      <c r="DB334" s="518"/>
      <c r="DC334" s="518"/>
      <c r="DD334" s="518"/>
      <c r="DE334" s="518"/>
      <c r="DF334" s="518"/>
      <c r="DG334" s="518"/>
      <c r="DH334" s="518"/>
      <c r="DI334" s="518"/>
      <c r="DJ334" s="518"/>
      <c r="DK334" s="518"/>
      <c r="DL334" s="518"/>
      <c r="DM334" s="518"/>
      <c r="DN334" s="518"/>
      <c r="DO334" s="518"/>
      <c r="DP334" s="518"/>
      <c r="DQ334" s="518"/>
      <c r="DR334" s="518"/>
      <c r="DS334" s="518"/>
      <c r="DT334" s="518"/>
      <c r="DU334" s="518"/>
      <c r="DV334" s="518"/>
      <c r="DW334" s="518"/>
      <c r="DX334" s="518"/>
      <c r="DY334" s="518"/>
      <c r="DZ334" s="518"/>
      <c r="EA334" s="518"/>
      <c r="EB334" s="518"/>
      <c r="EC334" s="518"/>
      <c r="ED334" s="518"/>
      <c r="EE334" s="518"/>
      <c r="EF334" s="518"/>
      <c r="EG334" s="518"/>
      <c r="EH334" s="518"/>
      <c r="EI334" s="518"/>
      <c r="EJ334" s="518"/>
      <c r="EK334" s="518"/>
      <c r="EL334" s="518"/>
      <c r="EM334" s="518"/>
      <c r="EN334" s="518"/>
      <c r="EO334" s="518"/>
      <c r="EP334" s="518"/>
      <c r="EQ334" s="518"/>
      <c r="ER334" s="518"/>
      <c r="ES334" s="518"/>
      <c r="ET334" s="518"/>
      <c r="EU334" s="518"/>
      <c r="EV334" s="518"/>
      <c r="EW334" s="518"/>
      <c r="EX334" s="518"/>
      <c r="EY334" s="518"/>
      <c r="EZ334" s="518"/>
      <c r="FA334" s="518"/>
      <c r="FB334" s="518"/>
      <c r="FC334" s="518"/>
      <c r="FD334" s="518"/>
      <c r="FE334" s="518"/>
      <c r="FF334" s="518"/>
      <c r="FG334" s="518"/>
      <c r="FH334" s="518"/>
      <c r="FI334" s="518"/>
      <c r="FJ334" s="518"/>
      <c r="FK334" s="518"/>
      <c r="FL334" s="518"/>
      <c r="FM334" s="518"/>
      <c r="FN334" s="518"/>
      <c r="FO334" s="518"/>
      <c r="FP334" s="518"/>
      <c r="FQ334" s="518"/>
      <c r="FR334" s="518"/>
      <c r="FS334" s="518"/>
      <c r="FT334" s="518"/>
      <c r="FU334" s="518"/>
      <c r="FV334" s="518"/>
      <c r="FW334" s="518"/>
      <c r="FX334" s="518"/>
      <c r="FY334" s="518"/>
      <c r="FZ334" s="518"/>
      <c r="GA334" s="518"/>
      <c r="GB334" s="518"/>
      <c r="GC334" s="518"/>
      <c r="GD334" s="518"/>
      <c r="GE334" s="518"/>
      <c r="GF334" s="518"/>
      <c r="GG334" s="518"/>
      <c r="GH334" s="518"/>
      <c r="GI334" s="518"/>
      <c r="GJ334" s="518"/>
      <c r="GK334" s="518"/>
      <c r="GL334" s="518"/>
      <c r="GM334" s="518"/>
      <c r="GN334" s="518"/>
      <c r="GO334" s="518"/>
      <c r="GP334" s="518"/>
      <c r="GQ334" s="518"/>
      <c r="GR334" s="518"/>
      <c r="GS334" s="518"/>
      <c r="GT334" s="518"/>
      <c r="GU334" s="518"/>
      <c r="GV334" s="518"/>
      <c r="GW334" s="518"/>
      <c r="GX334" s="518"/>
      <c r="GY334" s="518"/>
      <c r="GZ334" s="518"/>
      <c r="HA334" s="518"/>
      <c r="HB334" s="518"/>
      <c r="HC334" s="518"/>
      <c r="HD334" s="518"/>
      <c r="HE334" s="518"/>
      <c r="HF334" s="518"/>
      <c r="HG334" s="518"/>
      <c r="HH334" s="518"/>
      <c r="HI334" s="518"/>
      <c r="HJ334" s="518"/>
      <c r="HK334" s="518"/>
      <c r="HL334" s="518"/>
      <c r="HM334" s="518"/>
      <c r="HN334" s="518"/>
      <c r="HO334" s="518"/>
      <c r="HP334" s="518"/>
      <c r="HQ334" s="518"/>
      <c r="HR334" s="518"/>
      <c r="HS334" s="518"/>
      <c r="HT334" s="518"/>
      <c r="HU334" s="518"/>
      <c r="HV334" s="518"/>
      <c r="HW334" s="518"/>
      <c r="HX334" s="518"/>
      <c r="HY334" s="518"/>
      <c r="HZ334" s="518"/>
      <c r="IA334" s="518"/>
      <c r="IB334" s="518"/>
      <c r="IC334" s="518"/>
      <c r="ID334" s="518"/>
      <c r="IE334" s="518"/>
      <c r="IF334" s="518"/>
      <c r="IG334" s="518"/>
      <c r="IH334" s="518"/>
      <c r="II334" s="518"/>
      <c r="IJ334" s="518"/>
      <c r="IK334" s="518"/>
      <c r="IL334" s="518"/>
      <c r="IM334" s="518"/>
      <c r="IN334" s="518"/>
      <c r="IO334" s="518"/>
      <c r="IP334" s="518"/>
      <c r="IQ334" s="518"/>
      <c r="IR334" s="518"/>
      <c r="IS334" s="518"/>
      <c r="IT334" s="518"/>
      <c r="IU334" s="518"/>
      <c r="IV334" s="518"/>
      <c r="IW334" s="518"/>
      <c r="IX334" s="518"/>
      <c r="IY334" s="518"/>
      <c r="IZ334" s="518"/>
      <c r="JA334" s="518"/>
      <c r="JB334" s="518"/>
      <c r="JC334" s="518"/>
      <c r="JD334" s="518"/>
      <c r="JE334" s="518"/>
      <c r="JF334" s="518"/>
      <c r="JG334" s="518"/>
      <c r="JH334" s="518"/>
      <c r="JI334" s="518"/>
      <c r="JJ334" s="518"/>
      <c r="JK334" s="518"/>
      <c r="JL334" s="518"/>
      <c r="JM334" s="518"/>
      <c r="JN334" s="518"/>
      <c r="JO334" s="518"/>
      <c r="JP334" s="518"/>
      <c r="JQ334" s="518"/>
      <c r="JR334" s="518"/>
      <c r="JS334" s="518"/>
      <c r="JT334" s="518"/>
      <c r="JU334" s="518"/>
      <c r="JV334" s="518"/>
      <c r="JW334" s="518"/>
      <c r="JX334" s="518"/>
      <c r="JY334" s="518"/>
      <c r="JZ334" s="518"/>
      <c r="KA334" s="518"/>
      <c r="KB334" s="518"/>
      <c r="KC334" s="518"/>
      <c r="KD334" s="518"/>
      <c r="KE334" s="518"/>
      <c r="KF334" s="518"/>
      <c r="KG334" s="518"/>
      <c r="KH334" s="518"/>
      <c r="KI334" s="518"/>
      <c r="KJ334" s="518"/>
      <c r="KK334" s="518"/>
      <c r="KL334" s="518"/>
      <c r="KM334" s="518"/>
      <c r="KN334" s="518"/>
      <c r="KO334" s="518"/>
      <c r="KP334" s="518"/>
      <c r="KQ334" s="518"/>
      <c r="KR334" s="518"/>
      <c r="KS334" s="518"/>
      <c r="KT334" s="518"/>
      <c r="KU334" s="518"/>
      <c r="KV334" s="518"/>
      <c r="KW334" s="518"/>
      <c r="KX334" s="518"/>
      <c r="KY334" s="518"/>
      <c r="KZ334" s="518"/>
      <c r="LA334" s="518"/>
      <c r="LB334" s="518"/>
      <c r="LC334" s="518"/>
      <c r="LD334" s="518"/>
      <c r="LE334" s="518"/>
      <c r="LF334" s="518"/>
      <c r="LG334" s="518"/>
      <c r="LH334" s="518"/>
      <c r="LI334" s="518"/>
      <c r="LJ334" s="518"/>
      <c r="LK334" s="518"/>
      <c r="LL334" s="518"/>
      <c r="LM334" s="518"/>
      <c r="LN334" s="518"/>
      <c r="LO334" s="518"/>
      <c r="LP334" s="518"/>
      <c r="LQ334" s="518"/>
      <c r="LR334" s="518"/>
      <c r="LS334" s="518"/>
      <c r="LT334" s="518"/>
      <c r="LU334" s="518"/>
      <c r="LV334" s="518"/>
      <c r="LW334" s="518"/>
      <c r="LX334" s="518"/>
      <c r="LY334" s="518"/>
      <c r="LZ334" s="518"/>
      <c r="MA334" s="518"/>
      <c r="MB334" s="518"/>
      <c r="MC334" s="518"/>
      <c r="MD334" s="518"/>
      <c r="ME334" s="518"/>
      <c r="MF334" s="518"/>
      <c r="MG334" s="518"/>
      <c r="MH334" s="518"/>
      <c r="MI334" s="518"/>
      <c r="MJ334" s="518"/>
      <c r="MK334" s="518"/>
      <c r="ML334" s="518"/>
      <c r="MM334" s="518"/>
      <c r="MN334" s="518"/>
      <c r="MO334" s="518"/>
      <c r="MP334" s="518"/>
      <c r="MQ334" s="518"/>
      <c r="MR334" s="518"/>
      <c r="MS334" s="518"/>
      <c r="MT334" s="518"/>
      <c r="MU334" s="518"/>
      <c r="MV334" s="518"/>
      <c r="MW334" s="518"/>
      <c r="MX334" s="518"/>
      <c r="MY334" s="518"/>
      <c r="MZ334" s="518"/>
      <c r="NA334" s="518"/>
      <c r="NB334" s="518"/>
      <c r="NC334" s="518"/>
      <c r="ND334" s="518"/>
      <c r="NE334" s="518"/>
      <c r="NF334" s="518"/>
      <c r="NG334" s="518"/>
      <c r="NH334" s="518"/>
      <c r="NI334" s="518"/>
      <c r="NJ334" s="518"/>
      <c r="NK334" s="518"/>
      <c r="NL334" s="518"/>
      <c r="NM334" s="518"/>
      <c r="NN334" s="518"/>
      <c r="NO334" s="518"/>
      <c r="NP334" s="518"/>
      <c r="NQ334" s="518"/>
      <c r="NR334" s="518"/>
      <c r="NS334" s="518"/>
      <c r="NT334" s="518"/>
      <c r="NU334" s="518"/>
      <c r="NV334" s="518"/>
      <c r="NW334" s="518"/>
      <c r="NX334" s="518"/>
      <c r="NY334" s="518"/>
      <c r="NZ334" s="518"/>
      <c r="OA334" s="518"/>
      <c r="OB334" s="518"/>
      <c r="OC334" s="518"/>
      <c r="OD334" s="518"/>
      <c r="OE334" s="518"/>
      <c r="OF334" s="518"/>
      <c r="OG334" s="518"/>
      <c r="OH334" s="518"/>
      <c r="OI334" s="518"/>
      <c r="OJ334" s="518"/>
      <c r="OK334" s="518"/>
      <c r="OL334" s="518"/>
      <c r="OM334" s="518"/>
      <c r="ON334" s="518"/>
      <c r="OO334" s="518"/>
      <c r="OP334" s="518"/>
      <c r="OQ334" s="518"/>
      <c r="OR334" s="518"/>
      <c r="OS334" s="518"/>
      <c r="OT334" s="518"/>
      <c r="OU334" s="518"/>
      <c r="OV334" s="518"/>
      <c r="OW334" s="518"/>
      <c r="OX334" s="518"/>
      <c r="OY334" s="518"/>
      <c r="OZ334" s="518"/>
      <c r="PA334" s="518"/>
      <c r="PB334" s="518"/>
      <c r="PC334" s="518"/>
      <c r="PD334" s="518"/>
      <c r="PE334" s="518"/>
      <c r="PF334" s="518"/>
      <c r="PG334" s="518"/>
      <c r="PH334" s="518"/>
      <c r="PI334" s="518"/>
      <c r="PJ334" s="518"/>
      <c r="PK334" s="518"/>
      <c r="PL334" s="518"/>
      <c r="PM334" s="518"/>
      <c r="PN334" s="518"/>
      <c r="PO334" s="518"/>
      <c r="PP334" s="518"/>
      <c r="PQ334" s="518"/>
      <c r="PR334" s="518"/>
      <c r="PS334" s="518"/>
      <c r="PT334" s="518"/>
      <c r="PU334" s="518"/>
      <c r="PV334" s="518"/>
      <c r="PW334" s="518"/>
      <c r="PX334" s="518"/>
      <c r="PY334" s="518"/>
      <c r="PZ334" s="518"/>
      <c r="QA334" s="518"/>
      <c r="QB334" s="518"/>
      <c r="QC334" s="518"/>
      <c r="QD334" s="518"/>
      <c r="QE334" s="518"/>
      <c r="QF334" s="518"/>
      <c r="QG334" s="518"/>
      <c r="QH334" s="518"/>
      <c r="QI334" s="518"/>
      <c r="QJ334" s="518"/>
      <c r="QK334" s="518"/>
      <c r="QL334" s="518"/>
      <c r="QM334" s="518"/>
      <c r="QN334" s="518"/>
      <c r="QO334" s="518"/>
      <c r="QP334" s="518"/>
      <c r="QQ334" s="518"/>
      <c r="QR334" s="518"/>
      <c r="QS334" s="518"/>
      <c r="QT334" s="518"/>
      <c r="QU334" s="518"/>
      <c r="QV334" s="518"/>
      <c r="QW334" s="518"/>
      <c r="QX334" s="518"/>
      <c r="QY334" s="518"/>
      <c r="QZ334" s="518"/>
      <c r="RA334" s="518"/>
      <c r="RB334" s="518"/>
      <c r="RC334" s="518"/>
      <c r="RD334" s="518"/>
      <c r="RE334" s="518"/>
      <c r="RF334" s="518"/>
      <c r="RG334" s="518"/>
      <c r="RH334" s="518"/>
      <c r="RI334" s="518"/>
      <c r="RJ334" s="518"/>
      <c r="RK334" s="518"/>
      <c r="RL334" s="518"/>
      <c r="RM334" s="518"/>
      <c r="RN334" s="518"/>
      <c r="RO334" s="518"/>
      <c r="RP334" s="518"/>
      <c r="RQ334" s="518"/>
      <c r="RR334" s="518"/>
      <c r="RS334" s="518"/>
      <c r="RT334" s="518"/>
      <c r="RU334" s="518"/>
      <c r="RV334" s="518"/>
      <c r="RW334" s="518"/>
      <c r="RX334" s="518"/>
      <c r="RY334" s="518"/>
      <c r="RZ334" s="518"/>
      <c r="SA334" s="518"/>
      <c r="SB334" s="518"/>
      <c r="SC334" s="518"/>
      <c r="SD334" s="518"/>
      <c r="SE334" s="518"/>
      <c r="SF334" s="518"/>
      <c r="SG334" s="518"/>
      <c r="SH334" s="518"/>
      <c r="SI334" s="518"/>
      <c r="SJ334" s="518"/>
      <c r="SK334" s="518"/>
      <c r="SL334" s="518"/>
      <c r="SM334" s="518"/>
      <c r="SN334" s="518"/>
      <c r="SO334" s="518"/>
      <c r="SP334" s="518"/>
      <c r="SQ334" s="518"/>
      <c r="SR334" s="518"/>
      <c r="SS334" s="518"/>
      <c r="ST334" s="518"/>
      <c r="SU334" s="518"/>
      <c r="SV334" s="518"/>
      <c r="SW334" s="518"/>
      <c r="SX334" s="518"/>
      <c r="SY334" s="518"/>
      <c r="SZ334" s="518"/>
      <c r="TA334" s="518"/>
      <c r="TB334" s="518"/>
      <c r="TC334" s="518"/>
      <c r="TD334" s="518"/>
      <c r="TE334" s="518"/>
      <c r="TF334" s="518"/>
      <c r="TG334" s="518"/>
      <c r="TH334" s="518"/>
      <c r="TI334" s="518"/>
      <c r="TJ334" s="518"/>
      <c r="TK334" s="518"/>
      <c r="TL334" s="518"/>
      <c r="TM334" s="518"/>
      <c r="TN334" s="518"/>
      <c r="TO334" s="518"/>
      <c r="TP334" s="518"/>
      <c r="TQ334" s="518"/>
      <c r="TR334" s="518"/>
      <c r="TS334" s="518"/>
      <c r="TT334" s="518"/>
      <c r="TU334" s="518"/>
      <c r="TV334" s="518"/>
      <c r="TW334" s="518"/>
      <c r="TX334" s="518"/>
      <c r="TY334" s="518"/>
      <c r="TZ334" s="518"/>
      <c r="UA334" s="518"/>
      <c r="UB334" s="518"/>
      <c r="UC334" s="518"/>
      <c r="UD334" s="518"/>
      <c r="UE334" s="518"/>
      <c r="UF334" s="518"/>
      <c r="UG334" s="518"/>
      <c r="UH334" s="518"/>
      <c r="UI334" s="518"/>
      <c r="UJ334" s="518"/>
      <c r="UK334" s="518"/>
      <c r="UL334" s="518"/>
      <c r="UM334" s="518"/>
      <c r="UN334" s="518"/>
      <c r="UO334" s="518"/>
      <c r="UP334" s="518"/>
      <c r="UQ334" s="518"/>
      <c r="UR334" s="518"/>
      <c r="US334" s="518"/>
      <c r="UT334" s="518"/>
      <c r="UU334" s="518"/>
      <c r="UV334" s="518"/>
      <c r="UW334" s="518"/>
      <c r="UX334" s="518"/>
      <c r="UY334" s="518"/>
      <c r="UZ334" s="518"/>
      <c r="VA334" s="518"/>
      <c r="VB334" s="518"/>
      <c r="VC334" s="518"/>
      <c r="VD334" s="518"/>
      <c r="VE334" s="518"/>
      <c r="VF334" s="518"/>
      <c r="VG334" s="518"/>
      <c r="VH334" s="518"/>
      <c r="VI334" s="518"/>
      <c r="VJ334" s="518"/>
      <c r="VK334" s="518"/>
      <c r="VL334" s="518"/>
      <c r="VM334" s="518"/>
      <c r="VN334" s="518"/>
      <c r="VO334" s="518"/>
      <c r="VP334" s="518"/>
      <c r="VQ334" s="518"/>
      <c r="VR334" s="518"/>
      <c r="VS334" s="518"/>
      <c r="VT334" s="518"/>
      <c r="VU334" s="518"/>
      <c r="VV334" s="518"/>
      <c r="VW334" s="518"/>
      <c r="VX334" s="518"/>
      <c r="VY334" s="518"/>
      <c r="VZ334" s="518"/>
      <c r="WA334" s="518"/>
      <c r="WB334" s="518"/>
      <c r="WC334" s="518"/>
      <c r="WD334" s="518"/>
      <c r="WE334" s="518"/>
      <c r="WF334" s="518"/>
      <c r="WG334" s="518"/>
      <c r="WH334" s="518"/>
      <c r="WI334" s="518"/>
      <c r="WJ334" s="518"/>
      <c r="WK334" s="518"/>
      <c r="WL334" s="518"/>
      <c r="WM334" s="518"/>
      <c r="WN334" s="518"/>
      <c r="WO334" s="518"/>
      <c r="WP334" s="518"/>
      <c r="WQ334" s="518"/>
      <c r="WR334" s="518"/>
      <c r="WS334" s="518"/>
      <c r="WT334" s="518"/>
      <c r="WU334" s="518"/>
      <c r="WV334" s="518"/>
      <c r="WW334" s="518"/>
      <c r="WX334" s="518"/>
      <c r="WY334" s="518"/>
      <c r="WZ334" s="518"/>
      <c r="XA334" s="518"/>
      <c r="XB334" s="518"/>
      <c r="XC334" s="518"/>
      <c r="XD334" s="518"/>
      <c r="XE334" s="518"/>
      <c r="XF334" s="518"/>
      <c r="XG334" s="518"/>
      <c r="XH334" s="518"/>
      <c r="XI334" s="518"/>
      <c r="XJ334" s="518"/>
      <c r="XK334" s="518"/>
      <c r="XL334" s="518"/>
      <c r="XM334" s="518"/>
      <c r="XN334" s="518"/>
      <c r="XO334" s="518"/>
      <c r="XP334" s="518"/>
      <c r="XQ334" s="518"/>
      <c r="XR334" s="518"/>
      <c r="XS334" s="518"/>
      <c r="XT334" s="518"/>
      <c r="XU334" s="518"/>
      <c r="XV334" s="518"/>
      <c r="XW334" s="518"/>
      <c r="XX334" s="518"/>
      <c r="XY334" s="518"/>
      <c r="XZ334" s="518"/>
      <c r="YA334" s="518"/>
      <c r="YB334" s="518"/>
      <c r="YC334" s="518"/>
      <c r="YD334" s="518"/>
      <c r="YE334" s="518"/>
      <c r="YF334" s="518"/>
      <c r="YG334" s="518"/>
      <c r="YH334" s="518"/>
      <c r="YI334" s="518"/>
      <c r="YJ334" s="518"/>
      <c r="YK334" s="518"/>
      <c r="YL334" s="518"/>
      <c r="YM334" s="518"/>
      <c r="YN334" s="518"/>
      <c r="YO334" s="518"/>
      <c r="YP334" s="518"/>
      <c r="YQ334" s="518"/>
      <c r="YR334" s="518"/>
      <c r="YS334" s="518"/>
      <c r="YT334" s="518"/>
      <c r="YU334" s="518"/>
      <c r="YV334" s="518"/>
      <c r="YW334" s="518"/>
      <c r="YX334" s="518"/>
      <c r="YY334" s="518"/>
      <c r="YZ334" s="518"/>
      <c r="ZA334" s="518"/>
      <c r="ZB334" s="518"/>
      <c r="ZC334" s="518"/>
      <c r="ZD334" s="518"/>
      <c r="ZE334" s="518"/>
      <c r="ZF334" s="518"/>
      <c r="ZG334" s="518"/>
      <c r="ZH334" s="518"/>
      <c r="ZI334" s="518"/>
      <c r="ZJ334" s="518"/>
      <c r="ZK334" s="518"/>
      <c r="ZL334" s="518"/>
      <c r="ZM334" s="518"/>
      <c r="ZN334" s="518"/>
      <c r="ZO334" s="518"/>
      <c r="ZP334" s="518"/>
      <c r="ZQ334" s="518"/>
      <c r="ZR334" s="518"/>
      <c r="ZS334" s="518"/>
      <c r="ZT334" s="518"/>
      <c r="ZU334" s="518"/>
      <c r="ZV334" s="518"/>
      <c r="ZW334" s="518"/>
      <c r="ZX334" s="518"/>
      <c r="ZY334" s="518"/>
      <c r="ZZ334" s="518"/>
      <c r="AAA334" s="518"/>
      <c r="AAB334" s="518"/>
      <c r="AAC334" s="518"/>
      <c r="AAD334" s="518"/>
      <c r="AAE334" s="518"/>
      <c r="AAF334" s="518"/>
      <c r="AAG334" s="518"/>
      <c r="AAH334" s="518"/>
      <c r="AAI334" s="518"/>
      <c r="AAJ334" s="518"/>
      <c r="AAK334" s="518"/>
      <c r="AAL334" s="518"/>
      <c r="AAM334" s="518"/>
      <c r="AAN334" s="518"/>
      <c r="AAO334" s="518"/>
      <c r="AAP334" s="518"/>
      <c r="AAQ334" s="518"/>
      <c r="AAR334" s="518"/>
      <c r="AAS334" s="518"/>
      <c r="AAT334" s="518"/>
      <c r="AAU334" s="518"/>
      <c r="AAV334" s="518"/>
      <c r="AAW334" s="518"/>
      <c r="AAX334" s="518"/>
      <c r="AAY334" s="518"/>
      <c r="AAZ334" s="518"/>
      <c r="ABA334" s="518"/>
      <c r="ABB334" s="518"/>
      <c r="ABC334" s="518"/>
      <c r="ABD334" s="518"/>
      <c r="ABE334" s="518"/>
      <c r="ABF334" s="518"/>
      <c r="ABG334" s="518"/>
      <c r="ABH334" s="518"/>
      <c r="ABI334" s="518"/>
      <c r="ABJ334" s="518"/>
      <c r="ABK334" s="518"/>
      <c r="ABL334" s="518"/>
      <c r="ABM334" s="518"/>
      <c r="ABN334" s="518"/>
      <c r="ABO334" s="518"/>
      <c r="ABP334" s="518"/>
      <c r="ABQ334" s="518"/>
      <c r="ABR334" s="518"/>
      <c r="ABS334" s="518"/>
      <c r="ABT334" s="518"/>
      <c r="ABU334" s="518"/>
      <c r="ABV334" s="518"/>
      <c r="ABW334" s="518"/>
      <c r="ABX334" s="518"/>
      <c r="ABY334" s="518"/>
      <c r="ABZ334" s="518"/>
      <c r="ACA334" s="518"/>
      <c r="ACB334" s="518"/>
      <c r="ACC334" s="518"/>
      <c r="ACD334" s="518"/>
      <c r="ACE334" s="518"/>
      <c r="ACF334" s="518"/>
      <c r="ACG334" s="518"/>
      <c r="ACH334" s="518"/>
      <c r="ACI334" s="518"/>
      <c r="ACJ334" s="518"/>
      <c r="ACK334" s="518"/>
      <c r="ACL334" s="518"/>
      <c r="ACM334" s="518"/>
      <c r="ACN334" s="518"/>
      <c r="ACO334" s="518"/>
      <c r="ACP334" s="518"/>
      <c r="ACQ334" s="518"/>
      <c r="ACR334" s="518"/>
      <c r="ACS334" s="518"/>
      <c r="ACT334" s="518"/>
      <c r="ACU334" s="518"/>
      <c r="ACV334" s="518"/>
      <c r="ACW334" s="518"/>
      <c r="ACX334" s="518"/>
      <c r="ACY334" s="518"/>
      <c r="ACZ334" s="518"/>
      <c r="ADA334" s="518"/>
      <c r="ADB334" s="518"/>
      <c r="ADC334" s="518"/>
      <c r="ADD334" s="518"/>
      <c r="ADE334" s="518"/>
      <c r="ADF334" s="518"/>
      <c r="ADG334" s="518"/>
      <c r="ADH334" s="518"/>
      <c r="ADI334" s="518"/>
      <c r="ADJ334" s="518"/>
      <c r="ADK334" s="518"/>
      <c r="ADL334" s="518"/>
      <c r="ADM334" s="518"/>
      <c r="ADN334" s="518"/>
      <c r="ADO334" s="518"/>
      <c r="ADP334" s="518"/>
      <c r="ADQ334" s="518"/>
      <c r="ADR334" s="518"/>
      <c r="ADS334" s="518"/>
      <c r="ADT334" s="518"/>
      <c r="ADU334" s="518"/>
      <c r="ADV334" s="518"/>
      <c r="ADW334" s="518"/>
      <c r="ADX334" s="518"/>
      <c r="ADY334" s="518"/>
      <c r="ADZ334" s="518"/>
      <c r="AEA334" s="518"/>
      <c r="AEB334" s="518"/>
      <c r="AEC334" s="518"/>
      <c r="AED334" s="518"/>
      <c r="AEE334" s="518"/>
      <c r="AEF334" s="518"/>
      <c r="AEG334" s="518"/>
      <c r="AEH334" s="518"/>
      <c r="AEI334" s="518"/>
      <c r="AEJ334" s="518"/>
      <c r="AEK334" s="518"/>
      <c r="AEL334" s="518"/>
      <c r="AEM334" s="518"/>
      <c r="AEN334" s="518"/>
      <c r="AEO334" s="518"/>
      <c r="AEP334" s="518"/>
      <c r="AEQ334" s="518"/>
      <c r="AER334" s="518"/>
      <c r="AES334" s="518"/>
      <c r="AET334" s="518"/>
      <c r="AEU334" s="518"/>
      <c r="AEV334" s="518"/>
      <c r="AEW334" s="518"/>
      <c r="AEX334" s="518"/>
      <c r="AEY334" s="518"/>
      <c r="AEZ334" s="518"/>
      <c r="AFA334" s="518"/>
      <c r="AFB334" s="518"/>
      <c r="AFC334" s="518"/>
      <c r="AFD334" s="518"/>
      <c r="AFE334" s="518"/>
      <c r="AFF334" s="518"/>
      <c r="AFG334" s="518"/>
      <c r="AFH334" s="518"/>
      <c r="AFI334" s="518"/>
      <c r="AFJ334" s="518"/>
      <c r="AFK334" s="518"/>
      <c r="AFL334" s="518"/>
      <c r="AFM334" s="518"/>
      <c r="AFN334" s="518"/>
      <c r="AFO334" s="518"/>
      <c r="AFP334" s="518"/>
      <c r="AFQ334" s="518"/>
      <c r="AFR334" s="518"/>
      <c r="AFS334" s="518"/>
      <c r="AFT334" s="518"/>
      <c r="AFU334" s="518"/>
      <c r="AFV334" s="518"/>
      <c r="AFW334" s="518"/>
      <c r="AFX334" s="518"/>
      <c r="AFY334" s="518"/>
      <c r="AFZ334" s="518"/>
      <c r="AGA334" s="518"/>
      <c r="AGB334" s="518"/>
      <c r="AGC334" s="518"/>
      <c r="AGD334" s="518"/>
      <c r="AGE334" s="518"/>
      <c r="AGF334" s="518"/>
      <c r="AGG334" s="518"/>
      <c r="AGH334" s="518"/>
      <c r="AGI334" s="518"/>
      <c r="AGJ334" s="518"/>
      <c r="AGK334" s="518"/>
      <c r="AGL334" s="518"/>
      <c r="AGM334" s="518"/>
      <c r="AGN334" s="518"/>
      <c r="AGO334" s="518"/>
      <c r="AGP334" s="518"/>
      <c r="AGQ334" s="518"/>
      <c r="AGR334" s="518"/>
      <c r="AGS334" s="518"/>
      <c r="AGT334" s="518"/>
      <c r="AGU334" s="518"/>
      <c r="AGV334" s="518"/>
      <c r="AGW334" s="518"/>
      <c r="AGX334" s="518"/>
      <c r="AGY334" s="518"/>
      <c r="AGZ334" s="518"/>
      <c r="AHA334" s="518"/>
      <c r="AHB334" s="518"/>
      <c r="AHC334" s="518"/>
      <c r="AHD334" s="518"/>
      <c r="AHE334" s="518"/>
      <c r="AHF334" s="518"/>
      <c r="AHG334" s="518"/>
      <c r="AHH334" s="518"/>
      <c r="AHI334" s="518"/>
      <c r="AHJ334" s="518"/>
      <c r="AHK334" s="518"/>
      <c r="AHL334" s="518"/>
      <c r="AHM334" s="518"/>
      <c r="AHN334" s="518"/>
      <c r="AHO334" s="518"/>
      <c r="AHP334" s="518"/>
      <c r="AHQ334" s="518"/>
      <c r="AHR334" s="518"/>
      <c r="AHS334" s="518"/>
      <c r="AHT334" s="518"/>
      <c r="AHU334" s="518"/>
      <c r="AHV334" s="518"/>
      <c r="AHW334" s="518"/>
      <c r="AHX334" s="518"/>
      <c r="AHY334" s="518"/>
      <c r="AHZ334" s="518"/>
      <c r="AIA334" s="518"/>
      <c r="AIB334" s="518"/>
      <c r="AIC334" s="518"/>
      <c r="AID334" s="518"/>
      <c r="AIE334" s="518"/>
      <c r="AIF334" s="518"/>
      <c r="AIG334" s="518"/>
      <c r="AIH334" s="518"/>
      <c r="AII334" s="518"/>
      <c r="AIJ334" s="518"/>
      <c r="AIK334" s="518"/>
      <c r="AIL334" s="518"/>
      <c r="AIM334" s="518"/>
      <c r="AIN334" s="518"/>
      <c r="AIO334" s="518"/>
      <c r="AIP334" s="518"/>
      <c r="AIQ334" s="518"/>
      <c r="AIR334" s="518"/>
      <c r="AIS334" s="518"/>
      <c r="AIT334" s="518"/>
      <c r="AIU334" s="518"/>
      <c r="AIV334" s="518"/>
      <c r="AIW334" s="518"/>
      <c r="AIX334" s="518"/>
      <c r="AIY334" s="518"/>
      <c r="AIZ334" s="518"/>
      <c r="AJA334" s="518"/>
      <c r="AJB334" s="518"/>
      <c r="AJC334" s="518"/>
      <c r="AJD334" s="518"/>
      <c r="AJE334" s="518"/>
      <c r="AJF334" s="518"/>
      <c r="AJG334" s="518"/>
      <c r="AJH334" s="518"/>
      <c r="AJI334" s="518"/>
      <c r="AJJ334" s="518"/>
      <c r="AJK334" s="518"/>
      <c r="AJL334" s="518"/>
      <c r="AJM334" s="518"/>
      <c r="AJN334" s="518"/>
      <c r="AJO334" s="518"/>
      <c r="AJP334" s="518"/>
      <c r="AJQ334" s="518"/>
      <c r="AJR334" s="518"/>
      <c r="AJS334" s="518"/>
      <c r="AJT334" s="518"/>
      <c r="AJU334" s="518"/>
      <c r="AJV334" s="518"/>
      <c r="AJW334" s="518"/>
      <c r="AJX334" s="518"/>
      <c r="AJY334" s="518"/>
      <c r="AJZ334" s="518"/>
      <c r="AKA334" s="518"/>
      <c r="AKB334" s="518"/>
      <c r="AKC334" s="518"/>
      <c r="AKD334" s="518"/>
      <c r="AKE334" s="518"/>
      <c r="AKF334" s="518"/>
      <c r="AKG334" s="518"/>
      <c r="AKH334" s="518"/>
      <c r="AKI334" s="518"/>
      <c r="AKJ334" s="518"/>
      <c r="AKK334" s="518"/>
      <c r="AKL334" s="518"/>
      <c r="AKM334" s="518"/>
      <c r="AKN334" s="518"/>
      <c r="AKO334" s="518"/>
      <c r="AKP334" s="518"/>
      <c r="AKQ334" s="518"/>
      <c r="AKR334" s="518"/>
      <c r="AKS334" s="518"/>
      <c r="AKT334" s="518"/>
      <c r="AKU334" s="518"/>
      <c r="AKV334" s="518"/>
      <c r="AKW334" s="518"/>
      <c r="AKX334" s="518"/>
      <c r="AKY334" s="518"/>
      <c r="AKZ334" s="518"/>
      <c r="ALA334" s="518"/>
      <c r="ALB334" s="518"/>
      <c r="ALC334" s="518"/>
      <c r="ALD334" s="518"/>
      <c r="ALE334" s="518"/>
      <c r="ALF334" s="518"/>
      <c r="ALG334" s="518"/>
      <c r="ALH334" s="518"/>
      <c r="ALI334" s="518"/>
      <c r="ALJ334" s="518"/>
      <c r="ALK334" s="518"/>
      <c r="ALL334" s="518"/>
      <c r="ALM334" s="518"/>
      <c r="ALN334" s="518"/>
      <c r="ALO334" s="518"/>
      <c r="ALP334" s="518"/>
      <c r="ALQ334" s="518"/>
      <c r="ALR334" s="518"/>
      <c r="ALS334" s="518"/>
      <c r="ALT334" s="518"/>
      <c r="ALU334" s="518"/>
      <c r="ALV334" s="518"/>
      <c r="ALW334" s="518"/>
      <c r="ALX334" s="518"/>
      <c r="ALY334" s="518"/>
      <c r="ALZ334" s="518"/>
      <c r="AMA334" s="518"/>
      <c r="AMB334" s="518"/>
      <c r="AMC334" s="518"/>
      <c r="AMD334" s="518"/>
      <c r="AME334" s="518"/>
      <c r="AMF334" s="518"/>
      <c r="AMG334" s="518"/>
      <c r="AMH334" s="518"/>
      <c r="AMI334" s="518"/>
      <c r="AMJ334" s="518"/>
      <c r="AMK334" s="518"/>
      <c r="AML334" s="518"/>
      <c r="AMM334" s="518"/>
      <c r="AMN334" s="518"/>
      <c r="AMO334" s="518"/>
      <c r="AMP334" s="518"/>
      <c r="AMQ334" s="518"/>
      <c r="AMR334" s="518"/>
      <c r="AMS334" s="518"/>
      <c r="AMT334" s="518"/>
      <c r="AMU334" s="518"/>
      <c r="AMV334" s="518"/>
      <c r="AMW334" s="518"/>
      <c r="AMX334" s="518"/>
      <c r="AMY334" s="518"/>
      <c r="AMZ334" s="518"/>
      <c r="ANA334" s="518"/>
      <c r="ANB334" s="518"/>
      <c r="ANC334" s="518"/>
      <c r="AND334" s="518"/>
      <c r="ANE334" s="518"/>
      <c r="ANF334" s="518"/>
      <c r="ANG334" s="518"/>
      <c r="ANH334" s="518"/>
      <c r="ANI334" s="518"/>
      <c r="ANJ334" s="518"/>
      <c r="ANK334" s="518"/>
      <c r="ANL334" s="518"/>
      <c r="ANM334" s="518"/>
      <c r="ANN334" s="518"/>
      <c r="ANO334" s="518"/>
      <c r="ANP334" s="518"/>
      <c r="ANQ334" s="518"/>
      <c r="ANR334" s="518"/>
      <c r="ANS334" s="518"/>
      <c r="ANT334" s="518"/>
      <c r="ANU334" s="518"/>
      <c r="ANV334" s="518"/>
      <c r="ANW334" s="518"/>
      <c r="ANX334" s="518"/>
      <c r="ANY334" s="518"/>
      <c r="ANZ334" s="518"/>
      <c r="AOA334" s="518"/>
      <c r="AOB334" s="518"/>
      <c r="AOC334" s="518"/>
      <c r="AOD334" s="518"/>
      <c r="AOE334" s="518"/>
      <c r="AOF334" s="518"/>
      <c r="AOG334" s="518"/>
      <c r="AOH334" s="518"/>
      <c r="AOI334" s="518"/>
      <c r="AOJ334" s="518"/>
      <c r="AOK334" s="518"/>
      <c r="AOL334" s="518"/>
      <c r="AOM334" s="518"/>
      <c r="AON334" s="518"/>
      <c r="AOO334" s="518"/>
      <c r="AOP334" s="518"/>
      <c r="AOQ334" s="518"/>
      <c r="AOR334" s="518"/>
      <c r="AOS334" s="518"/>
      <c r="AOT334" s="518"/>
      <c r="AOU334" s="518"/>
      <c r="AOV334" s="518"/>
      <c r="AOW334" s="518"/>
      <c r="AOX334" s="518"/>
      <c r="AOY334" s="518"/>
      <c r="AOZ334" s="518"/>
      <c r="APA334" s="518"/>
      <c r="APB334" s="518"/>
      <c r="APC334" s="518"/>
      <c r="APD334" s="518"/>
      <c r="APE334" s="518"/>
      <c r="APF334" s="518"/>
      <c r="APG334" s="518"/>
      <c r="APH334" s="518"/>
      <c r="API334" s="518"/>
      <c r="APJ334" s="518"/>
      <c r="APK334" s="518"/>
      <c r="APL334" s="518"/>
      <c r="APM334" s="518"/>
      <c r="APN334" s="518"/>
      <c r="APO334" s="518"/>
      <c r="APP334" s="518"/>
      <c r="APQ334" s="518"/>
      <c r="APR334" s="518"/>
      <c r="APS334" s="518"/>
      <c r="APT334" s="518"/>
      <c r="APU334" s="518"/>
      <c r="APV334" s="518"/>
      <c r="APW334" s="518"/>
      <c r="APX334" s="518"/>
      <c r="APY334" s="518"/>
      <c r="APZ334" s="518"/>
      <c r="AQA334" s="518"/>
      <c r="AQB334" s="518"/>
      <c r="AQC334" s="518"/>
      <c r="AQD334" s="518"/>
      <c r="AQE334" s="518"/>
      <c r="AQF334" s="518"/>
      <c r="AQG334" s="518"/>
      <c r="AQH334" s="518"/>
      <c r="AQI334" s="518"/>
      <c r="AQJ334" s="518"/>
      <c r="AQK334" s="518"/>
      <c r="AQL334" s="518"/>
      <c r="AQM334" s="518"/>
      <c r="AQN334" s="518"/>
      <c r="AQO334" s="518"/>
      <c r="AQP334" s="518"/>
      <c r="AQQ334" s="518"/>
      <c r="AQR334" s="518"/>
      <c r="AQS334" s="518"/>
      <c r="AQT334" s="518"/>
      <c r="AQU334" s="518"/>
      <c r="AQV334" s="518"/>
      <c r="AQW334" s="518"/>
      <c r="AQX334" s="518"/>
      <c r="AQY334" s="518"/>
      <c r="AQZ334" s="518"/>
      <c r="ARA334" s="518"/>
      <c r="ARB334" s="518"/>
      <c r="ARC334" s="518"/>
      <c r="ARD334" s="518"/>
      <c r="ARE334" s="518"/>
      <c r="ARF334" s="518"/>
      <c r="ARG334" s="518"/>
      <c r="ARH334" s="518"/>
      <c r="ARI334" s="518"/>
      <c r="ARJ334" s="518"/>
      <c r="ARK334" s="518"/>
      <c r="ARL334" s="518"/>
      <c r="ARM334" s="518"/>
      <c r="ARN334" s="518"/>
      <c r="ARO334" s="518"/>
      <c r="ARP334" s="518"/>
      <c r="ARQ334" s="518"/>
      <c r="ARR334" s="518"/>
      <c r="ARS334" s="518"/>
      <c r="ART334" s="518"/>
      <c r="ARU334" s="518"/>
      <c r="ARV334" s="518"/>
      <c r="ARW334" s="518"/>
      <c r="ARX334" s="518"/>
      <c r="ARY334" s="518"/>
      <c r="ARZ334" s="518"/>
      <c r="ASA334" s="518"/>
      <c r="ASB334" s="518"/>
      <c r="ASC334" s="518"/>
    </row>
    <row r="335" spans="1:1173" s="512" customFormat="1" ht="22" hidden="1" customHeight="1" thickTop="1" thickBot="1" x14ac:dyDescent="0.2">
      <c r="A335" s="513"/>
      <c r="B335" s="556" t="s">
        <v>250</v>
      </c>
      <c r="C335" s="557" t="s">
        <v>49</v>
      </c>
      <c r="D335" s="558">
        <f>IF(D$29="","",D320+D324+D328+D332)</f>
        <v>727972455.46162248</v>
      </c>
      <c r="E335" s="558">
        <f t="shared" si="122"/>
        <v>1445625717.585305</v>
      </c>
      <c r="F335" s="558">
        <f t="shared" si="122"/>
        <v>2153190123.2370901</v>
      </c>
      <c r="G335" s="558">
        <f t="shared" si="122"/>
        <v>2854855177.4475231</v>
      </c>
      <c r="H335" s="558">
        <f t="shared" si="122"/>
        <v>3546862505.7142615</v>
      </c>
      <c r="I335" s="558">
        <f t="shared" si="122"/>
        <v>4229426192.1697211</v>
      </c>
      <c r="J335" s="558">
        <f t="shared" si="122"/>
        <v>4902759363.2179003</v>
      </c>
      <c r="K335" s="558">
        <f t="shared" si="122"/>
        <v>5567060964.4551792</v>
      </c>
      <c r="L335" s="558">
        <f t="shared" si="122"/>
        <v>6222542271.5446043</v>
      </c>
      <c r="M335" s="558">
        <f t="shared" si="122"/>
        <v>6869387176.6922798</v>
      </c>
      <c r="N335" s="558">
        <f t="shared" si="122"/>
        <v>7507791943.4805374</v>
      </c>
      <c r="O335" s="558">
        <f t="shared" si="122"/>
        <v>8137951982.115983</v>
      </c>
      <c r="P335" s="558">
        <f t="shared" si="122"/>
        <v>8760048624.2812843</v>
      </c>
      <c r="Q335" s="558">
        <f t="shared" si="122"/>
        <v>9356395158.6440144</v>
      </c>
      <c r="R335" s="558">
        <f t="shared" si="122"/>
        <v>9945038535.371685</v>
      </c>
      <c r="S335" s="558">
        <f t="shared" si="122"/>
        <v>10526157699.003914</v>
      </c>
      <c r="T335" s="558">
        <f t="shared" si="122"/>
        <v>11099917590.346752</v>
      </c>
      <c r="U335" s="558">
        <f t="shared" si="122"/>
        <v>11666495653.851095</v>
      </c>
      <c r="V335" s="558">
        <f t="shared" si="122"/>
        <v>12226055365.4625</v>
      </c>
      <c r="W335" s="558">
        <f t="shared" si="122"/>
        <v>12778759494.515295</v>
      </c>
      <c r="X335" s="558">
        <f t="shared" si="122"/>
        <v>13324756875.702967</v>
      </c>
      <c r="Y335" s="558">
        <f t="shared" si="122"/>
        <v>13864222159.902277</v>
      </c>
      <c r="Z335" s="558">
        <f t="shared" si="122"/>
        <v>14397302851.112452</v>
      </c>
      <c r="AA335" s="558">
        <f t="shared" si="122"/>
        <v>14891431168.036856</v>
      </c>
      <c r="AB335" s="558">
        <f t="shared" si="122"/>
        <v>15379467991.029377</v>
      </c>
      <c r="AC335" s="558">
        <f t="shared" si="122"/>
        <v>15861558945.850201</v>
      </c>
      <c r="AD335" s="558">
        <f t="shared" si="122"/>
        <v>16337849062.3894</v>
      </c>
      <c r="AE335" s="558">
        <f t="shared" si="122"/>
        <v>16808482789.28862</v>
      </c>
      <c r="AF335" s="558">
        <f t="shared" si="122"/>
        <v>17273590763.487232</v>
      </c>
      <c r="AG335" s="558">
        <f t="shared" si="122"/>
        <v>17733303069.084064</v>
      </c>
      <c r="AH335" s="558">
        <f t="shared" si="122"/>
        <v>18187762495.930649</v>
      </c>
      <c r="AI335" s="558">
        <f t="shared" si="122"/>
        <v>18637098063.576492</v>
      </c>
      <c r="AJ335" s="558">
        <f t="shared" si="122"/>
        <v>19081425034.547379</v>
      </c>
      <c r="AK335" s="558" t="str">
        <f t="shared" si="122"/>
        <v/>
      </c>
      <c r="AL335" s="558" t="str">
        <f t="shared" si="122"/>
        <v/>
      </c>
      <c r="AM335" s="558" t="str">
        <f t="shared" si="122"/>
        <v/>
      </c>
      <c r="AN335" s="558" t="str">
        <f t="shared" si="122"/>
        <v/>
      </c>
      <c r="AO335" s="558" t="str">
        <f t="shared" si="122"/>
        <v/>
      </c>
      <c r="AP335" s="558" t="str">
        <f t="shared" si="122"/>
        <v/>
      </c>
      <c r="AQ335" s="558" t="str">
        <f t="shared" si="122"/>
        <v/>
      </c>
      <c r="AR335" s="558" t="str">
        <f t="shared" si="122"/>
        <v/>
      </c>
      <c r="AS335" s="518"/>
      <c r="AT335" s="518"/>
      <c r="AU335" s="518"/>
      <c r="AV335" s="518"/>
      <c r="AW335" s="518"/>
      <c r="AX335" s="518"/>
      <c r="AY335" s="518"/>
      <c r="AZ335" s="518"/>
      <c r="BA335" s="518"/>
      <c r="BB335" s="518"/>
      <c r="BC335" s="518"/>
      <c r="BD335" s="518"/>
      <c r="BE335" s="518"/>
      <c r="BF335" s="518"/>
      <c r="BG335" s="518"/>
      <c r="BH335" s="518"/>
      <c r="BI335" s="518"/>
      <c r="BJ335" s="518"/>
      <c r="BK335" s="518"/>
      <c r="BL335" s="518"/>
      <c r="BM335" s="518"/>
      <c r="BN335" s="518"/>
      <c r="BO335" s="518"/>
      <c r="BP335" s="518"/>
      <c r="BQ335" s="518"/>
      <c r="BR335" s="518"/>
      <c r="BS335" s="518"/>
      <c r="BT335" s="518"/>
      <c r="BU335" s="518"/>
      <c r="BV335" s="518"/>
      <c r="BW335" s="518"/>
      <c r="BX335" s="518"/>
      <c r="BY335" s="518"/>
      <c r="BZ335" s="518"/>
      <c r="CA335" s="518"/>
      <c r="CB335" s="518"/>
      <c r="CC335" s="518"/>
      <c r="CD335" s="518"/>
      <c r="CE335" s="518"/>
      <c r="CF335" s="518"/>
      <c r="CG335" s="518"/>
      <c r="CH335" s="518"/>
      <c r="CI335" s="518"/>
      <c r="CJ335" s="518"/>
      <c r="CK335" s="518"/>
      <c r="CL335" s="518"/>
      <c r="CM335" s="518"/>
      <c r="CN335" s="518"/>
      <c r="CO335" s="518"/>
      <c r="CP335" s="518"/>
      <c r="CQ335" s="518"/>
      <c r="CR335" s="518"/>
      <c r="CS335" s="518"/>
      <c r="CT335" s="518"/>
      <c r="CU335" s="518"/>
      <c r="CV335" s="518"/>
      <c r="CW335" s="518"/>
      <c r="CX335" s="518"/>
      <c r="CY335" s="518"/>
      <c r="CZ335" s="518"/>
      <c r="DA335" s="518"/>
      <c r="DB335" s="518"/>
      <c r="DC335" s="518"/>
      <c r="DD335" s="518"/>
      <c r="DE335" s="518"/>
      <c r="DF335" s="518"/>
      <c r="DG335" s="518"/>
      <c r="DH335" s="518"/>
      <c r="DI335" s="518"/>
      <c r="DJ335" s="518"/>
      <c r="DK335" s="518"/>
      <c r="DL335" s="518"/>
      <c r="DM335" s="518"/>
      <c r="DN335" s="518"/>
      <c r="DO335" s="518"/>
      <c r="DP335" s="518"/>
      <c r="DQ335" s="518"/>
      <c r="DR335" s="518"/>
      <c r="DS335" s="518"/>
      <c r="DT335" s="518"/>
      <c r="DU335" s="518"/>
      <c r="DV335" s="518"/>
      <c r="DW335" s="518"/>
      <c r="DX335" s="518"/>
      <c r="DY335" s="518"/>
      <c r="DZ335" s="518"/>
      <c r="EA335" s="518"/>
      <c r="EB335" s="518"/>
      <c r="EC335" s="518"/>
      <c r="ED335" s="518"/>
      <c r="EE335" s="518"/>
      <c r="EF335" s="518"/>
      <c r="EG335" s="518"/>
      <c r="EH335" s="518"/>
      <c r="EI335" s="518"/>
      <c r="EJ335" s="518"/>
      <c r="EK335" s="518"/>
      <c r="EL335" s="518"/>
      <c r="EM335" s="518"/>
      <c r="EN335" s="518"/>
      <c r="EO335" s="518"/>
      <c r="EP335" s="518"/>
      <c r="EQ335" s="518"/>
      <c r="ER335" s="518"/>
      <c r="ES335" s="518"/>
      <c r="ET335" s="518"/>
      <c r="EU335" s="518"/>
      <c r="EV335" s="518"/>
      <c r="EW335" s="518"/>
      <c r="EX335" s="518"/>
      <c r="EY335" s="518"/>
      <c r="EZ335" s="518"/>
      <c r="FA335" s="518"/>
      <c r="FB335" s="518"/>
      <c r="FC335" s="518"/>
      <c r="FD335" s="518"/>
      <c r="FE335" s="518"/>
      <c r="FF335" s="518"/>
      <c r="FG335" s="518"/>
      <c r="FH335" s="518"/>
      <c r="FI335" s="518"/>
      <c r="FJ335" s="518"/>
      <c r="FK335" s="518"/>
      <c r="FL335" s="518"/>
      <c r="FM335" s="518"/>
      <c r="FN335" s="518"/>
      <c r="FO335" s="518"/>
      <c r="FP335" s="518"/>
      <c r="FQ335" s="518"/>
      <c r="FR335" s="518"/>
      <c r="FS335" s="518"/>
      <c r="FT335" s="518"/>
      <c r="FU335" s="518"/>
      <c r="FV335" s="518"/>
      <c r="FW335" s="518"/>
      <c r="FX335" s="518"/>
      <c r="FY335" s="518"/>
      <c r="FZ335" s="518"/>
      <c r="GA335" s="518"/>
      <c r="GB335" s="518"/>
      <c r="GC335" s="518"/>
      <c r="GD335" s="518"/>
      <c r="GE335" s="518"/>
      <c r="GF335" s="518"/>
      <c r="GG335" s="518"/>
      <c r="GH335" s="518"/>
      <c r="GI335" s="518"/>
      <c r="GJ335" s="518"/>
      <c r="GK335" s="518"/>
      <c r="GL335" s="518"/>
      <c r="GM335" s="518"/>
      <c r="GN335" s="518"/>
      <c r="GO335" s="518"/>
      <c r="GP335" s="518"/>
      <c r="GQ335" s="518"/>
      <c r="GR335" s="518"/>
      <c r="GS335" s="518"/>
      <c r="GT335" s="518"/>
      <c r="GU335" s="518"/>
      <c r="GV335" s="518"/>
      <c r="GW335" s="518"/>
      <c r="GX335" s="518"/>
      <c r="GY335" s="518"/>
      <c r="GZ335" s="518"/>
      <c r="HA335" s="518"/>
      <c r="HB335" s="518"/>
      <c r="HC335" s="518"/>
      <c r="HD335" s="518"/>
      <c r="HE335" s="518"/>
      <c r="HF335" s="518"/>
      <c r="HG335" s="518"/>
      <c r="HH335" s="518"/>
      <c r="HI335" s="518"/>
      <c r="HJ335" s="518"/>
      <c r="HK335" s="518"/>
      <c r="HL335" s="518"/>
      <c r="HM335" s="518"/>
      <c r="HN335" s="518"/>
      <c r="HO335" s="518"/>
      <c r="HP335" s="518"/>
      <c r="HQ335" s="518"/>
      <c r="HR335" s="518"/>
      <c r="HS335" s="518"/>
      <c r="HT335" s="518"/>
      <c r="HU335" s="518"/>
      <c r="HV335" s="518"/>
      <c r="HW335" s="518"/>
      <c r="HX335" s="518"/>
      <c r="HY335" s="518"/>
      <c r="HZ335" s="518"/>
      <c r="IA335" s="518"/>
      <c r="IB335" s="518"/>
      <c r="IC335" s="518"/>
      <c r="ID335" s="518"/>
      <c r="IE335" s="518"/>
      <c r="IF335" s="518"/>
      <c r="IG335" s="518"/>
      <c r="IH335" s="518"/>
      <c r="II335" s="518"/>
      <c r="IJ335" s="518"/>
      <c r="IK335" s="518"/>
      <c r="IL335" s="518"/>
      <c r="IM335" s="518"/>
      <c r="IN335" s="518"/>
      <c r="IO335" s="518"/>
      <c r="IP335" s="518"/>
      <c r="IQ335" s="518"/>
      <c r="IR335" s="518"/>
      <c r="IS335" s="518"/>
      <c r="IT335" s="518"/>
      <c r="IU335" s="518"/>
      <c r="IV335" s="518"/>
      <c r="IW335" s="518"/>
      <c r="IX335" s="518"/>
      <c r="IY335" s="518"/>
      <c r="IZ335" s="518"/>
      <c r="JA335" s="518"/>
      <c r="JB335" s="518"/>
      <c r="JC335" s="518"/>
      <c r="JD335" s="518"/>
      <c r="JE335" s="518"/>
      <c r="JF335" s="518"/>
      <c r="JG335" s="518"/>
      <c r="JH335" s="518"/>
      <c r="JI335" s="518"/>
      <c r="JJ335" s="518"/>
      <c r="JK335" s="518"/>
      <c r="JL335" s="518"/>
      <c r="JM335" s="518"/>
      <c r="JN335" s="518"/>
      <c r="JO335" s="518"/>
      <c r="JP335" s="518"/>
      <c r="JQ335" s="518"/>
      <c r="JR335" s="518"/>
      <c r="JS335" s="518"/>
      <c r="JT335" s="518"/>
      <c r="JU335" s="518"/>
      <c r="JV335" s="518"/>
      <c r="JW335" s="518"/>
      <c r="JX335" s="518"/>
      <c r="JY335" s="518"/>
      <c r="JZ335" s="518"/>
      <c r="KA335" s="518"/>
      <c r="KB335" s="518"/>
      <c r="KC335" s="518"/>
      <c r="KD335" s="518"/>
      <c r="KE335" s="518"/>
      <c r="KF335" s="518"/>
      <c r="KG335" s="518"/>
      <c r="KH335" s="518"/>
      <c r="KI335" s="518"/>
      <c r="KJ335" s="518"/>
      <c r="KK335" s="518"/>
      <c r="KL335" s="518"/>
      <c r="KM335" s="518"/>
      <c r="KN335" s="518"/>
      <c r="KO335" s="518"/>
      <c r="KP335" s="518"/>
      <c r="KQ335" s="518"/>
      <c r="KR335" s="518"/>
      <c r="KS335" s="518"/>
      <c r="KT335" s="518"/>
      <c r="KU335" s="518"/>
      <c r="KV335" s="518"/>
      <c r="KW335" s="518"/>
      <c r="KX335" s="518"/>
      <c r="KY335" s="518"/>
      <c r="KZ335" s="518"/>
      <c r="LA335" s="518"/>
      <c r="LB335" s="518"/>
      <c r="LC335" s="518"/>
      <c r="LD335" s="518"/>
      <c r="LE335" s="518"/>
      <c r="LF335" s="518"/>
      <c r="LG335" s="518"/>
      <c r="LH335" s="518"/>
      <c r="LI335" s="518"/>
      <c r="LJ335" s="518"/>
      <c r="LK335" s="518"/>
      <c r="LL335" s="518"/>
      <c r="LM335" s="518"/>
      <c r="LN335" s="518"/>
      <c r="LO335" s="518"/>
      <c r="LP335" s="518"/>
      <c r="LQ335" s="518"/>
      <c r="LR335" s="518"/>
      <c r="LS335" s="518"/>
      <c r="LT335" s="518"/>
      <c r="LU335" s="518"/>
      <c r="LV335" s="518"/>
      <c r="LW335" s="518"/>
      <c r="LX335" s="518"/>
      <c r="LY335" s="518"/>
      <c r="LZ335" s="518"/>
      <c r="MA335" s="518"/>
      <c r="MB335" s="518"/>
      <c r="MC335" s="518"/>
      <c r="MD335" s="518"/>
      <c r="ME335" s="518"/>
      <c r="MF335" s="518"/>
      <c r="MG335" s="518"/>
      <c r="MH335" s="518"/>
      <c r="MI335" s="518"/>
      <c r="MJ335" s="518"/>
      <c r="MK335" s="518"/>
      <c r="ML335" s="518"/>
      <c r="MM335" s="518"/>
      <c r="MN335" s="518"/>
      <c r="MO335" s="518"/>
      <c r="MP335" s="518"/>
      <c r="MQ335" s="518"/>
      <c r="MR335" s="518"/>
      <c r="MS335" s="518"/>
      <c r="MT335" s="518"/>
      <c r="MU335" s="518"/>
      <c r="MV335" s="518"/>
      <c r="MW335" s="518"/>
      <c r="MX335" s="518"/>
      <c r="MY335" s="518"/>
      <c r="MZ335" s="518"/>
      <c r="NA335" s="518"/>
      <c r="NB335" s="518"/>
      <c r="NC335" s="518"/>
      <c r="ND335" s="518"/>
      <c r="NE335" s="518"/>
      <c r="NF335" s="518"/>
      <c r="NG335" s="518"/>
      <c r="NH335" s="518"/>
      <c r="NI335" s="518"/>
      <c r="NJ335" s="518"/>
      <c r="NK335" s="518"/>
      <c r="NL335" s="518"/>
      <c r="NM335" s="518"/>
      <c r="NN335" s="518"/>
      <c r="NO335" s="518"/>
      <c r="NP335" s="518"/>
      <c r="NQ335" s="518"/>
      <c r="NR335" s="518"/>
      <c r="NS335" s="518"/>
      <c r="NT335" s="518"/>
      <c r="NU335" s="518"/>
      <c r="NV335" s="518"/>
      <c r="NW335" s="518"/>
      <c r="NX335" s="518"/>
      <c r="NY335" s="518"/>
      <c r="NZ335" s="518"/>
      <c r="OA335" s="518"/>
      <c r="OB335" s="518"/>
      <c r="OC335" s="518"/>
      <c r="OD335" s="518"/>
      <c r="OE335" s="518"/>
      <c r="OF335" s="518"/>
      <c r="OG335" s="518"/>
      <c r="OH335" s="518"/>
      <c r="OI335" s="518"/>
      <c r="OJ335" s="518"/>
      <c r="OK335" s="518"/>
      <c r="OL335" s="518"/>
      <c r="OM335" s="518"/>
      <c r="ON335" s="518"/>
      <c r="OO335" s="518"/>
      <c r="OP335" s="518"/>
      <c r="OQ335" s="518"/>
      <c r="OR335" s="518"/>
      <c r="OS335" s="518"/>
      <c r="OT335" s="518"/>
      <c r="OU335" s="518"/>
      <c r="OV335" s="518"/>
      <c r="OW335" s="518"/>
      <c r="OX335" s="518"/>
      <c r="OY335" s="518"/>
      <c r="OZ335" s="518"/>
      <c r="PA335" s="518"/>
      <c r="PB335" s="518"/>
      <c r="PC335" s="518"/>
      <c r="PD335" s="518"/>
      <c r="PE335" s="518"/>
      <c r="PF335" s="518"/>
      <c r="PG335" s="518"/>
      <c r="PH335" s="518"/>
      <c r="PI335" s="518"/>
      <c r="PJ335" s="518"/>
      <c r="PK335" s="518"/>
      <c r="PL335" s="518"/>
      <c r="PM335" s="518"/>
      <c r="PN335" s="518"/>
      <c r="PO335" s="518"/>
      <c r="PP335" s="518"/>
      <c r="PQ335" s="518"/>
      <c r="PR335" s="518"/>
      <c r="PS335" s="518"/>
      <c r="PT335" s="518"/>
      <c r="PU335" s="518"/>
      <c r="PV335" s="518"/>
      <c r="PW335" s="518"/>
      <c r="PX335" s="518"/>
      <c r="PY335" s="518"/>
      <c r="PZ335" s="518"/>
      <c r="QA335" s="518"/>
      <c r="QB335" s="518"/>
      <c r="QC335" s="518"/>
      <c r="QD335" s="518"/>
      <c r="QE335" s="518"/>
      <c r="QF335" s="518"/>
      <c r="QG335" s="518"/>
      <c r="QH335" s="518"/>
      <c r="QI335" s="518"/>
      <c r="QJ335" s="518"/>
      <c r="QK335" s="518"/>
      <c r="QL335" s="518"/>
      <c r="QM335" s="518"/>
      <c r="QN335" s="518"/>
      <c r="QO335" s="518"/>
      <c r="QP335" s="518"/>
      <c r="QQ335" s="518"/>
      <c r="QR335" s="518"/>
      <c r="QS335" s="518"/>
      <c r="QT335" s="518"/>
      <c r="QU335" s="518"/>
      <c r="QV335" s="518"/>
      <c r="QW335" s="518"/>
      <c r="QX335" s="518"/>
      <c r="QY335" s="518"/>
      <c r="QZ335" s="518"/>
      <c r="RA335" s="518"/>
      <c r="RB335" s="518"/>
      <c r="RC335" s="518"/>
      <c r="RD335" s="518"/>
      <c r="RE335" s="518"/>
      <c r="RF335" s="518"/>
      <c r="RG335" s="518"/>
      <c r="RH335" s="518"/>
      <c r="RI335" s="518"/>
      <c r="RJ335" s="518"/>
      <c r="RK335" s="518"/>
      <c r="RL335" s="518"/>
      <c r="RM335" s="518"/>
      <c r="RN335" s="518"/>
      <c r="RO335" s="518"/>
      <c r="RP335" s="518"/>
      <c r="RQ335" s="518"/>
      <c r="RR335" s="518"/>
      <c r="RS335" s="518"/>
      <c r="RT335" s="518"/>
      <c r="RU335" s="518"/>
      <c r="RV335" s="518"/>
      <c r="RW335" s="518"/>
      <c r="RX335" s="518"/>
      <c r="RY335" s="518"/>
      <c r="RZ335" s="518"/>
      <c r="SA335" s="518"/>
      <c r="SB335" s="518"/>
      <c r="SC335" s="518"/>
      <c r="SD335" s="518"/>
      <c r="SE335" s="518"/>
      <c r="SF335" s="518"/>
      <c r="SG335" s="518"/>
      <c r="SH335" s="518"/>
      <c r="SI335" s="518"/>
      <c r="SJ335" s="518"/>
      <c r="SK335" s="518"/>
      <c r="SL335" s="518"/>
      <c r="SM335" s="518"/>
      <c r="SN335" s="518"/>
      <c r="SO335" s="518"/>
      <c r="SP335" s="518"/>
      <c r="SQ335" s="518"/>
      <c r="SR335" s="518"/>
      <c r="SS335" s="518"/>
      <c r="ST335" s="518"/>
      <c r="SU335" s="518"/>
      <c r="SV335" s="518"/>
      <c r="SW335" s="518"/>
      <c r="SX335" s="518"/>
      <c r="SY335" s="518"/>
      <c r="SZ335" s="518"/>
      <c r="TA335" s="518"/>
      <c r="TB335" s="518"/>
      <c r="TC335" s="518"/>
      <c r="TD335" s="518"/>
      <c r="TE335" s="518"/>
      <c r="TF335" s="518"/>
      <c r="TG335" s="518"/>
      <c r="TH335" s="518"/>
      <c r="TI335" s="518"/>
      <c r="TJ335" s="518"/>
      <c r="TK335" s="518"/>
      <c r="TL335" s="518"/>
      <c r="TM335" s="518"/>
      <c r="TN335" s="518"/>
      <c r="TO335" s="518"/>
      <c r="TP335" s="518"/>
      <c r="TQ335" s="518"/>
      <c r="TR335" s="518"/>
      <c r="TS335" s="518"/>
      <c r="TT335" s="518"/>
      <c r="TU335" s="518"/>
      <c r="TV335" s="518"/>
      <c r="TW335" s="518"/>
      <c r="TX335" s="518"/>
      <c r="TY335" s="518"/>
      <c r="TZ335" s="518"/>
      <c r="UA335" s="518"/>
      <c r="UB335" s="518"/>
      <c r="UC335" s="518"/>
      <c r="UD335" s="518"/>
      <c r="UE335" s="518"/>
      <c r="UF335" s="518"/>
      <c r="UG335" s="518"/>
      <c r="UH335" s="518"/>
      <c r="UI335" s="518"/>
      <c r="UJ335" s="518"/>
      <c r="UK335" s="518"/>
      <c r="UL335" s="518"/>
      <c r="UM335" s="518"/>
      <c r="UN335" s="518"/>
      <c r="UO335" s="518"/>
      <c r="UP335" s="518"/>
      <c r="UQ335" s="518"/>
      <c r="UR335" s="518"/>
      <c r="US335" s="518"/>
      <c r="UT335" s="518"/>
      <c r="UU335" s="518"/>
      <c r="UV335" s="518"/>
      <c r="UW335" s="518"/>
      <c r="UX335" s="518"/>
      <c r="UY335" s="518"/>
      <c r="UZ335" s="518"/>
      <c r="VA335" s="518"/>
      <c r="VB335" s="518"/>
      <c r="VC335" s="518"/>
      <c r="VD335" s="518"/>
      <c r="VE335" s="518"/>
      <c r="VF335" s="518"/>
      <c r="VG335" s="518"/>
      <c r="VH335" s="518"/>
      <c r="VI335" s="518"/>
      <c r="VJ335" s="518"/>
      <c r="VK335" s="518"/>
      <c r="VL335" s="518"/>
      <c r="VM335" s="518"/>
      <c r="VN335" s="518"/>
      <c r="VO335" s="518"/>
      <c r="VP335" s="518"/>
      <c r="VQ335" s="518"/>
      <c r="VR335" s="518"/>
      <c r="VS335" s="518"/>
      <c r="VT335" s="518"/>
      <c r="VU335" s="518"/>
      <c r="VV335" s="518"/>
      <c r="VW335" s="518"/>
      <c r="VX335" s="518"/>
      <c r="VY335" s="518"/>
      <c r="VZ335" s="518"/>
      <c r="WA335" s="518"/>
      <c r="WB335" s="518"/>
      <c r="WC335" s="518"/>
      <c r="WD335" s="518"/>
      <c r="WE335" s="518"/>
      <c r="WF335" s="518"/>
      <c r="WG335" s="518"/>
      <c r="WH335" s="518"/>
      <c r="WI335" s="518"/>
      <c r="WJ335" s="518"/>
      <c r="WK335" s="518"/>
      <c r="WL335" s="518"/>
      <c r="WM335" s="518"/>
      <c r="WN335" s="518"/>
      <c r="WO335" s="518"/>
      <c r="WP335" s="518"/>
      <c r="WQ335" s="518"/>
      <c r="WR335" s="518"/>
      <c r="WS335" s="518"/>
      <c r="WT335" s="518"/>
      <c r="WU335" s="518"/>
      <c r="WV335" s="518"/>
      <c r="WW335" s="518"/>
      <c r="WX335" s="518"/>
      <c r="WY335" s="518"/>
      <c r="WZ335" s="518"/>
      <c r="XA335" s="518"/>
      <c r="XB335" s="518"/>
      <c r="XC335" s="518"/>
      <c r="XD335" s="518"/>
      <c r="XE335" s="518"/>
      <c r="XF335" s="518"/>
      <c r="XG335" s="518"/>
      <c r="XH335" s="518"/>
      <c r="XI335" s="518"/>
      <c r="XJ335" s="518"/>
      <c r="XK335" s="518"/>
      <c r="XL335" s="518"/>
      <c r="XM335" s="518"/>
      <c r="XN335" s="518"/>
      <c r="XO335" s="518"/>
      <c r="XP335" s="518"/>
      <c r="XQ335" s="518"/>
      <c r="XR335" s="518"/>
      <c r="XS335" s="518"/>
      <c r="XT335" s="518"/>
      <c r="XU335" s="518"/>
      <c r="XV335" s="518"/>
      <c r="XW335" s="518"/>
      <c r="XX335" s="518"/>
      <c r="XY335" s="518"/>
      <c r="XZ335" s="518"/>
      <c r="YA335" s="518"/>
      <c r="YB335" s="518"/>
      <c r="YC335" s="518"/>
      <c r="YD335" s="518"/>
      <c r="YE335" s="518"/>
      <c r="YF335" s="518"/>
      <c r="YG335" s="518"/>
      <c r="YH335" s="518"/>
      <c r="YI335" s="518"/>
      <c r="YJ335" s="518"/>
      <c r="YK335" s="518"/>
      <c r="YL335" s="518"/>
      <c r="YM335" s="518"/>
      <c r="YN335" s="518"/>
      <c r="YO335" s="518"/>
      <c r="YP335" s="518"/>
      <c r="YQ335" s="518"/>
      <c r="YR335" s="518"/>
      <c r="YS335" s="518"/>
      <c r="YT335" s="518"/>
      <c r="YU335" s="518"/>
      <c r="YV335" s="518"/>
      <c r="YW335" s="518"/>
      <c r="YX335" s="518"/>
      <c r="YY335" s="518"/>
      <c r="YZ335" s="518"/>
      <c r="ZA335" s="518"/>
      <c r="ZB335" s="518"/>
      <c r="ZC335" s="518"/>
      <c r="ZD335" s="518"/>
      <c r="ZE335" s="518"/>
      <c r="ZF335" s="518"/>
      <c r="ZG335" s="518"/>
      <c r="ZH335" s="518"/>
      <c r="ZI335" s="518"/>
      <c r="ZJ335" s="518"/>
      <c r="ZK335" s="518"/>
      <c r="ZL335" s="518"/>
      <c r="ZM335" s="518"/>
      <c r="ZN335" s="518"/>
      <c r="ZO335" s="518"/>
      <c r="ZP335" s="518"/>
      <c r="ZQ335" s="518"/>
      <c r="ZR335" s="518"/>
      <c r="ZS335" s="518"/>
      <c r="ZT335" s="518"/>
      <c r="ZU335" s="518"/>
      <c r="ZV335" s="518"/>
      <c r="ZW335" s="518"/>
      <c r="ZX335" s="518"/>
      <c r="ZY335" s="518"/>
      <c r="ZZ335" s="518"/>
      <c r="AAA335" s="518"/>
      <c r="AAB335" s="518"/>
      <c r="AAC335" s="518"/>
      <c r="AAD335" s="518"/>
      <c r="AAE335" s="518"/>
      <c r="AAF335" s="518"/>
      <c r="AAG335" s="518"/>
      <c r="AAH335" s="518"/>
      <c r="AAI335" s="518"/>
      <c r="AAJ335" s="518"/>
      <c r="AAK335" s="518"/>
      <c r="AAL335" s="518"/>
      <c r="AAM335" s="518"/>
      <c r="AAN335" s="518"/>
      <c r="AAO335" s="518"/>
      <c r="AAP335" s="518"/>
      <c r="AAQ335" s="518"/>
      <c r="AAR335" s="518"/>
      <c r="AAS335" s="518"/>
      <c r="AAT335" s="518"/>
      <c r="AAU335" s="518"/>
      <c r="AAV335" s="518"/>
      <c r="AAW335" s="518"/>
      <c r="AAX335" s="518"/>
      <c r="AAY335" s="518"/>
      <c r="AAZ335" s="518"/>
      <c r="ABA335" s="518"/>
      <c r="ABB335" s="518"/>
      <c r="ABC335" s="518"/>
      <c r="ABD335" s="518"/>
      <c r="ABE335" s="518"/>
      <c r="ABF335" s="518"/>
      <c r="ABG335" s="518"/>
      <c r="ABH335" s="518"/>
      <c r="ABI335" s="518"/>
      <c r="ABJ335" s="518"/>
      <c r="ABK335" s="518"/>
      <c r="ABL335" s="518"/>
      <c r="ABM335" s="518"/>
      <c r="ABN335" s="518"/>
      <c r="ABO335" s="518"/>
      <c r="ABP335" s="518"/>
      <c r="ABQ335" s="518"/>
      <c r="ABR335" s="518"/>
      <c r="ABS335" s="518"/>
      <c r="ABT335" s="518"/>
      <c r="ABU335" s="518"/>
      <c r="ABV335" s="518"/>
      <c r="ABW335" s="518"/>
      <c r="ABX335" s="518"/>
      <c r="ABY335" s="518"/>
      <c r="ABZ335" s="518"/>
      <c r="ACA335" s="518"/>
      <c r="ACB335" s="518"/>
      <c r="ACC335" s="518"/>
      <c r="ACD335" s="518"/>
      <c r="ACE335" s="518"/>
      <c r="ACF335" s="518"/>
      <c r="ACG335" s="518"/>
      <c r="ACH335" s="518"/>
      <c r="ACI335" s="518"/>
      <c r="ACJ335" s="518"/>
      <c r="ACK335" s="518"/>
      <c r="ACL335" s="518"/>
      <c r="ACM335" s="518"/>
      <c r="ACN335" s="518"/>
      <c r="ACO335" s="518"/>
      <c r="ACP335" s="518"/>
      <c r="ACQ335" s="518"/>
      <c r="ACR335" s="518"/>
      <c r="ACS335" s="518"/>
      <c r="ACT335" s="518"/>
      <c r="ACU335" s="518"/>
      <c r="ACV335" s="518"/>
      <c r="ACW335" s="518"/>
      <c r="ACX335" s="518"/>
      <c r="ACY335" s="518"/>
      <c r="ACZ335" s="518"/>
      <c r="ADA335" s="518"/>
      <c r="ADB335" s="518"/>
      <c r="ADC335" s="518"/>
      <c r="ADD335" s="518"/>
      <c r="ADE335" s="518"/>
      <c r="ADF335" s="518"/>
      <c r="ADG335" s="518"/>
      <c r="ADH335" s="518"/>
      <c r="ADI335" s="518"/>
      <c r="ADJ335" s="518"/>
      <c r="ADK335" s="518"/>
      <c r="ADL335" s="518"/>
      <c r="ADM335" s="518"/>
      <c r="ADN335" s="518"/>
      <c r="ADO335" s="518"/>
      <c r="ADP335" s="518"/>
      <c r="ADQ335" s="518"/>
      <c r="ADR335" s="518"/>
      <c r="ADS335" s="518"/>
      <c r="ADT335" s="518"/>
      <c r="ADU335" s="518"/>
      <c r="ADV335" s="518"/>
      <c r="ADW335" s="518"/>
      <c r="ADX335" s="518"/>
      <c r="ADY335" s="518"/>
      <c r="ADZ335" s="518"/>
      <c r="AEA335" s="518"/>
      <c r="AEB335" s="518"/>
      <c r="AEC335" s="518"/>
      <c r="AED335" s="518"/>
      <c r="AEE335" s="518"/>
      <c r="AEF335" s="518"/>
      <c r="AEG335" s="518"/>
      <c r="AEH335" s="518"/>
      <c r="AEI335" s="518"/>
      <c r="AEJ335" s="518"/>
      <c r="AEK335" s="518"/>
      <c r="AEL335" s="518"/>
      <c r="AEM335" s="518"/>
      <c r="AEN335" s="518"/>
      <c r="AEO335" s="518"/>
      <c r="AEP335" s="518"/>
      <c r="AEQ335" s="518"/>
      <c r="AER335" s="518"/>
      <c r="AES335" s="518"/>
      <c r="AET335" s="518"/>
      <c r="AEU335" s="518"/>
      <c r="AEV335" s="518"/>
      <c r="AEW335" s="518"/>
      <c r="AEX335" s="518"/>
      <c r="AEY335" s="518"/>
      <c r="AEZ335" s="518"/>
      <c r="AFA335" s="518"/>
      <c r="AFB335" s="518"/>
      <c r="AFC335" s="518"/>
      <c r="AFD335" s="518"/>
      <c r="AFE335" s="518"/>
      <c r="AFF335" s="518"/>
      <c r="AFG335" s="518"/>
      <c r="AFH335" s="518"/>
      <c r="AFI335" s="518"/>
      <c r="AFJ335" s="518"/>
      <c r="AFK335" s="518"/>
      <c r="AFL335" s="518"/>
      <c r="AFM335" s="518"/>
      <c r="AFN335" s="518"/>
      <c r="AFO335" s="518"/>
      <c r="AFP335" s="518"/>
      <c r="AFQ335" s="518"/>
      <c r="AFR335" s="518"/>
      <c r="AFS335" s="518"/>
      <c r="AFT335" s="518"/>
      <c r="AFU335" s="518"/>
      <c r="AFV335" s="518"/>
      <c r="AFW335" s="518"/>
      <c r="AFX335" s="518"/>
      <c r="AFY335" s="518"/>
      <c r="AFZ335" s="518"/>
      <c r="AGA335" s="518"/>
      <c r="AGB335" s="518"/>
      <c r="AGC335" s="518"/>
      <c r="AGD335" s="518"/>
      <c r="AGE335" s="518"/>
      <c r="AGF335" s="518"/>
      <c r="AGG335" s="518"/>
      <c r="AGH335" s="518"/>
      <c r="AGI335" s="518"/>
      <c r="AGJ335" s="518"/>
      <c r="AGK335" s="518"/>
      <c r="AGL335" s="518"/>
      <c r="AGM335" s="518"/>
      <c r="AGN335" s="518"/>
      <c r="AGO335" s="518"/>
      <c r="AGP335" s="518"/>
      <c r="AGQ335" s="518"/>
      <c r="AGR335" s="518"/>
      <c r="AGS335" s="518"/>
      <c r="AGT335" s="518"/>
      <c r="AGU335" s="518"/>
      <c r="AGV335" s="518"/>
      <c r="AGW335" s="518"/>
      <c r="AGX335" s="518"/>
      <c r="AGY335" s="518"/>
      <c r="AGZ335" s="518"/>
      <c r="AHA335" s="518"/>
      <c r="AHB335" s="518"/>
      <c r="AHC335" s="518"/>
      <c r="AHD335" s="518"/>
      <c r="AHE335" s="518"/>
      <c r="AHF335" s="518"/>
      <c r="AHG335" s="518"/>
      <c r="AHH335" s="518"/>
      <c r="AHI335" s="518"/>
      <c r="AHJ335" s="518"/>
      <c r="AHK335" s="518"/>
      <c r="AHL335" s="518"/>
      <c r="AHM335" s="518"/>
      <c r="AHN335" s="518"/>
      <c r="AHO335" s="518"/>
      <c r="AHP335" s="518"/>
      <c r="AHQ335" s="518"/>
      <c r="AHR335" s="518"/>
      <c r="AHS335" s="518"/>
      <c r="AHT335" s="518"/>
      <c r="AHU335" s="518"/>
      <c r="AHV335" s="518"/>
      <c r="AHW335" s="518"/>
      <c r="AHX335" s="518"/>
      <c r="AHY335" s="518"/>
      <c r="AHZ335" s="518"/>
      <c r="AIA335" s="518"/>
      <c r="AIB335" s="518"/>
      <c r="AIC335" s="518"/>
      <c r="AID335" s="518"/>
      <c r="AIE335" s="518"/>
      <c r="AIF335" s="518"/>
      <c r="AIG335" s="518"/>
      <c r="AIH335" s="518"/>
      <c r="AII335" s="518"/>
      <c r="AIJ335" s="518"/>
      <c r="AIK335" s="518"/>
      <c r="AIL335" s="518"/>
      <c r="AIM335" s="518"/>
      <c r="AIN335" s="518"/>
      <c r="AIO335" s="518"/>
      <c r="AIP335" s="518"/>
      <c r="AIQ335" s="518"/>
      <c r="AIR335" s="518"/>
      <c r="AIS335" s="518"/>
      <c r="AIT335" s="518"/>
      <c r="AIU335" s="518"/>
      <c r="AIV335" s="518"/>
      <c r="AIW335" s="518"/>
      <c r="AIX335" s="518"/>
      <c r="AIY335" s="518"/>
      <c r="AIZ335" s="518"/>
      <c r="AJA335" s="518"/>
      <c r="AJB335" s="518"/>
      <c r="AJC335" s="518"/>
      <c r="AJD335" s="518"/>
      <c r="AJE335" s="518"/>
      <c r="AJF335" s="518"/>
      <c r="AJG335" s="518"/>
      <c r="AJH335" s="518"/>
      <c r="AJI335" s="518"/>
      <c r="AJJ335" s="518"/>
      <c r="AJK335" s="518"/>
      <c r="AJL335" s="518"/>
      <c r="AJM335" s="518"/>
      <c r="AJN335" s="518"/>
      <c r="AJO335" s="518"/>
      <c r="AJP335" s="518"/>
      <c r="AJQ335" s="518"/>
      <c r="AJR335" s="518"/>
      <c r="AJS335" s="518"/>
      <c r="AJT335" s="518"/>
      <c r="AJU335" s="518"/>
      <c r="AJV335" s="518"/>
      <c r="AJW335" s="518"/>
      <c r="AJX335" s="518"/>
      <c r="AJY335" s="518"/>
      <c r="AJZ335" s="518"/>
      <c r="AKA335" s="518"/>
      <c r="AKB335" s="518"/>
      <c r="AKC335" s="518"/>
      <c r="AKD335" s="518"/>
      <c r="AKE335" s="518"/>
      <c r="AKF335" s="518"/>
      <c r="AKG335" s="518"/>
      <c r="AKH335" s="518"/>
      <c r="AKI335" s="518"/>
      <c r="AKJ335" s="518"/>
      <c r="AKK335" s="518"/>
      <c r="AKL335" s="518"/>
      <c r="AKM335" s="518"/>
      <c r="AKN335" s="518"/>
      <c r="AKO335" s="518"/>
      <c r="AKP335" s="518"/>
      <c r="AKQ335" s="518"/>
      <c r="AKR335" s="518"/>
      <c r="AKS335" s="518"/>
      <c r="AKT335" s="518"/>
      <c r="AKU335" s="518"/>
      <c r="AKV335" s="518"/>
      <c r="AKW335" s="518"/>
      <c r="AKX335" s="518"/>
      <c r="AKY335" s="518"/>
      <c r="AKZ335" s="518"/>
      <c r="ALA335" s="518"/>
      <c r="ALB335" s="518"/>
      <c r="ALC335" s="518"/>
      <c r="ALD335" s="518"/>
      <c r="ALE335" s="518"/>
      <c r="ALF335" s="518"/>
      <c r="ALG335" s="518"/>
      <c r="ALH335" s="518"/>
      <c r="ALI335" s="518"/>
      <c r="ALJ335" s="518"/>
      <c r="ALK335" s="518"/>
      <c r="ALL335" s="518"/>
      <c r="ALM335" s="518"/>
      <c r="ALN335" s="518"/>
      <c r="ALO335" s="518"/>
      <c r="ALP335" s="518"/>
      <c r="ALQ335" s="518"/>
      <c r="ALR335" s="518"/>
      <c r="ALS335" s="518"/>
      <c r="ALT335" s="518"/>
      <c r="ALU335" s="518"/>
      <c r="ALV335" s="518"/>
      <c r="ALW335" s="518"/>
      <c r="ALX335" s="518"/>
      <c r="ALY335" s="518"/>
      <c r="ALZ335" s="518"/>
      <c r="AMA335" s="518"/>
      <c r="AMB335" s="518"/>
      <c r="AMC335" s="518"/>
      <c r="AMD335" s="518"/>
      <c r="AME335" s="518"/>
      <c r="AMF335" s="518"/>
      <c r="AMG335" s="518"/>
      <c r="AMH335" s="518"/>
      <c r="AMI335" s="518"/>
      <c r="AMJ335" s="518"/>
      <c r="AMK335" s="518"/>
      <c r="AML335" s="518"/>
      <c r="AMM335" s="518"/>
      <c r="AMN335" s="518"/>
      <c r="AMO335" s="518"/>
      <c r="AMP335" s="518"/>
      <c r="AMQ335" s="518"/>
      <c r="AMR335" s="518"/>
      <c r="AMS335" s="518"/>
      <c r="AMT335" s="518"/>
      <c r="AMU335" s="518"/>
      <c r="AMV335" s="518"/>
      <c r="AMW335" s="518"/>
      <c r="AMX335" s="518"/>
      <c r="AMY335" s="518"/>
      <c r="AMZ335" s="518"/>
      <c r="ANA335" s="518"/>
      <c r="ANB335" s="518"/>
      <c r="ANC335" s="518"/>
      <c r="AND335" s="518"/>
      <c r="ANE335" s="518"/>
      <c r="ANF335" s="518"/>
      <c r="ANG335" s="518"/>
      <c r="ANH335" s="518"/>
      <c r="ANI335" s="518"/>
      <c r="ANJ335" s="518"/>
      <c r="ANK335" s="518"/>
      <c r="ANL335" s="518"/>
      <c r="ANM335" s="518"/>
      <c r="ANN335" s="518"/>
      <c r="ANO335" s="518"/>
      <c r="ANP335" s="518"/>
      <c r="ANQ335" s="518"/>
      <c r="ANR335" s="518"/>
      <c r="ANS335" s="518"/>
      <c r="ANT335" s="518"/>
      <c r="ANU335" s="518"/>
      <c r="ANV335" s="518"/>
      <c r="ANW335" s="518"/>
      <c r="ANX335" s="518"/>
      <c r="ANY335" s="518"/>
      <c r="ANZ335" s="518"/>
      <c r="AOA335" s="518"/>
      <c r="AOB335" s="518"/>
      <c r="AOC335" s="518"/>
      <c r="AOD335" s="518"/>
      <c r="AOE335" s="518"/>
      <c r="AOF335" s="518"/>
      <c r="AOG335" s="518"/>
      <c r="AOH335" s="518"/>
      <c r="AOI335" s="518"/>
      <c r="AOJ335" s="518"/>
      <c r="AOK335" s="518"/>
      <c r="AOL335" s="518"/>
      <c r="AOM335" s="518"/>
      <c r="AON335" s="518"/>
      <c r="AOO335" s="518"/>
      <c r="AOP335" s="518"/>
      <c r="AOQ335" s="518"/>
      <c r="AOR335" s="518"/>
      <c r="AOS335" s="518"/>
      <c r="AOT335" s="518"/>
      <c r="AOU335" s="518"/>
      <c r="AOV335" s="518"/>
      <c r="AOW335" s="518"/>
      <c r="AOX335" s="518"/>
      <c r="AOY335" s="518"/>
      <c r="AOZ335" s="518"/>
      <c r="APA335" s="518"/>
      <c r="APB335" s="518"/>
      <c r="APC335" s="518"/>
      <c r="APD335" s="518"/>
      <c r="APE335" s="518"/>
      <c r="APF335" s="518"/>
      <c r="APG335" s="518"/>
      <c r="APH335" s="518"/>
      <c r="API335" s="518"/>
      <c r="APJ335" s="518"/>
      <c r="APK335" s="518"/>
      <c r="APL335" s="518"/>
      <c r="APM335" s="518"/>
      <c r="APN335" s="518"/>
      <c r="APO335" s="518"/>
      <c r="APP335" s="518"/>
      <c r="APQ335" s="518"/>
      <c r="APR335" s="518"/>
      <c r="APS335" s="518"/>
      <c r="APT335" s="518"/>
      <c r="APU335" s="518"/>
      <c r="APV335" s="518"/>
      <c r="APW335" s="518"/>
      <c r="APX335" s="518"/>
      <c r="APY335" s="518"/>
      <c r="APZ335" s="518"/>
      <c r="AQA335" s="518"/>
      <c r="AQB335" s="518"/>
      <c r="AQC335" s="518"/>
      <c r="AQD335" s="518"/>
      <c r="AQE335" s="518"/>
      <c r="AQF335" s="518"/>
      <c r="AQG335" s="518"/>
      <c r="AQH335" s="518"/>
      <c r="AQI335" s="518"/>
      <c r="AQJ335" s="518"/>
      <c r="AQK335" s="518"/>
      <c r="AQL335" s="518"/>
      <c r="AQM335" s="518"/>
      <c r="AQN335" s="518"/>
      <c r="AQO335" s="518"/>
      <c r="AQP335" s="518"/>
      <c r="AQQ335" s="518"/>
      <c r="AQR335" s="518"/>
      <c r="AQS335" s="518"/>
      <c r="AQT335" s="518"/>
      <c r="AQU335" s="518"/>
      <c r="AQV335" s="518"/>
      <c r="AQW335" s="518"/>
      <c r="AQX335" s="518"/>
      <c r="AQY335" s="518"/>
      <c r="AQZ335" s="518"/>
      <c r="ARA335" s="518"/>
      <c r="ARB335" s="518"/>
      <c r="ARC335" s="518"/>
      <c r="ARD335" s="518"/>
      <c r="ARE335" s="518"/>
      <c r="ARF335" s="518"/>
      <c r="ARG335" s="518"/>
      <c r="ARH335" s="518"/>
      <c r="ARI335" s="518"/>
      <c r="ARJ335" s="518"/>
      <c r="ARK335" s="518"/>
      <c r="ARL335" s="518"/>
      <c r="ARM335" s="518"/>
      <c r="ARN335" s="518"/>
      <c r="ARO335" s="518"/>
      <c r="ARP335" s="518"/>
      <c r="ARQ335" s="518"/>
      <c r="ARR335" s="518"/>
      <c r="ARS335" s="518"/>
      <c r="ART335" s="518"/>
      <c r="ARU335" s="518"/>
      <c r="ARV335" s="518"/>
      <c r="ARW335" s="518"/>
      <c r="ARX335" s="518"/>
      <c r="ARY335" s="518"/>
      <c r="ARZ335" s="518"/>
      <c r="ASA335" s="518"/>
      <c r="ASB335" s="518"/>
      <c r="ASC335" s="518"/>
    </row>
    <row r="336" spans="1:1173" s="513" customFormat="1" ht="26" hidden="1" customHeight="1" thickTop="1" x14ac:dyDescent="0.15"/>
    <row r="337" spans="1:44" s="533" customFormat="1" ht="22" hidden="1" customHeight="1" x14ac:dyDescent="0.15">
      <c r="A337" s="513"/>
      <c r="B337" s="530"/>
      <c r="C337" s="898" t="s">
        <v>53</v>
      </c>
      <c r="D337" s="898"/>
      <c r="E337" s="898" t="s">
        <v>54</v>
      </c>
      <c r="F337" s="898"/>
      <c r="G337" s="531" t="s">
        <v>198</v>
      </c>
      <c r="H337" s="532"/>
    </row>
    <row r="338" spans="1:44" s="533" customFormat="1" ht="22" hidden="1" customHeight="1" x14ac:dyDescent="0.15">
      <c r="A338" s="513"/>
      <c r="B338" s="534" t="s">
        <v>202</v>
      </c>
      <c r="C338" s="535" t="s">
        <v>46</v>
      </c>
      <c r="D338" s="535" t="s">
        <v>47</v>
      </c>
      <c r="E338" s="535" t="s">
        <v>46</v>
      </c>
      <c r="F338" s="535" t="s">
        <v>47</v>
      </c>
      <c r="G338" s="536" t="s">
        <v>192</v>
      </c>
      <c r="H338" s="537" t="s">
        <v>99</v>
      </c>
    </row>
    <row r="339" spans="1:44" s="533" customFormat="1" ht="22" hidden="1" customHeight="1" x14ac:dyDescent="0.15">
      <c r="A339" s="513"/>
      <c r="B339" s="538" t="str">
        <f>'Consommation BATIMENT'!C$319</f>
        <v>*qZE*</v>
      </c>
      <c r="C339" s="539">
        <f>VLOOKUP($B339,'Consommation BATIMENT'!$C$27:$K$31,4,)</f>
        <v>45</v>
      </c>
      <c r="D339" s="539">
        <f>VLOOKUP($B339,'Consommation BATIMENT'!$C$27:$K$31,6,)</f>
        <v>90</v>
      </c>
      <c r="E339" s="539">
        <f>VLOOKUP($B339,'Consommation BATIMENT'!$C$27:$K$31,7,)</f>
        <v>0</v>
      </c>
      <c r="F339" s="539">
        <f>VLOOKUP($B339,'Consommation BATIMENT'!$C$27:$K$31,9,)</f>
        <v>0</v>
      </c>
      <c r="G339" s="540">
        <f>$I$14</f>
        <v>45</v>
      </c>
      <c r="H339" s="541">
        <f>$I$15</f>
        <v>90</v>
      </c>
    </row>
    <row r="340" spans="1:44" s="543" customFormat="1" ht="26" hidden="1" customHeight="1" x14ac:dyDescent="0.15">
      <c r="A340" s="513"/>
      <c r="B340" s="542"/>
      <c r="E340" s="544"/>
      <c r="J340" s="544"/>
    </row>
    <row r="341" spans="1:44" s="543" customFormat="1" ht="26" hidden="1" customHeight="1" x14ac:dyDescent="0.15">
      <c r="A341" s="513"/>
      <c r="B341" s="543" t="s">
        <v>88</v>
      </c>
      <c r="C341" s="546" t="s">
        <v>79</v>
      </c>
      <c r="D341" s="553">
        <f>IF(D$29="","",IF('Consommation BATIMENT'!D$327&lt;0,0,'Consommation BATIMENT'!D$327*'Consommation BATIMENT'!$D$19))</f>
        <v>2729963.9699999997</v>
      </c>
      <c r="E341" s="553">
        <f>IF(E$29="","",IF('Consommation BATIMENT'!E$327&lt;0,0,'Consommation BATIMENT'!E$327*'Consommation BATIMENT'!$D$19))</f>
        <v>5421732.8399999999</v>
      </c>
      <c r="F341" s="553">
        <f>IF(F$29="","",IF('Consommation BATIMENT'!F$327&lt;0,0,'Consommation BATIMENT'!F$327*'Consommation BATIMENT'!$D$19))</f>
        <v>8075799.4499999993</v>
      </c>
      <c r="G341" s="553">
        <f>IF(G$29="","",IF('Consommation BATIMENT'!G$327&lt;0,0,'Consommation BATIMENT'!G$327*'Consommation BATIMENT'!$D$19))</f>
        <v>10692656.639999999</v>
      </c>
      <c r="H341" s="553">
        <f>IF(H$29="","",IF('Consommation BATIMENT'!H$327&lt;0,0,'Consommation BATIMENT'!H$327*'Consommation BATIMENT'!$D$19))</f>
        <v>13272920.459999999</v>
      </c>
      <c r="I341" s="553">
        <f>IF(I$29="","",IF('Consommation BATIMENT'!I$327&lt;0,0,'Consommation BATIMENT'!I$327*'Consommation BATIMENT'!$D$19))</f>
        <v>15817083.75</v>
      </c>
      <c r="J341" s="553">
        <f>IF(J$29="","",IF('Consommation BATIMENT'!J$327&lt;0,0,'Consommation BATIMENT'!J$327*'Consommation BATIMENT'!$D$19))</f>
        <v>18325639.349999998</v>
      </c>
      <c r="K341" s="553">
        <f>IF(K$29="","",IF('Consommation BATIMENT'!K$327&lt;0,0,'Consommation BATIMENT'!K$327*'Consommation BATIMENT'!$D$19))</f>
        <v>20799080.099999998</v>
      </c>
      <c r="L341" s="553">
        <f>IF(L$29="","",IF('Consommation BATIMENT'!L$327&lt;0,0,'Consommation BATIMENT'!L$327*'Consommation BATIMENT'!$D$19))</f>
        <v>23237898.84</v>
      </c>
      <c r="M341" s="553">
        <f>IF(M$29="","",IF('Consommation BATIMENT'!M$327&lt;0,0,'Consommation BATIMENT'!M$327*'Consommation BATIMENT'!$D$19))</f>
        <v>25642465.199999999</v>
      </c>
      <c r="N341" s="553">
        <f>IF(N$29="","",IF('Consommation BATIMENT'!N$327&lt;0,0,'Consommation BATIMENT'!N$327*'Consommation BATIMENT'!$D$19))</f>
        <v>28013395.229999997</v>
      </c>
      <c r="O341" s="553">
        <f>IF(O$29="","",IF('Consommation BATIMENT'!O$327&lt;0,0,'Consommation BATIMENT'!O$327*'Consommation BATIMENT'!$D$19))</f>
        <v>30351181.77</v>
      </c>
      <c r="P341" s="553">
        <f>IF(P$29="","",IF('Consommation BATIMENT'!P$327&lt;0,0,'Consommation BATIMENT'!P$327*'Consommation BATIMENT'!$D$19))</f>
        <v>32656194.449999999</v>
      </c>
      <c r="Q341" s="553">
        <f>IF(Q$29="","",IF('Consommation BATIMENT'!Q$327&lt;0,0,'Consommation BATIMENT'!Q$327*'Consommation BATIMENT'!$D$19))</f>
        <v>34928926.109999999</v>
      </c>
      <c r="R341" s="553">
        <f>IF(R$29="","",IF('Consommation BATIMENT'!R$327&lt;0,0,'Consommation BATIMENT'!R$327*'Consommation BATIMENT'!$D$19))</f>
        <v>37169869.589999996</v>
      </c>
      <c r="S341" s="553">
        <f>IF(S$29="","",IF('Consommation BATIMENT'!S$327&lt;0,0,'Consommation BATIMENT'!S$327*'Consommation BATIMENT'!$D$19))</f>
        <v>39379394.519999996</v>
      </c>
      <c r="T341" s="553">
        <f>IF(T$29="","",IF('Consommation BATIMENT'!T$327&lt;0,0,'Consommation BATIMENT'!T$327*'Consommation BATIMENT'!$D$19))</f>
        <v>41557993.739999995</v>
      </c>
      <c r="U341" s="553">
        <f>IF(U$29="","",IF('Consommation BATIMENT'!U$327&lt;0,0,'Consommation BATIMENT'!U$327*'Consommation BATIMENT'!$D$19))</f>
        <v>43706160.089999996</v>
      </c>
      <c r="V341" s="553">
        <f>IF(V$29="","",IF('Consommation BATIMENT'!V$327&lt;0,0,'Consommation BATIMENT'!V$327*'Consommation BATIMENT'!$D$19))</f>
        <v>45824263.199999996</v>
      </c>
      <c r="W341" s="553">
        <f>IF(W$29="","",IF('Consommation BATIMENT'!W$327&lt;0,0,'Consommation BATIMENT'!W$327*'Consommation BATIMENT'!$D$19))</f>
        <v>47912672.699999996</v>
      </c>
      <c r="X341" s="553">
        <f>IF(X$29="","",IF('Consommation BATIMENT'!X$327&lt;0,0,'Consommation BATIMENT'!X$327*'Consommation BATIMENT'!$D$19))</f>
        <v>49971881.43</v>
      </c>
      <c r="Y341" s="553">
        <f>IF(Y$29="","",IF('Consommation BATIMENT'!Y$327&lt;0,0,'Consommation BATIMENT'!Y$327*'Consommation BATIMENT'!$D$19))</f>
        <v>52002259.019999996</v>
      </c>
      <c r="Z341" s="553">
        <f>IF(Z$29="","",IF('Consommation BATIMENT'!Z$327&lt;0,0,'Consommation BATIMENT'!Z$327*'Consommation BATIMENT'!$D$19))</f>
        <v>54004175.099999994</v>
      </c>
      <c r="AA341" s="553">
        <f>IF(AA$29="","",IF('Consommation BATIMENT'!AA$327&lt;0,0,'Consommation BATIMENT'!AA$327*'Consommation BATIMENT'!$D$19))</f>
        <v>55978122.509999998</v>
      </c>
      <c r="AB341" s="553">
        <f>IF(AB$29="","",IF('Consommation BATIMENT'!AB$327&lt;0,0,'Consommation BATIMENT'!AB$327*'Consommation BATIMENT'!$D$19))</f>
        <v>57924347.669999994</v>
      </c>
      <c r="AC341" s="553">
        <f>IF(AC$29="","",IF('Consommation BATIMENT'!AC$327&lt;0,0,'Consommation BATIMENT'!AC$327*'Consommation BATIMENT'!$D$19))</f>
        <v>59843343.419999994</v>
      </c>
      <c r="AD341" s="553">
        <f>IF(AD$29="","",IF('Consommation BATIMENT'!AD$327&lt;0,0,'Consommation BATIMENT'!AD$327*'Consommation BATIMENT'!$D$19))</f>
        <v>61735479.389999993</v>
      </c>
      <c r="AE341" s="553">
        <f>IF(AE$29="","",IF('Consommation BATIMENT'!AE$327&lt;0,0,'Consommation BATIMENT'!AE$327*'Consommation BATIMENT'!$D$19))</f>
        <v>63601125.209999993</v>
      </c>
      <c r="AF341" s="553">
        <f>IF(AF$29="","",IF('Consommation BATIMENT'!AF$327&lt;0,0,'Consommation BATIMENT'!AF$327*'Consommation BATIMENT'!$D$19))</f>
        <v>65440650.509999998</v>
      </c>
      <c r="AG341" s="553">
        <f>IF(AG$29="","",IF('Consommation BATIMENT'!AG$327&lt;0,0,'Consommation BATIMENT'!AG$327*'Consommation BATIMENT'!$D$19))</f>
        <v>67254424.920000002</v>
      </c>
      <c r="AH341" s="553">
        <f>IF(AH$29="","",IF('Consommation BATIMENT'!AH$327&lt;0,0,'Consommation BATIMENT'!AH$327*'Consommation BATIMENT'!$D$19))</f>
        <v>69042818.069999993</v>
      </c>
      <c r="AI341" s="553">
        <f>IF(AI$29="","",IF('Consommation BATIMENT'!AI$327&lt;0,0,'Consommation BATIMENT'!AI$327*'Consommation BATIMENT'!$D$19))</f>
        <v>70806199.590000004</v>
      </c>
      <c r="AJ341" s="553">
        <f>IF(AJ$29="","",IF('Consommation BATIMENT'!AJ$327&lt;0,0,'Consommation BATIMENT'!AJ$327*'Consommation BATIMENT'!$D$19))</f>
        <v>72544815.899999991</v>
      </c>
      <c r="AK341" s="553" t="str">
        <f>IF(AK$29="","",IF('Consommation BATIMENT'!AK$327&lt;0,0,'Consommation BATIMENT'!AK$327*'Consommation BATIMENT'!$D$19))</f>
        <v/>
      </c>
      <c r="AL341" s="553" t="str">
        <f>IF(AL$29="","",IF('Consommation BATIMENT'!AL$327&lt;0,0,'Consommation BATIMENT'!AL$327*'Consommation BATIMENT'!$D$19))</f>
        <v/>
      </c>
      <c r="AM341" s="553" t="str">
        <f>IF(AM$29="","",IF('Consommation BATIMENT'!AM$327&lt;0,0,'Consommation BATIMENT'!AM$327*'Consommation BATIMENT'!$D$19))</f>
        <v/>
      </c>
      <c r="AN341" s="553" t="str">
        <f>IF(AN$29="","",IF('Consommation BATIMENT'!AN$327&lt;0,0,'Consommation BATIMENT'!AN$327*'Consommation BATIMENT'!$D$19))</f>
        <v/>
      </c>
      <c r="AO341" s="553" t="str">
        <f>IF(AO$29="","",IF('Consommation BATIMENT'!AO$327&lt;0,0,'Consommation BATIMENT'!AO$327*'Consommation BATIMENT'!$D$19))</f>
        <v/>
      </c>
      <c r="AP341" s="553" t="str">
        <f>IF(AP$29="","",IF('Consommation BATIMENT'!AP$327&lt;0,0,'Consommation BATIMENT'!AP$327*'Consommation BATIMENT'!$D$19))</f>
        <v/>
      </c>
      <c r="AQ341" s="553" t="str">
        <f>IF(AQ$29="","",IF('Consommation BATIMENT'!AQ$327&lt;0,0,'Consommation BATIMENT'!AQ$327*'Consommation BATIMENT'!$D$19))</f>
        <v/>
      </c>
      <c r="AR341" s="553" t="str">
        <f>IF(AR$29="","",IF('Consommation BATIMENT'!AR$327&lt;0,0,'Consommation BATIMENT'!AR$327*'Consommation BATIMENT'!$D$19))</f>
        <v/>
      </c>
    </row>
    <row r="342" spans="1:44" s="548" customFormat="1" ht="22" hidden="1" customHeight="1" x14ac:dyDescent="0.15">
      <c r="A342" s="513"/>
      <c r="B342" s="549" t="s">
        <v>199</v>
      </c>
      <c r="C342" s="550" t="s">
        <v>79</v>
      </c>
      <c r="D342" s="547">
        <f t="shared" ref="D342:AR342" si="123">IF(D$29="","",IF(D341&lt;0,0,IF($C339=0,D341,$F$211*$F$212*D341)))</f>
        <v>2729963.9699999997</v>
      </c>
      <c r="E342" s="547">
        <f t="shared" si="123"/>
        <v>5421732.8399999999</v>
      </c>
      <c r="F342" s="547">
        <f t="shared" si="123"/>
        <v>8075799.4499999993</v>
      </c>
      <c r="G342" s="547">
        <f t="shared" si="123"/>
        <v>10692656.639999999</v>
      </c>
      <c r="H342" s="547">
        <f t="shared" si="123"/>
        <v>13272920.459999999</v>
      </c>
      <c r="I342" s="547">
        <f t="shared" si="123"/>
        <v>15817083.75</v>
      </c>
      <c r="J342" s="547">
        <f t="shared" si="123"/>
        <v>18325639.349999998</v>
      </c>
      <c r="K342" s="547">
        <f t="shared" si="123"/>
        <v>20799080.099999998</v>
      </c>
      <c r="L342" s="547">
        <f t="shared" si="123"/>
        <v>23237898.84</v>
      </c>
      <c r="M342" s="547">
        <f t="shared" si="123"/>
        <v>25642465.199999999</v>
      </c>
      <c r="N342" s="547">
        <f t="shared" si="123"/>
        <v>28013395.229999997</v>
      </c>
      <c r="O342" s="547">
        <f t="shared" si="123"/>
        <v>30351181.77</v>
      </c>
      <c r="P342" s="547">
        <f t="shared" si="123"/>
        <v>32656194.449999999</v>
      </c>
      <c r="Q342" s="547">
        <f t="shared" si="123"/>
        <v>34928926.109999999</v>
      </c>
      <c r="R342" s="547">
        <f t="shared" si="123"/>
        <v>37169869.589999996</v>
      </c>
      <c r="S342" s="547">
        <f t="shared" si="123"/>
        <v>39379394.519999996</v>
      </c>
      <c r="T342" s="547">
        <f t="shared" si="123"/>
        <v>41557993.739999995</v>
      </c>
      <c r="U342" s="547">
        <f t="shared" si="123"/>
        <v>43706160.089999996</v>
      </c>
      <c r="V342" s="547">
        <f t="shared" si="123"/>
        <v>45824263.199999996</v>
      </c>
      <c r="W342" s="547">
        <f t="shared" si="123"/>
        <v>47912672.699999996</v>
      </c>
      <c r="X342" s="547">
        <f t="shared" si="123"/>
        <v>49971881.43</v>
      </c>
      <c r="Y342" s="547">
        <f t="shared" si="123"/>
        <v>52002259.019999996</v>
      </c>
      <c r="Z342" s="547">
        <f t="shared" si="123"/>
        <v>54004175.099999994</v>
      </c>
      <c r="AA342" s="547">
        <f t="shared" si="123"/>
        <v>55978122.509999998</v>
      </c>
      <c r="AB342" s="547">
        <f t="shared" si="123"/>
        <v>57924347.669999994</v>
      </c>
      <c r="AC342" s="547">
        <f t="shared" si="123"/>
        <v>59843343.419999994</v>
      </c>
      <c r="AD342" s="547">
        <f t="shared" si="123"/>
        <v>61735479.389999993</v>
      </c>
      <c r="AE342" s="547">
        <f t="shared" si="123"/>
        <v>63601125.209999993</v>
      </c>
      <c r="AF342" s="547">
        <f t="shared" si="123"/>
        <v>65440650.509999998</v>
      </c>
      <c r="AG342" s="547">
        <f t="shared" si="123"/>
        <v>67254424.920000002</v>
      </c>
      <c r="AH342" s="547">
        <f t="shared" si="123"/>
        <v>69042818.069999993</v>
      </c>
      <c r="AI342" s="547">
        <f t="shared" si="123"/>
        <v>70806199.590000004</v>
      </c>
      <c r="AJ342" s="547">
        <f t="shared" si="123"/>
        <v>72544815.899999991</v>
      </c>
      <c r="AK342" s="547" t="str">
        <f t="shared" si="123"/>
        <v/>
      </c>
      <c r="AL342" s="547" t="str">
        <f t="shared" si="123"/>
        <v/>
      </c>
      <c r="AM342" s="547" t="str">
        <f t="shared" si="123"/>
        <v/>
      </c>
      <c r="AN342" s="547" t="str">
        <f t="shared" si="123"/>
        <v/>
      </c>
      <c r="AO342" s="547" t="str">
        <f t="shared" si="123"/>
        <v/>
      </c>
      <c r="AP342" s="547" t="str">
        <f t="shared" si="123"/>
        <v/>
      </c>
      <c r="AQ342" s="547" t="str">
        <f t="shared" si="123"/>
        <v/>
      </c>
      <c r="AR342" s="547" t="str">
        <f t="shared" si="123"/>
        <v/>
      </c>
    </row>
    <row r="343" spans="1:44" s="548" customFormat="1" ht="22" hidden="1" customHeight="1" x14ac:dyDescent="0.15">
      <c r="A343" s="513"/>
      <c r="B343" s="549" t="s">
        <v>197</v>
      </c>
      <c r="C343" s="550" t="s">
        <v>49</v>
      </c>
      <c r="D343" s="547">
        <f t="shared" ref="D343:AR343" si="124">IF(D$29="","",IF($C339=0,$G339*D342,$J$24*D342))</f>
        <v>293464924.29686016</v>
      </c>
      <c r="E343" s="547">
        <f t="shared" si="124"/>
        <v>582823962.12298751</v>
      </c>
      <c r="F343" s="547">
        <f t="shared" si="124"/>
        <v>868130092.65864956</v>
      </c>
      <c r="G343" s="547">
        <f t="shared" si="124"/>
        <v>1149436295.0841138</v>
      </c>
      <c r="H343" s="547">
        <f t="shared" si="124"/>
        <v>1426808793.3747149</v>
      </c>
      <c r="I343" s="547">
        <f t="shared" si="124"/>
        <v>1700300566.7107201</v>
      </c>
      <c r="J343" s="547">
        <f t="shared" si="124"/>
        <v>1969964594.2723968</v>
      </c>
      <c r="K343" s="547">
        <f t="shared" si="124"/>
        <v>2235853855.2400126</v>
      </c>
      <c r="L343" s="547">
        <f t="shared" si="124"/>
        <v>2498021328.7938356</v>
      </c>
      <c r="M343" s="547">
        <f t="shared" si="124"/>
        <v>2756506749.3190656</v>
      </c>
      <c r="N343" s="547">
        <f t="shared" si="124"/>
        <v>3011376340.7910376</v>
      </c>
      <c r="O343" s="547">
        <f t="shared" si="124"/>
        <v>3262683082.3900189</v>
      </c>
      <c r="P343" s="547">
        <f t="shared" si="124"/>
        <v>3510466708.5012097</v>
      </c>
      <c r="Q343" s="547">
        <f t="shared" si="124"/>
        <v>3754780198.3048782</v>
      </c>
      <c r="R343" s="547">
        <f t="shared" si="124"/>
        <v>3995676530.9812913</v>
      </c>
      <c r="S343" s="547">
        <f t="shared" si="124"/>
        <v>4233195440.9156504</v>
      </c>
      <c r="T343" s="547">
        <f t="shared" si="124"/>
        <v>4467389907.2882223</v>
      </c>
      <c r="U343" s="547">
        <f t="shared" si="124"/>
        <v>4698312909.2792759</v>
      </c>
      <c r="V343" s="547">
        <f t="shared" si="124"/>
        <v>4926004181.2740097</v>
      </c>
      <c r="W343" s="547">
        <f t="shared" si="124"/>
        <v>5150503457.6576252</v>
      </c>
      <c r="X343" s="547">
        <f t="shared" si="124"/>
        <v>5371863717.6103916</v>
      </c>
      <c r="Y343" s="547">
        <f t="shared" si="124"/>
        <v>5590124695.5175066</v>
      </c>
      <c r="Z343" s="547">
        <f t="shared" si="124"/>
        <v>5805326125.7641726</v>
      </c>
      <c r="AA343" s="547">
        <f t="shared" si="124"/>
        <v>6017520987.5306578</v>
      </c>
      <c r="AB343" s="547">
        <f t="shared" si="124"/>
        <v>6226735770.407094</v>
      </c>
      <c r="AC343" s="547">
        <f t="shared" si="124"/>
        <v>6433023453.5737495</v>
      </c>
      <c r="AD343" s="547">
        <f t="shared" si="124"/>
        <v>6636423771.4158258</v>
      </c>
      <c r="AE343" s="547">
        <f t="shared" si="124"/>
        <v>6836976458.3185225</v>
      </c>
      <c r="AF343" s="547">
        <f t="shared" si="124"/>
        <v>7034721248.6670418</v>
      </c>
      <c r="AG343" s="547">
        <f t="shared" si="124"/>
        <v>7229697876.8465824</v>
      </c>
      <c r="AH343" s="547">
        <f t="shared" si="124"/>
        <v>7421946077.2423449</v>
      </c>
      <c r="AI343" s="547">
        <f t="shared" si="124"/>
        <v>7611505584.2395325</v>
      </c>
      <c r="AJ343" s="547">
        <f t="shared" si="124"/>
        <v>7798402887.4282751</v>
      </c>
      <c r="AK343" s="547" t="str">
        <f t="shared" si="124"/>
        <v/>
      </c>
      <c r="AL343" s="547" t="str">
        <f t="shared" si="124"/>
        <v/>
      </c>
      <c r="AM343" s="547" t="str">
        <f t="shared" si="124"/>
        <v/>
      </c>
      <c r="AN343" s="547" t="str">
        <f t="shared" si="124"/>
        <v/>
      </c>
      <c r="AO343" s="547" t="str">
        <f t="shared" si="124"/>
        <v/>
      </c>
      <c r="AP343" s="547" t="str">
        <f t="shared" si="124"/>
        <v/>
      </c>
      <c r="AQ343" s="547" t="str">
        <f t="shared" si="124"/>
        <v/>
      </c>
      <c r="AR343" s="547" t="str">
        <f t="shared" si="124"/>
        <v/>
      </c>
    </row>
    <row r="344" spans="1:44" s="513" customFormat="1" ht="10" hidden="1" customHeight="1" x14ac:dyDescent="0.15">
      <c r="C344" s="545"/>
      <c r="D344" s="551"/>
      <c r="E344" s="551"/>
      <c r="F344" s="551"/>
      <c r="G344" s="551"/>
      <c r="H344" s="551"/>
      <c r="I344" s="551"/>
      <c r="J344" s="551"/>
      <c r="K344" s="551"/>
      <c r="L344" s="551"/>
      <c r="M344" s="551"/>
      <c r="N344" s="551"/>
      <c r="O344" s="551"/>
      <c r="P344" s="551"/>
      <c r="Q344" s="551"/>
      <c r="R344" s="551"/>
      <c r="S344" s="551"/>
      <c r="T344" s="551"/>
      <c r="U344" s="551"/>
      <c r="V344" s="551"/>
      <c r="W344" s="551"/>
      <c r="X344" s="551"/>
      <c r="Y344" s="551"/>
      <c r="Z344" s="551"/>
      <c r="AA344" s="551"/>
      <c r="AB344" s="551"/>
      <c r="AC344" s="551"/>
      <c r="AD344" s="551"/>
      <c r="AE344" s="551"/>
      <c r="AF344" s="551"/>
      <c r="AG344" s="551"/>
      <c r="AH344" s="551"/>
      <c r="AI344" s="551"/>
      <c r="AJ344" s="551"/>
      <c r="AK344" s="551"/>
      <c r="AL344" s="551"/>
      <c r="AM344" s="551"/>
      <c r="AN344" s="551"/>
      <c r="AO344" s="551"/>
      <c r="AP344" s="551"/>
      <c r="AQ344" s="551"/>
      <c r="AR344" s="551"/>
    </row>
    <row r="345" spans="1:44" s="543" customFormat="1" ht="26" hidden="1" customHeight="1" x14ac:dyDescent="0.15">
      <c r="A345" s="513"/>
      <c r="B345" s="543" t="s">
        <v>89</v>
      </c>
      <c r="C345" s="546" t="s">
        <v>79</v>
      </c>
      <c r="D345" s="552">
        <f>IF(D$29="","",IF('Consommation BATIMENT'!D$331&lt;0,0,'Consommation BATIMENT'!D$331*'Consommation BATIMENT'!$D$19))</f>
        <v>1195137.0000000056</v>
      </c>
      <c r="E345" s="552">
        <f>IF(E$29="","",IF('Consommation BATIMENT'!E$331&lt;0,0,'Consommation BATIMENT'!E$331*'Consommation BATIMENT'!$D$19))</f>
        <v>2390274.0000000051</v>
      </c>
      <c r="F345" s="552">
        <f>IF(F$29="","",IF('Consommation BATIMENT'!F$331&lt;0,0,'Consommation BATIMENT'!F$331*'Consommation BATIMENT'!$D$19))</f>
        <v>3585411.0000000051</v>
      </c>
      <c r="G345" s="552">
        <f>IF(G$29="","",IF('Consommation BATIMENT'!G$331&lt;0,0,'Consommation BATIMENT'!G$331*'Consommation BATIMENT'!$D$19))</f>
        <v>4817511.0000000056</v>
      </c>
      <c r="H345" s="552">
        <f>IF(H$29="","",IF('Consommation BATIMENT'!H$331&lt;0,0,'Consommation BATIMENT'!H$331*'Consommation BATIMENT'!$D$19))</f>
        <v>6049611.0000000047</v>
      </c>
      <c r="I345" s="552">
        <f>IF(I$29="","",IF('Consommation BATIMENT'!I$331&lt;0,0,'Consommation BATIMENT'!I$331*'Consommation BATIMENT'!$D$19))</f>
        <v>7281711.0000000047</v>
      </c>
      <c r="J345" s="552">
        <f>IF(J$29="","",IF('Consommation BATIMENT'!J$331&lt;0,0,'Consommation BATIMENT'!J$331*'Consommation BATIMENT'!$D$19))</f>
        <v>8513811.0000000056</v>
      </c>
      <c r="K345" s="552">
        <f>IF(K$29="","",IF('Consommation BATIMENT'!K$331&lt;0,0,'Consommation BATIMENT'!K$331*'Consommation BATIMENT'!$D$19))</f>
        <v>9745911.0000000056</v>
      </c>
      <c r="L345" s="552">
        <f>IF(L$29="","",IF('Consommation BATIMENT'!L$331&lt;0,0,'Consommation BATIMENT'!L$331*'Consommation BATIMENT'!$D$19))</f>
        <v>10978011.000000006</v>
      </c>
      <c r="M345" s="552">
        <f>IF(M$29="","",IF('Consommation BATIMENT'!M$331&lt;0,0,'Consommation BATIMENT'!M$331*'Consommation BATIMENT'!$D$19))</f>
        <v>12210111.000000006</v>
      </c>
      <c r="N345" s="552">
        <f>IF(N$29="","",IF('Consommation BATIMENT'!N$331&lt;0,0,'Consommation BATIMENT'!N$331*'Consommation BATIMENT'!$D$19))</f>
        <v>13442211.000000006</v>
      </c>
      <c r="O345" s="552">
        <f>IF(O$29="","",IF('Consommation BATIMENT'!O$331&lt;0,0,'Consommation BATIMENT'!O$331*'Consommation BATIMENT'!$D$19))</f>
        <v>14674311.000000004</v>
      </c>
      <c r="P345" s="552">
        <f>IF(P$29="","",IF('Consommation BATIMENT'!P$331&lt;0,0,'Consommation BATIMENT'!P$331*'Consommation BATIMENT'!$D$19))</f>
        <v>15906411.000000004</v>
      </c>
      <c r="Q345" s="552">
        <f>IF(Q$29="","",IF('Consommation BATIMENT'!Q$331&lt;0,0,'Consommation BATIMENT'!Q$331*'Consommation BATIMENT'!$D$19))</f>
        <v>16972177.500000007</v>
      </c>
      <c r="R345" s="552">
        <f>IF(R$29="","",IF('Consommation BATIMENT'!R$331&lt;0,0,'Consommation BATIMENT'!R$331*'Consommation BATIMENT'!$D$19))</f>
        <v>18037944.000000007</v>
      </c>
      <c r="S345" s="552">
        <f>IF(S$29="","",IF('Consommation BATIMENT'!S$331&lt;0,0,'Consommation BATIMENT'!S$331*'Consommation BATIMENT'!$D$19))</f>
        <v>19103710.500000007</v>
      </c>
      <c r="T345" s="552">
        <f>IF(T$29="","",IF('Consommation BATIMENT'!T$331&lt;0,0,'Consommation BATIMENT'!T$331*'Consommation BATIMENT'!$D$19))</f>
        <v>20169477.000000007</v>
      </c>
      <c r="U345" s="552">
        <f>IF(U$29="","",IF('Consommation BATIMENT'!U$331&lt;0,0,'Consommation BATIMENT'!U$331*'Consommation BATIMENT'!$D$19))</f>
        <v>21235243.500000007</v>
      </c>
      <c r="V345" s="552">
        <f>IF(V$29="","",IF('Consommation BATIMENT'!V$331&lt;0,0,'Consommation BATIMENT'!V$331*'Consommation BATIMENT'!$D$19))</f>
        <v>22301010.000000007</v>
      </c>
      <c r="W345" s="552">
        <f>IF(W$29="","",IF('Consommation BATIMENT'!W$331&lt;0,0,'Consommation BATIMENT'!W$331*'Consommation BATIMENT'!$D$19))</f>
        <v>23366776.500000007</v>
      </c>
      <c r="X345" s="552">
        <f>IF(X$29="","",IF('Consommation BATIMENT'!X$331&lt;0,0,'Consommation BATIMENT'!X$331*'Consommation BATIMENT'!$D$19))</f>
        <v>24432543.000000007</v>
      </c>
      <c r="Y345" s="552">
        <f>IF(Y$29="","",IF('Consommation BATIMENT'!Y$331&lt;0,0,'Consommation BATIMENT'!Y$331*'Consommation BATIMENT'!$D$19))</f>
        <v>25498309.500000007</v>
      </c>
      <c r="Z345" s="552">
        <f>IF(Z$29="","",IF('Consommation BATIMENT'!Z$331&lt;0,0,'Consommation BATIMENT'!Z$331*'Consommation BATIMENT'!$D$19))</f>
        <v>26564076.000000007</v>
      </c>
      <c r="AA345" s="552">
        <f>IF(AA$29="","",IF('Consommation BATIMENT'!AA$331&lt;0,0,'Consommation BATIMENT'!AA$331*'Consommation BATIMENT'!$D$19))</f>
        <v>27325513.800000004</v>
      </c>
      <c r="AB345" s="552">
        <f>IF(AB$29="","",IF('Consommation BATIMENT'!AB$331&lt;0,0,'Consommation BATIMENT'!AB$331*'Consommation BATIMENT'!$D$19))</f>
        <v>28086951.600000005</v>
      </c>
      <c r="AC345" s="552">
        <f>IF(AC$29="","",IF('Consommation BATIMENT'!AC$331&lt;0,0,'Consommation BATIMENT'!AC$331*'Consommation BATIMENT'!$D$19))</f>
        <v>28848389.400000006</v>
      </c>
      <c r="AD345" s="552">
        <f>IF(AD$29="","",IF('Consommation BATIMENT'!AD$331&lt;0,0,'Consommation BATIMENT'!AD$331*'Consommation BATIMENT'!$D$19))</f>
        <v>29609827.200000007</v>
      </c>
      <c r="AE345" s="552">
        <f>IF(AE$29="","",IF('Consommation BATIMENT'!AE$331&lt;0,0,'Consommation BATIMENT'!AE$331*'Consommation BATIMENT'!$D$19))</f>
        <v>30371265.000000007</v>
      </c>
      <c r="AF345" s="552">
        <f>IF(AF$29="","",IF('Consommation BATIMENT'!AF$331&lt;0,0,'Consommation BATIMENT'!AF$331*'Consommation BATIMENT'!$D$19))</f>
        <v>31132702.800000004</v>
      </c>
      <c r="AG345" s="552">
        <f>IF(AG$29="","",IF('Consommation BATIMENT'!AG$331&lt;0,0,'Consommation BATIMENT'!AG$331*'Consommation BATIMENT'!$D$19))</f>
        <v>31894140.600000005</v>
      </c>
      <c r="AH345" s="552">
        <f>IF(AH$29="","",IF('Consommation BATIMENT'!AH$331&lt;0,0,'Consommation BATIMENT'!AH$331*'Consommation BATIMENT'!$D$19))</f>
        <v>32655578.400000006</v>
      </c>
      <c r="AI345" s="552">
        <f>IF(AI$29="","",IF('Consommation BATIMENT'!AI$331&lt;0,0,'Consommation BATIMENT'!AI$331*'Consommation BATIMENT'!$D$19))</f>
        <v>33417016.200000007</v>
      </c>
      <c r="AJ345" s="552">
        <f>IF(AJ$29="","",IF('Consommation BATIMENT'!AJ$331&lt;0,0,'Consommation BATIMENT'!AJ$331*'Consommation BATIMENT'!$D$19))</f>
        <v>34178454.000000007</v>
      </c>
      <c r="AK345" s="552" t="str">
        <f>IF(AK$29="","",IF('Consommation BATIMENT'!AK$331&lt;0,0,'Consommation BATIMENT'!AK$331*'Consommation BATIMENT'!$D$19))</f>
        <v/>
      </c>
      <c r="AL345" s="552" t="str">
        <f>IF(AL$29="","",IF('Consommation BATIMENT'!AL$331&lt;0,0,'Consommation BATIMENT'!AL$331*'Consommation BATIMENT'!$D$19))</f>
        <v/>
      </c>
      <c r="AM345" s="552" t="str">
        <f>IF(AM$29="","",IF('Consommation BATIMENT'!AM$331&lt;0,0,'Consommation BATIMENT'!AM$331*'Consommation BATIMENT'!$D$19))</f>
        <v/>
      </c>
      <c r="AN345" s="552" t="str">
        <f>IF(AN$29="","",IF('Consommation BATIMENT'!AN$331&lt;0,0,'Consommation BATIMENT'!AN$331*'Consommation BATIMENT'!$D$19))</f>
        <v/>
      </c>
      <c r="AO345" s="552" t="str">
        <f>IF(AO$29="","",IF('Consommation BATIMENT'!AO$331&lt;0,0,'Consommation BATIMENT'!AO$331*'Consommation BATIMENT'!$D$19))</f>
        <v/>
      </c>
      <c r="AP345" s="552" t="str">
        <f>IF(AP$29="","",IF('Consommation BATIMENT'!AP$331&lt;0,0,'Consommation BATIMENT'!AP$331*'Consommation BATIMENT'!$D$19))</f>
        <v/>
      </c>
      <c r="AQ345" s="552" t="str">
        <f>IF(AQ$29="","",IF('Consommation BATIMENT'!AQ$331&lt;0,0,'Consommation BATIMENT'!AQ$331*'Consommation BATIMENT'!$D$19))</f>
        <v/>
      </c>
      <c r="AR345" s="552" t="str">
        <f>IF(AR$29="","",IF('Consommation BATIMENT'!AR$331&lt;0,0,'Consommation BATIMENT'!AR$331*'Consommation BATIMENT'!$D$19))</f>
        <v/>
      </c>
    </row>
    <row r="346" spans="1:44" s="548" customFormat="1" ht="22" hidden="1" customHeight="1" x14ac:dyDescent="0.15">
      <c r="A346" s="513"/>
      <c r="B346" s="549" t="s">
        <v>200</v>
      </c>
      <c r="C346" s="550" t="s">
        <v>79</v>
      </c>
      <c r="D346" s="547">
        <f t="shared" ref="D346:AR346" si="125">IF(D$29="","",IF(D345&lt;0,0,IF($E339=0,D345,$F$211*$F$212*D345)))</f>
        <v>1195137.0000000056</v>
      </c>
      <c r="E346" s="547">
        <f t="shared" si="125"/>
        <v>2390274.0000000051</v>
      </c>
      <c r="F346" s="547">
        <f t="shared" si="125"/>
        <v>3585411.0000000051</v>
      </c>
      <c r="G346" s="547">
        <f t="shared" si="125"/>
        <v>4817511.0000000056</v>
      </c>
      <c r="H346" s="547">
        <f t="shared" si="125"/>
        <v>6049611.0000000047</v>
      </c>
      <c r="I346" s="547">
        <f t="shared" si="125"/>
        <v>7281711.0000000047</v>
      </c>
      <c r="J346" s="547">
        <f t="shared" si="125"/>
        <v>8513811.0000000056</v>
      </c>
      <c r="K346" s="547">
        <f t="shared" si="125"/>
        <v>9745911.0000000056</v>
      </c>
      <c r="L346" s="547">
        <f t="shared" si="125"/>
        <v>10978011.000000006</v>
      </c>
      <c r="M346" s="547">
        <f t="shared" si="125"/>
        <v>12210111.000000006</v>
      </c>
      <c r="N346" s="547">
        <f t="shared" si="125"/>
        <v>13442211.000000006</v>
      </c>
      <c r="O346" s="547">
        <f t="shared" si="125"/>
        <v>14674311.000000004</v>
      </c>
      <c r="P346" s="547">
        <f t="shared" si="125"/>
        <v>15906411.000000004</v>
      </c>
      <c r="Q346" s="547">
        <f t="shared" si="125"/>
        <v>16972177.500000007</v>
      </c>
      <c r="R346" s="547">
        <f t="shared" si="125"/>
        <v>18037944.000000007</v>
      </c>
      <c r="S346" s="547">
        <f t="shared" si="125"/>
        <v>19103710.500000007</v>
      </c>
      <c r="T346" s="547">
        <f t="shared" si="125"/>
        <v>20169477.000000007</v>
      </c>
      <c r="U346" s="547">
        <f t="shared" si="125"/>
        <v>21235243.500000007</v>
      </c>
      <c r="V346" s="547">
        <f t="shared" si="125"/>
        <v>22301010.000000007</v>
      </c>
      <c r="W346" s="547">
        <f t="shared" si="125"/>
        <v>23366776.500000007</v>
      </c>
      <c r="X346" s="547">
        <f t="shared" si="125"/>
        <v>24432543.000000007</v>
      </c>
      <c r="Y346" s="547">
        <f t="shared" si="125"/>
        <v>25498309.500000007</v>
      </c>
      <c r="Z346" s="547">
        <f t="shared" si="125"/>
        <v>26564076.000000007</v>
      </c>
      <c r="AA346" s="547">
        <f t="shared" si="125"/>
        <v>27325513.800000004</v>
      </c>
      <c r="AB346" s="547">
        <f t="shared" si="125"/>
        <v>28086951.600000005</v>
      </c>
      <c r="AC346" s="547">
        <f t="shared" si="125"/>
        <v>28848389.400000006</v>
      </c>
      <c r="AD346" s="547">
        <f t="shared" si="125"/>
        <v>29609827.200000007</v>
      </c>
      <c r="AE346" s="547">
        <f t="shared" si="125"/>
        <v>30371265.000000007</v>
      </c>
      <c r="AF346" s="547">
        <f t="shared" si="125"/>
        <v>31132702.800000004</v>
      </c>
      <c r="AG346" s="547">
        <f t="shared" si="125"/>
        <v>31894140.600000005</v>
      </c>
      <c r="AH346" s="547">
        <f t="shared" si="125"/>
        <v>32655578.400000006</v>
      </c>
      <c r="AI346" s="547">
        <f t="shared" si="125"/>
        <v>33417016.200000007</v>
      </c>
      <c r="AJ346" s="547">
        <f t="shared" si="125"/>
        <v>34178454.000000007</v>
      </c>
      <c r="AK346" s="547" t="str">
        <f t="shared" si="125"/>
        <v/>
      </c>
      <c r="AL346" s="547" t="str">
        <f t="shared" si="125"/>
        <v/>
      </c>
      <c r="AM346" s="547" t="str">
        <f t="shared" si="125"/>
        <v/>
      </c>
      <c r="AN346" s="547" t="str">
        <f t="shared" si="125"/>
        <v/>
      </c>
      <c r="AO346" s="547" t="str">
        <f t="shared" si="125"/>
        <v/>
      </c>
      <c r="AP346" s="547" t="str">
        <f t="shared" si="125"/>
        <v/>
      </c>
      <c r="AQ346" s="547" t="str">
        <f t="shared" si="125"/>
        <v/>
      </c>
      <c r="AR346" s="547" t="str">
        <f t="shared" si="125"/>
        <v/>
      </c>
    </row>
    <row r="347" spans="1:44" s="548" customFormat="1" ht="22" hidden="1" customHeight="1" x14ac:dyDescent="0.15">
      <c r="A347" s="513"/>
      <c r="B347" s="549" t="s">
        <v>201</v>
      </c>
      <c r="C347" s="550" t="s">
        <v>49</v>
      </c>
      <c r="D347" s="547">
        <f t="shared" ref="D347:AR347" si="126">IF(D$29="","",IF($E339=0,$G339*D346,$J$24*D346))</f>
        <v>53781165.000000253</v>
      </c>
      <c r="E347" s="547">
        <f t="shared" si="126"/>
        <v>107562330.00000022</v>
      </c>
      <c r="F347" s="547">
        <f t="shared" si="126"/>
        <v>161343495.00000024</v>
      </c>
      <c r="G347" s="547">
        <f t="shared" si="126"/>
        <v>216787995.00000024</v>
      </c>
      <c r="H347" s="547">
        <f t="shared" si="126"/>
        <v>272232495.00000024</v>
      </c>
      <c r="I347" s="547">
        <f t="shared" si="126"/>
        <v>327676995.00000024</v>
      </c>
      <c r="J347" s="547">
        <f t="shared" si="126"/>
        <v>383121495.00000024</v>
      </c>
      <c r="K347" s="547">
        <f t="shared" si="126"/>
        <v>438565995.00000024</v>
      </c>
      <c r="L347" s="547">
        <f t="shared" si="126"/>
        <v>494010495.00000024</v>
      </c>
      <c r="M347" s="547">
        <f t="shared" si="126"/>
        <v>549454995.00000024</v>
      </c>
      <c r="N347" s="547">
        <f t="shared" si="126"/>
        <v>604899495.00000024</v>
      </c>
      <c r="O347" s="547">
        <f t="shared" si="126"/>
        <v>660343995.00000012</v>
      </c>
      <c r="P347" s="547">
        <f t="shared" si="126"/>
        <v>715788495.00000012</v>
      </c>
      <c r="Q347" s="547">
        <f t="shared" si="126"/>
        <v>763747987.50000036</v>
      </c>
      <c r="R347" s="547">
        <f t="shared" si="126"/>
        <v>811707480.00000036</v>
      </c>
      <c r="S347" s="547">
        <f t="shared" si="126"/>
        <v>859666972.50000036</v>
      </c>
      <c r="T347" s="547">
        <f t="shared" si="126"/>
        <v>907626465.00000036</v>
      </c>
      <c r="U347" s="547">
        <f t="shared" si="126"/>
        <v>955585957.50000036</v>
      </c>
      <c r="V347" s="547">
        <f t="shared" si="126"/>
        <v>1003545450.0000004</v>
      </c>
      <c r="W347" s="547">
        <f t="shared" si="126"/>
        <v>1051504942.5000004</v>
      </c>
      <c r="X347" s="547">
        <f t="shared" si="126"/>
        <v>1099464435.0000002</v>
      </c>
      <c r="Y347" s="547">
        <f t="shared" si="126"/>
        <v>1147423927.5000002</v>
      </c>
      <c r="Z347" s="547">
        <f t="shared" si="126"/>
        <v>1195383420.0000002</v>
      </c>
      <c r="AA347" s="547">
        <f t="shared" si="126"/>
        <v>1229648121.0000002</v>
      </c>
      <c r="AB347" s="547">
        <f t="shared" si="126"/>
        <v>1263912822.0000002</v>
      </c>
      <c r="AC347" s="547">
        <f t="shared" si="126"/>
        <v>1298177523.0000002</v>
      </c>
      <c r="AD347" s="547">
        <f t="shared" si="126"/>
        <v>1332442224.0000002</v>
      </c>
      <c r="AE347" s="547">
        <f t="shared" si="126"/>
        <v>1366706925.0000002</v>
      </c>
      <c r="AF347" s="547">
        <f t="shared" si="126"/>
        <v>1400971626.0000002</v>
      </c>
      <c r="AG347" s="547">
        <f t="shared" si="126"/>
        <v>1435236327.0000002</v>
      </c>
      <c r="AH347" s="547">
        <f t="shared" si="126"/>
        <v>1469501028.0000002</v>
      </c>
      <c r="AI347" s="547">
        <f t="shared" si="126"/>
        <v>1503765729.0000002</v>
      </c>
      <c r="AJ347" s="547">
        <f t="shared" si="126"/>
        <v>1538030430.0000002</v>
      </c>
      <c r="AK347" s="547" t="str">
        <f t="shared" si="126"/>
        <v/>
      </c>
      <c r="AL347" s="547" t="str">
        <f t="shared" si="126"/>
        <v/>
      </c>
      <c r="AM347" s="547" t="str">
        <f t="shared" si="126"/>
        <v/>
      </c>
      <c r="AN347" s="547" t="str">
        <f t="shared" si="126"/>
        <v/>
      </c>
      <c r="AO347" s="547" t="str">
        <f t="shared" si="126"/>
        <v/>
      </c>
      <c r="AP347" s="547" t="str">
        <f t="shared" si="126"/>
        <v/>
      </c>
      <c r="AQ347" s="547" t="str">
        <f t="shared" si="126"/>
        <v/>
      </c>
      <c r="AR347" s="547" t="str">
        <f t="shared" si="126"/>
        <v/>
      </c>
    </row>
    <row r="348" spans="1:44" s="513" customFormat="1" ht="10" hidden="1" customHeight="1" x14ac:dyDescent="0.15">
      <c r="C348" s="545"/>
      <c r="D348" s="551"/>
      <c r="E348" s="551"/>
      <c r="F348" s="551"/>
      <c r="G348" s="551"/>
      <c r="H348" s="551"/>
      <c r="I348" s="551"/>
      <c r="J348" s="551"/>
      <c r="K348" s="551"/>
      <c r="L348" s="551"/>
      <c r="M348" s="551"/>
      <c r="N348" s="551"/>
      <c r="O348" s="551"/>
      <c r="P348" s="551"/>
      <c r="Q348" s="551"/>
      <c r="R348" s="551"/>
      <c r="S348" s="551"/>
      <c r="T348" s="551"/>
      <c r="U348" s="551"/>
      <c r="V348" s="551"/>
      <c r="W348" s="551"/>
      <c r="X348" s="551"/>
      <c r="Y348" s="551"/>
      <c r="Z348" s="551"/>
      <c r="AA348" s="551"/>
      <c r="AB348" s="551"/>
      <c r="AC348" s="551"/>
      <c r="AD348" s="551"/>
      <c r="AE348" s="551"/>
      <c r="AF348" s="551"/>
      <c r="AG348" s="551"/>
      <c r="AH348" s="551"/>
      <c r="AI348" s="551"/>
      <c r="AJ348" s="551"/>
      <c r="AK348" s="551"/>
      <c r="AL348" s="551"/>
      <c r="AM348" s="551"/>
      <c r="AN348" s="551"/>
      <c r="AO348" s="551"/>
      <c r="AP348" s="551"/>
      <c r="AQ348" s="551"/>
      <c r="AR348" s="551"/>
    </row>
    <row r="349" spans="1:44" s="543" customFormat="1" ht="26" hidden="1" customHeight="1" x14ac:dyDescent="0.15">
      <c r="A349" s="513"/>
      <c r="B349" s="543" t="s">
        <v>100</v>
      </c>
      <c r="C349" s="546" t="s">
        <v>79</v>
      </c>
      <c r="D349" s="553">
        <f>IF(D$29="","",IF('Consommation BATIMENT'!D$343&lt;0,0,'Consommation BATIMENT'!D$343))</f>
        <v>782599.99999999988</v>
      </c>
      <c r="E349" s="553">
        <f>IF(E$29="","",IF('Consommation BATIMENT'!E$343&lt;0,0,'Consommation BATIMENT'!E$343))</f>
        <v>1553664.8672999998</v>
      </c>
      <c r="F349" s="553">
        <f>IF(F$29="","",IF('Consommation BATIMENT'!F$343&lt;0,0,'Consommation BATIMENT'!F$343))</f>
        <v>2313364.6239884314</v>
      </c>
      <c r="G349" s="553">
        <f>IF(G$29="","",IF('Consommation BATIMENT'!G$343&lt;0,0,'Consommation BATIMENT'!G$343))</f>
        <v>3061866.7861131541</v>
      </c>
      <c r="H349" s="553">
        <f>IF(H$29="","",IF('Consommation BATIMENT'!H$343&lt;0,0,'Consommation BATIMENT'!H$343))</f>
        <v>3799336.4006192395</v>
      </c>
      <c r="I349" s="553">
        <f>IF(I$29="","",IF('Consommation BATIMENT'!I$343&lt;0,0,'Consommation BATIMENT'!I$343))</f>
        <v>4525936.0817423118</v>
      </c>
      <c r="J349" s="553">
        <f>IF(J$29="","",IF('Consommation BATIMENT'!J$343&lt;0,0,'Consommation BATIMENT'!J$343))</f>
        <v>5241826.0468654707</v>
      </c>
      <c r="K349" s="553">
        <f>IF(K$29="","",IF('Consommation BATIMENT'!K$343&lt;0,0,'Consommation BATIMENT'!K$343))</f>
        <v>5947164.1518476969</v>
      </c>
      <c r="L349" s="553">
        <f>IF(L$29="","",IF('Consommation BATIMENT'!L$343&lt;0,0,'Consommation BATIMENT'!L$343))</f>
        <v>6642105.9258315377</v>
      </c>
      <c r="M349" s="553">
        <f>IF(M$29="","",IF('Consommation BATIMENT'!M$343&lt;0,0,'Consommation BATIMENT'!M$343))</f>
        <v>7326804.6055377433</v>
      </c>
      <c r="N349" s="553">
        <f>IF(N$29="","",IF('Consommation BATIMENT'!N$343&lt;0,0,'Consommation BATIMENT'!N$343))</f>
        <v>8001411.1690544197</v>
      </c>
      <c r="O349" s="553">
        <f>IF(O$29="","",IF('Consommation BATIMENT'!O$343&lt;0,0,'Consommation BATIMENT'!O$343))</f>
        <v>8666074.3691281416</v>
      </c>
      <c r="P349" s="553">
        <f>IF(P$29="","",IF('Consommation BATIMENT'!P$343&lt;0,0,'Consommation BATIMENT'!P$343))</f>
        <v>9320940.7659643777</v>
      </c>
      <c r="Q349" s="553">
        <f>IF(Q$29="","",IF('Consommation BATIMENT'!Q$343&lt;0,0,'Consommation BATIMENT'!Q$343))</f>
        <v>9966154.7595444452</v>
      </c>
      <c r="R349" s="553">
        <f>IF(R$29="","",IF('Consommation BATIMENT'!R$343&lt;0,0,'Consommation BATIMENT'!R$343))</f>
        <v>10601858.621466139</v>
      </c>
      <c r="S349" s="553">
        <f>IF(S$29="","",IF('Consommation BATIMENT'!S$343&lt;0,0,'Consommation BATIMENT'!S$343))</f>
        <v>11228192.526315039</v>
      </c>
      <c r="T349" s="553">
        <f>IF(T$29="","",IF('Consommation BATIMENT'!T$343&lt;0,0,'Consommation BATIMENT'!T$343))</f>
        <v>11845294.582573418</v>
      </c>
      <c r="U349" s="553">
        <f>IF(U$29="","",IF('Consommation BATIMENT'!U$343&lt;0,0,'Consommation BATIMENT'!U$343))</f>
        <v>12453300.863073576</v>
      </c>
      <c r="V349" s="553">
        <f>IF(V$29="","",IF('Consommation BATIMENT'!V$343&lt;0,0,'Consommation BATIMENT'!V$343))</f>
        <v>13052345.435002303</v>
      </c>
      <c r="W349" s="553">
        <f>IF(W$29="","",IF('Consommation BATIMENT'!W$343&lt;0,0,'Consommation BATIMENT'!W$343))</f>
        <v>13642560.389463086</v>
      </c>
      <c r="X349" s="553">
        <f>IF(X$29="","",IF('Consommation BATIMENT'!X$343&lt;0,0,'Consommation BATIMENT'!X$343))</f>
        <v>14224075.870602595</v>
      </c>
      <c r="Y349" s="553">
        <f>IF(Y$29="","",IF('Consommation BATIMENT'!Y$343&lt;0,0,'Consommation BATIMENT'!Y$343))</f>
        <v>14797020.104307847</v>
      </c>
      <c r="Z349" s="553">
        <f>IF(Z$29="","",IF('Consommation BATIMENT'!Z$343&lt;0,0,'Consommation BATIMENT'!Z$343))</f>
        <v>15361519.426480401</v>
      </c>
      <c r="AA349" s="553">
        <f>IF(AA$29="","",IF('Consommation BATIMENT'!AA$343&lt;0,0,'Consommation BATIMENT'!AA$343))</f>
        <v>15917698.310893793</v>
      </c>
      <c r="AB349" s="553">
        <f>IF(AB$29="","",IF('Consommation BATIMENT'!AB$343&lt;0,0,'Consommation BATIMENT'!AB$343))</f>
        <v>16465679.396640373</v>
      </c>
      <c r="AC349" s="553">
        <f>IF(AC$29="","",IF('Consommation BATIMENT'!AC$343&lt;0,0,'Consommation BATIMENT'!AC$343))</f>
        <v>17005583.515173592</v>
      </c>
      <c r="AD349" s="553">
        <f>IF(AD$29="","",IF('Consommation BATIMENT'!AD$343&lt;0,0,'Consommation BATIMENT'!AD$343))</f>
        <v>17537529.716951691</v>
      </c>
      <c r="AE349" s="553">
        <f>IF(AE$29="","",IF('Consommation BATIMENT'!AE$343&lt;0,0,'Consommation BATIMENT'!AE$343))</f>
        <v>18061635.297688682</v>
      </c>
      <c r="AF349" s="553">
        <f>IF(AF$29="","",IF('Consommation BATIMENT'!AF$343&lt;0,0,'Consommation BATIMENT'!AF$343))</f>
        <v>18578015.8242184</v>
      </c>
      <c r="AG349" s="553">
        <f>IF(AG$29="","",IF('Consommation BATIMENT'!AG$343&lt;0,0,'Consommation BATIMENT'!AG$343))</f>
        <v>19086785.159977332</v>
      </c>
      <c r="AH349" s="553">
        <f>IF(AH$29="","",IF('Consommation BATIMENT'!AH$343&lt;0,0,'Consommation BATIMENT'!AH$343))</f>
        <v>19588055.490111846</v>
      </c>
      <c r="AI349" s="553">
        <f>IF(AI$29="","",IF('Consommation BATIMENT'!AI$343&lt;0,0,'Consommation BATIMENT'!AI$343))</f>
        <v>20081937.346215341</v>
      </c>
      <c r="AJ349" s="553">
        <f>IF(AJ$29="","",IF('Consommation BATIMENT'!AJ$343&lt;0,0,'Consommation BATIMENT'!AJ$343))</f>
        <v>20568539.630700801</v>
      </c>
      <c r="AK349" s="553" t="str">
        <f>IF(AK$29="","",IF('Consommation BATIMENT'!AK$343&lt;0,0,'Consommation BATIMENT'!AK$343))</f>
        <v/>
      </c>
      <c r="AL349" s="553" t="str">
        <f>IF(AL$29="","",IF('Consommation BATIMENT'!AL$343&lt;0,0,'Consommation BATIMENT'!AL$343))</f>
        <v/>
      </c>
      <c r="AM349" s="553" t="str">
        <f>IF(AM$29="","",IF('Consommation BATIMENT'!AM$343&lt;0,0,'Consommation BATIMENT'!AM$343))</f>
        <v/>
      </c>
      <c r="AN349" s="553" t="str">
        <f>IF(AN$29="","",IF('Consommation BATIMENT'!AN$343&lt;0,0,'Consommation BATIMENT'!AN$343))</f>
        <v/>
      </c>
      <c r="AO349" s="553" t="str">
        <f>IF(AO$29="","",IF('Consommation BATIMENT'!AO$343&lt;0,0,'Consommation BATIMENT'!AO$343))</f>
        <v/>
      </c>
      <c r="AP349" s="553" t="str">
        <f>IF(AP$29="","",IF('Consommation BATIMENT'!AP$343&lt;0,0,'Consommation BATIMENT'!AP$343))</f>
        <v/>
      </c>
      <c r="AQ349" s="553" t="str">
        <f>IF(AQ$29="","",IF('Consommation BATIMENT'!AQ$343&lt;0,0,'Consommation BATIMENT'!AQ$343))</f>
        <v/>
      </c>
      <c r="AR349" s="553" t="str">
        <f>IF(AR$29="","",IF('Consommation BATIMENT'!AR$343&lt;0,0,'Consommation BATIMENT'!AR$343))</f>
        <v/>
      </c>
    </row>
    <row r="350" spans="1:44" s="548" customFormat="1" ht="22" hidden="1" customHeight="1" x14ac:dyDescent="0.15">
      <c r="A350" s="513"/>
      <c r="B350" s="549" t="s">
        <v>199</v>
      </c>
      <c r="C350" s="550" t="s">
        <v>79</v>
      </c>
      <c r="D350" s="547">
        <f t="shared" ref="D350:AR350" si="127">IF(D$29="","",IF(D349&lt;0,0,IF($D339=0,D349,$F$211*$F$212*D349)))</f>
        <v>782599.99999999988</v>
      </c>
      <c r="E350" s="547">
        <f t="shared" si="127"/>
        <v>1553664.8672999998</v>
      </c>
      <c r="F350" s="547">
        <f t="shared" si="127"/>
        <v>2313364.6239884314</v>
      </c>
      <c r="G350" s="547">
        <f t="shared" si="127"/>
        <v>3061866.7861131541</v>
      </c>
      <c r="H350" s="547">
        <f t="shared" si="127"/>
        <v>3799336.4006192395</v>
      </c>
      <c r="I350" s="547">
        <f t="shared" si="127"/>
        <v>4525936.0817423118</v>
      </c>
      <c r="J350" s="547">
        <f t="shared" si="127"/>
        <v>5241826.0468654707</v>
      </c>
      <c r="K350" s="547">
        <f t="shared" si="127"/>
        <v>5947164.1518476969</v>
      </c>
      <c r="L350" s="547">
        <f t="shared" si="127"/>
        <v>6642105.9258315377</v>
      </c>
      <c r="M350" s="547">
        <f t="shared" si="127"/>
        <v>7326804.6055377433</v>
      </c>
      <c r="N350" s="547">
        <f t="shared" si="127"/>
        <v>8001411.1690544197</v>
      </c>
      <c r="O350" s="547">
        <f t="shared" si="127"/>
        <v>8666074.3691281416</v>
      </c>
      <c r="P350" s="547">
        <f t="shared" si="127"/>
        <v>9320940.7659643777</v>
      </c>
      <c r="Q350" s="547">
        <f t="shared" si="127"/>
        <v>9966154.7595444452</v>
      </c>
      <c r="R350" s="547">
        <f t="shared" si="127"/>
        <v>10601858.621466139</v>
      </c>
      <c r="S350" s="547">
        <f t="shared" si="127"/>
        <v>11228192.526315039</v>
      </c>
      <c r="T350" s="547">
        <f t="shared" si="127"/>
        <v>11845294.582573418</v>
      </c>
      <c r="U350" s="547">
        <f t="shared" si="127"/>
        <v>12453300.863073576</v>
      </c>
      <c r="V350" s="547">
        <f t="shared" si="127"/>
        <v>13052345.435002303</v>
      </c>
      <c r="W350" s="547">
        <f t="shared" si="127"/>
        <v>13642560.389463086</v>
      </c>
      <c r="X350" s="547">
        <f t="shared" si="127"/>
        <v>14224075.870602595</v>
      </c>
      <c r="Y350" s="547">
        <f t="shared" si="127"/>
        <v>14797020.104307847</v>
      </c>
      <c r="Z350" s="547">
        <f t="shared" si="127"/>
        <v>15361519.426480401</v>
      </c>
      <c r="AA350" s="547">
        <f t="shared" si="127"/>
        <v>15917698.310893793</v>
      </c>
      <c r="AB350" s="547">
        <f t="shared" si="127"/>
        <v>16465679.396640373</v>
      </c>
      <c r="AC350" s="547">
        <f t="shared" si="127"/>
        <v>17005583.515173592</v>
      </c>
      <c r="AD350" s="547">
        <f t="shared" si="127"/>
        <v>17537529.716951691</v>
      </c>
      <c r="AE350" s="547">
        <f t="shared" si="127"/>
        <v>18061635.297688682</v>
      </c>
      <c r="AF350" s="547">
        <f t="shared" si="127"/>
        <v>18578015.8242184</v>
      </c>
      <c r="AG350" s="547">
        <f t="shared" si="127"/>
        <v>19086785.159977332</v>
      </c>
      <c r="AH350" s="547">
        <f t="shared" si="127"/>
        <v>19588055.490111846</v>
      </c>
      <c r="AI350" s="547">
        <f t="shared" si="127"/>
        <v>20081937.346215341</v>
      </c>
      <c r="AJ350" s="547">
        <f t="shared" si="127"/>
        <v>20568539.630700801</v>
      </c>
      <c r="AK350" s="547" t="str">
        <f t="shared" si="127"/>
        <v/>
      </c>
      <c r="AL350" s="547" t="str">
        <f t="shared" si="127"/>
        <v/>
      </c>
      <c r="AM350" s="547" t="str">
        <f t="shared" si="127"/>
        <v/>
      </c>
      <c r="AN350" s="547" t="str">
        <f t="shared" si="127"/>
        <v/>
      </c>
      <c r="AO350" s="547" t="str">
        <f t="shared" si="127"/>
        <v/>
      </c>
      <c r="AP350" s="547" t="str">
        <f t="shared" si="127"/>
        <v/>
      </c>
      <c r="AQ350" s="547" t="str">
        <f t="shared" si="127"/>
        <v/>
      </c>
      <c r="AR350" s="547" t="str">
        <f t="shared" si="127"/>
        <v/>
      </c>
    </row>
    <row r="351" spans="1:44" s="548" customFormat="1" ht="22" hidden="1" customHeight="1" x14ac:dyDescent="0.15">
      <c r="A351" s="513"/>
      <c r="B351" s="549" t="s">
        <v>197</v>
      </c>
      <c r="C351" s="550" t="s">
        <v>49</v>
      </c>
      <c r="D351" s="547">
        <f t="shared" ref="D351:AR351" si="128">IF(D$29="","",IF($D339=0,$H339*D350,$J$24*D350))</f>
        <v>84127721.932799995</v>
      </c>
      <c r="E351" s="547">
        <f t="shared" si="128"/>
        <v>167015443.30817148</v>
      </c>
      <c r="F351" s="547">
        <f t="shared" si="128"/>
        <v>248681441.11433071</v>
      </c>
      <c r="G351" s="547">
        <f t="shared" si="128"/>
        <v>329143722.94582605</v>
      </c>
      <c r="H351" s="547">
        <f t="shared" si="128"/>
        <v>408420030.97426605</v>
      </c>
      <c r="I351" s="547">
        <f t="shared" si="128"/>
        <v>486527845.86052084</v>
      </c>
      <c r="J351" s="547">
        <f t="shared" si="128"/>
        <v>563484390.60925972</v>
      </c>
      <c r="K351" s="547">
        <f t="shared" si="128"/>
        <v>639306634.36667442</v>
      </c>
      <c r="L351" s="547">
        <f t="shared" si="128"/>
        <v>714011296.16222692</v>
      </c>
      <c r="M351" s="547">
        <f t="shared" si="128"/>
        <v>787614848.59524369</v>
      </c>
      <c r="N351" s="547">
        <f t="shared" si="128"/>
        <v>860133521.46717405</v>
      </c>
      <c r="O351" s="547">
        <f t="shared" si="128"/>
        <v>931583305.36030865</v>
      </c>
      <c r="P351" s="547">
        <f t="shared" si="128"/>
        <v>1001979955.1637504</v>
      </c>
      <c r="Q351" s="547">
        <f t="shared" si="128"/>
        <v>1071338993.5474143</v>
      </c>
      <c r="R351" s="547">
        <f t="shared" si="128"/>
        <v>1139675714.3848221</v>
      </c>
      <c r="S351" s="547">
        <f t="shared" si="128"/>
        <v>1207005186.125447</v>
      </c>
      <c r="T351" s="547">
        <f t="shared" si="128"/>
        <v>1273342255.1173508</v>
      </c>
      <c r="U351" s="547">
        <f t="shared" si="128"/>
        <v>1338701548.8808486</v>
      </c>
      <c r="V351" s="547">
        <f t="shared" si="128"/>
        <v>1403097479.3339193</v>
      </c>
      <c r="W351" s="547">
        <f t="shared" si="128"/>
        <v>1466544245.970077</v>
      </c>
      <c r="X351" s="547">
        <f t="shared" si="128"/>
        <v>1529055838.9894011</v>
      </c>
      <c r="Y351" s="547">
        <f t="shared" si="128"/>
        <v>1590646042.3834167</v>
      </c>
      <c r="Z351" s="547">
        <f t="shared" si="128"/>
        <v>1651328436.9745064</v>
      </c>
      <c r="AA351" s="547">
        <f t="shared" si="128"/>
        <v>1711116403.4105206</v>
      </c>
      <c r="AB351" s="547">
        <f t="shared" si="128"/>
        <v>1770023125.1152511</v>
      </c>
      <c r="AC351" s="547">
        <f t="shared" si="128"/>
        <v>1828061591.1954148</v>
      </c>
      <c r="AD351" s="547">
        <f t="shared" si="128"/>
        <v>1885244599.30479</v>
      </c>
      <c r="AE351" s="547">
        <f t="shared" si="128"/>
        <v>1941584758.4661372</v>
      </c>
      <c r="AF351" s="547">
        <f t="shared" si="128"/>
        <v>1997094491.8515255</v>
      </c>
      <c r="AG351" s="547">
        <f t="shared" si="128"/>
        <v>2051786039.5216799</v>
      </c>
      <c r="AH351" s="547">
        <f t="shared" si="128"/>
        <v>2105671461.1249502</v>
      </c>
      <c r="AI351" s="547">
        <f t="shared" si="128"/>
        <v>2158762638.556499</v>
      </c>
      <c r="AJ351" s="547">
        <f t="shared" si="128"/>
        <v>2211071278.5782952</v>
      </c>
      <c r="AK351" s="547" t="str">
        <f t="shared" si="128"/>
        <v/>
      </c>
      <c r="AL351" s="547" t="str">
        <f t="shared" si="128"/>
        <v/>
      </c>
      <c r="AM351" s="547" t="str">
        <f t="shared" si="128"/>
        <v/>
      </c>
      <c r="AN351" s="547" t="str">
        <f t="shared" si="128"/>
        <v/>
      </c>
      <c r="AO351" s="547" t="str">
        <f t="shared" si="128"/>
        <v/>
      </c>
      <c r="AP351" s="547" t="str">
        <f t="shared" si="128"/>
        <v/>
      </c>
      <c r="AQ351" s="547" t="str">
        <f t="shared" si="128"/>
        <v/>
      </c>
      <c r="AR351" s="547" t="str">
        <f t="shared" si="128"/>
        <v/>
      </c>
    </row>
    <row r="352" spans="1:44" s="513" customFormat="1" ht="10" hidden="1" customHeight="1" x14ac:dyDescent="0.15">
      <c r="C352" s="545"/>
      <c r="D352" s="551"/>
      <c r="E352" s="551"/>
      <c r="F352" s="551"/>
      <c r="G352" s="551"/>
      <c r="H352" s="551"/>
      <c r="I352" s="551"/>
      <c r="J352" s="551"/>
      <c r="K352" s="551"/>
      <c r="L352" s="551"/>
      <c r="M352" s="551"/>
      <c r="N352" s="551"/>
      <c r="O352" s="551"/>
      <c r="P352" s="551"/>
      <c r="Q352" s="551"/>
      <c r="R352" s="551"/>
      <c r="S352" s="551"/>
      <c r="T352" s="551"/>
      <c r="U352" s="551"/>
      <c r="V352" s="551"/>
      <c r="W352" s="551"/>
      <c r="X352" s="551"/>
      <c r="Y352" s="551"/>
      <c r="Z352" s="551"/>
      <c r="AA352" s="551"/>
      <c r="AB352" s="551"/>
      <c r="AC352" s="551"/>
      <c r="AD352" s="551"/>
      <c r="AE352" s="551"/>
      <c r="AF352" s="551"/>
      <c r="AG352" s="551"/>
      <c r="AH352" s="551"/>
      <c r="AI352" s="551"/>
      <c r="AJ352" s="551"/>
      <c r="AK352" s="551"/>
      <c r="AL352" s="551"/>
      <c r="AM352" s="551"/>
      <c r="AN352" s="551"/>
      <c r="AO352" s="551"/>
      <c r="AP352" s="551"/>
      <c r="AQ352" s="551"/>
      <c r="AR352" s="551"/>
    </row>
    <row r="353" spans="1:1173" s="543" customFormat="1" ht="26" hidden="1" customHeight="1" x14ac:dyDescent="0.15">
      <c r="A353" s="513"/>
      <c r="B353" s="543" t="s">
        <v>101</v>
      </c>
      <c r="C353" s="546" t="s">
        <v>79</v>
      </c>
      <c r="D353" s="553">
        <f>IF(D$29="","",IF('Consommation BATIMENT'!D$350&lt;0,0,'Consommation BATIMENT'!D$350))</f>
        <v>559000</v>
      </c>
      <c r="E353" s="553">
        <f>IF(E$29="","",IF('Consommation BATIMENT'!E$350&lt;0,0,'Consommation BATIMENT'!E$350))</f>
        <v>1123176.6195</v>
      </c>
      <c r="F353" s="553">
        <f>IF(F$29="","",IF('Consommation BATIMENT'!F$350&lt;0,0,'Consommation BATIMENT'!F$350))</f>
        <v>1692587.7177168799</v>
      </c>
      <c r="G353" s="553">
        <f>IF(G$29="","",IF('Consommation BATIMENT'!G$350&lt;0,0,'Consommation BATIMENT'!G$350))</f>
        <v>2267291.6426515919</v>
      </c>
      <c r="H353" s="553">
        <f>IF(H$29="","",IF('Consommation BATIMENT'!H$350&lt;0,0,'Consommation BATIMENT'!H$350))</f>
        <v>2847347.2373007289</v>
      </c>
      <c r="I353" s="553">
        <f>IF(I$29="","",IF('Consommation BATIMENT'!I$350&lt;0,0,'Consommation BATIMENT'!I$350))</f>
        <v>3432813.8459106949</v>
      </c>
      <c r="J353" s="553">
        <f>IF(J$29="","",IF('Consommation BATIMENT'!J$350&lt;0,0,'Consommation BATIMENT'!J$350))</f>
        <v>4023751.3202751959</v>
      </c>
      <c r="K353" s="553">
        <f>IF(K$29="","",IF('Consommation BATIMENT'!K$350&lt;0,0,'Consommation BATIMENT'!K$350))</f>
        <v>4620220.0260767639</v>
      </c>
      <c r="L353" s="553">
        <f>IF(L$29="","",IF('Consommation BATIMENT'!L$350&lt;0,0,'Consommation BATIMENT'!L$350))</f>
        <v>5222280.8492730381</v>
      </c>
      <c r="M353" s="553">
        <f>IF(M$29="","",IF('Consommation BATIMENT'!M$350&lt;0,0,'Consommation BATIMENT'!M$350))</f>
        <v>5829995.2025285168</v>
      </c>
      <c r="N353" s="553">
        <f>IF(N$29="","",IF('Consommation BATIMENT'!N$350&lt;0,0,'Consommation BATIMENT'!N$350))</f>
        <v>6443425.0316925198</v>
      </c>
      <c r="O353" s="553">
        <f>IF(O$29="","",IF('Consommation BATIMENT'!O$350&lt;0,0,'Consommation BATIMENT'!O$350))</f>
        <v>7062632.8223240767</v>
      </c>
      <c r="P353" s="553">
        <f>IF(P$29="","",IF('Consommation BATIMENT'!P$350&lt;0,0,'Consommation BATIMENT'!P$350))</f>
        <v>7687681.6062644813</v>
      </c>
      <c r="Q353" s="553">
        <f>IF(Q$29="","",IF('Consommation BATIMENT'!Q$350&lt;0,0,'Consommation BATIMENT'!Q$350))</f>
        <v>8318634.9682582468</v>
      </c>
      <c r="R353" s="553">
        <f>IF(R$29="","",IF('Consommation BATIMENT'!R$350&lt;0,0,'Consommation BATIMENT'!R$350))</f>
        <v>8955557.0526231993</v>
      </c>
      <c r="S353" s="553">
        <f>IF(S$29="","",IF('Consommation BATIMENT'!S$350&lt;0,0,'Consommation BATIMENT'!S$350))</f>
        <v>9598512.5699704494</v>
      </c>
      <c r="T353" s="553">
        <f>IF(T$29="","",IF('Consommation BATIMENT'!T$350&lt;0,0,'Consommation BATIMENT'!T$350))</f>
        <v>10247566.803975005</v>
      </c>
      <c r="U353" s="553">
        <f>IF(U$29="","",IF('Consommation BATIMENT'!U$350&lt;0,0,'Consommation BATIMENT'!U$350))</f>
        <v>10902785.618197745</v>
      </c>
      <c r="V353" s="553">
        <f>IF(V$29="","",IF('Consommation BATIMENT'!V$350&lt;0,0,'Consommation BATIMENT'!V$350))</f>
        <v>11564235.462959548</v>
      </c>
      <c r="W353" s="553">
        <f>IF(W$29="","",IF('Consommation BATIMENT'!W$350&lt;0,0,'Consommation BATIMENT'!W$350))</f>
        <v>12231983.382268298</v>
      </c>
      <c r="X353" s="553">
        <f>IF(X$29="","",IF('Consommation BATIMENT'!X$350&lt;0,0,'Consommation BATIMENT'!X$350))</f>
        <v>12906097.020799547</v>
      </c>
      <c r="Y353" s="553">
        <f>IF(Y$29="","",IF('Consommation BATIMENT'!Y$350&lt;0,0,'Consommation BATIMENT'!Y$350))</f>
        <v>13586644.630931607</v>
      </c>
      <c r="Z353" s="553">
        <f>IF(Z$29="","",IF('Consommation BATIMENT'!Z$350&lt;0,0,'Consommation BATIMENT'!Z$350))</f>
        <v>14273695.079835827</v>
      </c>
      <c r="AA353" s="553">
        <f>IF(AA$29="","",IF('Consommation BATIMENT'!AA$350&lt;0,0,'Consommation BATIMENT'!AA$350))</f>
        <v>14967317.856622841</v>
      </c>
      <c r="AB353" s="553">
        <f>IF(AB$29="","",IF('Consommation BATIMENT'!AB$350&lt;0,0,'Consommation BATIMENT'!AB$350))</f>
        <v>15667583.079545565</v>
      </c>
      <c r="AC353" s="553">
        <f>IF(AC$29="","",IF('Consommation BATIMENT'!AC$350&lt;0,0,'Consommation BATIMENT'!AC$350))</f>
        <v>16374561.503259724</v>
      </c>
      <c r="AD353" s="553">
        <f>IF(AD$29="","",IF('Consommation BATIMENT'!AD$350&lt;0,0,'Consommation BATIMENT'!AD$350))</f>
        <v>17088324.526142698</v>
      </c>
      <c r="AE353" s="553">
        <f>IF(AE$29="","",IF('Consommation BATIMENT'!AE$350&lt;0,0,'Consommation BATIMENT'!AE$350))</f>
        <v>17808944.197671492</v>
      </c>
      <c r="AF353" s="553">
        <f>IF(AF$29="","",IF('Consommation BATIMENT'!AF$350&lt;0,0,'Consommation BATIMENT'!AF$350))</f>
        <v>18536493.225860607</v>
      </c>
      <c r="AG353" s="553">
        <f>IF(AG$29="","",IF('Consommation BATIMENT'!AG$350&lt;0,0,'Consommation BATIMENT'!AG$350))</f>
        <v>19271044.984760635</v>
      </c>
      <c r="AH353" s="553">
        <f>IF(AH$29="","",IF('Consommation BATIMENT'!AH$350&lt;0,0,'Consommation BATIMENT'!AH$350))</f>
        <v>20012673.52201838</v>
      </c>
      <c r="AI353" s="553">
        <f>IF(AI$29="","",IF('Consommation BATIMENT'!AI$350&lt;0,0,'Consommation BATIMENT'!AI$350))</f>
        <v>20761453.566499323</v>
      </c>
      <c r="AJ353" s="553">
        <f>IF(AJ$29="","",IF('Consommation BATIMENT'!AJ$350&lt;0,0,'Consommation BATIMENT'!AJ$350))</f>
        <v>21517460.535973225</v>
      </c>
      <c r="AK353" s="553" t="str">
        <f>IF(AK$29="","",IF('Consommation BATIMENT'!AK$350&lt;0,0,'Consommation BATIMENT'!AK$350))</f>
        <v/>
      </c>
      <c r="AL353" s="553" t="str">
        <f>IF(AL$29="","",IF('Consommation BATIMENT'!AL$350&lt;0,0,'Consommation BATIMENT'!AL$350))</f>
        <v/>
      </c>
      <c r="AM353" s="553" t="str">
        <f>IF(AM$29="","",IF('Consommation BATIMENT'!AM$350&lt;0,0,'Consommation BATIMENT'!AM$350))</f>
        <v/>
      </c>
      <c r="AN353" s="553" t="str">
        <f>IF(AN$29="","",IF('Consommation BATIMENT'!AN$350&lt;0,0,'Consommation BATIMENT'!AN$350))</f>
        <v/>
      </c>
      <c r="AO353" s="553" t="str">
        <f>IF(AO$29="","",IF('Consommation BATIMENT'!AO$350&lt;0,0,'Consommation BATIMENT'!AO$350))</f>
        <v/>
      </c>
      <c r="AP353" s="553" t="str">
        <f>IF(AP$29="","",IF('Consommation BATIMENT'!AP$350&lt;0,0,'Consommation BATIMENT'!AP$350))</f>
        <v/>
      </c>
      <c r="AQ353" s="553" t="str">
        <f>IF(AQ$29="","",IF('Consommation BATIMENT'!AQ$350&lt;0,0,'Consommation BATIMENT'!AQ$350))</f>
        <v/>
      </c>
      <c r="AR353" s="553" t="str">
        <f>IF(AR$29="","",IF('Consommation BATIMENT'!AR$350&lt;0,0,'Consommation BATIMENT'!AR$350))</f>
        <v/>
      </c>
    </row>
    <row r="354" spans="1:1173" s="548" customFormat="1" ht="22" hidden="1" customHeight="1" x14ac:dyDescent="0.15">
      <c r="A354" s="513"/>
      <c r="B354" s="549" t="s">
        <v>200</v>
      </c>
      <c r="C354" s="550" t="s">
        <v>79</v>
      </c>
      <c r="D354" s="547">
        <f t="shared" ref="D354:AR354" si="129">IF(D$29="","",IF(D353&lt;0,0,IF($F339=0,D353,$F$211*$F$212*D353)))</f>
        <v>559000</v>
      </c>
      <c r="E354" s="547">
        <f t="shared" si="129"/>
        <v>1123176.6195</v>
      </c>
      <c r="F354" s="547">
        <f t="shared" si="129"/>
        <v>1692587.7177168799</v>
      </c>
      <c r="G354" s="547">
        <f t="shared" si="129"/>
        <v>2267291.6426515919</v>
      </c>
      <c r="H354" s="547">
        <f t="shared" si="129"/>
        <v>2847347.2373007289</v>
      </c>
      <c r="I354" s="547">
        <f t="shared" si="129"/>
        <v>3432813.8459106949</v>
      </c>
      <c r="J354" s="547">
        <f t="shared" si="129"/>
        <v>4023751.3202751959</v>
      </c>
      <c r="K354" s="547">
        <f t="shared" si="129"/>
        <v>4620220.0260767639</v>
      </c>
      <c r="L354" s="547">
        <f t="shared" si="129"/>
        <v>5222280.8492730381</v>
      </c>
      <c r="M354" s="547">
        <f t="shared" si="129"/>
        <v>5829995.2025285168</v>
      </c>
      <c r="N354" s="547">
        <f t="shared" si="129"/>
        <v>6443425.0316925198</v>
      </c>
      <c r="O354" s="547">
        <f t="shared" si="129"/>
        <v>7062632.8223240767</v>
      </c>
      <c r="P354" s="547">
        <f t="shared" si="129"/>
        <v>7687681.6062644813</v>
      </c>
      <c r="Q354" s="547">
        <f t="shared" si="129"/>
        <v>8318634.9682582468</v>
      </c>
      <c r="R354" s="547">
        <f t="shared" si="129"/>
        <v>8955557.0526231993</v>
      </c>
      <c r="S354" s="547">
        <f t="shared" si="129"/>
        <v>9598512.5699704494</v>
      </c>
      <c r="T354" s="547">
        <f t="shared" si="129"/>
        <v>10247566.803975005</v>
      </c>
      <c r="U354" s="547">
        <f t="shared" si="129"/>
        <v>10902785.618197745</v>
      </c>
      <c r="V354" s="547">
        <f t="shared" si="129"/>
        <v>11564235.462959548</v>
      </c>
      <c r="W354" s="547">
        <f t="shared" si="129"/>
        <v>12231983.382268298</v>
      </c>
      <c r="X354" s="547">
        <f t="shared" si="129"/>
        <v>12906097.020799547</v>
      </c>
      <c r="Y354" s="547">
        <f t="shared" si="129"/>
        <v>13586644.630931607</v>
      </c>
      <c r="Z354" s="547">
        <f t="shared" si="129"/>
        <v>14273695.079835827</v>
      </c>
      <c r="AA354" s="547">
        <f t="shared" si="129"/>
        <v>14967317.856622841</v>
      </c>
      <c r="AB354" s="547">
        <f t="shared" si="129"/>
        <v>15667583.079545565</v>
      </c>
      <c r="AC354" s="547">
        <f t="shared" si="129"/>
        <v>16374561.503259724</v>
      </c>
      <c r="AD354" s="547">
        <f t="shared" si="129"/>
        <v>17088324.526142698</v>
      </c>
      <c r="AE354" s="547">
        <f t="shared" si="129"/>
        <v>17808944.197671492</v>
      </c>
      <c r="AF354" s="547">
        <f t="shared" si="129"/>
        <v>18536493.225860607</v>
      </c>
      <c r="AG354" s="547">
        <f t="shared" si="129"/>
        <v>19271044.984760635</v>
      </c>
      <c r="AH354" s="547">
        <f t="shared" si="129"/>
        <v>20012673.52201838</v>
      </c>
      <c r="AI354" s="547">
        <f t="shared" si="129"/>
        <v>20761453.566499323</v>
      </c>
      <c r="AJ354" s="547">
        <f t="shared" si="129"/>
        <v>21517460.535973225</v>
      </c>
      <c r="AK354" s="547" t="str">
        <f t="shared" si="129"/>
        <v/>
      </c>
      <c r="AL354" s="547" t="str">
        <f t="shared" si="129"/>
        <v/>
      </c>
      <c r="AM354" s="547" t="str">
        <f t="shared" si="129"/>
        <v/>
      </c>
      <c r="AN354" s="547" t="str">
        <f t="shared" si="129"/>
        <v/>
      </c>
      <c r="AO354" s="547" t="str">
        <f t="shared" si="129"/>
        <v/>
      </c>
      <c r="AP354" s="547" t="str">
        <f t="shared" si="129"/>
        <v/>
      </c>
      <c r="AQ354" s="547" t="str">
        <f t="shared" si="129"/>
        <v/>
      </c>
      <c r="AR354" s="547" t="str">
        <f t="shared" si="129"/>
        <v/>
      </c>
      <c r="AS354" s="554"/>
    </row>
    <row r="355" spans="1:1173" s="548" customFormat="1" ht="22" hidden="1" customHeight="1" x14ac:dyDescent="0.15">
      <c r="A355" s="513"/>
      <c r="B355" s="549" t="s">
        <v>201</v>
      </c>
      <c r="C355" s="550" t="s">
        <v>49</v>
      </c>
      <c r="D355" s="547">
        <f t="shared" ref="D355:AR355" si="130">IF(D$29="","",IF($F339=0,$H339*D354,$J$24*D354))</f>
        <v>50310000</v>
      </c>
      <c r="E355" s="547">
        <f t="shared" si="130"/>
        <v>101085895.755</v>
      </c>
      <c r="F355" s="547">
        <f t="shared" si="130"/>
        <v>152332894.5945192</v>
      </c>
      <c r="G355" s="547">
        <f t="shared" si="130"/>
        <v>204056247.83864328</v>
      </c>
      <c r="H355" s="547">
        <f t="shared" si="130"/>
        <v>256261251.35706559</v>
      </c>
      <c r="I355" s="547">
        <f t="shared" si="130"/>
        <v>308953246.13196254</v>
      </c>
      <c r="J355" s="547">
        <f t="shared" si="130"/>
        <v>362137618.82476765</v>
      </c>
      <c r="K355" s="547">
        <f t="shared" si="130"/>
        <v>415819802.34690875</v>
      </c>
      <c r="L355" s="547">
        <f t="shared" si="130"/>
        <v>470005276.43457341</v>
      </c>
      <c r="M355" s="547">
        <f t="shared" si="130"/>
        <v>524699568.22756648</v>
      </c>
      <c r="N355" s="547">
        <f t="shared" si="130"/>
        <v>579908252.85232675</v>
      </c>
      <c r="O355" s="547">
        <f t="shared" si="130"/>
        <v>635636954.00916696</v>
      </c>
      <c r="P355" s="547">
        <f t="shared" si="130"/>
        <v>691891344.56380332</v>
      </c>
      <c r="Q355" s="547">
        <f t="shared" si="130"/>
        <v>748677147.14324224</v>
      </c>
      <c r="R355" s="547">
        <f t="shared" si="130"/>
        <v>806000134.73608792</v>
      </c>
      <c r="S355" s="547">
        <f t="shared" si="130"/>
        <v>863866131.29734039</v>
      </c>
      <c r="T355" s="547">
        <f t="shared" si="130"/>
        <v>922281012.35775042</v>
      </c>
      <c r="U355" s="547">
        <f t="shared" si="130"/>
        <v>981250705.637797</v>
      </c>
      <c r="V355" s="547">
        <f t="shared" si="130"/>
        <v>1040781191.6663593</v>
      </c>
      <c r="W355" s="547">
        <f t="shared" si="130"/>
        <v>1100878504.4041469</v>
      </c>
      <c r="X355" s="547">
        <f t="shared" si="130"/>
        <v>1161548731.8719592</v>
      </c>
      <c r="Y355" s="547">
        <f t="shared" si="130"/>
        <v>1222798016.7838445</v>
      </c>
      <c r="Z355" s="547">
        <f t="shared" si="130"/>
        <v>1284632557.1852243</v>
      </c>
      <c r="AA355" s="547">
        <f t="shared" si="130"/>
        <v>1347058607.0960557</v>
      </c>
      <c r="AB355" s="547">
        <f t="shared" si="130"/>
        <v>1410082477.1591008</v>
      </c>
      <c r="AC355" s="547">
        <f t="shared" si="130"/>
        <v>1473710535.2933753</v>
      </c>
      <c r="AD355" s="547">
        <f t="shared" si="130"/>
        <v>1537949207.3528428</v>
      </c>
      <c r="AE355" s="547">
        <f t="shared" si="130"/>
        <v>1602804977.7904344</v>
      </c>
      <c r="AF355" s="547">
        <f t="shared" si="130"/>
        <v>1668284390.3274546</v>
      </c>
      <c r="AG355" s="547">
        <f t="shared" si="130"/>
        <v>1734394048.6284571</v>
      </c>
      <c r="AH355" s="547">
        <f t="shared" si="130"/>
        <v>1801140616.9816542</v>
      </c>
      <c r="AI355" s="547">
        <f t="shared" si="130"/>
        <v>1868530820.9849391</v>
      </c>
      <c r="AJ355" s="547">
        <f t="shared" si="130"/>
        <v>1936571448.2375903</v>
      </c>
      <c r="AK355" s="547" t="str">
        <f t="shared" si="130"/>
        <v/>
      </c>
      <c r="AL355" s="547" t="str">
        <f t="shared" si="130"/>
        <v/>
      </c>
      <c r="AM355" s="547" t="str">
        <f t="shared" si="130"/>
        <v/>
      </c>
      <c r="AN355" s="547" t="str">
        <f t="shared" si="130"/>
        <v/>
      </c>
      <c r="AO355" s="547" t="str">
        <f t="shared" si="130"/>
        <v/>
      </c>
      <c r="AP355" s="547" t="str">
        <f t="shared" si="130"/>
        <v/>
      </c>
      <c r="AQ355" s="547" t="str">
        <f t="shared" si="130"/>
        <v/>
      </c>
      <c r="AR355" s="547" t="str">
        <f t="shared" si="130"/>
        <v/>
      </c>
      <c r="AS355" s="554"/>
    </row>
    <row r="356" spans="1:1173" s="513" customFormat="1" ht="10" hidden="1" customHeight="1" thickBot="1" x14ac:dyDescent="0.2">
      <c r="C356" s="545"/>
      <c r="D356" s="551"/>
      <c r="E356" s="555"/>
      <c r="F356" s="551"/>
      <c r="G356" s="551"/>
      <c r="H356" s="551"/>
      <c r="I356" s="551"/>
      <c r="J356" s="555"/>
      <c r="K356" s="551"/>
      <c r="L356" s="551"/>
      <c r="M356" s="551"/>
      <c r="N356" s="551"/>
      <c r="O356" s="551"/>
      <c r="P356" s="551"/>
      <c r="Q356" s="551"/>
      <c r="R356" s="551"/>
      <c r="S356" s="551"/>
      <c r="T356" s="551"/>
      <c r="U356" s="551"/>
      <c r="V356" s="551"/>
      <c r="W356" s="551"/>
      <c r="X356" s="551"/>
      <c r="Y356" s="551"/>
      <c r="Z356" s="551"/>
      <c r="AA356" s="551"/>
      <c r="AB356" s="551"/>
      <c r="AC356" s="551"/>
      <c r="AD356" s="551"/>
      <c r="AE356" s="551"/>
      <c r="AF356" s="551"/>
      <c r="AG356" s="551"/>
      <c r="AH356" s="551"/>
      <c r="AI356" s="551"/>
      <c r="AJ356" s="551"/>
      <c r="AK356" s="551"/>
      <c r="AL356" s="551"/>
      <c r="AM356" s="551"/>
      <c r="AN356" s="551"/>
      <c r="AO356" s="551"/>
      <c r="AP356" s="551"/>
      <c r="AQ356" s="551"/>
      <c r="AR356" s="551"/>
    </row>
    <row r="357" spans="1:1173" s="512" customFormat="1" ht="22" hidden="1" customHeight="1" thickTop="1" thickBot="1" x14ac:dyDescent="0.2">
      <c r="A357" s="513"/>
      <c r="B357" s="556" t="s">
        <v>248</v>
      </c>
      <c r="C357" s="557" t="s">
        <v>79</v>
      </c>
      <c r="D357" s="558">
        <f>IF(D$29="","",D342+D346+D350+D354)</f>
        <v>5266700.9700000053</v>
      </c>
      <c r="E357" s="558">
        <f t="shared" ref="E357:AR358" si="131">IF(E$29="","",E342+E346+E350+E354)</f>
        <v>10488848.326800006</v>
      </c>
      <c r="F357" s="558">
        <f t="shared" si="131"/>
        <v>15667162.791705316</v>
      </c>
      <c r="G357" s="558">
        <f t="shared" si="131"/>
        <v>20839326.06876475</v>
      </c>
      <c r="H357" s="558">
        <f t="shared" si="131"/>
        <v>25969215.097919971</v>
      </c>
      <c r="I357" s="558">
        <f t="shared" si="131"/>
        <v>31057544.677653011</v>
      </c>
      <c r="J357" s="558">
        <f t="shared" si="131"/>
        <v>36105027.717140667</v>
      </c>
      <c r="K357" s="558">
        <f t="shared" si="131"/>
        <v>41112375.277924463</v>
      </c>
      <c r="L357" s="558">
        <f t="shared" si="131"/>
        <v>46080296.615104586</v>
      </c>
      <c r="M357" s="558">
        <f t="shared" si="131"/>
        <v>51009376.008066259</v>
      </c>
      <c r="N357" s="558">
        <f t="shared" si="131"/>
        <v>55900442.430746943</v>
      </c>
      <c r="O357" s="558">
        <f t="shared" si="131"/>
        <v>60754199.961452223</v>
      </c>
      <c r="P357" s="558">
        <f t="shared" si="131"/>
        <v>65571227.822228856</v>
      </c>
      <c r="Q357" s="558">
        <f t="shared" si="131"/>
        <v>70185893.337802708</v>
      </c>
      <c r="R357" s="558">
        <f t="shared" si="131"/>
        <v>74765229.264089346</v>
      </c>
      <c r="S357" s="558">
        <f t="shared" si="131"/>
        <v>79309810.116285488</v>
      </c>
      <c r="T357" s="558">
        <f t="shared" si="131"/>
        <v>83820332.126548424</v>
      </c>
      <c r="U357" s="558">
        <f t="shared" si="131"/>
        <v>88297490.071271315</v>
      </c>
      <c r="V357" s="558">
        <f t="shared" si="131"/>
        <v>92741854.097961843</v>
      </c>
      <c r="W357" s="558">
        <f t="shared" si="131"/>
        <v>97153992.97173138</v>
      </c>
      <c r="X357" s="558">
        <f t="shared" si="131"/>
        <v>101534597.32140215</v>
      </c>
      <c r="Y357" s="558">
        <f t="shared" si="131"/>
        <v>105884233.25523946</v>
      </c>
      <c r="Z357" s="558">
        <f t="shared" si="131"/>
        <v>110203465.60631622</v>
      </c>
      <c r="AA357" s="558">
        <f t="shared" si="131"/>
        <v>114188652.47751664</v>
      </c>
      <c r="AB357" s="558">
        <f t="shared" si="131"/>
        <v>118144561.74618593</v>
      </c>
      <c r="AC357" s="558">
        <f t="shared" si="131"/>
        <v>122071877.8384333</v>
      </c>
      <c r="AD357" s="558">
        <f t="shared" si="131"/>
        <v>125971160.8330944</v>
      </c>
      <c r="AE357" s="558">
        <f t="shared" si="131"/>
        <v>129842969.70536017</v>
      </c>
      <c r="AF357" s="558">
        <f t="shared" si="131"/>
        <v>133687862.36007901</v>
      </c>
      <c r="AG357" s="558">
        <f t="shared" si="131"/>
        <v>137506395.66473797</v>
      </c>
      <c r="AH357" s="558">
        <f t="shared" si="131"/>
        <v>141299125.48213023</v>
      </c>
      <c r="AI357" s="558">
        <f t="shared" si="131"/>
        <v>145066606.70271468</v>
      </c>
      <c r="AJ357" s="558">
        <f t="shared" si="131"/>
        <v>148809270.06667402</v>
      </c>
      <c r="AK357" s="558" t="str">
        <f t="shared" si="131"/>
        <v/>
      </c>
      <c r="AL357" s="558" t="str">
        <f t="shared" si="131"/>
        <v/>
      </c>
      <c r="AM357" s="558" t="str">
        <f t="shared" si="131"/>
        <v/>
      </c>
      <c r="AN357" s="558" t="str">
        <f t="shared" si="131"/>
        <v/>
      </c>
      <c r="AO357" s="558" t="str">
        <f t="shared" si="131"/>
        <v/>
      </c>
      <c r="AP357" s="558" t="str">
        <f t="shared" si="131"/>
        <v/>
      </c>
      <c r="AQ357" s="558" t="str">
        <f t="shared" si="131"/>
        <v/>
      </c>
      <c r="AR357" s="558" t="str">
        <f t="shared" si="131"/>
        <v/>
      </c>
      <c r="AS357" s="518"/>
      <c r="AT357" s="518"/>
      <c r="AU357" s="518"/>
      <c r="AV357" s="518"/>
      <c r="AW357" s="518"/>
      <c r="AX357" s="518"/>
      <c r="AY357" s="518"/>
      <c r="AZ357" s="518"/>
      <c r="BA357" s="518"/>
      <c r="BB357" s="518"/>
      <c r="BC357" s="518"/>
      <c r="BD357" s="518"/>
      <c r="BE357" s="518"/>
      <c r="BF357" s="518"/>
      <c r="BG357" s="518"/>
      <c r="BH357" s="518"/>
      <c r="BI357" s="518"/>
      <c r="BJ357" s="518"/>
      <c r="BK357" s="518"/>
      <c r="BL357" s="518"/>
      <c r="BM357" s="518"/>
      <c r="BN357" s="518"/>
      <c r="BO357" s="518"/>
      <c r="BP357" s="518"/>
      <c r="BQ357" s="518"/>
      <c r="BR357" s="518"/>
      <c r="BS357" s="518"/>
      <c r="BT357" s="518"/>
      <c r="BU357" s="518"/>
      <c r="BV357" s="518"/>
      <c r="BW357" s="518"/>
      <c r="BX357" s="518"/>
      <c r="BY357" s="518"/>
      <c r="BZ357" s="518"/>
      <c r="CA357" s="518"/>
      <c r="CB357" s="518"/>
      <c r="CC357" s="518"/>
      <c r="CD357" s="518"/>
      <c r="CE357" s="518"/>
      <c r="CF357" s="518"/>
      <c r="CG357" s="518"/>
      <c r="CH357" s="518"/>
      <c r="CI357" s="518"/>
      <c r="CJ357" s="518"/>
      <c r="CK357" s="518"/>
      <c r="CL357" s="518"/>
      <c r="CM357" s="518"/>
      <c r="CN357" s="518"/>
      <c r="CO357" s="518"/>
      <c r="CP357" s="518"/>
      <c r="CQ357" s="518"/>
      <c r="CR357" s="518"/>
      <c r="CS357" s="518"/>
      <c r="CT357" s="518"/>
      <c r="CU357" s="518"/>
      <c r="CV357" s="518"/>
      <c r="CW357" s="518"/>
      <c r="CX357" s="518"/>
      <c r="CY357" s="518"/>
      <c r="CZ357" s="518"/>
      <c r="DA357" s="518"/>
      <c r="DB357" s="518"/>
      <c r="DC357" s="518"/>
      <c r="DD357" s="518"/>
      <c r="DE357" s="518"/>
      <c r="DF357" s="518"/>
      <c r="DG357" s="518"/>
      <c r="DH357" s="518"/>
      <c r="DI357" s="518"/>
      <c r="DJ357" s="518"/>
      <c r="DK357" s="518"/>
      <c r="DL357" s="518"/>
      <c r="DM357" s="518"/>
      <c r="DN357" s="518"/>
      <c r="DO357" s="518"/>
      <c r="DP357" s="518"/>
      <c r="DQ357" s="518"/>
      <c r="DR357" s="518"/>
      <c r="DS357" s="518"/>
      <c r="DT357" s="518"/>
      <c r="DU357" s="518"/>
      <c r="DV357" s="518"/>
      <c r="DW357" s="518"/>
      <c r="DX357" s="518"/>
      <c r="DY357" s="518"/>
      <c r="DZ357" s="518"/>
      <c r="EA357" s="518"/>
      <c r="EB357" s="518"/>
      <c r="EC357" s="518"/>
      <c r="ED357" s="518"/>
      <c r="EE357" s="518"/>
      <c r="EF357" s="518"/>
      <c r="EG357" s="518"/>
      <c r="EH357" s="518"/>
      <c r="EI357" s="518"/>
      <c r="EJ357" s="518"/>
      <c r="EK357" s="518"/>
      <c r="EL357" s="518"/>
      <c r="EM357" s="518"/>
      <c r="EN357" s="518"/>
      <c r="EO357" s="518"/>
      <c r="EP357" s="518"/>
      <c r="EQ357" s="518"/>
      <c r="ER357" s="518"/>
      <c r="ES357" s="518"/>
      <c r="ET357" s="518"/>
      <c r="EU357" s="518"/>
      <c r="EV357" s="518"/>
      <c r="EW357" s="518"/>
      <c r="EX357" s="518"/>
      <c r="EY357" s="518"/>
      <c r="EZ357" s="518"/>
      <c r="FA357" s="518"/>
      <c r="FB357" s="518"/>
      <c r="FC357" s="518"/>
      <c r="FD357" s="518"/>
      <c r="FE357" s="518"/>
      <c r="FF357" s="518"/>
      <c r="FG357" s="518"/>
      <c r="FH357" s="518"/>
      <c r="FI357" s="518"/>
      <c r="FJ357" s="518"/>
      <c r="FK357" s="518"/>
      <c r="FL357" s="518"/>
      <c r="FM357" s="518"/>
      <c r="FN357" s="518"/>
      <c r="FO357" s="518"/>
      <c r="FP357" s="518"/>
      <c r="FQ357" s="518"/>
      <c r="FR357" s="518"/>
      <c r="FS357" s="518"/>
      <c r="FT357" s="518"/>
      <c r="FU357" s="518"/>
      <c r="FV357" s="518"/>
      <c r="FW357" s="518"/>
      <c r="FX357" s="518"/>
      <c r="FY357" s="518"/>
      <c r="FZ357" s="518"/>
      <c r="GA357" s="518"/>
      <c r="GB357" s="518"/>
      <c r="GC357" s="518"/>
      <c r="GD357" s="518"/>
      <c r="GE357" s="518"/>
      <c r="GF357" s="518"/>
      <c r="GG357" s="518"/>
      <c r="GH357" s="518"/>
      <c r="GI357" s="518"/>
      <c r="GJ357" s="518"/>
      <c r="GK357" s="518"/>
      <c r="GL357" s="518"/>
      <c r="GM357" s="518"/>
      <c r="GN357" s="518"/>
      <c r="GO357" s="518"/>
      <c r="GP357" s="518"/>
      <c r="GQ357" s="518"/>
      <c r="GR357" s="518"/>
      <c r="GS357" s="518"/>
      <c r="GT357" s="518"/>
      <c r="GU357" s="518"/>
      <c r="GV357" s="518"/>
      <c r="GW357" s="518"/>
      <c r="GX357" s="518"/>
      <c r="GY357" s="518"/>
      <c r="GZ357" s="518"/>
      <c r="HA357" s="518"/>
      <c r="HB357" s="518"/>
      <c r="HC357" s="518"/>
      <c r="HD357" s="518"/>
      <c r="HE357" s="518"/>
      <c r="HF357" s="518"/>
      <c r="HG357" s="518"/>
      <c r="HH357" s="518"/>
      <c r="HI357" s="518"/>
      <c r="HJ357" s="518"/>
      <c r="HK357" s="518"/>
      <c r="HL357" s="518"/>
      <c r="HM357" s="518"/>
      <c r="HN357" s="518"/>
      <c r="HO357" s="518"/>
      <c r="HP357" s="518"/>
      <c r="HQ357" s="518"/>
      <c r="HR357" s="518"/>
      <c r="HS357" s="518"/>
      <c r="HT357" s="518"/>
      <c r="HU357" s="518"/>
      <c r="HV357" s="518"/>
      <c r="HW357" s="518"/>
      <c r="HX357" s="518"/>
      <c r="HY357" s="518"/>
      <c r="HZ357" s="518"/>
      <c r="IA357" s="518"/>
      <c r="IB357" s="518"/>
      <c r="IC357" s="518"/>
      <c r="ID357" s="518"/>
      <c r="IE357" s="518"/>
      <c r="IF357" s="518"/>
      <c r="IG357" s="518"/>
      <c r="IH357" s="518"/>
      <c r="II357" s="518"/>
      <c r="IJ357" s="518"/>
      <c r="IK357" s="518"/>
      <c r="IL357" s="518"/>
      <c r="IM357" s="518"/>
      <c r="IN357" s="518"/>
      <c r="IO357" s="518"/>
      <c r="IP357" s="518"/>
      <c r="IQ357" s="518"/>
      <c r="IR357" s="518"/>
      <c r="IS357" s="518"/>
      <c r="IT357" s="518"/>
      <c r="IU357" s="518"/>
      <c r="IV357" s="518"/>
      <c r="IW357" s="518"/>
      <c r="IX357" s="518"/>
      <c r="IY357" s="518"/>
      <c r="IZ357" s="518"/>
      <c r="JA357" s="518"/>
      <c r="JB357" s="518"/>
      <c r="JC357" s="518"/>
      <c r="JD357" s="518"/>
      <c r="JE357" s="518"/>
      <c r="JF357" s="518"/>
      <c r="JG357" s="518"/>
      <c r="JH357" s="518"/>
      <c r="JI357" s="518"/>
      <c r="JJ357" s="518"/>
      <c r="JK357" s="518"/>
      <c r="JL357" s="518"/>
      <c r="JM357" s="518"/>
      <c r="JN357" s="518"/>
      <c r="JO357" s="518"/>
      <c r="JP357" s="518"/>
      <c r="JQ357" s="518"/>
      <c r="JR357" s="518"/>
      <c r="JS357" s="518"/>
      <c r="JT357" s="518"/>
      <c r="JU357" s="518"/>
      <c r="JV357" s="518"/>
      <c r="JW357" s="518"/>
      <c r="JX357" s="518"/>
      <c r="JY357" s="518"/>
      <c r="JZ357" s="518"/>
      <c r="KA357" s="518"/>
      <c r="KB357" s="518"/>
      <c r="KC357" s="518"/>
      <c r="KD357" s="518"/>
      <c r="KE357" s="518"/>
      <c r="KF357" s="518"/>
      <c r="KG357" s="518"/>
      <c r="KH357" s="518"/>
      <c r="KI357" s="518"/>
      <c r="KJ357" s="518"/>
      <c r="KK357" s="518"/>
      <c r="KL357" s="518"/>
      <c r="KM357" s="518"/>
      <c r="KN357" s="518"/>
      <c r="KO357" s="518"/>
      <c r="KP357" s="518"/>
      <c r="KQ357" s="518"/>
      <c r="KR357" s="518"/>
      <c r="KS357" s="518"/>
      <c r="KT357" s="518"/>
      <c r="KU357" s="518"/>
      <c r="KV357" s="518"/>
      <c r="KW357" s="518"/>
      <c r="KX357" s="518"/>
      <c r="KY357" s="518"/>
      <c r="KZ357" s="518"/>
      <c r="LA357" s="518"/>
      <c r="LB357" s="518"/>
      <c r="LC357" s="518"/>
      <c r="LD357" s="518"/>
      <c r="LE357" s="518"/>
      <c r="LF357" s="518"/>
      <c r="LG357" s="518"/>
      <c r="LH357" s="518"/>
      <c r="LI357" s="518"/>
      <c r="LJ357" s="518"/>
      <c r="LK357" s="518"/>
      <c r="LL357" s="518"/>
      <c r="LM357" s="518"/>
      <c r="LN357" s="518"/>
      <c r="LO357" s="518"/>
      <c r="LP357" s="518"/>
      <c r="LQ357" s="518"/>
      <c r="LR357" s="518"/>
      <c r="LS357" s="518"/>
      <c r="LT357" s="518"/>
      <c r="LU357" s="518"/>
      <c r="LV357" s="518"/>
      <c r="LW357" s="518"/>
      <c r="LX357" s="518"/>
      <c r="LY357" s="518"/>
      <c r="LZ357" s="518"/>
      <c r="MA357" s="518"/>
      <c r="MB357" s="518"/>
      <c r="MC357" s="518"/>
      <c r="MD357" s="518"/>
      <c r="ME357" s="518"/>
      <c r="MF357" s="518"/>
      <c r="MG357" s="518"/>
      <c r="MH357" s="518"/>
      <c r="MI357" s="518"/>
      <c r="MJ357" s="518"/>
      <c r="MK357" s="518"/>
      <c r="ML357" s="518"/>
      <c r="MM357" s="518"/>
      <c r="MN357" s="518"/>
      <c r="MO357" s="518"/>
      <c r="MP357" s="518"/>
      <c r="MQ357" s="518"/>
      <c r="MR357" s="518"/>
      <c r="MS357" s="518"/>
      <c r="MT357" s="518"/>
      <c r="MU357" s="518"/>
      <c r="MV357" s="518"/>
      <c r="MW357" s="518"/>
      <c r="MX357" s="518"/>
      <c r="MY357" s="518"/>
      <c r="MZ357" s="518"/>
      <c r="NA357" s="518"/>
      <c r="NB357" s="518"/>
      <c r="NC357" s="518"/>
      <c r="ND357" s="518"/>
      <c r="NE357" s="518"/>
      <c r="NF357" s="518"/>
      <c r="NG357" s="518"/>
      <c r="NH357" s="518"/>
      <c r="NI357" s="518"/>
      <c r="NJ357" s="518"/>
      <c r="NK357" s="518"/>
      <c r="NL357" s="518"/>
      <c r="NM357" s="518"/>
      <c r="NN357" s="518"/>
      <c r="NO357" s="518"/>
      <c r="NP357" s="518"/>
      <c r="NQ357" s="518"/>
      <c r="NR357" s="518"/>
      <c r="NS357" s="518"/>
      <c r="NT357" s="518"/>
      <c r="NU357" s="518"/>
      <c r="NV357" s="518"/>
      <c r="NW357" s="518"/>
      <c r="NX357" s="518"/>
      <c r="NY357" s="518"/>
      <c r="NZ357" s="518"/>
      <c r="OA357" s="518"/>
      <c r="OB357" s="518"/>
      <c r="OC357" s="518"/>
      <c r="OD357" s="518"/>
      <c r="OE357" s="518"/>
      <c r="OF357" s="518"/>
      <c r="OG357" s="518"/>
      <c r="OH357" s="518"/>
      <c r="OI357" s="518"/>
      <c r="OJ357" s="518"/>
      <c r="OK357" s="518"/>
      <c r="OL357" s="518"/>
      <c r="OM357" s="518"/>
      <c r="ON357" s="518"/>
      <c r="OO357" s="518"/>
      <c r="OP357" s="518"/>
      <c r="OQ357" s="518"/>
      <c r="OR357" s="518"/>
      <c r="OS357" s="518"/>
      <c r="OT357" s="518"/>
      <c r="OU357" s="518"/>
      <c r="OV357" s="518"/>
      <c r="OW357" s="518"/>
      <c r="OX357" s="518"/>
      <c r="OY357" s="518"/>
      <c r="OZ357" s="518"/>
      <c r="PA357" s="518"/>
      <c r="PB357" s="518"/>
      <c r="PC357" s="518"/>
      <c r="PD357" s="518"/>
      <c r="PE357" s="518"/>
      <c r="PF357" s="518"/>
      <c r="PG357" s="518"/>
      <c r="PH357" s="518"/>
      <c r="PI357" s="518"/>
      <c r="PJ357" s="518"/>
      <c r="PK357" s="518"/>
      <c r="PL357" s="518"/>
      <c r="PM357" s="518"/>
      <c r="PN357" s="518"/>
      <c r="PO357" s="518"/>
      <c r="PP357" s="518"/>
      <c r="PQ357" s="518"/>
      <c r="PR357" s="518"/>
      <c r="PS357" s="518"/>
      <c r="PT357" s="518"/>
      <c r="PU357" s="518"/>
      <c r="PV357" s="518"/>
      <c r="PW357" s="518"/>
      <c r="PX357" s="518"/>
      <c r="PY357" s="518"/>
      <c r="PZ357" s="518"/>
      <c r="QA357" s="518"/>
      <c r="QB357" s="518"/>
      <c r="QC357" s="518"/>
      <c r="QD357" s="518"/>
      <c r="QE357" s="518"/>
      <c r="QF357" s="518"/>
      <c r="QG357" s="518"/>
      <c r="QH357" s="518"/>
      <c r="QI357" s="518"/>
      <c r="QJ357" s="518"/>
      <c r="QK357" s="518"/>
      <c r="QL357" s="518"/>
      <c r="QM357" s="518"/>
      <c r="QN357" s="518"/>
      <c r="QO357" s="518"/>
      <c r="QP357" s="518"/>
      <c r="QQ357" s="518"/>
      <c r="QR357" s="518"/>
      <c r="QS357" s="518"/>
      <c r="QT357" s="518"/>
      <c r="QU357" s="518"/>
      <c r="QV357" s="518"/>
      <c r="QW357" s="518"/>
      <c r="QX357" s="518"/>
      <c r="QY357" s="518"/>
      <c r="QZ357" s="518"/>
      <c r="RA357" s="518"/>
      <c r="RB357" s="518"/>
      <c r="RC357" s="518"/>
      <c r="RD357" s="518"/>
      <c r="RE357" s="518"/>
      <c r="RF357" s="518"/>
      <c r="RG357" s="518"/>
      <c r="RH357" s="518"/>
      <c r="RI357" s="518"/>
      <c r="RJ357" s="518"/>
      <c r="RK357" s="518"/>
      <c r="RL357" s="518"/>
      <c r="RM357" s="518"/>
      <c r="RN357" s="518"/>
      <c r="RO357" s="518"/>
      <c r="RP357" s="518"/>
      <c r="RQ357" s="518"/>
      <c r="RR357" s="518"/>
      <c r="RS357" s="518"/>
      <c r="RT357" s="518"/>
      <c r="RU357" s="518"/>
      <c r="RV357" s="518"/>
      <c r="RW357" s="518"/>
      <c r="RX357" s="518"/>
      <c r="RY357" s="518"/>
      <c r="RZ357" s="518"/>
      <c r="SA357" s="518"/>
      <c r="SB357" s="518"/>
      <c r="SC357" s="518"/>
      <c r="SD357" s="518"/>
      <c r="SE357" s="518"/>
      <c r="SF357" s="518"/>
      <c r="SG357" s="518"/>
      <c r="SH357" s="518"/>
      <c r="SI357" s="518"/>
      <c r="SJ357" s="518"/>
      <c r="SK357" s="518"/>
      <c r="SL357" s="518"/>
      <c r="SM357" s="518"/>
      <c r="SN357" s="518"/>
      <c r="SO357" s="518"/>
      <c r="SP357" s="518"/>
      <c r="SQ357" s="518"/>
      <c r="SR357" s="518"/>
      <c r="SS357" s="518"/>
      <c r="ST357" s="518"/>
      <c r="SU357" s="518"/>
      <c r="SV357" s="518"/>
      <c r="SW357" s="518"/>
      <c r="SX357" s="518"/>
      <c r="SY357" s="518"/>
      <c r="SZ357" s="518"/>
      <c r="TA357" s="518"/>
      <c r="TB357" s="518"/>
      <c r="TC357" s="518"/>
      <c r="TD357" s="518"/>
      <c r="TE357" s="518"/>
      <c r="TF357" s="518"/>
      <c r="TG357" s="518"/>
      <c r="TH357" s="518"/>
      <c r="TI357" s="518"/>
      <c r="TJ357" s="518"/>
      <c r="TK357" s="518"/>
      <c r="TL357" s="518"/>
      <c r="TM357" s="518"/>
      <c r="TN357" s="518"/>
      <c r="TO357" s="518"/>
      <c r="TP357" s="518"/>
      <c r="TQ357" s="518"/>
      <c r="TR357" s="518"/>
      <c r="TS357" s="518"/>
      <c r="TT357" s="518"/>
      <c r="TU357" s="518"/>
      <c r="TV357" s="518"/>
      <c r="TW357" s="518"/>
      <c r="TX357" s="518"/>
      <c r="TY357" s="518"/>
      <c r="TZ357" s="518"/>
      <c r="UA357" s="518"/>
      <c r="UB357" s="518"/>
      <c r="UC357" s="518"/>
      <c r="UD357" s="518"/>
      <c r="UE357" s="518"/>
      <c r="UF357" s="518"/>
      <c r="UG357" s="518"/>
      <c r="UH357" s="518"/>
      <c r="UI357" s="518"/>
      <c r="UJ357" s="518"/>
      <c r="UK357" s="518"/>
      <c r="UL357" s="518"/>
      <c r="UM357" s="518"/>
      <c r="UN357" s="518"/>
      <c r="UO357" s="518"/>
      <c r="UP357" s="518"/>
      <c r="UQ357" s="518"/>
      <c r="UR357" s="518"/>
      <c r="US357" s="518"/>
      <c r="UT357" s="518"/>
      <c r="UU357" s="518"/>
      <c r="UV357" s="518"/>
      <c r="UW357" s="518"/>
      <c r="UX357" s="518"/>
      <c r="UY357" s="518"/>
      <c r="UZ357" s="518"/>
      <c r="VA357" s="518"/>
      <c r="VB357" s="518"/>
      <c r="VC357" s="518"/>
      <c r="VD357" s="518"/>
      <c r="VE357" s="518"/>
      <c r="VF357" s="518"/>
      <c r="VG357" s="518"/>
      <c r="VH357" s="518"/>
      <c r="VI357" s="518"/>
      <c r="VJ357" s="518"/>
      <c r="VK357" s="518"/>
      <c r="VL357" s="518"/>
      <c r="VM357" s="518"/>
      <c r="VN357" s="518"/>
      <c r="VO357" s="518"/>
      <c r="VP357" s="518"/>
      <c r="VQ357" s="518"/>
      <c r="VR357" s="518"/>
      <c r="VS357" s="518"/>
      <c r="VT357" s="518"/>
      <c r="VU357" s="518"/>
      <c r="VV357" s="518"/>
      <c r="VW357" s="518"/>
      <c r="VX357" s="518"/>
      <c r="VY357" s="518"/>
      <c r="VZ357" s="518"/>
      <c r="WA357" s="518"/>
      <c r="WB357" s="518"/>
      <c r="WC357" s="518"/>
      <c r="WD357" s="518"/>
      <c r="WE357" s="518"/>
      <c r="WF357" s="518"/>
      <c r="WG357" s="518"/>
      <c r="WH357" s="518"/>
      <c r="WI357" s="518"/>
      <c r="WJ357" s="518"/>
      <c r="WK357" s="518"/>
      <c r="WL357" s="518"/>
      <c r="WM357" s="518"/>
      <c r="WN357" s="518"/>
      <c r="WO357" s="518"/>
      <c r="WP357" s="518"/>
      <c r="WQ357" s="518"/>
      <c r="WR357" s="518"/>
      <c r="WS357" s="518"/>
      <c r="WT357" s="518"/>
      <c r="WU357" s="518"/>
      <c r="WV357" s="518"/>
      <c r="WW357" s="518"/>
      <c r="WX357" s="518"/>
      <c r="WY357" s="518"/>
      <c r="WZ357" s="518"/>
      <c r="XA357" s="518"/>
      <c r="XB357" s="518"/>
      <c r="XC357" s="518"/>
      <c r="XD357" s="518"/>
      <c r="XE357" s="518"/>
      <c r="XF357" s="518"/>
      <c r="XG357" s="518"/>
      <c r="XH357" s="518"/>
      <c r="XI357" s="518"/>
      <c r="XJ357" s="518"/>
      <c r="XK357" s="518"/>
      <c r="XL357" s="518"/>
      <c r="XM357" s="518"/>
      <c r="XN357" s="518"/>
      <c r="XO357" s="518"/>
      <c r="XP357" s="518"/>
      <c r="XQ357" s="518"/>
      <c r="XR357" s="518"/>
      <c r="XS357" s="518"/>
      <c r="XT357" s="518"/>
      <c r="XU357" s="518"/>
      <c r="XV357" s="518"/>
      <c r="XW357" s="518"/>
      <c r="XX357" s="518"/>
      <c r="XY357" s="518"/>
      <c r="XZ357" s="518"/>
      <c r="YA357" s="518"/>
      <c r="YB357" s="518"/>
      <c r="YC357" s="518"/>
      <c r="YD357" s="518"/>
      <c r="YE357" s="518"/>
      <c r="YF357" s="518"/>
      <c r="YG357" s="518"/>
      <c r="YH357" s="518"/>
      <c r="YI357" s="518"/>
      <c r="YJ357" s="518"/>
      <c r="YK357" s="518"/>
      <c r="YL357" s="518"/>
      <c r="YM357" s="518"/>
      <c r="YN357" s="518"/>
      <c r="YO357" s="518"/>
      <c r="YP357" s="518"/>
      <c r="YQ357" s="518"/>
      <c r="YR357" s="518"/>
      <c r="YS357" s="518"/>
      <c r="YT357" s="518"/>
      <c r="YU357" s="518"/>
      <c r="YV357" s="518"/>
      <c r="YW357" s="518"/>
      <c r="YX357" s="518"/>
      <c r="YY357" s="518"/>
      <c r="YZ357" s="518"/>
      <c r="ZA357" s="518"/>
      <c r="ZB357" s="518"/>
      <c r="ZC357" s="518"/>
      <c r="ZD357" s="518"/>
      <c r="ZE357" s="518"/>
      <c r="ZF357" s="518"/>
      <c r="ZG357" s="518"/>
      <c r="ZH357" s="518"/>
      <c r="ZI357" s="518"/>
      <c r="ZJ357" s="518"/>
      <c r="ZK357" s="518"/>
      <c r="ZL357" s="518"/>
      <c r="ZM357" s="518"/>
      <c r="ZN357" s="518"/>
      <c r="ZO357" s="518"/>
      <c r="ZP357" s="518"/>
      <c r="ZQ357" s="518"/>
      <c r="ZR357" s="518"/>
      <c r="ZS357" s="518"/>
      <c r="ZT357" s="518"/>
      <c r="ZU357" s="518"/>
      <c r="ZV357" s="518"/>
      <c r="ZW357" s="518"/>
      <c r="ZX357" s="518"/>
      <c r="ZY357" s="518"/>
      <c r="ZZ357" s="518"/>
      <c r="AAA357" s="518"/>
      <c r="AAB357" s="518"/>
      <c r="AAC357" s="518"/>
      <c r="AAD357" s="518"/>
      <c r="AAE357" s="518"/>
      <c r="AAF357" s="518"/>
      <c r="AAG357" s="518"/>
      <c r="AAH357" s="518"/>
      <c r="AAI357" s="518"/>
      <c r="AAJ357" s="518"/>
      <c r="AAK357" s="518"/>
      <c r="AAL357" s="518"/>
      <c r="AAM357" s="518"/>
      <c r="AAN357" s="518"/>
      <c r="AAO357" s="518"/>
      <c r="AAP357" s="518"/>
      <c r="AAQ357" s="518"/>
      <c r="AAR357" s="518"/>
      <c r="AAS357" s="518"/>
      <c r="AAT357" s="518"/>
      <c r="AAU357" s="518"/>
      <c r="AAV357" s="518"/>
      <c r="AAW357" s="518"/>
      <c r="AAX357" s="518"/>
      <c r="AAY357" s="518"/>
      <c r="AAZ357" s="518"/>
      <c r="ABA357" s="518"/>
      <c r="ABB357" s="518"/>
      <c r="ABC357" s="518"/>
      <c r="ABD357" s="518"/>
      <c r="ABE357" s="518"/>
      <c r="ABF357" s="518"/>
      <c r="ABG357" s="518"/>
      <c r="ABH357" s="518"/>
      <c r="ABI357" s="518"/>
      <c r="ABJ357" s="518"/>
      <c r="ABK357" s="518"/>
      <c r="ABL357" s="518"/>
      <c r="ABM357" s="518"/>
      <c r="ABN357" s="518"/>
      <c r="ABO357" s="518"/>
      <c r="ABP357" s="518"/>
      <c r="ABQ357" s="518"/>
      <c r="ABR357" s="518"/>
      <c r="ABS357" s="518"/>
      <c r="ABT357" s="518"/>
      <c r="ABU357" s="518"/>
      <c r="ABV357" s="518"/>
      <c r="ABW357" s="518"/>
      <c r="ABX357" s="518"/>
      <c r="ABY357" s="518"/>
      <c r="ABZ357" s="518"/>
      <c r="ACA357" s="518"/>
      <c r="ACB357" s="518"/>
      <c r="ACC357" s="518"/>
      <c r="ACD357" s="518"/>
      <c r="ACE357" s="518"/>
      <c r="ACF357" s="518"/>
      <c r="ACG357" s="518"/>
      <c r="ACH357" s="518"/>
      <c r="ACI357" s="518"/>
      <c r="ACJ357" s="518"/>
      <c r="ACK357" s="518"/>
      <c r="ACL357" s="518"/>
      <c r="ACM357" s="518"/>
      <c r="ACN357" s="518"/>
      <c r="ACO357" s="518"/>
      <c r="ACP357" s="518"/>
      <c r="ACQ357" s="518"/>
      <c r="ACR357" s="518"/>
      <c r="ACS357" s="518"/>
      <c r="ACT357" s="518"/>
      <c r="ACU357" s="518"/>
      <c r="ACV357" s="518"/>
      <c r="ACW357" s="518"/>
      <c r="ACX357" s="518"/>
      <c r="ACY357" s="518"/>
      <c r="ACZ357" s="518"/>
      <c r="ADA357" s="518"/>
      <c r="ADB357" s="518"/>
      <c r="ADC357" s="518"/>
      <c r="ADD357" s="518"/>
      <c r="ADE357" s="518"/>
      <c r="ADF357" s="518"/>
      <c r="ADG357" s="518"/>
      <c r="ADH357" s="518"/>
      <c r="ADI357" s="518"/>
      <c r="ADJ357" s="518"/>
      <c r="ADK357" s="518"/>
      <c r="ADL357" s="518"/>
      <c r="ADM357" s="518"/>
      <c r="ADN357" s="518"/>
      <c r="ADO357" s="518"/>
      <c r="ADP357" s="518"/>
      <c r="ADQ357" s="518"/>
      <c r="ADR357" s="518"/>
      <c r="ADS357" s="518"/>
      <c r="ADT357" s="518"/>
      <c r="ADU357" s="518"/>
      <c r="ADV357" s="518"/>
      <c r="ADW357" s="518"/>
      <c r="ADX357" s="518"/>
      <c r="ADY357" s="518"/>
      <c r="ADZ357" s="518"/>
      <c r="AEA357" s="518"/>
      <c r="AEB357" s="518"/>
      <c r="AEC357" s="518"/>
      <c r="AED357" s="518"/>
      <c r="AEE357" s="518"/>
      <c r="AEF357" s="518"/>
      <c r="AEG357" s="518"/>
      <c r="AEH357" s="518"/>
      <c r="AEI357" s="518"/>
      <c r="AEJ357" s="518"/>
      <c r="AEK357" s="518"/>
      <c r="AEL357" s="518"/>
      <c r="AEM357" s="518"/>
      <c r="AEN357" s="518"/>
      <c r="AEO357" s="518"/>
      <c r="AEP357" s="518"/>
      <c r="AEQ357" s="518"/>
      <c r="AER357" s="518"/>
      <c r="AES357" s="518"/>
      <c r="AET357" s="518"/>
      <c r="AEU357" s="518"/>
      <c r="AEV357" s="518"/>
      <c r="AEW357" s="518"/>
      <c r="AEX357" s="518"/>
      <c r="AEY357" s="518"/>
      <c r="AEZ357" s="518"/>
      <c r="AFA357" s="518"/>
      <c r="AFB357" s="518"/>
      <c r="AFC357" s="518"/>
      <c r="AFD357" s="518"/>
      <c r="AFE357" s="518"/>
      <c r="AFF357" s="518"/>
      <c r="AFG357" s="518"/>
      <c r="AFH357" s="518"/>
      <c r="AFI357" s="518"/>
      <c r="AFJ357" s="518"/>
      <c r="AFK357" s="518"/>
      <c r="AFL357" s="518"/>
      <c r="AFM357" s="518"/>
      <c r="AFN357" s="518"/>
      <c r="AFO357" s="518"/>
      <c r="AFP357" s="518"/>
      <c r="AFQ357" s="518"/>
      <c r="AFR357" s="518"/>
      <c r="AFS357" s="518"/>
      <c r="AFT357" s="518"/>
      <c r="AFU357" s="518"/>
      <c r="AFV357" s="518"/>
      <c r="AFW357" s="518"/>
      <c r="AFX357" s="518"/>
      <c r="AFY357" s="518"/>
      <c r="AFZ357" s="518"/>
      <c r="AGA357" s="518"/>
      <c r="AGB357" s="518"/>
      <c r="AGC357" s="518"/>
      <c r="AGD357" s="518"/>
      <c r="AGE357" s="518"/>
      <c r="AGF357" s="518"/>
      <c r="AGG357" s="518"/>
      <c r="AGH357" s="518"/>
      <c r="AGI357" s="518"/>
      <c r="AGJ357" s="518"/>
      <c r="AGK357" s="518"/>
      <c r="AGL357" s="518"/>
      <c r="AGM357" s="518"/>
      <c r="AGN357" s="518"/>
      <c r="AGO357" s="518"/>
      <c r="AGP357" s="518"/>
      <c r="AGQ357" s="518"/>
      <c r="AGR357" s="518"/>
      <c r="AGS357" s="518"/>
      <c r="AGT357" s="518"/>
      <c r="AGU357" s="518"/>
      <c r="AGV357" s="518"/>
      <c r="AGW357" s="518"/>
      <c r="AGX357" s="518"/>
      <c r="AGY357" s="518"/>
      <c r="AGZ357" s="518"/>
      <c r="AHA357" s="518"/>
      <c r="AHB357" s="518"/>
      <c r="AHC357" s="518"/>
      <c r="AHD357" s="518"/>
      <c r="AHE357" s="518"/>
      <c r="AHF357" s="518"/>
      <c r="AHG357" s="518"/>
      <c r="AHH357" s="518"/>
      <c r="AHI357" s="518"/>
      <c r="AHJ357" s="518"/>
      <c r="AHK357" s="518"/>
      <c r="AHL357" s="518"/>
      <c r="AHM357" s="518"/>
      <c r="AHN357" s="518"/>
      <c r="AHO357" s="518"/>
      <c r="AHP357" s="518"/>
      <c r="AHQ357" s="518"/>
      <c r="AHR357" s="518"/>
      <c r="AHS357" s="518"/>
      <c r="AHT357" s="518"/>
      <c r="AHU357" s="518"/>
      <c r="AHV357" s="518"/>
      <c r="AHW357" s="518"/>
      <c r="AHX357" s="518"/>
      <c r="AHY357" s="518"/>
      <c r="AHZ357" s="518"/>
      <c r="AIA357" s="518"/>
      <c r="AIB357" s="518"/>
      <c r="AIC357" s="518"/>
      <c r="AID357" s="518"/>
      <c r="AIE357" s="518"/>
      <c r="AIF357" s="518"/>
      <c r="AIG357" s="518"/>
      <c r="AIH357" s="518"/>
      <c r="AII357" s="518"/>
      <c r="AIJ357" s="518"/>
      <c r="AIK357" s="518"/>
      <c r="AIL357" s="518"/>
      <c r="AIM357" s="518"/>
      <c r="AIN357" s="518"/>
      <c r="AIO357" s="518"/>
      <c r="AIP357" s="518"/>
      <c r="AIQ357" s="518"/>
      <c r="AIR357" s="518"/>
      <c r="AIS357" s="518"/>
      <c r="AIT357" s="518"/>
      <c r="AIU357" s="518"/>
      <c r="AIV357" s="518"/>
      <c r="AIW357" s="518"/>
      <c r="AIX357" s="518"/>
      <c r="AIY357" s="518"/>
      <c r="AIZ357" s="518"/>
      <c r="AJA357" s="518"/>
      <c r="AJB357" s="518"/>
      <c r="AJC357" s="518"/>
      <c r="AJD357" s="518"/>
      <c r="AJE357" s="518"/>
      <c r="AJF357" s="518"/>
      <c r="AJG357" s="518"/>
      <c r="AJH357" s="518"/>
      <c r="AJI357" s="518"/>
      <c r="AJJ357" s="518"/>
      <c r="AJK357" s="518"/>
      <c r="AJL357" s="518"/>
      <c r="AJM357" s="518"/>
      <c r="AJN357" s="518"/>
      <c r="AJO357" s="518"/>
      <c r="AJP357" s="518"/>
      <c r="AJQ357" s="518"/>
      <c r="AJR357" s="518"/>
      <c r="AJS357" s="518"/>
      <c r="AJT357" s="518"/>
      <c r="AJU357" s="518"/>
      <c r="AJV357" s="518"/>
      <c r="AJW357" s="518"/>
      <c r="AJX357" s="518"/>
      <c r="AJY357" s="518"/>
      <c r="AJZ357" s="518"/>
      <c r="AKA357" s="518"/>
      <c r="AKB357" s="518"/>
      <c r="AKC357" s="518"/>
      <c r="AKD357" s="518"/>
      <c r="AKE357" s="518"/>
      <c r="AKF357" s="518"/>
      <c r="AKG357" s="518"/>
      <c r="AKH357" s="518"/>
      <c r="AKI357" s="518"/>
      <c r="AKJ357" s="518"/>
      <c r="AKK357" s="518"/>
      <c r="AKL357" s="518"/>
      <c r="AKM357" s="518"/>
      <c r="AKN357" s="518"/>
      <c r="AKO357" s="518"/>
      <c r="AKP357" s="518"/>
      <c r="AKQ357" s="518"/>
      <c r="AKR357" s="518"/>
      <c r="AKS357" s="518"/>
      <c r="AKT357" s="518"/>
      <c r="AKU357" s="518"/>
      <c r="AKV357" s="518"/>
      <c r="AKW357" s="518"/>
      <c r="AKX357" s="518"/>
      <c r="AKY357" s="518"/>
      <c r="AKZ357" s="518"/>
      <c r="ALA357" s="518"/>
      <c r="ALB357" s="518"/>
      <c r="ALC357" s="518"/>
      <c r="ALD357" s="518"/>
      <c r="ALE357" s="518"/>
      <c r="ALF357" s="518"/>
      <c r="ALG357" s="518"/>
      <c r="ALH357" s="518"/>
      <c r="ALI357" s="518"/>
      <c r="ALJ357" s="518"/>
      <c r="ALK357" s="518"/>
      <c r="ALL357" s="518"/>
      <c r="ALM357" s="518"/>
      <c r="ALN357" s="518"/>
      <c r="ALO357" s="518"/>
      <c r="ALP357" s="518"/>
      <c r="ALQ357" s="518"/>
      <c r="ALR357" s="518"/>
      <c r="ALS357" s="518"/>
      <c r="ALT357" s="518"/>
      <c r="ALU357" s="518"/>
      <c r="ALV357" s="518"/>
      <c r="ALW357" s="518"/>
      <c r="ALX357" s="518"/>
      <c r="ALY357" s="518"/>
      <c r="ALZ357" s="518"/>
      <c r="AMA357" s="518"/>
      <c r="AMB357" s="518"/>
      <c r="AMC357" s="518"/>
      <c r="AMD357" s="518"/>
      <c r="AME357" s="518"/>
      <c r="AMF357" s="518"/>
      <c r="AMG357" s="518"/>
      <c r="AMH357" s="518"/>
      <c r="AMI357" s="518"/>
      <c r="AMJ357" s="518"/>
      <c r="AMK357" s="518"/>
      <c r="AML357" s="518"/>
      <c r="AMM357" s="518"/>
      <c r="AMN357" s="518"/>
      <c r="AMO357" s="518"/>
      <c r="AMP357" s="518"/>
      <c r="AMQ357" s="518"/>
      <c r="AMR357" s="518"/>
      <c r="AMS357" s="518"/>
      <c r="AMT357" s="518"/>
      <c r="AMU357" s="518"/>
      <c r="AMV357" s="518"/>
      <c r="AMW357" s="518"/>
      <c r="AMX357" s="518"/>
      <c r="AMY357" s="518"/>
      <c r="AMZ357" s="518"/>
      <c r="ANA357" s="518"/>
      <c r="ANB357" s="518"/>
      <c r="ANC357" s="518"/>
      <c r="AND357" s="518"/>
      <c r="ANE357" s="518"/>
      <c r="ANF357" s="518"/>
      <c r="ANG357" s="518"/>
      <c r="ANH357" s="518"/>
      <c r="ANI357" s="518"/>
      <c r="ANJ357" s="518"/>
      <c r="ANK357" s="518"/>
      <c r="ANL357" s="518"/>
      <c r="ANM357" s="518"/>
      <c r="ANN357" s="518"/>
      <c r="ANO357" s="518"/>
      <c r="ANP357" s="518"/>
      <c r="ANQ357" s="518"/>
      <c r="ANR357" s="518"/>
      <c r="ANS357" s="518"/>
      <c r="ANT357" s="518"/>
      <c r="ANU357" s="518"/>
      <c r="ANV357" s="518"/>
      <c r="ANW357" s="518"/>
      <c r="ANX357" s="518"/>
      <c r="ANY357" s="518"/>
      <c r="ANZ357" s="518"/>
      <c r="AOA357" s="518"/>
      <c r="AOB357" s="518"/>
      <c r="AOC357" s="518"/>
      <c r="AOD357" s="518"/>
      <c r="AOE357" s="518"/>
      <c r="AOF357" s="518"/>
      <c r="AOG357" s="518"/>
      <c r="AOH357" s="518"/>
      <c r="AOI357" s="518"/>
      <c r="AOJ357" s="518"/>
      <c r="AOK357" s="518"/>
      <c r="AOL357" s="518"/>
      <c r="AOM357" s="518"/>
      <c r="AON357" s="518"/>
      <c r="AOO357" s="518"/>
      <c r="AOP357" s="518"/>
      <c r="AOQ357" s="518"/>
      <c r="AOR357" s="518"/>
      <c r="AOS357" s="518"/>
      <c r="AOT357" s="518"/>
      <c r="AOU357" s="518"/>
      <c r="AOV357" s="518"/>
      <c r="AOW357" s="518"/>
      <c r="AOX357" s="518"/>
      <c r="AOY357" s="518"/>
      <c r="AOZ357" s="518"/>
      <c r="APA357" s="518"/>
      <c r="APB357" s="518"/>
      <c r="APC357" s="518"/>
      <c r="APD357" s="518"/>
      <c r="APE357" s="518"/>
      <c r="APF357" s="518"/>
      <c r="APG357" s="518"/>
      <c r="APH357" s="518"/>
      <c r="API357" s="518"/>
      <c r="APJ357" s="518"/>
      <c r="APK357" s="518"/>
      <c r="APL357" s="518"/>
      <c r="APM357" s="518"/>
      <c r="APN357" s="518"/>
      <c r="APO357" s="518"/>
      <c r="APP357" s="518"/>
      <c r="APQ357" s="518"/>
      <c r="APR357" s="518"/>
      <c r="APS357" s="518"/>
      <c r="APT357" s="518"/>
      <c r="APU357" s="518"/>
      <c r="APV357" s="518"/>
      <c r="APW357" s="518"/>
      <c r="APX357" s="518"/>
      <c r="APY357" s="518"/>
      <c r="APZ357" s="518"/>
      <c r="AQA357" s="518"/>
      <c r="AQB357" s="518"/>
      <c r="AQC357" s="518"/>
      <c r="AQD357" s="518"/>
      <c r="AQE357" s="518"/>
      <c r="AQF357" s="518"/>
      <c r="AQG357" s="518"/>
      <c r="AQH357" s="518"/>
      <c r="AQI357" s="518"/>
      <c r="AQJ357" s="518"/>
      <c r="AQK357" s="518"/>
      <c r="AQL357" s="518"/>
      <c r="AQM357" s="518"/>
      <c r="AQN357" s="518"/>
      <c r="AQO357" s="518"/>
      <c r="AQP357" s="518"/>
      <c r="AQQ357" s="518"/>
      <c r="AQR357" s="518"/>
      <c r="AQS357" s="518"/>
      <c r="AQT357" s="518"/>
      <c r="AQU357" s="518"/>
      <c r="AQV357" s="518"/>
      <c r="AQW357" s="518"/>
      <c r="AQX357" s="518"/>
      <c r="AQY357" s="518"/>
      <c r="AQZ357" s="518"/>
      <c r="ARA357" s="518"/>
      <c r="ARB357" s="518"/>
      <c r="ARC357" s="518"/>
      <c r="ARD357" s="518"/>
      <c r="ARE357" s="518"/>
      <c r="ARF357" s="518"/>
      <c r="ARG357" s="518"/>
      <c r="ARH357" s="518"/>
      <c r="ARI357" s="518"/>
      <c r="ARJ357" s="518"/>
      <c r="ARK357" s="518"/>
      <c r="ARL357" s="518"/>
      <c r="ARM357" s="518"/>
      <c r="ARN357" s="518"/>
      <c r="ARO357" s="518"/>
      <c r="ARP357" s="518"/>
      <c r="ARQ357" s="518"/>
      <c r="ARR357" s="518"/>
      <c r="ARS357" s="518"/>
      <c r="ART357" s="518"/>
      <c r="ARU357" s="518"/>
      <c r="ARV357" s="518"/>
      <c r="ARW357" s="518"/>
      <c r="ARX357" s="518"/>
      <c r="ARY357" s="518"/>
      <c r="ARZ357" s="518"/>
      <c r="ASA357" s="518"/>
      <c r="ASB357" s="518"/>
      <c r="ASC357" s="518"/>
    </row>
    <row r="358" spans="1:1173" s="512" customFormat="1" ht="22" hidden="1" customHeight="1" thickTop="1" thickBot="1" x14ac:dyDescent="0.2">
      <c r="A358" s="513"/>
      <c r="B358" s="556" t="s">
        <v>250</v>
      </c>
      <c r="C358" s="557" t="s">
        <v>49</v>
      </c>
      <c r="D358" s="558">
        <f>IF(D$29="","",D343+D347+D351+D355)</f>
        <v>481683811.22966039</v>
      </c>
      <c r="E358" s="558">
        <f t="shared" si="131"/>
        <v>958487631.18615925</v>
      </c>
      <c r="F358" s="558">
        <f t="shared" si="131"/>
        <v>1430487923.3674996</v>
      </c>
      <c r="G358" s="558">
        <f t="shared" si="131"/>
        <v>1899424260.8685834</v>
      </c>
      <c r="H358" s="558">
        <f t="shared" si="131"/>
        <v>2363722570.7060466</v>
      </c>
      <c r="I358" s="558">
        <f t="shared" si="131"/>
        <v>2823458653.7032042</v>
      </c>
      <c r="J358" s="558">
        <f t="shared" si="131"/>
        <v>3278708098.7064242</v>
      </c>
      <c r="K358" s="558">
        <f t="shared" si="131"/>
        <v>3729546286.9535961</v>
      </c>
      <c r="L358" s="558">
        <f t="shared" si="131"/>
        <v>4176048396.3906355</v>
      </c>
      <c r="M358" s="558">
        <f t="shared" si="131"/>
        <v>4618276161.1418762</v>
      </c>
      <c r="N358" s="558">
        <f t="shared" si="131"/>
        <v>5056317610.1105375</v>
      </c>
      <c r="O358" s="558">
        <f t="shared" si="131"/>
        <v>5490247336.7594948</v>
      </c>
      <c r="P358" s="558">
        <f t="shared" si="131"/>
        <v>5920126503.2287636</v>
      </c>
      <c r="Q358" s="558">
        <f t="shared" si="131"/>
        <v>6338544326.4955349</v>
      </c>
      <c r="R358" s="558">
        <f t="shared" si="131"/>
        <v>6753059860.1022015</v>
      </c>
      <c r="S358" s="558">
        <f t="shared" si="131"/>
        <v>7163733730.838438</v>
      </c>
      <c r="T358" s="558">
        <f t="shared" si="131"/>
        <v>7570639639.7633228</v>
      </c>
      <c r="U358" s="558">
        <f t="shared" si="131"/>
        <v>7973851121.2979221</v>
      </c>
      <c r="V358" s="558">
        <f t="shared" si="131"/>
        <v>8373428302.2742882</v>
      </c>
      <c r="W358" s="558">
        <f t="shared" si="131"/>
        <v>8769431150.5318489</v>
      </c>
      <c r="X358" s="558">
        <f t="shared" si="131"/>
        <v>9161932723.4717522</v>
      </c>
      <c r="Y358" s="558">
        <f t="shared" si="131"/>
        <v>9550992682.1847668</v>
      </c>
      <c r="Z358" s="558">
        <f t="shared" si="131"/>
        <v>9936670539.9239025</v>
      </c>
      <c r="AA358" s="558">
        <f t="shared" si="131"/>
        <v>10305344119.037233</v>
      </c>
      <c r="AB358" s="558">
        <f t="shared" si="131"/>
        <v>10670754194.681446</v>
      </c>
      <c r="AC358" s="558">
        <f t="shared" si="131"/>
        <v>11032973103.06254</v>
      </c>
      <c r="AD358" s="558">
        <f t="shared" si="131"/>
        <v>11392059802.073458</v>
      </c>
      <c r="AE358" s="558">
        <f t="shared" si="131"/>
        <v>11748073119.575094</v>
      </c>
      <c r="AF358" s="558">
        <f t="shared" si="131"/>
        <v>12101071756.846024</v>
      </c>
      <c r="AG358" s="558">
        <f t="shared" si="131"/>
        <v>12451114291.996719</v>
      </c>
      <c r="AH358" s="558">
        <f t="shared" si="131"/>
        <v>12798259183.348949</v>
      </c>
      <c r="AI358" s="558">
        <f t="shared" si="131"/>
        <v>13142564772.780972</v>
      </c>
      <c r="AJ358" s="558">
        <f t="shared" si="131"/>
        <v>13484076044.244162</v>
      </c>
      <c r="AK358" s="558" t="str">
        <f t="shared" si="131"/>
        <v/>
      </c>
      <c r="AL358" s="558" t="str">
        <f t="shared" si="131"/>
        <v/>
      </c>
      <c r="AM358" s="558" t="str">
        <f t="shared" si="131"/>
        <v/>
      </c>
      <c r="AN358" s="558" t="str">
        <f t="shared" si="131"/>
        <v/>
      </c>
      <c r="AO358" s="558" t="str">
        <f t="shared" si="131"/>
        <v/>
      </c>
      <c r="AP358" s="558" t="str">
        <f t="shared" si="131"/>
        <v/>
      </c>
      <c r="AQ358" s="558" t="str">
        <f t="shared" si="131"/>
        <v/>
      </c>
      <c r="AR358" s="558" t="str">
        <f t="shared" si="131"/>
        <v/>
      </c>
      <c r="AS358" s="518"/>
      <c r="AT358" s="518"/>
      <c r="AU358" s="518"/>
      <c r="AV358" s="518"/>
      <c r="AW358" s="518"/>
      <c r="AX358" s="518"/>
      <c r="AY358" s="518"/>
      <c r="AZ358" s="518"/>
      <c r="BA358" s="518"/>
      <c r="BB358" s="518"/>
      <c r="BC358" s="518"/>
      <c r="BD358" s="518"/>
      <c r="BE358" s="518"/>
      <c r="BF358" s="518"/>
      <c r="BG358" s="518"/>
      <c r="BH358" s="518"/>
      <c r="BI358" s="518"/>
      <c r="BJ358" s="518"/>
      <c r="BK358" s="518"/>
      <c r="BL358" s="518"/>
      <c r="BM358" s="518"/>
      <c r="BN358" s="518"/>
      <c r="BO358" s="518"/>
      <c r="BP358" s="518"/>
      <c r="BQ358" s="518"/>
      <c r="BR358" s="518"/>
      <c r="BS358" s="518"/>
      <c r="BT358" s="518"/>
      <c r="BU358" s="518"/>
      <c r="BV358" s="518"/>
      <c r="BW358" s="518"/>
      <c r="BX358" s="518"/>
      <c r="BY358" s="518"/>
      <c r="BZ358" s="518"/>
      <c r="CA358" s="518"/>
      <c r="CB358" s="518"/>
      <c r="CC358" s="518"/>
      <c r="CD358" s="518"/>
      <c r="CE358" s="518"/>
      <c r="CF358" s="518"/>
      <c r="CG358" s="518"/>
      <c r="CH358" s="518"/>
      <c r="CI358" s="518"/>
      <c r="CJ358" s="518"/>
      <c r="CK358" s="518"/>
      <c r="CL358" s="518"/>
      <c r="CM358" s="518"/>
      <c r="CN358" s="518"/>
      <c r="CO358" s="518"/>
      <c r="CP358" s="518"/>
      <c r="CQ358" s="518"/>
      <c r="CR358" s="518"/>
      <c r="CS358" s="518"/>
      <c r="CT358" s="518"/>
      <c r="CU358" s="518"/>
      <c r="CV358" s="518"/>
      <c r="CW358" s="518"/>
      <c r="CX358" s="518"/>
      <c r="CY358" s="518"/>
      <c r="CZ358" s="518"/>
      <c r="DA358" s="518"/>
      <c r="DB358" s="518"/>
      <c r="DC358" s="518"/>
      <c r="DD358" s="518"/>
      <c r="DE358" s="518"/>
      <c r="DF358" s="518"/>
      <c r="DG358" s="518"/>
      <c r="DH358" s="518"/>
      <c r="DI358" s="518"/>
      <c r="DJ358" s="518"/>
      <c r="DK358" s="518"/>
      <c r="DL358" s="518"/>
      <c r="DM358" s="518"/>
      <c r="DN358" s="518"/>
      <c r="DO358" s="518"/>
      <c r="DP358" s="518"/>
      <c r="DQ358" s="518"/>
      <c r="DR358" s="518"/>
      <c r="DS358" s="518"/>
      <c r="DT358" s="518"/>
      <c r="DU358" s="518"/>
      <c r="DV358" s="518"/>
      <c r="DW358" s="518"/>
      <c r="DX358" s="518"/>
      <c r="DY358" s="518"/>
      <c r="DZ358" s="518"/>
      <c r="EA358" s="518"/>
      <c r="EB358" s="518"/>
      <c r="EC358" s="518"/>
      <c r="ED358" s="518"/>
      <c r="EE358" s="518"/>
      <c r="EF358" s="518"/>
      <c r="EG358" s="518"/>
      <c r="EH358" s="518"/>
      <c r="EI358" s="518"/>
      <c r="EJ358" s="518"/>
      <c r="EK358" s="518"/>
      <c r="EL358" s="518"/>
      <c r="EM358" s="518"/>
      <c r="EN358" s="518"/>
      <c r="EO358" s="518"/>
      <c r="EP358" s="518"/>
      <c r="EQ358" s="518"/>
      <c r="ER358" s="518"/>
      <c r="ES358" s="518"/>
      <c r="ET358" s="518"/>
      <c r="EU358" s="518"/>
      <c r="EV358" s="518"/>
      <c r="EW358" s="518"/>
      <c r="EX358" s="518"/>
      <c r="EY358" s="518"/>
      <c r="EZ358" s="518"/>
      <c r="FA358" s="518"/>
      <c r="FB358" s="518"/>
      <c r="FC358" s="518"/>
      <c r="FD358" s="518"/>
      <c r="FE358" s="518"/>
      <c r="FF358" s="518"/>
      <c r="FG358" s="518"/>
      <c r="FH358" s="518"/>
      <c r="FI358" s="518"/>
      <c r="FJ358" s="518"/>
      <c r="FK358" s="518"/>
      <c r="FL358" s="518"/>
      <c r="FM358" s="518"/>
      <c r="FN358" s="518"/>
      <c r="FO358" s="518"/>
      <c r="FP358" s="518"/>
      <c r="FQ358" s="518"/>
      <c r="FR358" s="518"/>
      <c r="FS358" s="518"/>
      <c r="FT358" s="518"/>
      <c r="FU358" s="518"/>
      <c r="FV358" s="518"/>
      <c r="FW358" s="518"/>
      <c r="FX358" s="518"/>
      <c r="FY358" s="518"/>
      <c r="FZ358" s="518"/>
      <c r="GA358" s="518"/>
      <c r="GB358" s="518"/>
      <c r="GC358" s="518"/>
      <c r="GD358" s="518"/>
      <c r="GE358" s="518"/>
      <c r="GF358" s="518"/>
      <c r="GG358" s="518"/>
      <c r="GH358" s="518"/>
      <c r="GI358" s="518"/>
      <c r="GJ358" s="518"/>
      <c r="GK358" s="518"/>
      <c r="GL358" s="518"/>
      <c r="GM358" s="518"/>
      <c r="GN358" s="518"/>
      <c r="GO358" s="518"/>
      <c r="GP358" s="518"/>
      <c r="GQ358" s="518"/>
      <c r="GR358" s="518"/>
      <c r="GS358" s="518"/>
      <c r="GT358" s="518"/>
      <c r="GU358" s="518"/>
      <c r="GV358" s="518"/>
      <c r="GW358" s="518"/>
      <c r="GX358" s="518"/>
      <c r="GY358" s="518"/>
      <c r="GZ358" s="518"/>
      <c r="HA358" s="518"/>
      <c r="HB358" s="518"/>
      <c r="HC358" s="518"/>
      <c r="HD358" s="518"/>
      <c r="HE358" s="518"/>
      <c r="HF358" s="518"/>
      <c r="HG358" s="518"/>
      <c r="HH358" s="518"/>
      <c r="HI358" s="518"/>
      <c r="HJ358" s="518"/>
      <c r="HK358" s="518"/>
      <c r="HL358" s="518"/>
      <c r="HM358" s="518"/>
      <c r="HN358" s="518"/>
      <c r="HO358" s="518"/>
      <c r="HP358" s="518"/>
      <c r="HQ358" s="518"/>
      <c r="HR358" s="518"/>
      <c r="HS358" s="518"/>
      <c r="HT358" s="518"/>
      <c r="HU358" s="518"/>
      <c r="HV358" s="518"/>
      <c r="HW358" s="518"/>
      <c r="HX358" s="518"/>
      <c r="HY358" s="518"/>
      <c r="HZ358" s="518"/>
      <c r="IA358" s="518"/>
      <c r="IB358" s="518"/>
      <c r="IC358" s="518"/>
      <c r="ID358" s="518"/>
      <c r="IE358" s="518"/>
      <c r="IF358" s="518"/>
      <c r="IG358" s="518"/>
      <c r="IH358" s="518"/>
      <c r="II358" s="518"/>
      <c r="IJ358" s="518"/>
      <c r="IK358" s="518"/>
      <c r="IL358" s="518"/>
      <c r="IM358" s="518"/>
      <c r="IN358" s="518"/>
      <c r="IO358" s="518"/>
      <c r="IP358" s="518"/>
      <c r="IQ358" s="518"/>
      <c r="IR358" s="518"/>
      <c r="IS358" s="518"/>
      <c r="IT358" s="518"/>
      <c r="IU358" s="518"/>
      <c r="IV358" s="518"/>
      <c r="IW358" s="518"/>
      <c r="IX358" s="518"/>
      <c r="IY358" s="518"/>
      <c r="IZ358" s="518"/>
      <c r="JA358" s="518"/>
      <c r="JB358" s="518"/>
      <c r="JC358" s="518"/>
      <c r="JD358" s="518"/>
      <c r="JE358" s="518"/>
      <c r="JF358" s="518"/>
      <c r="JG358" s="518"/>
      <c r="JH358" s="518"/>
      <c r="JI358" s="518"/>
      <c r="JJ358" s="518"/>
      <c r="JK358" s="518"/>
      <c r="JL358" s="518"/>
      <c r="JM358" s="518"/>
      <c r="JN358" s="518"/>
      <c r="JO358" s="518"/>
      <c r="JP358" s="518"/>
      <c r="JQ358" s="518"/>
      <c r="JR358" s="518"/>
      <c r="JS358" s="518"/>
      <c r="JT358" s="518"/>
      <c r="JU358" s="518"/>
      <c r="JV358" s="518"/>
      <c r="JW358" s="518"/>
      <c r="JX358" s="518"/>
      <c r="JY358" s="518"/>
      <c r="JZ358" s="518"/>
      <c r="KA358" s="518"/>
      <c r="KB358" s="518"/>
      <c r="KC358" s="518"/>
      <c r="KD358" s="518"/>
      <c r="KE358" s="518"/>
      <c r="KF358" s="518"/>
      <c r="KG358" s="518"/>
      <c r="KH358" s="518"/>
      <c r="KI358" s="518"/>
      <c r="KJ358" s="518"/>
      <c r="KK358" s="518"/>
      <c r="KL358" s="518"/>
      <c r="KM358" s="518"/>
      <c r="KN358" s="518"/>
      <c r="KO358" s="518"/>
      <c r="KP358" s="518"/>
      <c r="KQ358" s="518"/>
      <c r="KR358" s="518"/>
      <c r="KS358" s="518"/>
      <c r="KT358" s="518"/>
      <c r="KU358" s="518"/>
      <c r="KV358" s="518"/>
      <c r="KW358" s="518"/>
      <c r="KX358" s="518"/>
      <c r="KY358" s="518"/>
      <c r="KZ358" s="518"/>
      <c r="LA358" s="518"/>
      <c r="LB358" s="518"/>
      <c r="LC358" s="518"/>
      <c r="LD358" s="518"/>
      <c r="LE358" s="518"/>
      <c r="LF358" s="518"/>
      <c r="LG358" s="518"/>
      <c r="LH358" s="518"/>
      <c r="LI358" s="518"/>
      <c r="LJ358" s="518"/>
      <c r="LK358" s="518"/>
      <c r="LL358" s="518"/>
      <c r="LM358" s="518"/>
      <c r="LN358" s="518"/>
      <c r="LO358" s="518"/>
      <c r="LP358" s="518"/>
      <c r="LQ358" s="518"/>
      <c r="LR358" s="518"/>
      <c r="LS358" s="518"/>
      <c r="LT358" s="518"/>
      <c r="LU358" s="518"/>
      <c r="LV358" s="518"/>
      <c r="LW358" s="518"/>
      <c r="LX358" s="518"/>
      <c r="LY358" s="518"/>
      <c r="LZ358" s="518"/>
      <c r="MA358" s="518"/>
      <c r="MB358" s="518"/>
      <c r="MC358" s="518"/>
      <c r="MD358" s="518"/>
      <c r="ME358" s="518"/>
      <c r="MF358" s="518"/>
      <c r="MG358" s="518"/>
      <c r="MH358" s="518"/>
      <c r="MI358" s="518"/>
      <c r="MJ358" s="518"/>
      <c r="MK358" s="518"/>
      <c r="ML358" s="518"/>
      <c r="MM358" s="518"/>
      <c r="MN358" s="518"/>
      <c r="MO358" s="518"/>
      <c r="MP358" s="518"/>
      <c r="MQ358" s="518"/>
      <c r="MR358" s="518"/>
      <c r="MS358" s="518"/>
      <c r="MT358" s="518"/>
      <c r="MU358" s="518"/>
      <c r="MV358" s="518"/>
      <c r="MW358" s="518"/>
      <c r="MX358" s="518"/>
      <c r="MY358" s="518"/>
      <c r="MZ358" s="518"/>
      <c r="NA358" s="518"/>
      <c r="NB358" s="518"/>
      <c r="NC358" s="518"/>
      <c r="ND358" s="518"/>
      <c r="NE358" s="518"/>
      <c r="NF358" s="518"/>
      <c r="NG358" s="518"/>
      <c r="NH358" s="518"/>
      <c r="NI358" s="518"/>
      <c r="NJ358" s="518"/>
      <c r="NK358" s="518"/>
      <c r="NL358" s="518"/>
      <c r="NM358" s="518"/>
      <c r="NN358" s="518"/>
      <c r="NO358" s="518"/>
      <c r="NP358" s="518"/>
      <c r="NQ358" s="518"/>
      <c r="NR358" s="518"/>
      <c r="NS358" s="518"/>
      <c r="NT358" s="518"/>
      <c r="NU358" s="518"/>
      <c r="NV358" s="518"/>
      <c r="NW358" s="518"/>
      <c r="NX358" s="518"/>
      <c r="NY358" s="518"/>
      <c r="NZ358" s="518"/>
      <c r="OA358" s="518"/>
      <c r="OB358" s="518"/>
      <c r="OC358" s="518"/>
      <c r="OD358" s="518"/>
      <c r="OE358" s="518"/>
      <c r="OF358" s="518"/>
      <c r="OG358" s="518"/>
      <c r="OH358" s="518"/>
      <c r="OI358" s="518"/>
      <c r="OJ358" s="518"/>
      <c r="OK358" s="518"/>
      <c r="OL358" s="518"/>
      <c r="OM358" s="518"/>
      <c r="ON358" s="518"/>
      <c r="OO358" s="518"/>
      <c r="OP358" s="518"/>
      <c r="OQ358" s="518"/>
      <c r="OR358" s="518"/>
      <c r="OS358" s="518"/>
      <c r="OT358" s="518"/>
      <c r="OU358" s="518"/>
      <c r="OV358" s="518"/>
      <c r="OW358" s="518"/>
      <c r="OX358" s="518"/>
      <c r="OY358" s="518"/>
      <c r="OZ358" s="518"/>
      <c r="PA358" s="518"/>
      <c r="PB358" s="518"/>
      <c r="PC358" s="518"/>
      <c r="PD358" s="518"/>
      <c r="PE358" s="518"/>
      <c r="PF358" s="518"/>
      <c r="PG358" s="518"/>
      <c r="PH358" s="518"/>
      <c r="PI358" s="518"/>
      <c r="PJ358" s="518"/>
      <c r="PK358" s="518"/>
      <c r="PL358" s="518"/>
      <c r="PM358" s="518"/>
      <c r="PN358" s="518"/>
      <c r="PO358" s="518"/>
      <c r="PP358" s="518"/>
      <c r="PQ358" s="518"/>
      <c r="PR358" s="518"/>
      <c r="PS358" s="518"/>
      <c r="PT358" s="518"/>
      <c r="PU358" s="518"/>
      <c r="PV358" s="518"/>
      <c r="PW358" s="518"/>
      <c r="PX358" s="518"/>
      <c r="PY358" s="518"/>
      <c r="PZ358" s="518"/>
      <c r="QA358" s="518"/>
      <c r="QB358" s="518"/>
      <c r="QC358" s="518"/>
      <c r="QD358" s="518"/>
      <c r="QE358" s="518"/>
      <c r="QF358" s="518"/>
      <c r="QG358" s="518"/>
      <c r="QH358" s="518"/>
      <c r="QI358" s="518"/>
      <c r="QJ358" s="518"/>
      <c r="QK358" s="518"/>
      <c r="QL358" s="518"/>
      <c r="QM358" s="518"/>
      <c r="QN358" s="518"/>
      <c r="QO358" s="518"/>
      <c r="QP358" s="518"/>
      <c r="QQ358" s="518"/>
      <c r="QR358" s="518"/>
      <c r="QS358" s="518"/>
      <c r="QT358" s="518"/>
      <c r="QU358" s="518"/>
      <c r="QV358" s="518"/>
      <c r="QW358" s="518"/>
      <c r="QX358" s="518"/>
      <c r="QY358" s="518"/>
      <c r="QZ358" s="518"/>
      <c r="RA358" s="518"/>
      <c r="RB358" s="518"/>
      <c r="RC358" s="518"/>
      <c r="RD358" s="518"/>
      <c r="RE358" s="518"/>
      <c r="RF358" s="518"/>
      <c r="RG358" s="518"/>
      <c r="RH358" s="518"/>
      <c r="RI358" s="518"/>
      <c r="RJ358" s="518"/>
      <c r="RK358" s="518"/>
      <c r="RL358" s="518"/>
      <c r="RM358" s="518"/>
      <c r="RN358" s="518"/>
      <c r="RO358" s="518"/>
      <c r="RP358" s="518"/>
      <c r="RQ358" s="518"/>
      <c r="RR358" s="518"/>
      <c r="RS358" s="518"/>
      <c r="RT358" s="518"/>
      <c r="RU358" s="518"/>
      <c r="RV358" s="518"/>
      <c r="RW358" s="518"/>
      <c r="RX358" s="518"/>
      <c r="RY358" s="518"/>
      <c r="RZ358" s="518"/>
      <c r="SA358" s="518"/>
      <c r="SB358" s="518"/>
      <c r="SC358" s="518"/>
      <c r="SD358" s="518"/>
      <c r="SE358" s="518"/>
      <c r="SF358" s="518"/>
      <c r="SG358" s="518"/>
      <c r="SH358" s="518"/>
      <c r="SI358" s="518"/>
      <c r="SJ358" s="518"/>
      <c r="SK358" s="518"/>
      <c r="SL358" s="518"/>
      <c r="SM358" s="518"/>
      <c r="SN358" s="518"/>
      <c r="SO358" s="518"/>
      <c r="SP358" s="518"/>
      <c r="SQ358" s="518"/>
      <c r="SR358" s="518"/>
      <c r="SS358" s="518"/>
      <c r="ST358" s="518"/>
      <c r="SU358" s="518"/>
      <c r="SV358" s="518"/>
      <c r="SW358" s="518"/>
      <c r="SX358" s="518"/>
      <c r="SY358" s="518"/>
      <c r="SZ358" s="518"/>
      <c r="TA358" s="518"/>
      <c r="TB358" s="518"/>
      <c r="TC358" s="518"/>
      <c r="TD358" s="518"/>
      <c r="TE358" s="518"/>
      <c r="TF358" s="518"/>
      <c r="TG358" s="518"/>
      <c r="TH358" s="518"/>
      <c r="TI358" s="518"/>
      <c r="TJ358" s="518"/>
      <c r="TK358" s="518"/>
      <c r="TL358" s="518"/>
      <c r="TM358" s="518"/>
      <c r="TN358" s="518"/>
      <c r="TO358" s="518"/>
      <c r="TP358" s="518"/>
      <c r="TQ358" s="518"/>
      <c r="TR358" s="518"/>
      <c r="TS358" s="518"/>
      <c r="TT358" s="518"/>
      <c r="TU358" s="518"/>
      <c r="TV358" s="518"/>
      <c r="TW358" s="518"/>
      <c r="TX358" s="518"/>
      <c r="TY358" s="518"/>
      <c r="TZ358" s="518"/>
      <c r="UA358" s="518"/>
      <c r="UB358" s="518"/>
      <c r="UC358" s="518"/>
      <c r="UD358" s="518"/>
      <c r="UE358" s="518"/>
      <c r="UF358" s="518"/>
      <c r="UG358" s="518"/>
      <c r="UH358" s="518"/>
      <c r="UI358" s="518"/>
      <c r="UJ358" s="518"/>
      <c r="UK358" s="518"/>
      <c r="UL358" s="518"/>
      <c r="UM358" s="518"/>
      <c r="UN358" s="518"/>
      <c r="UO358" s="518"/>
      <c r="UP358" s="518"/>
      <c r="UQ358" s="518"/>
      <c r="UR358" s="518"/>
      <c r="US358" s="518"/>
      <c r="UT358" s="518"/>
      <c r="UU358" s="518"/>
      <c r="UV358" s="518"/>
      <c r="UW358" s="518"/>
      <c r="UX358" s="518"/>
      <c r="UY358" s="518"/>
      <c r="UZ358" s="518"/>
      <c r="VA358" s="518"/>
      <c r="VB358" s="518"/>
      <c r="VC358" s="518"/>
      <c r="VD358" s="518"/>
      <c r="VE358" s="518"/>
      <c r="VF358" s="518"/>
      <c r="VG358" s="518"/>
      <c r="VH358" s="518"/>
      <c r="VI358" s="518"/>
      <c r="VJ358" s="518"/>
      <c r="VK358" s="518"/>
      <c r="VL358" s="518"/>
      <c r="VM358" s="518"/>
      <c r="VN358" s="518"/>
      <c r="VO358" s="518"/>
      <c r="VP358" s="518"/>
      <c r="VQ358" s="518"/>
      <c r="VR358" s="518"/>
      <c r="VS358" s="518"/>
      <c r="VT358" s="518"/>
      <c r="VU358" s="518"/>
      <c r="VV358" s="518"/>
      <c r="VW358" s="518"/>
      <c r="VX358" s="518"/>
      <c r="VY358" s="518"/>
      <c r="VZ358" s="518"/>
      <c r="WA358" s="518"/>
      <c r="WB358" s="518"/>
      <c r="WC358" s="518"/>
      <c r="WD358" s="518"/>
      <c r="WE358" s="518"/>
      <c r="WF358" s="518"/>
      <c r="WG358" s="518"/>
      <c r="WH358" s="518"/>
      <c r="WI358" s="518"/>
      <c r="WJ358" s="518"/>
      <c r="WK358" s="518"/>
      <c r="WL358" s="518"/>
      <c r="WM358" s="518"/>
      <c r="WN358" s="518"/>
      <c r="WO358" s="518"/>
      <c r="WP358" s="518"/>
      <c r="WQ358" s="518"/>
      <c r="WR358" s="518"/>
      <c r="WS358" s="518"/>
      <c r="WT358" s="518"/>
      <c r="WU358" s="518"/>
      <c r="WV358" s="518"/>
      <c r="WW358" s="518"/>
      <c r="WX358" s="518"/>
      <c r="WY358" s="518"/>
      <c r="WZ358" s="518"/>
      <c r="XA358" s="518"/>
      <c r="XB358" s="518"/>
      <c r="XC358" s="518"/>
      <c r="XD358" s="518"/>
      <c r="XE358" s="518"/>
      <c r="XF358" s="518"/>
      <c r="XG358" s="518"/>
      <c r="XH358" s="518"/>
      <c r="XI358" s="518"/>
      <c r="XJ358" s="518"/>
      <c r="XK358" s="518"/>
      <c r="XL358" s="518"/>
      <c r="XM358" s="518"/>
      <c r="XN358" s="518"/>
      <c r="XO358" s="518"/>
      <c r="XP358" s="518"/>
      <c r="XQ358" s="518"/>
      <c r="XR358" s="518"/>
      <c r="XS358" s="518"/>
      <c r="XT358" s="518"/>
      <c r="XU358" s="518"/>
      <c r="XV358" s="518"/>
      <c r="XW358" s="518"/>
      <c r="XX358" s="518"/>
      <c r="XY358" s="518"/>
      <c r="XZ358" s="518"/>
      <c r="YA358" s="518"/>
      <c r="YB358" s="518"/>
      <c r="YC358" s="518"/>
      <c r="YD358" s="518"/>
      <c r="YE358" s="518"/>
      <c r="YF358" s="518"/>
      <c r="YG358" s="518"/>
      <c r="YH358" s="518"/>
      <c r="YI358" s="518"/>
      <c r="YJ358" s="518"/>
      <c r="YK358" s="518"/>
      <c r="YL358" s="518"/>
      <c r="YM358" s="518"/>
      <c r="YN358" s="518"/>
      <c r="YO358" s="518"/>
      <c r="YP358" s="518"/>
      <c r="YQ358" s="518"/>
      <c r="YR358" s="518"/>
      <c r="YS358" s="518"/>
      <c r="YT358" s="518"/>
      <c r="YU358" s="518"/>
      <c r="YV358" s="518"/>
      <c r="YW358" s="518"/>
      <c r="YX358" s="518"/>
      <c r="YY358" s="518"/>
      <c r="YZ358" s="518"/>
      <c r="ZA358" s="518"/>
      <c r="ZB358" s="518"/>
      <c r="ZC358" s="518"/>
      <c r="ZD358" s="518"/>
      <c r="ZE358" s="518"/>
      <c r="ZF358" s="518"/>
      <c r="ZG358" s="518"/>
      <c r="ZH358" s="518"/>
      <c r="ZI358" s="518"/>
      <c r="ZJ358" s="518"/>
      <c r="ZK358" s="518"/>
      <c r="ZL358" s="518"/>
      <c r="ZM358" s="518"/>
      <c r="ZN358" s="518"/>
      <c r="ZO358" s="518"/>
      <c r="ZP358" s="518"/>
      <c r="ZQ358" s="518"/>
      <c r="ZR358" s="518"/>
      <c r="ZS358" s="518"/>
      <c r="ZT358" s="518"/>
      <c r="ZU358" s="518"/>
      <c r="ZV358" s="518"/>
      <c r="ZW358" s="518"/>
      <c r="ZX358" s="518"/>
      <c r="ZY358" s="518"/>
      <c r="ZZ358" s="518"/>
      <c r="AAA358" s="518"/>
      <c r="AAB358" s="518"/>
      <c r="AAC358" s="518"/>
      <c r="AAD358" s="518"/>
      <c r="AAE358" s="518"/>
      <c r="AAF358" s="518"/>
      <c r="AAG358" s="518"/>
      <c r="AAH358" s="518"/>
      <c r="AAI358" s="518"/>
      <c r="AAJ358" s="518"/>
      <c r="AAK358" s="518"/>
      <c r="AAL358" s="518"/>
      <c r="AAM358" s="518"/>
      <c r="AAN358" s="518"/>
      <c r="AAO358" s="518"/>
      <c r="AAP358" s="518"/>
      <c r="AAQ358" s="518"/>
      <c r="AAR358" s="518"/>
      <c r="AAS358" s="518"/>
      <c r="AAT358" s="518"/>
      <c r="AAU358" s="518"/>
      <c r="AAV358" s="518"/>
      <c r="AAW358" s="518"/>
      <c r="AAX358" s="518"/>
      <c r="AAY358" s="518"/>
      <c r="AAZ358" s="518"/>
      <c r="ABA358" s="518"/>
      <c r="ABB358" s="518"/>
      <c r="ABC358" s="518"/>
      <c r="ABD358" s="518"/>
      <c r="ABE358" s="518"/>
      <c r="ABF358" s="518"/>
      <c r="ABG358" s="518"/>
      <c r="ABH358" s="518"/>
      <c r="ABI358" s="518"/>
      <c r="ABJ358" s="518"/>
      <c r="ABK358" s="518"/>
      <c r="ABL358" s="518"/>
      <c r="ABM358" s="518"/>
      <c r="ABN358" s="518"/>
      <c r="ABO358" s="518"/>
      <c r="ABP358" s="518"/>
      <c r="ABQ358" s="518"/>
      <c r="ABR358" s="518"/>
      <c r="ABS358" s="518"/>
      <c r="ABT358" s="518"/>
      <c r="ABU358" s="518"/>
      <c r="ABV358" s="518"/>
      <c r="ABW358" s="518"/>
      <c r="ABX358" s="518"/>
      <c r="ABY358" s="518"/>
      <c r="ABZ358" s="518"/>
      <c r="ACA358" s="518"/>
      <c r="ACB358" s="518"/>
      <c r="ACC358" s="518"/>
      <c r="ACD358" s="518"/>
      <c r="ACE358" s="518"/>
      <c r="ACF358" s="518"/>
      <c r="ACG358" s="518"/>
      <c r="ACH358" s="518"/>
      <c r="ACI358" s="518"/>
      <c r="ACJ358" s="518"/>
      <c r="ACK358" s="518"/>
      <c r="ACL358" s="518"/>
      <c r="ACM358" s="518"/>
      <c r="ACN358" s="518"/>
      <c r="ACO358" s="518"/>
      <c r="ACP358" s="518"/>
      <c r="ACQ358" s="518"/>
      <c r="ACR358" s="518"/>
      <c r="ACS358" s="518"/>
      <c r="ACT358" s="518"/>
      <c r="ACU358" s="518"/>
      <c r="ACV358" s="518"/>
      <c r="ACW358" s="518"/>
      <c r="ACX358" s="518"/>
      <c r="ACY358" s="518"/>
      <c r="ACZ358" s="518"/>
      <c r="ADA358" s="518"/>
      <c r="ADB358" s="518"/>
      <c r="ADC358" s="518"/>
      <c r="ADD358" s="518"/>
      <c r="ADE358" s="518"/>
      <c r="ADF358" s="518"/>
      <c r="ADG358" s="518"/>
      <c r="ADH358" s="518"/>
      <c r="ADI358" s="518"/>
      <c r="ADJ358" s="518"/>
      <c r="ADK358" s="518"/>
      <c r="ADL358" s="518"/>
      <c r="ADM358" s="518"/>
      <c r="ADN358" s="518"/>
      <c r="ADO358" s="518"/>
      <c r="ADP358" s="518"/>
      <c r="ADQ358" s="518"/>
      <c r="ADR358" s="518"/>
      <c r="ADS358" s="518"/>
      <c r="ADT358" s="518"/>
      <c r="ADU358" s="518"/>
      <c r="ADV358" s="518"/>
      <c r="ADW358" s="518"/>
      <c r="ADX358" s="518"/>
      <c r="ADY358" s="518"/>
      <c r="ADZ358" s="518"/>
      <c r="AEA358" s="518"/>
      <c r="AEB358" s="518"/>
      <c r="AEC358" s="518"/>
      <c r="AED358" s="518"/>
      <c r="AEE358" s="518"/>
      <c r="AEF358" s="518"/>
      <c r="AEG358" s="518"/>
      <c r="AEH358" s="518"/>
      <c r="AEI358" s="518"/>
      <c r="AEJ358" s="518"/>
      <c r="AEK358" s="518"/>
      <c r="AEL358" s="518"/>
      <c r="AEM358" s="518"/>
      <c r="AEN358" s="518"/>
      <c r="AEO358" s="518"/>
      <c r="AEP358" s="518"/>
      <c r="AEQ358" s="518"/>
      <c r="AER358" s="518"/>
      <c r="AES358" s="518"/>
      <c r="AET358" s="518"/>
      <c r="AEU358" s="518"/>
      <c r="AEV358" s="518"/>
      <c r="AEW358" s="518"/>
      <c r="AEX358" s="518"/>
      <c r="AEY358" s="518"/>
      <c r="AEZ358" s="518"/>
      <c r="AFA358" s="518"/>
      <c r="AFB358" s="518"/>
      <c r="AFC358" s="518"/>
      <c r="AFD358" s="518"/>
      <c r="AFE358" s="518"/>
      <c r="AFF358" s="518"/>
      <c r="AFG358" s="518"/>
      <c r="AFH358" s="518"/>
      <c r="AFI358" s="518"/>
      <c r="AFJ358" s="518"/>
      <c r="AFK358" s="518"/>
      <c r="AFL358" s="518"/>
      <c r="AFM358" s="518"/>
      <c r="AFN358" s="518"/>
      <c r="AFO358" s="518"/>
      <c r="AFP358" s="518"/>
      <c r="AFQ358" s="518"/>
      <c r="AFR358" s="518"/>
      <c r="AFS358" s="518"/>
      <c r="AFT358" s="518"/>
      <c r="AFU358" s="518"/>
      <c r="AFV358" s="518"/>
      <c r="AFW358" s="518"/>
      <c r="AFX358" s="518"/>
      <c r="AFY358" s="518"/>
      <c r="AFZ358" s="518"/>
      <c r="AGA358" s="518"/>
      <c r="AGB358" s="518"/>
      <c r="AGC358" s="518"/>
      <c r="AGD358" s="518"/>
      <c r="AGE358" s="518"/>
      <c r="AGF358" s="518"/>
      <c r="AGG358" s="518"/>
      <c r="AGH358" s="518"/>
      <c r="AGI358" s="518"/>
      <c r="AGJ358" s="518"/>
      <c r="AGK358" s="518"/>
      <c r="AGL358" s="518"/>
      <c r="AGM358" s="518"/>
      <c r="AGN358" s="518"/>
      <c r="AGO358" s="518"/>
      <c r="AGP358" s="518"/>
      <c r="AGQ358" s="518"/>
      <c r="AGR358" s="518"/>
      <c r="AGS358" s="518"/>
      <c r="AGT358" s="518"/>
      <c r="AGU358" s="518"/>
      <c r="AGV358" s="518"/>
      <c r="AGW358" s="518"/>
      <c r="AGX358" s="518"/>
      <c r="AGY358" s="518"/>
      <c r="AGZ358" s="518"/>
      <c r="AHA358" s="518"/>
      <c r="AHB358" s="518"/>
      <c r="AHC358" s="518"/>
      <c r="AHD358" s="518"/>
      <c r="AHE358" s="518"/>
      <c r="AHF358" s="518"/>
      <c r="AHG358" s="518"/>
      <c r="AHH358" s="518"/>
      <c r="AHI358" s="518"/>
      <c r="AHJ358" s="518"/>
      <c r="AHK358" s="518"/>
      <c r="AHL358" s="518"/>
      <c r="AHM358" s="518"/>
      <c r="AHN358" s="518"/>
      <c r="AHO358" s="518"/>
      <c r="AHP358" s="518"/>
      <c r="AHQ358" s="518"/>
      <c r="AHR358" s="518"/>
      <c r="AHS358" s="518"/>
      <c r="AHT358" s="518"/>
      <c r="AHU358" s="518"/>
      <c r="AHV358" s="518"/>
      <c r="AHW358" s="518"/>
      <c r="AHX358" s="518"/>
      <c r="AHY358" s="518"/>
      <c r="AHZ358" s="518"/>
      <c r="AIA358" s="518"/>
      <c r="AIB358" s="518"/>
      <c r="AIC358" s="518"/>
      <c r="AID358" s="518"/>
      <c r="AIE358" s="518"/>
      <c r="AIF358" s="518"/>
      <c r="AIG358" s="518"/>
      <c r="AIH358" s="518"/>
      <c r="AII358" s="518"/>
      <c r="AIJ358" s="518"/>
      <c r="AIK358" s="518"/>
      <c r="AIL358" s="518"/>
      <c r="AIM358" s="518"/>
      <c r="AIN358" s="518"/>
      <c r="AIO358" s="518"/>
      <c r="AIP358" s="518"/>
      <c r="AIQ358" s="518"/>
      <c r="AIR358" s="518"/>
      <c r="AIS358" s="518"/>
      <c r="AIT358" s="518"/>
      <c r="AIU358" s="518"/>
      <c r="AIV358" s="518"/>
      <c r="AIW358" s="518"/>
      <c r="AIX358" s="518"/>
      <c r="AIY358" s="518"/>
      <c r="AIZ358" s="518"/>
      <c r="AJA358" s="518"/>
      <c r="AJB358" s="518"/>
      <c r="AJC358" s="518"/>
      <c r="AJD358" s="518"/>
      <c r="AJE358" s="518"/>
      <c r="AJF358" s="518"/>
      <c r="AJG358" s="518"/>
      <c r="AJH358" s="518"/>
      <c r="AJI358" s="518"/>
      <c r="AJJ358" s="518"/>
      <c r="AJK358" s="518"/>
      <c r="AJL358" s="518"/>
      <c r="AJM358" s="518"/>
      <c r="AJN358" s="518"/>
      <c r="AJO358" s="518"/>
      <c r="AJP358" s="518"/>
      <c r="AJQ358" s="518"/>
      <c r="AJR358" s="518"/>
      <c r="AJS358" s="518"/>
      <c r="AJT358" s="518"/>
      <c r="AJU358" s="518"/>
      <c r="AJV358" s="518"/>
      <c r="AJW358" s="518"/>
      <c r="AJX358" s="518"/>
      <c r="AJY358" s="518"/>
      <c r="AJZ358" s="518"/>
      <c r="AKA358" s="518"/>
      <c r="AKB358" s="518"/>
      <c r="AKC358" s="518"/>
      <c r="AKD358" s="518"/>
      <c r="AKE358" s="518"/>
      <c r="AKF358" s="518"/>
      <c r="AKG358" s="518"/>
      <c r="AKH358" s="518"/>
      <c r="AKI358" s="518"/>
      <c r="AKJ358" s="518"/>
      <c r="AKK358" s="518"/>
      <c r="AKL358" s="518"/>
      <c r="AKM358" s="518"/>
      <c r="AKN358" s="518"/>
      <c r="AKO358" s="518"/>
      <c r="AKP358" s="518"/>
      <c r="AKQ358" s="518"/>
      <c r="AKR358" s="518"/>
      <c r="AKS358" s="518"/>
      <c r="AKT358" s="518"/>
      <c r="AKU358" s="518"/>
      <c r="AKV358" s="518"/>
      <c r="AKW358" s="518"/>
      <c r="AKX358" s="518"/>
      <c r="AKY358" s="518"/>
      <c r="AKZ358" s="518"/>
      <c r="ALA358" s="518"/>
      <c r="ALB358" s="518"/>
      <c r="ALC358" s="518"/>
      <c r="ALD358" s="518"/>
      <c r="ALE358" s="518"/>
      <c r="ALF358" s="518"/>
      <c r="ALG358" s="518"/>
      <c r="ALH358" s="518"/>
      <c r="ALI358" s="518"/>
      <c r="ALJ358" s="518"/>
      <c r="ALK358" s="518"/>
      <c r="ALL358" s="518"/>
      <c r="ALM358" s="518"/>
      <c r="ALN358" s="518"/>
      <c r="ALO358" s="518"/>
      <c r="ALP358" s="518"/>
      <c r="ALQ358" s="518"/>
      <c r="ALR358" s="518"/>
      <c r="ALS358" s="518"/>
      <c r="ALT358" s="518"/>
      <c r="ALU358" s="518"/>
      <c r="ALV358" s="518"/>
      <c r="ALW358" s="518"/>
      <c r="ALX358" s="518"/>
      <c r="ALY358" s="518"/>
      <c r="ALZ358" s="518"/>
      <c r="AMA358" s="518"/>
      <c r="AMB358" s="518"/>
      <c r="AMC358" s="518"/>
      <c r="AMD358" s="518"/>
      <c r="AME358" s="518"/>
      <c r="AMF358" s="518"/>
      <c r="AMG358" s="518"/>
      <c r="AMH358" s="518"/>
      <c r="AMI358" s="518"/>
      <c r="AMJ358" s="518"/>
      <c r="AMK358" s="518"/>
      <c r="AML358" s="518"/>
      <c r="AMM358" s="518"/>
      <c r="AMN358" s="518"/>
      <c r="AMO358" s="518"/>
      <c r="AMP358" s="518"/>
      <c r="AMQ358" s="518"/>
      <c r="AMR358" s="518"/>
      <c r="AMS358" s="518"/>
      <c r="AMT358" s="518"/>
      <c r="AMU358" s="518"/>
      <c r="AMV358" s="518"/>
      <c r="AMW358" s="518"/>
      <c r="AMX358" s="518"/>
      <c r="AMY358" s="518"/>
      <c r="AMZ358" s="518"/>
      <c r="ANA358" s="518"/>
      <c r="ANB358" s="518"/>
      <c r="ANC358" s="518"/>
      <c r="AND358" s="518"/>
      <c r="ANE358" s="518"/>
      <c r="ANF358" s="518"/>
      <c r="ANG358" s="518"/>
      <c r="ANH358" s="518"/>
      <c r="ANI358" s="518"/>
      <c r="ANJ358" s="518"/>
      <c r="ANK358" s="518"/>
      <c r="ANL358" s="518"/>
      <c r="ANM358" s="518"/>
      <c r="ANN358" s="518"/>
      <c r="ANO358" s="518"/>
      <c r="ANP358" s="518"/>
      <c r="ANQ358" s="518"/>
      <c r="ANR358" s="518"/>
      <c r="ANS358" s="518"/>
      <c r="ANT358" s="518"/>
      <c r="ANU358" s="518"/>
      <c r="ANV358" s="518"/>
      <c r="ANW358" s="518"/>
      <c r="ANX358" s="518"/>
      <c r="ANY358" s="518"/>
      <c r="ANZ358" s="518"/>
      <c r="AOA358" s="518"/>
      <c r="AOB358" s="518"/>
      <c r="AOC358" s="518"/>
      <c r="AOD358" s="518"/>
      <c r="AOE358" s="518"/>
      <c r="AOF358" s="518"/>
      <c r="AOG358" s="518"/>
      <c r="AOH358" s="518"/>
      <c r="AOI358" s="518"/>
      <c r="AOJ358" s="518"/>
      <c r="AOK358" s="518"/>
      <c r="AOL358" s="518"/>
      <c r="AOM358" s="518"/>
      <c r="AON358" s="518"/>
      <c r="AOO358" s="518"/>
      <c r="AOP358" s="518"/>
      <c r="AOQ358" s="518"/>
      <c r="AOR358" s="518"/>
      <c r="AOS358" s="518"/>
      <c r="AOT358" s="518"/>
      <c r="AOU358" s="518"/>
      <c r="AOV358" s="518"/>
      <c r="AOW358" s="518"/>
      <c r="AOX358" s="518"/>
      <c r="AOY358" s="518"/>
      <c r="AOZ358" s="518"/>
      <c r="APA358" s="518"/>
      <c r="APB358" s="518"/>
      <c r="APC358" s="518"/>
      <c r="APD358" s="518"/>
      <c r="APE358" s="518"/>
      <c r="APF358" s="518"/>
      <c r="APG358" s="518"/>
      <c r="APH358" s="518"/>
      <c r="API358" s="518"/>
      <c r="APJ358" s="518"/>
      <c r="APK358" s="518"/>
      <c r="APL358" s="518"/>
      <c r="APM358" s="518"/>
      <c r="APN358" s="518"/>
      <c r="APO358" s="518"/>
      <c r="APP358" s="518"/>
      <c r="APQ358" s="518"/>
      <c r="APR358" s="518"/>
      <c r="APS358" s="518"/>
      <c r="APT358" s="518"/>
      <c r="APU358" s="518"/>
      <c r="APV358" s="518"/>
      <c r="APW358" s="518"/>
      <c r="APX358" s="518"/>
      <c r="APY358" s="518"/>
      <c r="APZ358" s="518"/>
      <c r="AQA358" s="518"/>
      <c r="AQB358" s="518"/>
      <c r="AQC358" s="518"/>
      <c r="AQD358" s="518"/>
      <c r="AQE358" s="518"/>
      <c r="AQF358" s="518"/>
      <c r="AQG358" s="518"/>
      <c r="AQH358" s="518"/>
      <c r="AQI358" s="518"/>
      <c r="AQJ358" s="518"/>
      <c r="AQK358" s="518"/>
      <c r="AQL358" s="518"/>
      <c r="AQM358" s="518"/>
      <c r="AQN358" s="518"/>
      <c r="AQO358" s="518"/>
      <c r="AQP358" s="518"/>
      <c r="AQQ358" s="518"/>
      <c r="AQR358" s="518"/>
      <c r="AQS358" s="518"/>
      <c r="AQT358" s="518"/>
      <c r="AQU358" s="518"/>
      <c r="AQV358" s="518"/>
      <c r="AQW358" s="518"/>
      <c r="AQX358" s="518"/>
      <c r="AQY358" s="518"/>
      <c r="AQZ358" s="518"/>
      <c r="ARA358" s="518"/>
      <c r="ARB358" s="518"/>
      <c r="ARC358" s="518"/>
      <c r="ARD358" s="518"/>
      <c r="ARE358" s="518"/>
      <c r="ARF358" s="518"/>
      <c r="ARG358" s="518"/>
      <c r="ARH358" s="518"/>
      <c r="ARI358" s="518"/>
      <c r="ARJ358" s="518"/>
      <c r="ARK358" s="518"/>
      <c r="ARL358" s="518"/>
      <c r="ARM358" s="518"/>
      <c r="ARN358" s="518"/>
      <c r="ARO358" s="518"/>
      <c r="ARP358" s="518"/>
      <c r="ARQ358" s="518"/>
      <c r="ARR358" s="518"/>
      <c r="ARS358" s="518"/>
      <c r="ART358" s="518"/>
      <c r="ARU358" s="518"/>
      <c r="ARV358" s="518"/>
      <c r="ARW358" s="518"/>
      <c r="ARX358" s="518"/>
      <c r="ARY358" s="518"/>
      <c r="ARZ358" s="518"/>
      <c r="ASA358" s="518"/>
      <c r="ASB358" s="518"/>
      <c r="ASC358" s="518"/>
    </row>
    <row r="359" spans="1:1173" s="507" customFormat="1" ht="22" hidden="1" customHeight="1" thickTop="1" x14ac:dyDescent="0.15">
      <c r="A359" s="483"/>
      <c r="B359" s="560"/>
      <c r="C359" s="561"/>
      <c r="D359" s="562"/>
      <c r="E359" s="562"/>
      <c r="F359" s="562"/>
      <c r="G359" s="562"/>
      <c r="H359" s="562"/>
      <c r="I359" s="562"/>
      <c r="J359" s="562"/>
      <c r="K359" s="562"/>
      <c r="L359" s="562"/>
      <c r="M359" s="562"/>
      <c r="N359" s="562"/>
      <c r="O359" s="562"/>
      <c r="P359" s="562"/>
      <c r="Q359" s="562"/>
      <c r="R359" s="562"/>
      <c r="S359" s="562"/>
      <c r="T359" s="562"/>
      <c r="U359" s="562"/>
      <c r="V359" s="562"/>
      <c r="W359" s="562"/>
      <c r="X359" s="562"/>
      <c r="Y359" s="562"/>
      <c r="Z359" s="562"/>
      <c r="AA359" s="562"/>
      <c r="AB359" s="562"/>
      <c r="AC359" s="562"/>
      <c r="AD359" s="562"/>
      <c r="AE359" s="562"/>
      <c r="AF359" s="562"/>
      <c r="AG359" s="562"/>
      <c r="AH359" s="562"/>
      <c r="AI359" s="562"/>
      <c r="AJ359" s="562"/>
      <c r="AK359" s="562"/>
      <c r="AL359" s="562"/>
      <c r="AM359" s="562"/>
      <c r="AN359" s="562"/>
      <c r="AO359" s="562"/>
      <c r="AP359" s="562"/>
      <c r="AQ359" s="562"/>
      <c r="AR359" s="562"/>
    </row>
    <row r="360" spans="1:1173" s="483" customFormat="1" ht="22" hidden="1" customHeight="1" x14ac:dyDescent="0.15">
      <c r="B360" s="496"/>
      <c r="C360" s="497" t="s">
        <v>77</v>
      </c>
      <c r="D360" s="479"/>
      <c r="E360" s="563"/>
      <c r="F360" s="572"/>
      <c r="J360" s="489"/>
    </row>
    <row r="361" spans="1:1173" s="503" customFormat="1" ht="22" hidden="1" customHeight="1" thickBot="1" x14ac:dyDescent="0.2">
      <c r="A361" s="483"/>
      <c r="B361" s="498" t="s">
        <v>69</v>
      </c>
      <c r="C361" s="499" t="s">
        <v>11</v>
      </c>
      <c r="D361" s="500">
        <f>D$29</f>
        <v>2018</v>
      </c>
      <c r="E361" s="501">
        <f t="shared" ref="E361:AR361" si="132">E$29</f>
        <v>2019</v>
      </c>
      <c r="F361" s="500">
        <f t="shared" si="132"/>
        <v>2020</v>
      </c>
      <c r="G361" s="500">
        <f t="shared" si="132"/>
        <v>2021</v>
      </c>
      <c r="H361" s="500">
        <f t="shared" si="132"/>
        <v>2022</v>
      </c>
      <c r="I361" s="500">
        <f t="shared" si="132"/>
        <v>2023</v>
      </c>
      <c r="J361" s="501">
        <f t="shared" si="132"/>
        <v>2024</v>
      </c>
      <c r="K361" s="500">
        <f t="shared" si="132"/>
        <v>2025</v>
      </c>
      <c r="L361" s="500">
        <f t="shared" si="132"/>
        <v>2026</v>
      </c>
      <c r="M361" s="500">
        <f t="shared" si="132"/>
        <v>2027</v>
      </c>
      <c r="N361" s="500">
        <f t="shared" si="132"/>
        <v>2028</v>
      </c>
      <c r="O361" s="500">
        <f t="shared" si="132"/>
        <v>2029</v>
      </c>
      <c r="P361" s="500">
        <f t="shared" si="132"/>
        <v>2030</v>
      </c>
      <c r="Q361" s="500">
        <f t="shared" si="132"/>
        <v>2031</v>
      </c>
      <c r="R361" s="500">
        <f t="shared" si="132"/>
        <v>2032</v>
      </c>
      <c r="S361" s="500">
        <f t="shared" si="132"/>
        <v>2033</v>
      </c>
      <c r="T361" s="500">
        <f t="shared" si="132"/>
        <v>2034</v>
      </c>
      <c r="U361" s="500">
        <f t="shared" si="132"/>
        <v>2035</v>
      </c>
      <c r="V361" s="500">
        <f t="shared" si="132"/>
        <v>2036</v>
      </c>
      <c r="W361" s="500">
        <f t="shared" si="132"/>
        <v>2037</v>
      </c>
      <c r="X361" s="500">
        <f t="shared" si="132"/>
        <v>2038</v>
      </c>
      <c r="Y361" s="500">
        <f t="shared" si="132"/>
        <v>2039</v>
      </c>
      <c r="Z361" s="500">
        <f t="shared" si="132"/>
        <v>2040</v>
      </c>
      <c r="AA361" s="500">
        <f t="shared" si="132"/>
        <v>2041</v>
      </c>
      <c r="AB361" s="500">
        <f t="shared" si="132"/>
        <v>2042</v>
      </c>
      <c r="AC361" s="500">
        <f t="shared" si="132"/>
        <v>2043</v>
      </c>
      <c r="AD361" s="500">
        <f t="shared" si="132"/>
        <v>2044</v>
      </c>
      <c r="AE361" s="500">
        <f t="shared" si="132"/>
        <v>2045</v>
      </c>
      <c r="AF361" s="500">
        <f t="shared" si="132"/>
        <v>2046</v>
      </c>
      <c r="AG361" s="500">
        <f t="shared" si="132"/>
        <v>2047</v>
      </c>
      <c r="AH361" s="500">
        <f t="shared" si="132"/>
        <v>2048</v>
      </c>
      <c r="AI361" s="500">
        <f t="shared" si="132"/>
        <v>2049</v>
      </c>
      <c r="AJ361" s="500">
        <f t="shared" si="132"/>
        <v>2050</v>
      </c>
      <c r="AK361" s="500" t="str">
        <f t="shared" si="132"/>
        <v/>
      </c>
      <c r="AL361" s="500" t="str">
        <f t="shared" si="132"/>
        <v/>
      </c>
      <c r="AM361" s="500" t="str">
        <f t="shared" si="132"/>
        <v/>
      </c>
      <c r="AN361" s="500" t="str">
        <f t="shared" si="132"/>
        <v/>
      </c>
      <c r="AO361" s="500" t="str">
        <f t="shared" si="132"/>
        <v/>
      </c>
      <c r="AP361" s="500" t="str">
        <f t="shared" si="132"/>
        <v/>
      </c>
      <c r="AQ361" s="500" t="str">
        <f t="shared" si="132"/>
        <v/>
      </c>
      <c r="AR361" s="500" t="str">
        <f t="shared" si="132"/>
        <v/>
      </c>
      <c r="AS361" s="502"/>
      <c r="AT361" s="502"/>
      <c r="AU361" s="502"/>
      <c r="AV361" s="502"/>
      <c r="AW361" s="502"/>
      <c r="AX361" s="502"/>
      <c r="AY361" s="502"/>
      <c r="AZ361" s="502"/>
      <c r="BA361" s="502"/>
      <c r="BB361" s="502"/>
      <c r="BC361" s="502"/>
      <c r="BD361" s="502"/>
      <c r="BE361" s="502"/>
      <c r="BF361" s="502"/>
      <c r="BG361" s="502"/>
      <c r="BH361" s="502"/>
      <c r="BI361" s="502"/>
      <c r="BJ361" s="502"/>
      <c r="BK361" s="502"/>
      <c r="BL361" s="502"/>
      <c r="BM361" s="502"/>
      <c r="BN361" s="502"/>
      <c r="BO361" s="502"/>
      <c r="BP361" s="502"/>
      <c r="BQ361" s="502"/>
      <c r="BR361" s="502"/>
      <c r="BS361" s="502"/>
      <c r="BT361" s="502"/>
      <c r="BU361" s="502"/>
      <c r="BV361" s="502"/>
      <c r="BW361" s="502"/>
      <c r="BX361" s="502"/>
      <c r="BY361" s="502"/>
      <c r="BZ361" s="502"/>
      <c r="CA361" s="502"/>
      <c r="CB361" s="502"/>
      <c r="CC361" s="502"/>
      <c r="CD361" s="502"/>
      <c r="CE361" s="502"/>
      <c r="CF361" s="502"/>
      <c r="CG361" s="502"/>
      <c r="CH361" s="502"/>
      <c r="CI361" s="502"/>
      <c r="CJ361" s="502"/>
      <c r="CK361" s="502"/>
      <c r="CL361" s="502"/>
      <c r="CM361" s="502"/>
      <c r="CN361" s="502"/>
      <c r="CO361" s="502"/>
      <c r="CP361" s="502"/>
      <c r="CQ361" s="502"/>
      <c r="CR361" s="502"/>
      <c r="CS361" s="502"/>
      <c r="CT361" s="502"/>
      <c r="CU361" s="502"/>
      <c r="CV361" s="502"/>
      <c r="CW361" s="502"/>
      <c r="CX361" s="502"/>
      <c r="CY361" s="502"/>
      <c r="CZ361" s="502"/>
      <c r="DA361" s="502"/>
      <c r="DB361" s="502"/>
      <c r="DC361" s="502"/>
      <c r="DD361" s="502"/>
      <c r="DE361" s="502"/>
      <c r="DF361" s="502"/>
      <c r="DG361" s="502"/>
      <c r="DH361" s="502"/>
      <c r="DI361" s="502"/>
      <c r="DJ361" s="502"/>
      <c r="DK361" s="502"/>
      <c r="DL361" s="502"/>
      <c r="DM361" s="502"/>
      <c r="DN361" s="502"/>
      <c r="DO361" s="502"/>
      <c r="DP361" s="502"/>
      <c r="DQ361" s="502"/>
      <c r="DR361" s="502"/>
      <c r="DS361" s="502"/>
      <c r="DT361" s="502"/>
      <c r="DU361" s="502"/>
      <c r="DV361" s="502"/>
      <c r="DW361" s="502"/>
      <c r="DX361" s="502"/>
      <c r="DY361" s="502"/>
      <c r="DZ361" s="502"/>
      <c r="EA361" s="502"/>
      <c r="EB361" s="502"/>
      <c r="EC361" s="502"/>
      <c r="ED361" s="502"/>
      <c r="EE361" s="502"/>
      <c r="EF361" s="502"/>
      <c r="EG361" s="502"/>
      <c r="EH361" s="502"/>
      <c r="EI361" s="502"/>
      <c r="EJ361" s="502"/>
      <c r="EK361" s="502"/>
      <c r="EL361" s="502"/>
      <c r="EM361" s="502"/>
      <c r="EN361" s="502"/>
      <c r="EO361" s="502"/>
      <c r="EP361" s="502"/>
      <c r="EQ361" s="502"/>
      <c r="ER361" s="502"/>
      <c r="ES361" s="502"/>
      <c r="ET361" s="502"/>
      <c r="EU361" s="502"/>
      <c r="EV361" s="502"/>
      <c r="EW361" s="502"/>
      <c r="EX361" s="502"/>
      <c r="EY361" s="502"/>
      <c r="EZ361" s="502"/>
      <c r="FA361" s="502"/>
      <c r="FB361" s="502"/>
      <c r="FC361" s="502"/>
      <c r="FD361" s="502"/>
      <c r="FE361" s="502"/>
      <c r="FF361" s="502"/>
      <c r="FG361" s="502"/>
      <c r="FH361" s="502"/>
      <c r="FI361" s="502"/>
      <c r="FJ361" s="502"/>
      <c r="FK361" s="502"/>
      <c r="FL361" s="502"/>
      <c r="FM361" s="502"/>
      <c r="FN361" s="502"/>
      <c r="FO361" s="502"/>
      <c r="FP361" s="502"/>
      <c r="FQ361" s="502"/>
      <c r="FR361" s="502"/>
      <c r="FS361" s="502"/>
      <c r="FT361" s="502"/>
      <c r="FU361" s="502"/>
      <c r="FV361" s="502"/>
      <c r="FW361" s="502"/>
      <c r="FX361" s="502"/>
      <c r="FY361" s="502"/>
      <c r="FZ361" s="502"/>
      <c r="GA361" s="502"/>
      <c r="GB361" s="502"/>
      <c r="GC361" s="502"/>
      <c r="GD361" s="502"/>
      <c r="GE361" s="502"/>
      <c r="GF361" s="502"/>
      <c r="GG361" s="502"/>
      <c r="GH361" s="502"/>
      <c r="GI361" s="502"/>
      <c r="GJ361" s="502"/>
      <c r="GK361" s="502"/>
      <c r="GL361" s="502"/>
      <c r="GM361" s="502"/>
      <c r="GN361" s="502"/>
      <c r="GO361" s="502"/>
      <c r="GP361" s="502"/>
      <c r="GQ361" s="502"/>
      <c r="GR361" s="502"/>
      <c r="GS361" s="502"/>
      <c r="GT361" s="502"/>
      <c r="GU361" s="502"/>
      <c r="GV361" s="502"/>
      <c r="GW361" s="502"/>
      <c r="GX361" s="502"/>
      <c r="GY361" s="502"/>
      <c r="GZ361" s="502"/>
      <c r="HA361" s="502"/>
      <c r="HB361" s="502"/>
      <c r="HC361" s="502"/>
      <c r="HD361" s="502"/>
      <c r="HE361" s="502"/>
      <c r="HF361" s="502"/>
      <c r="HG361" s="502"/>
      <c r="HH361" s="502"/>
      <c r="HI361" s="502"/>
      <c r="HJ361" s="502"/>
      <c r="HK361" s="502"/>
      <c r="HL361" s="502"/>
      <c r="HM361" s="502"/>
      <c r="HN361" s="502"/>
      <c r="HO361" s="502"/>
      <c r="HP361" s="502"/>
      <c r="HQ361" s="502"/>
      <c r="HR361" s="502"/>
      <c r="HS361" s="502"/>
      <c r="HT361" s="502"/>
      <c r="HU361" s="502"/>
      <c r="HV361" s="502"/>
      <c r="HW361" s="502"/>
      <c r="HX361" s="502"/>
      <c r="HY361" s="502"/>
      <c r="HZ361" s="502"/>
      <c r="IA361" s="502"/>
      <c r="IB361" s="502"/>
      <c r="IC361" s="502"/>
      <c r="ID361" s="502"/>
      <c r="IE361" s="502"/>
      <c r="IF361" s="502"/>
      <c r="IG361" s="502"/>
      <c r="IH361" s="502"/>
      <c r="II361" s="502"/>
      <c r="IJ361" s="502"/>
      <c r="IK361" s="502"/>
      <c r="IL361" s="502"/>
      <c r="IM361" s="502"/>
      <c r="IN361" s="502"/>
      <c r="IO361" s="502"/>
      <c r="IP361" s="502"/>
      <c r="IQ361" s="502"/>
      <c r="IR361" s="502"/>
      <c r="IS361" s="502"/>
      <c r="IT361" s="502"/>
      <c r="IU361" s="502"/>
      <c r="IV361" s="502"/>
      <c r="IW361" s="502"/>
      <c r="IX361" s="502"/>
      <c r="IY361" s="502"/>
      <c r="IZ361" s="502"/>
      <c r="JA361" s="502"/>
      <c r="JB361" s="502"/>
      <c r="JC361" s="502"/>
      <c r="JD361" s="502"/>
      <c r="JE361" s="502"/>
      <c r="JF361" s="502"/>
      <c r="JG361" s="502"/>
      <c r="JH361" s="502"/>
      <c r="JI361" s="502"/>
      <c r="JJ361" s="502"/>
      <c r="JK361" s="502"/>
      <c r="JL361" s="502"/>
      <c r="JM361" s="502"/>
      <c r="JN361" s="502"/>
      <c r="JO361" s="502"/>
      <c r="JP361" s="502"/>
      <c r="JQ361" s="502"/>
      <c r="JR361" s="502"/>
      <c r="JS361" s="502"/>
      <c r="JT361" s="502"/>
      <c r="JU361" s="502"/>
      <c r="JV361" s="502"/>
      <c r="JW361" s="502"/>
      <c r="JX361" s="502"/>
      <c r="JY361" s="502"/>
      <c r="JZ361" s="502"/>
      <c r="KA361" s="502"/>
      <c r="KB361" s="502"/>
      <c r="KC361" s="502"/>
      <c r="KD361" s="502"/>
      <c r="KE361" s="502"/>
      <c r="KF361" s="502"/>
      <c r="KG361" s="502"/>
      <c r="KH361" s="502"/>
      <c r="KI361" s="502"/>
      <c r="KJ361" s="502"/>
      <c r="KK361" s="502"/>
      <c r="KL361" s="502"/>
      <c r="KM361" s="502"/>
      <c r="KN361" s="502"/>
      <c r="KO361" s="502"/>
      <c r="KP361" s="502"/>
      <c r="KQ361" s="502"/>
      <c r="KR361" s="502"/>
      <c r="KS361" s="502"/>
      <c r="KT361" s="502"/>
      <c r="KU361" s="502"/>
      <c r="KV361" s="502"/>
      <c r="KW361" s="502"/>
      <c r="KX361" s="502"/>
      <c r="KY361" s="502"/>
      <c r="KZ361" s="502"/>
      <c r="LA361" s="502"/>
      <c r="LB361" s="502"/>
      <c r="LC361" s="502"/>
      <c r="LD361" s="502"/>
      <c r="LE361" s="502"/>
      <c r="LF361" s="502"/>
      <c r="LG361" s="502"/>
      <c r="LH361" s="502"/>
      <c r="LI361" s="502"/>
      <c r="LJ361" s="502"/>
      <c r="LK361" s="502"/>
      <c r="LL361" s="502"/>
      <c r="LM361" s="502"/>
      <c r="LN361" s="502"/>
      <c r="LO361" s="502"/>
      <c r="LP361" s="502"/>
      <c r="LQ361" s="502"/>
      <c r="LR361" s="502"/>
      <c r="LS361" s="502"/>
      <c r="LT361" s="502"/>
      <c r="LU361" s="502"/>
      <c r="LV361" s="502"/>
      <c r="LW361" s="502"/>
      <c r="LX361" s="502"/>
      <c r="LY361" s="502"/>
      <c r="LZ361" s="502"/>
      <c r="MA361" s="502"/>
      <c r="MB361" s="502"/>
      <c r="MC361" s="502"/>
      <c r="MD361" s="502"/>
      <c r="ME361" s="502"/>
      <c r="MF361" s="502"/>
      <c r="MG361" s="502"/>
      <c r="MH361" s="502"/>
      <c r="MI361" s="502"/>
      <c r="MJ361" s="502"/>
      <c r="MK361" s="502"/>
      <c r="ML361" s="502"/>
      <c r="MM361" s="502"/>
      <c r="MN361" s="502"/>
      <c r="MO361" s="502"/>
      <c r="MP361" s="502"/>
      <c r="MQ361" s="502"/>
      <c r="MR361" s="502"/>
      <c r="MS361" s="502"/>
      <c r="MT361" s="502"/>
      <c r="MU361" s="502"/>
      <c r="MV361" s="502"/>
      <c r="MW361" s="502"/>
      <c r="MX361" s="502"/>
      <c r="MY361" s="502"/>
      <c r="MZ361" s="502"/>
      <c r="NA361" s="502"/>
      <c r="NB361" s="502"/>
      <c r="NC361" s="502"/>
      <c r="ND361" s="502"/>
      <c r="NE361" s="502"/>
      <c r="NF361" s="502"/>
      <c r="NG361" s="502"/>
      <c r="NH361" s="502"/>
      <c r="NI361" s="502"/>
      <c r="NJ361" s="502"/>
      <c r="NK361" s="502"/>
      <c r="NL361" s="502"/>
      <c r="NM361" s="502"/>
      <c r="NN361" s="502"/>
      <c r="NO361" s="502"/>
      <c r="NP361" s="502"/>
      <c r="NQ361" s="502"/>
      <c r="NR361" s="502"/>
      <c r="NS361" s="502"/>
      <c r="NT361" s="502"/>
      <c r="NU361" s="502"/>
      <c r="NV361" s="502"/>
      <c r="NW361" s="502"/>
      <c r="NX361" s="502"/>
      <c r="NY361" s="502"/>
      <c r="NZ361" s="502"/>
      <c r="OA361" s="502"/>
      <c r="OB361" s="502"/>
      <c r="OC361" s="502"/>
      <c r="OD361" s="502"/>
      <c r="OE361" s="502"/>
      <c r="OF361" s="502"/>
      <c r="OG361" s="502"/>
      <c r="OH361" s="502"/>
      <c r="OI361" s="502"/>
      <c r="OJ361" s="502"/>
      <c r="OK361" s="502"/>
      <c r="OL361" s="502"/>
      <c r="OM361" s="502"/>
      <c r="ON361" s="502"/>
      <c r="OO361" s="502"/>
      <c r="OP361" s="502"/>
      <c r="OQ361" s="502"/>
      <c r="OR361" s="502"/>
      <c r="OS361" s="502"/>
      <c r="OT361" s="502"/>
      <c r="OU361" s="502"/>
      <c r="OV361" s="502"/>
      <c r="OW361" s="502"/>
      <c r="OX361" s="502"/>
      <c r="OY361" s="502"/>
      <c r="OZ361" s="502"/>
      <c r="PA361" s="502"/>
      <c r="PB361" s="502"/>
      <c r="PC361" s="502"/>
      <c r="PD361" s="502"/>
      <c r="PE361" s="502"/>
      <c r="PF361" s="502"/>
      <c r="PG361" s="502"/>
      <c r="PH361" s="502"/>
      <c r="PI361" s="502"/>
      <c r="PJ361" s="502"/>
      <c r="PK361" s="502"/>
      <c r="PL361" s="502"/>
      <c r="PM361" s="502"/>
      <c r="PN361" s="502"/>
      <c r="PO361" s="502"/>
      <c r="PP361" s="502"/>
      <c r="PQ361" s="502"/>
      <c r="PR361" s="502"/>
      <c r="PS361" s="502"/>
      <c r="PT361" s="502"/>
      <c r="PU361" s="502"/>
      <c r="PV361" s="502"/>
      <c r="PW361" s="502"/>
      <c r="PX361" s="502"/>
      <c r="PY361" s="502"/>
      <c r="PZ361" s="502"/>
      <c r="QA361" s="502"/>
      <c r="QB361" s="502"/>
      <c r="QC361" s="502"/>
      <c r="QD361" s="502"/>
      <c r="QE361" s="502"/>
      <c r="QF361" s="502"/>
      <c r="QG361" s="502"/>
      <c r="QH361" s="502"/>
      <c r="QI361" s="502"/>
      <c r="QJ361" s="502"/>
      <c r="QK361" s="502"/>
      <c r="QL361" s="502"/>
      <c r="QM361" s="502"/>
      <c r="QN361" s="502"/>
      <c r="QO361" s="502"/>
      <c r="QP361" s="502"/>
      <c r="QQ361" s="502"/>
      <c r="QR361" s="502"/>
      <c r="QS361" s="502"/>
      <c r="QT361" s="502"/>
      <c r="QU361" s="502"/>
      <c r="QV361" s="502"/>
      <c r="QW361" s="502"/>
      <c r="QX361" s="502"/>
      <c r="QY361" s="502"/>
      <c r="QZ361" s="502"/>
      <c r="RA361" s="502"/>
      <c r="RB361" s="502"/>
      <c r="RC361" s="502"/>
      <c r="RD361" s="502"/>
      <c r="RE361" s="502"/>
      <c r="RF361" s="502"/>
      <c r="RG361" s="502"/>
      <c r="RH361" s="502"/>
      <c r="RI361" s="502"/>
      <c r="RJ361" s="502"/>
      <c r="RK361" s="502"/>
      <c r="RL361" s="502"/>
      <c r="RM361" s="502"/>
      <c r="RN361" s="502"/>
      <c r="RO361" s="502"/>
      <c r="RP361" s="502"/>
      <c r="RQ361" s="502"/>
      <c r="RR361" s="502"/>
      <c r="RS361" s="502"/>
      <c r="RT361" s="502"/>
      <c r="RU361" s="502"/>
      <c r="RV361" s="502"/>
      <c r="RW361" s="502"/>
      <c r="RX361" s="502"/>
      <c r="RY361" s="502"/>
      <c r="RZ361" s="502"/>
      <c r="SA361" s="502"/>
      <c r="SB361" s="502"/>
      <c r="SC361" s="502"/>
      <c r="SD361" s="502"/>
      <c r="SE361" s="502"/>
      <c r="SF361" s="502"/>
      <c r="SG361" s="502"/>
      <c r="SH361" s="502"/>
      <c r="SI361" s="502"/>
      <c r="SJ361" s="502"/>
      <c r="SK361" s="502"/>
      <c r="SL361" s="502"/>
      <c r="SM361" s="502"/>
      <c r="SN361" s="502"/>
      <c r="SO361" s="502"/>
      <c r="SP361" s="502"/>
      <c r="SQ361" s="502"/>
      <c r="SR361" s="502"/>
      <c r="SS361" s="502"/>
      <c r="ST361" s="502"/>
      <c r="SU361" s="502"/>
      <c r="SV361" s="502"/>
      <c r="SW361" s="502"/>
      <c r="SX361" s="502"/>
      <c r="SY361" s="502"/>
      <c r="SZ361" s="502"/>
      <c r="TA361" s="502"/>
      <c r="TB361" s="502"/>
      <c r="TC361" s="502"/>
      <c r="TD361" s="502"/>
      <c r="TE361" s="502"/>
      <c r="TF361" s="502"/>
      <c r="TG361" s="502"/>
      <c r="TH361" s="502"/>
      <c r="TI361" s="502"/>
      <c r="TJ361" s="502"/>
      <c r="TK361" s="502"/>
      <c r="TL361" s="502"/>
      <c r="TM361" s="502"/>
      <c r="TN361" s="502"/>
      <c r="TO361" s="502"/>
      <c r="TP361" s="502"/>
      <c r="TQ361" s="502"/>
      <c r="TR361" s="502"/>
      <c r="TS361" s="502"/>
      <c r="TT361" s="502"/>
      <c r="TU361" s="502"/>
      <c r="TV361" s="502"/>
      <c r="TW361" s="502"/>
      <c r="TX361" s="502"/>
      <c r="TY361" s="502"/>
      <c r="TZ361" s="502"/>
      <c r="UA361" s="502"/>
      <c r="UB361" s="502"/>
      <c r="UC361" s="502"/>
      <c r="UD361" s="502"/>
      <c r="UE361" s="502"/>
      <c r="UF361" s="502"/>
      <c r="UG361" s="502"/>
      <c r="UH361" s="502"/>
      <c r="UI361" s="502"/>
      <c r="UJ361" s="502"/>
      <c r="UK361" s="502"/>
      <c r="UL361" s="502"/>
      <c r="UM361" s="502"/>
      <c r="UN361" s="502"/>
      <c r="UO361" s="502"/>
      <c r="UP361" s="502"/>
      <c r="UQ361" s="502"/>
      <c r="UR361" s="502"/>
      <c r="US361" s="502"/>
      <c r="UT361" s="502"/>
      <c r="UU361" s="502"/>
      <c r="UV361" s="502"/>
      <c r="UW361" s="502"/>
      <c r="UX361" s="502"/>
      <c r="UY361" s="502"/>
      <c r="UZ361" s="502"/>
      <c r="VA361" s="502"/>
      <c r="VB361" s="502"/>
      <c r="VC361" s="502"/>
      <c r="VD361" s="502"/>
      <c r="VE361" s="502"/>
      <c r="VF361" s="502"/>
      <c r="VG361" s="502"/>
      <c r="VH361" s="502"/>
      <c r="VI361" s="502"/>
      <c r="VJ361" s="502"/>
      <c r="VK361" s="502"/>
      <c r="VL361" s="502"/>
      <c r="VM361" s="502"/>
      <c r="VN361" s="502"/>
      <c r="VO361" s="502"/>
      <c r="VP361" s="502"/>
      <c r="VQ361" s="502"/>
      <c r="VR361" s="502"/>
      <c r="VS361" s="502"/>
      <c r="VT361" s="502"/>
      <c r="VU361" s="502"/>
      <c r="VV361" s="502"/>
      <c r="VW361" s="502"/>
      <c r="VX361" s="502"/>
      <c r="VY361" s="502"/>
      <c r="VZ361" s="502"/>
      <c r="WA361" s="502"/>
      <c r="WB361" s="502"/>
      <c r="WC361" s="502"/>
      <c r="WD361" s="502"/>
      <c r="WE361" s="502"/>
      <c r="WF361" s="502"/>
      <c r="WG361" s="502"/>
      <c r="WH361" s="502"/>
      <c r="WI361" s="502"/>
      <c r="WJ361" s="502"/>
      <c r="WK361" s="502"/>
      <c r="WL361" s="502"/>
      <c r="WM361" s="502"/>
      <c r="WN361" s="502"/>
      <c r="WO361" s="502"/>
      <c r="WP361" s="502"/>
      <c r="WQ361" s="502"/>
      <c r="WR361" s="502"/>
      <c r="WS361" s="502"/>
      <c r="WT361" s="502"/>
      <c r="WU361" s="502"/>
      <c r="WV361" s="502"/>
      <c r="WW361" s="502"/>
      <c r="WX361" s="502"/>
      <c r="WY361" s="502"/>
      <c r="WZ361" s="502"/>
      <c r="XA361" s="502"/>
      <c r="XB361" s="502"/>
      <c r="XC361" s="502"/>
      <c r="XD361" s="502"/>
      <c r="XE361" s="502"/>
      <c r="XF361" s="502"/>
      <c r="XG361" s="502"/>
      <c r="XH361" s="502"/>
      <c r="XI361" s="502"/>
      <c r="XJ361" s="502"/>
      <c r="XK361" s="502"/>
      <c r="XL361" s="502"/>
      <c r="XM361" s="502"/>
      <c r="XN361" s="502"/>
      <c r="XO361" s="502"/>
      <c r="XP361" s="502"/>
      <c r="XQ361" s="502"/>
      <c r="XR361" s="502"/>
      <c r="XS361" s="502"/>
      <c r="XT361" s="502"/>
      <c r="XU361" s="502"/>
      <c r="XV361" s="502"/>
      <c r="XW361" s="502"/>
      <c r="XX361" s="502"/>
      <c r="XY361" s="502"/>
      <c r="XZ361" s="502"/>
      <c r="YA361" s="502"/>
      <c r="YB361" s="502"/>
      <c r="YC361" s="502"/>
      <c r="YD361" s="502"/>
      <c r="YE361" s="502"/>
      <c r="YF361" s="502"/>
      <c r="YG361" s="502"/>
      <c r="YH361" s="502"/>
      <c r="YI361" s="502"/>
      <c r="YJ361" s="502"/>
      <c r="YK361" s="502"/>
      <c r="YL361" s="502"/>
      <c r="YM361" s="502"/>
      <c r="YN361" s="502"/>
      <c r="YO361" s="502"/>
      <c r="YP361" s="502"/>
      <c r="YQ361" s="502"/>
      <c r="YR361" s="502"/>
      <c r="YS361" s="502"/>
      <c r="YT361" s="502"/>
      <c r="YU361" s="502"/>
      <c r="YV361" s="502"/>
      <c r="YW361" s="502"/>
      <c r="YX361" s="502"/>
      <c r="YY361" s="502"/>
      <c r="YZ361" s="502"/>
      <c r="ZA361" s="502"/>
      <c r="ZB361" s="502"/>
      <c r="ZC361" s="502"/>
      <c r="ZD361" s="502"/>
      <c r="ZE361" s="502"/>
      <c r="ZF361" s="502"/>
      <c r="ZG361" s="502"/>
      <c r="ZH361" s="502"/>
      <c r="ZI361" s="502"/>
      <c r="ZJ361" s="502"/>
      <c r="ZK361" s="502"/>
      <c r="ZL361" s="502"/>
      <c r="ZM361" s="502"/>
      <c r="ZN361" s="502"/>
      <c r="ZO361" s="502"/>
      <c r="ZP361" s="502"/>
      <c r="ZQ361" s="502"/>
      <c r="ZR361" s="502"/>
      <c r="ZS361" s="502"/>
      <c r="ZT361" s="502"/>
      <c r="ZU361" s="502"/>
      <c r="ZV361" s="502"/>
      <c r="ZW361" s="502"/>
      <c r="ZX361" s="502"/>
      <c r="ZY361" s="502"/>
      <c r="ZZ361" s="502"/>
      <c r="AAA361" s="502"/>
      <c r="AAB361" s="502"/>
      <c r="AAC361" s="502"/>
      <c r="AAD361" s="502"/>
      <c r="AAE361" s="502"/>
      <c r="AAF361" s="502"/>
      <c r="AAG361" s="502"/>
      <c r="AAH361" s="502"/>
      <c r="AAI361" s="502"/>
      <c r="AAJ361" s="502"/>
      <c r="AAK361" s="502"/>
      <c r="AAL361" s="502"/>
      <c r="AAM361" s="502"/>
      <c r="AAN361" s="502"/>
      <c r="AAO361" s="502"/>
      <c r="AAP361" s="502"/>
      <c r="AAQ361" s="502"/>
      <c r="AAR361" s="502"/>
      <c r="AAS361" s="502"/>
      <c r="AAT361" s="502"/>
      <c r="AAU361" s="502"/>
      <c r="AAV361" s="502"/>
      <c r="AAW361" s="502"/>
      <c r="AAX361" s="502"/>
      <c r="AAY361" s="502"/>
      <c r="AAZ361" s="502"/>
      <c r="ABA361" s="502"/>
      <c r="ABB361" s="502"/>
      <c r="ABC361" s="502"/>
      <c r="ABD361" s="502"/>
      <c r="ABE361" s="502"/>
      <c r="ABF361" s="502"/>
      <c r="ABG361" s="502"/>
      <c r="ABH361" s="502"/>
      <c r="ABI361" s="502"/>
      <c r="ABJ361" s="502"/>
      <c r="ABK361" s="502"/>
      <c r="ABL361" s="502"/>
      <c r="ABM361" s="502"/>
      <c r="ABN361" s="502"/>
      <c r="ABO361" s="502"/>
      <c r="ABP361" s="502"/>
      <c r="ABQ361" s="502"/>
      <c r="ABR361" s="502"/>
      <c r="ABS361" s="502"/>
      <c r="ABT361" s="502"/>
      <c r="ABU361" s="502"/>
      <c r="ABV361" s="502"/>
      <c r="ABW361" s="502"/>
      <c r="ABX361" s="502"/>
      <c r="ABY361" s="502"/>
      <c r="ABZ361" s="502"/>
      <c r="ACA361" s="502"/>
      <c r="ACB361" s="502"/>
      <c r="ACC361" s="502"/>
      <c r="ACD361" s="502"/>
      <c r="ACE361" s="502"/>
      <c r="ACF361" s="502"/>
      <c r="ACG361" s="502"/>
      <c r="ACH361" s="502"/>
      <c r="ACI361" s="502"/>
      <c r="ACJ361" s="502"/>
      <c r="ACK361" s="502"/>
      <c r="ACL361" s="502"/>
      <c r="ACM361" s="502"/>
      <c r="ACN361" s="502"/>
      <c r="ACO361" s="502"/>
      <c r="ACP361" s="502"/>
      <c r="ACQ361" s="502"/>
      <c r="ACR361" s="502"/>
      <c r="ACS361" s="502"/>
      <c r="ACT361" s="502"/>
      <c r="ACU361" s="502"/>
      <c r="ACV361" s="502"/>
      <c r="ACW361" s="502"/>
      <c r="ACX361" s="502"/>
      <c r="ACY361" s="502"/>
      <c r="ACZ361" s="502"/>
      <c r="ADA361" s="502"/>
      <c r="ADB361" s="502"/>
      <c r="ADC361" s="502"/>
      <c r="ADD361" s="502"/>
      <c r="ADE361" s="502"/>
      <c r="ADF361" s="502"/>
      <c r="ADG361" s="502"/>
      <c r="ADH361" s="502"/>
      <c r="ADI361" s="502"/>
      <c r="ADJ361" s="502"/>
      <c r="ADK361" s="502"/>
      <c r="ADL361" s="502"/>
      <c r="ADM361" s="502"/>
      <c r="ADN361" s="502"/>
      <c r="ADO361" s="502"/>
      <c r="ADP361" s="502"/>
      <c r="ADQ361" s="502"/>
      <c r="ADR361" s="502"/>
      <c r="ADS361" s="502"/>
      <c r="ADT361" s="502"/>
      <c r="ADU361" s="502"/>
      <c r="ADV361" s="502"/>
      <c r="ADW361" s="502"/>
      <c r="ADX361" s="502"/>
      <c r="ADY361" s="502"/>
      <c r="ADZ361" s="502"/>
      <c r="AEA361" s="502"/>
      <c r="AEB361" s="502"/>
      <c r="AEC361" s="502"/>
      <c r="AED361" s="502"/>
      <c r="AEE361" s="502"/>
      <c r="AEF361" s="502"/>
      <c r="AEG361" s="502"/>
      <c r="AEH361" s="502"/>
      <c r="AEI361" s="502"/>
      <c r="AEJ361" s="502"/>
      <c r="AEK361" s="502"/>
      <c r="AEL361" s="502"/>
      <c r="AEM361" s="502"/>
      <c r="AEN361" s="502"/>
      <c r="AEO361" s="502"/>
      <c r="AEP361" s="502"/>
      <c r="AEQ361" s="502"/>
      <c r="AER361" s="502"/>
      <c r="AES361" s="502"/>
      <c r="AET361" s="502"/>
      <c r="AEU361" s="502"/>
      <c r="AEV361" s="502"/>
      <c r="AEW361" s="502"/>
      <c r="AEX361" s="502"/>
      <c r="AEY361" s="502"/>
      <c r="AEZ361" s="502"/>
      <c r="AFA361" s="502"/>
      <c r="AFB361" s="502"/>
      <c r="AFC361" s="502"/>
      <c r="AFD361" s="502"/>
      <c r="AFE361" s="502"/>
      <c r="AFF361" s="502"/>
      <c r="AFG361" s="502"/>
      <c r="AFH361" s="502"/>
      <c r="AFI361" s="502"/>
      <c r="AFJ361" s="502"/>
      <c r="AFK361" s="502"/>
      <c r="AFL361" s="502"/>
      <c r="AFM361" s="502"/>
      <c r="AFN361" s="502"/>
      <c r="AFO361" s="502"/>
      <c r="AFP361" s="502"/>
      <c r="AFQ361" s="502"/>
      <c r="AFR361" s="502"/>
      <c r="AFS361" s="502"/>
      <c r="AFT361" s="502"/>
      <c r="AFU361" s="502"/>
      <c r="AFV361" s="502"/>
      <c r="AFW361" s="502"/>
      <c r="AFX361" s="502"/>
      <c r="AFY361" s="502"/>
      <c r="AFZ361" s="502"/>
      <c r="AGA361" s="502"/>
      <c r="AGB361" s="502"/>
      <c r="AGC361" s="502"/>
      <c r="AGD361" s="502"/>
      <c r="AGE361" s="502"/>
      <c r="AGF361" s="502"/>
      <c r="AGG361" s="502"/>
      <c r="AGH361" s="502"/>
      <c r="AGI361" s="502"/>
      <c r="AGJ361" s="502"/>
      <c r="AGK361" s="502"/>
      <c r="AGL361" s="502"/>
      <c r="AGM361" s="502"/>
      <c r="AGN361" s="502"/>
      <c r="AGO361" s="502"/>
      <c r="AGP361" s="502"/>
      <c r="AGQ361" s="502"/>
      <c r="AGR361" s="502"/>
      <c r="AGS361" s="502"/>
      <c r="AGT361" s="502"/>
      <c r="AGU361" s="502"/>
      <c r="AGV361" s="502"/>
      <c r="AGW361" s="502"/>
      <c r="AGX361" s="502"/>
      <c r="AGY361" s="502"/>
      <c r="AGZ361" s="502"/>
      <c r="AHA361" s="502"/>
      <c r="AHB361" s="502"/>
      <c r="AHC361" s="502"/>
      <c r="AHD361" s="502"/>
      <c r="AHE361" s="502"/>
      <c r="AHF361" s="502"/>
      <c r="AHG361" s="502"/>
      <c r="AHH361" s="502"/>
      <c r="AHI361" s="502"/>
      <c r="AHJ361" s="502"/>
      <c r="AHK361" s="502"/>
      <c r="AHL361" s="502"/>
      <c r="AHM361" s="502"/>
      <c r="AHN361" s="502"/>
      <c r="AHO361" s="502"/>
      <c r="AHP361" s="502"/>
      <c r="AHQ361" s="502"/>
      <c r="AHR361" s="502"/>
      <c r="AHS361" s="502"/>
      <c r="AHT361" s="502"/>
      <c r="AHU361" s="502"/>
      <c r="AHV361" s="502"/>
      <c r="AHW361" s="502"/>
      <c r="AHX361" s="502"/>
      <c r="AHY361" s="502"/>
      <c r="AHZ361" s="502"/>
      <c r="AIA361" s="502"/>
      <c r="AIB361" s="502"/>
      <c r="AIC361" s="502"/>
      <c r="AID361" s="502"/>
      <c r="AIE361" s="502"/>
      <c r="AIF361" s="502"/>
      <c r="AIG361" s="502"/>
      <c r="AIH361" s="502"/>
      <c r="AII361" s="502"/>
      <c r="AIJ361" s="502"/>
      <c r="AIK361" s="502"/>
      <c r="AIL361" s="502"/>
      <c r="AIM361" s="502"/>
      <c r="AIN361" s="502"/>
      <c r="AIO361" s="502"/>
      <c r="AIP361" s="502"/>
      <c r="AIQ361" s="502"/>
      <c r="AIR361" s="502"/>
      <c r="AIS361" s="502"/>
      <c r="AIT361" s="502"/>
      <c r="AIU361" s="502"/>
      <c r="AIV361" s="502"/>
      <c r="AIW361" s="502"/>
      <c r="AIX361" s="502"/>
      <c r="AIY361" s="502"/>
      <c r="AIZ361" s="502"/>
      <c r="AJA361" s="502"/>
      <c r="AJB361" s="502"/>
      <c r="AJC361" s="502"/>
      <c r="AJD361" s="502"/>
      <c r="AJE361" s="502"/>
      <c r="AJF361" s="502"/>
      <c r="AJG361" s="502"/>
      <c r="AJH361" s="502"/>
      <c r="AJI361" s="502"/>
      <c r="AJJ361" s="502"/>
      <c r="AJK361" s="502"/>
      <c r="AJL361" s="502"/>
      <c r="AJM361" s="502"/>
      <c r="AJN361" s="502"/>
      <c r="AJO361" s="502"/>
      <c r="AJP361" s="502"/>
      <c r="AJQ361" s="502"/>
      <c r="AJR361" s="502"/>
      <c r="AJS361" s="502"/>
      <c r="AJT361" s="502"/>
      <c r="AJU361" s="502"/>
      <c r="AJV361" s="502"/>
      <c r="AJW361" s="502"/>
      <c r="AJX361" s="502"/>
      <c r="AJY361" s="502"/>
      <c r="AJZ361" s="502"/>
      <c r="AKA361" s="502"/>
      <c r="AKB361" s="502"/>
      <c r="AKC361" s="502"/>
      <c r="AKD361" s="502"/>
      <c r="AKE361" s="502"/>
      <c r="AKF361" s="502"/>
      <c r="AKG361" s="502"/>
      <c r="AKH361" s="502"/>
      <c r="AKI361" s="502"/>
      <c r="AKJ361" s="502"/>
      <c r="AKK361" s="502"/>
      <c r="AKL361" s="502"/>
      <c r="AKM361" s="502"/>
      <c r="AKN361" s="502"/>
      <c r="AKO361" s="502"/>
      <c r="AKP361" s="502"/>
      <c r="AKQ361" s="502"/>
      <c r="AKR361" s="502"/>
      <c r="AKS361" s="502"/>
      <c r="AKT361" s="502"/>
      <c r="AKU361" s="502"/>
      <c r="AKV361" s="502"/>
      <c r="AKW361" s="502"/>
      <c r="AKX361" s="502"/>
      <c r="AKY361" s="502"/>
      <c r="AKZ361" s="502"/>
      <c r="ALA361" s="502"/>
      <c r="ALB361" s="502"/>
      <c r="ALC361" s="502"/>
      <c r="ALD361" s="502"/>
      <c r="ALE361" s="502"/>
      <c r="ALF361" s="502"/>
      <c r="ALG361" s="502"/>
      <c r="ALH361" s="502"/>
      <c r="ALI361" s="502"/>
      <c r="ALJ361" s="502"/>
      <c r="ALK361" s="502"/>
      <c r="ALL361" s="502"/>
      <c r="ALM361" s="502"/>
      <c r="ALN361" s="502"/>
      <c r="ALO361" s="502"/>
      <c r="ALP361" s="502"/>
      <c r="ALQ361" s="502"/>
      <c r="ALR361" s="502"/>
      <c r="ALS361" s="502"/>
      <c r="ALT361" s="502"/>
      <c r="ALU361" s="502"/>
      <c r="ALV361" s="502"/>
      <c r="ALW361" s="502"/>
      <c r="ALX361" s="502"/>
      <c r="ALY361" s="502"/>
      <c r="ALZ361" s="502"/>
      <c r="AMA361" s="502"/>
      <c r="AMB361" s="502"/>
      <c r="AMC361" s="502"/>
      <c r="AMD361" s="502"/>
      <c r="AME361" s="502"/>
      <c r="AMF361" s="502"/>
      <c r="AMG361" s="502"/>
      <c r="AMH361" s="502"/>
      <c r="AMI361" s="502"/>
      <c r="AMJ361" s="502"/>
      <c r="AMK361" s="502"/>
      <c r="AML361" s="502"/>
      <c r="AMM361" s="502"/>
      <c r="AMN361" s="502"/>
      <c r="AMO361" s="502"/>
      <c r="AMP361" s="502"/>
      <c r="AMQ361" s="502"/>
      <c r="AMR361" s="502"/>
      <c r="AMS361" s="502"/>
      <c r="AMT361" s="502"/>
      <c r="AMU361" s="502"/>
      <c r="AMV361" s="502"/>
      <c r="AMW361" s="502"/>
      <c r="AMX361" s="502"/>
      <c r="AMY361" s="502"/>
      <c r="AMZ361" s="502"/>
      <c r="ANA361" s="502"/>
      <c r="ANB361" s="502"/>
      <c r="ANC361" s="502"/>
      <c r="AND361" s="502"/>
      <c r="ANE361" s="502"/>
      <c r="ANF361" s="502"/>
      <c r="ANG361" s="502"/>
      <c r="ANH361" s="502"/>
      <c r="ANI361" s="502"/>
      <c r="ANJ361" s="502"/>
      <c r="ANK361" s="502"/>
      <c r="ANL361" s="502"/>
      <c r="ANM361" s="502"/>
      <c r="ANN361" s="502"/>
      <c r="ANO361" s="502"/>
      <c r="ANP361" s="502"/>
      <c r="ANQ361" s="502"/>
      <c r="ANR361" s="502"/>
      <c r="ANS361" s="502"/>
      <c r="ANT361" s="502"/>
      <c r="ANU361" s="502"/>
      <c r="ANV361" s="502"/>
      <c r="ANW361" s="502"/>
      <c r="ANX361" s="502"/>
      <c r="ANY361" s="502"/>
      <c r="ANZ361" s="502"/>
      <c r="AOA361" s="502"/>
      <c r="AOB361" s="502"/>
      <c r="AOC361" s="502"/>
      <c r="AOD361" s="502"/>
      <c r="AOE361" s="502"/>
      <c r="AOF361" s="502"/>
      <c r="AOG361" s="502"/>
      <c r="AOH361" s="502"/>
      <c r="AOI361" s="502"/>
      <c r="AOJ361" s="502"/>
      <c r="AOK361" s="502"/>
      <c r="AOL361" s="502"/>
      <c r="AOM361" s="502"/>
      <c r="AON361" s="502"/>
      <c r="AOO361" s="502"/>
      <c r="AOP361" s="502"/>
      <c r="AOQ361" s="502"/>
      <c r="AOR361" s="502"/>
      <c r="AOS361" s="502"/>
      <c r="AOT361" s="502"/>
      <c r="AOU361" s="502"/>
      <c r="AOV361" s="502"/>
      <c r="AOW361" s="502"/>
      <c r="AOX361" s="502"/>
      <c r="AOY361" s="502"/>
      <c r="AOZ361" s="502"/>
      <c r="APA361" s="502"/>
      <c r="APB361" s="502"/>
      <c r="APC361" s="502"/>
      <c r="APD361" s="502"/>
      <c r="APE361" s="502"/>
      <c r="APF361" s="502"/>
      <c r="APG361" s="502"/>
      <c r="APH361" s="502"/>
      <c r="API361" s="502"/>
      <c r="APJ361" s="502"/>
      <c r="APK361" s="502"/>
      <c r="APL361" s="502"/>
      <c r="APM361" s="502"/>
      <c r="APN361" s="502"/>
      <c r="APO361" s="502"/>
      <c r="APP361" s="502"/>
      <c r="APQ361" s="502"/>
      <c r="APR361" s="502"/>
      <c r="APS361" s="502"/>
      <c r="APT361" s="502"/>
      <c r="APU361" s="502"/>
      <c r="APV361" s="502"/>
      <c r="APW361" s="502"/>
      <c r="APX361" s="502"/>
      <c r="APY361" s="502"/>
      <c r="APZ361" s="502"/>
      <c r="AQA361" s="502"/>
      <c r="AQB361" s="502"/>
      <c r="AQC361" s="502"/>
      <c r="AQD361" s="502"/>
      <c r="AQE361" s="502"/>
      <c r="AQF361" s="502"/>
      <c r="AQG361" s="502"/>
      <c r="AQH361" s="502"/>
      <c r="AQI361" s="502"/>
      <c r="AQJ361" s="502"/>
      <c r="AQK361" s="502"/>
      <c r="AQL361" s="502"/>
      <c r="AQM361" s="502"/>
      <c r="AQN361" s="502"/>
      <c r="AQO361" s="502"/>
      <c r="AQP361" s="502"/>
      <c r="AQQ361" s="502"/>
      <c r="AQR361" s="502"/>
      <c r="AQS361" s="502"/>
      <c r="AQT361" s="502"/>
      <c r="AQU361" s="502"/>
      <c r="AQV361" s="502"/>
      <c r="AQW361" s="502"/>
      <c r="AQX361" s="502"/>
      <c r="AQY361" s="502"/>
      <c r="AQZ361" s="502"/>
      <c r="ARA361" s="502"/>
      <c r="ARB361" s="502"/>
      <c r="ARC361" s="502"/>
      <c r="ARD361" s="502"/>
      <c r="ARE361" s="502"/>
      <c r="ARF361" s="502"/>
      <c r="ARG361" s="502"/>
      <c r="ARH361" s="502"/>
      <c r="ARI361" s="502"/>
      <c r="ARJ361" s="502"/>
      <c r="ARK361" s="502"/>
      <c r="ARL361" s="502"/>
      <c r="ARM361" s="502"/>
      <c r="ARN361" s="502"/>
      <c r="ARO361" s="502"/>
      <c r="ARP361" s="502"/>
      <c r="ARQ361" s="502"/>
      <c r="ARR361" s="502"/>
      <c r="ARS361" s="502"/>
      <c r="ART361" s="502"/>
      <c r="ARU361" s="502"/>
      <c r="ARV361" s="502"/>
      <c r="ARW361" s="502"/>
      <c r="ARX361" s="502"/>
      <c r="ARY361" s="502"/>
      <c r="ARZ361" s="502"/>
      <c r="ASA361" s="502"/>
      <c r="ASB361" s="502"/>
      <c r="ASC361" s="502"/>
    </row>
    <row r="362" spans="1:1173" s="507" customFormat="1" ht="22" hidden="1" customHeight="1" thickTop="1" thickBot="1" x14ac:dyDescent="0.2">
      <c r="A362" s="483"/>
      <c r="B362" s="504" t="s">
        <v>212</v>
      </c>
      <c r="C362" s="565" t="s">
        <v>49</v>
      </c>
      <c r="D362" s="506">
        <f t="shared" ref="D362:AR362" si="133">IF(D$29="","",D221+D217)</f>
        <v>286500000</v>
      </c>
      <c r="E362" s="506">
        <f t="shared" si="133"/>
        <v>286500000</v>
      </c>
      <c r="F362" s="506">
        <f t="shared" si="133"/>
        <v>286500000</v>
      </c>
      <c r="G362" s="506">
        <f t="shared" si="133"/>
        <v>286500000</v>
      </c>
      <c r="H362" s="506">
        <f t="shared" si="133"/>
        <v>286500000</v>
      </c>
      <c r="I362" s="506">
        <f t="shared" si="133"/>
        <v>286500000</v>
      </c>
      <c r="J362" s="506">
        <f t="shared" si="133"/>
        <v>286500000</v>
      </c>
      <c r="K362" s="506">
        <f t="shared" si="133"/>
        <v>286500000</v>
      </c>
      <c r="L362" s="506">
        <f t="shared" si="133"/>
        <v>286500000</v>
      </c>
      <c r="M362" s="506">
        <f t="shared" si="133"/>
        <v>286500000</v>
      </c>
      <c r="N362" s="506">
        <f t="shared" si="133"/>
        <v>286500000</v>
      </c>
      <c r="O362" s="506">
        <f t="shared" si="133"/>
        <v>286500000</v>
      </c>
      <c r="P362" s="506">
        <f t="shared" si="133"/>
        <v>286500000</v>
      </c>
      <c r="Q362" s="506">
        <f t="shared" si="133"/>
        <v>286500000</v>
      </c>
      <c r="R362" s="506">
        <f t="shared" si="133"/>
        <v>286500000</v>
      </c>
      <c r="S362" s="506">
        <f t="shared" si="133"/>
        <v>286500000</v>
      </c>
      <c r="T362" s="506">
        <f t="shared" si="133"/>
        <v>286500000</v>
      </c>
      <c r="U362" s="506">
        <f t="shared" si="133"/>
        <v>286500000</v>
      </c>
      <c r="V362" s="506">
        <f t="shared" si="133"/>
        <v>286500000</v>
      </c>
      <c r="W362" s="506">
        <f t="shared" si="133"/>
        <v>286500000</v>
      </c>
      <c r="X362" s="506">
        <f t="shared" si="133"/>
        <v>286500000</v>
      </c>
      <c r="Y362" s="506">
        <f t="shared" si="133"/>
        <v>286500000</v>
      </c>
      <c r="Z362" s="506">
        <f t="shared" si="133"/>
        <v>286500000</v>
      </c>
      <c r="AA362" s="506">
        <f t="shared" si="133"/>
        <v>286500000</v>
      </c>
      <c r="AB362" s="506">
        <f t="shared" si="133"/>
        <v>286500000</v>
      </c>
      <c r="AC362" s="506">
        <f t="shared" si="133"/>
        <v>286500000</v>
      </c>
      <c r="AD362" s="506">
        <f t="shared" si="133"/>
        <v>286500000</v>
      </c>
      <c r="AE362" s="506">
        <f t="shared" si="133"/>
        <v>286500000</v>
      </c>
      <c r="AF362" s="506">
        <f t="shared" si="133"/>
        <v>286500000</v>
      </c>
      <c r="AG362" s="506">
        <f t="shared" si="133"/>
        <v>286500000</v>
      </c>
      <c r="AH362" s="506">
        <f t="shared" si="133"/>
        <v>286500000</v>
      </c>
      <c r="AI362" s="506">
        <f t="shared" si="133"/>
        <v>286500000</v>
      </c>
      <c r="AJ362" s="506">
        <f t="shared" si="133"/>
        <v>286500000</v>
      </c>
      <c r="AK362" s="506" t="str">
        <f t="shared" si="133"/>
        <v/>
      </c>
      <c r="AL362" s="506" t="str">
        <f t="shared" si="133"/>
        <v/>
      </c>
      <c r="AM362" s="506" t="str">
        <f t="shared" si="133"/>
        <v/>
      </c>
      <c r="AN362" s="506" t="str">
        <f t="shared" si="133"/>
        <v/>
      </c>
      <c r="AO362" s="506" t="str">
        <f t="shared" si="133"/>
        <v/>
      </c>
      <c r="AP362" s="506" t="str">
        <f t="shared" si="133"/>
        <v/>
      </c>
      <c r="AQ362" s="506" t="str">
        <f t="shared" si="133"/>
        <v/>
      </c>
      <c r="AR362" s="506" t="str">
        <f t="shared" si="133"/>
        <v/>
      </c>
    </row>
    <row r="363" spans="1:1173" s="513" customFormat="1" ht="22" hidden="1" customHeight="1" thickTop="1" thickBot="1" x14ac:dyDescent="0.2">
      <c r="B363" s="513" t="s">
        <v>227</v>
      </c>
      <c r="C363" s="548" t="s">
        <v>49</v>
      </c>
      <c r="D363" s="513">
        <f>IF(D$29="","",IF(Vérification!$O$78=1,D362,IF(Vérification!$O$78=2,D362*0.75,IF(Vérification!$O$78=3,D362/2,0))))</f>
        <v>286500000</v>
      </c>
      <c r="E363" s="513">
        <f>IF(E$29="","",IF(Vérification!$O$78=1,E362,IF(Vérification!$O$78=2,E362*0.75,IF(Vérification!$O$78=3,E362/2,0))))</f>
        <v>286500000</v>
      </c>
      <c r="F363" s="513">
        <f>IF(F$29="","",IF(Vérification!$O$78=1,F362,IF(Vérification!$O$78=2,F362*0.75,IF(Vérification!$O$78=3,F362/2,0))))</f>
        <v>286500000</v>
      </c>
      <c r="G363" s="513">
        <f>IF(G$29="","",IF(Vérification!$O$78=1,G362,IF(Vérification!$O$78=2,G362*0.75,IF(Vérification!$O$78=3,G362/2,0))))</f>
        <v>286500000</v>
      </c>
      <c r="H363" s="513">
        <f>IF(H$29="","",IF(Vérification!$O$78=1,H362,IF(Vérification!$O$78=2,H362*0.75,IF(Vérification!$O$78=3,H362/2,0))))</f>
        <v>286500000</v>
      </c>
      <c r="I363" s="513">
        <f>IF(I$29="","",IF(Vérification!$O$78=1,I362,IF(Vérification!$O$78=2,I362*0.75,IF(Vérification!$O$78=3,I362/2,0))))</f>
        <v>286500000</v>
      </c>
      <c r="J363" s="513">
        <f>IF(J$29="","",IF(Vérification!$O$78=1,J362,IF(Vérification!$O$78=2,J362*0.75,IF(Vérification!$O$78=3,J362/2,0))))</f>
        <v>286500000</v>
      </c>
      <c r="K363" s="513">
        <f>IF(K$29="","",IF(Vérification!$O$78=1,K362,IF(Vérification!$O$78=2,K362*0.75,IF(Vérification!$O$78=3,K362/2,0))))</f>
        <v>286500000</v>
      </c>
      <c r="L363" s="513">
        <f>IF(L$29="","",IF(Vérification!$O$78=1,L362,IF(Vérification!$O$78=2,L362*0.75,IF(Vérification!$O$78=3,L362/2,0))))</f>
        <v>286500000</v>
      </c>
      <c r="M363" s="513">
        <f>IF(M$29="","",IF(Vérification!$O$78=1,M362,IF(Vérification!$O$78=2,M362*0.75,IF(Vérification!$O$78=3,M362/2,0))))</f>
        <v>286500000</v>
      </c>
      <c r="N363" s="513">
        <f>IF(N$29="","",IF(Vérification!$O$78=1,N362,IF(Vérification!$O$78=2,N362*0.75,IF(Vérification!$O$78=3,N362/2,0))))</f>
        <v>286500000</v>
      </c>
      <c r="O363" s="513">
        <f>IF(O$29="","",IF(Vérification!$O$78=1,O362,IF(Vérification!$O$78=2,O362*0.75,IF(Vérification!$O$78=3,O362/2,0))))</f>
        <v>286500000</v>
      </c>
      <c r="P363" s="513">
        <f>IF(P$29="","",IF(Vérification!$O$78=1,P362,IF(Vérification!$O$78=2,P362*0.75,IF(Vérification!$O$78=3,P362/2,0))))</f>
        <v>286500000</v>
      </c>
      <c r="Q363" s="513">
        <f>IF(Q$29="","",IF(Vérification!$O$78=1,Q362,IF(Vérification!$O$78=2,Q362*0.75,IF(Vérification!$O$78=3,Q362/2,0))))</f>
        <v>286500000</v>
      </c>
      <c r="R363" s="513">
        <f>IF(R$29="","",IF(Vérification!$O$78=1,R362,IF(Vérification!$O$78=2,R362*0.75,IF(Vérification!$O$78=3,R362/2,0))))</f>
        <v>286500000</v>
      </c>
      <c r="S363" s="513">
        <f>IF(S$29="","",IF(Vérification!$O$78=1,S362,IF(Vérification!$O$78=2,S362*0.75,IF(Vérification!$O$78=3,S362/2,0))))</f>
        <v>286500000</v>
      </c>
      <c r="T363" s="513">
        <f>IF(T$29="","",IF(Vérification!$O$78=1,T362,IF(Vérification!$O$78=2,T362*0.75,IF(Vérification!$O$78=3,T362/2,0))))</f>
        <v>286500000</v>
      </c>
      <c r="U363" s="513">
        <f>IF(U$29="","",IF(Vérification!$O$78=1,U362,IF(Vérification!$O$78=2,U362*0.75,IF(Vérification!$O$78=3,U362/2,0))))</f>
        <v>286500000</v>
      </c>
      <c r="V363" s="513">
        <f>IF(V$29="","",IF(Vérification!$O$78=1,V362,IF(Vérification!$O$78=2,V362*0.75,IF(Vérification!$O$78=3,V362/2,0))))</f>
        <v>286500000</v>
      </c>
      <c r="W363" s="513">
        <f>IF(W$29="","",IF(Vérification!$O$78=1,W362,IF(Vérification!$O$78=2,W362*0.75,IF(Vérification!$O$78=3,W362/2,0))))</f>
        <v>286500000</v>
      </c>
      <c r="X363" s="513">
        <f>IF(X$29="","",IF(Vérification!$O$78=1,X362,IF(Vérification!$O$78=2,X362*0.75,IF(Vérification!$O$78=3,X362/2,0))))</f>
        <v>286500000</v>
      </c>
      <c r="Y363" s="513">
        <f>IF(Y$29="","",IF(Vérification!$O$78=1,Y362,IF(Vérification!$O$78=2,Y362*0.75,IF(Vérification!$O$78=3,Y362/2,0))))</f>
        <v>286500000</v>
      </c>
      <c r="Z363" s="513">
        <f>IF(Z$29="","",IF(Vérification!$O$78=1,Z362,IF(Vérification!$O$78=2,Z362*0.75,IF(Vérification!$O$78=3,Z362/2,0))))</f>
        <v>286500000</v>
      </c>
      <c r="AA363" s="513">
        <f>IF(AA$29="","",IF(Vérification!$O$78=1,AA362,IF(Vérification!$O$78=2,AA362*0.75,IF(Vérification!$O$78=3,AA362/2,0))))</f>
        <v>286500000</v>
      </c>
      <c r="AB363" s="513">
        <f>IF(AB$29="","",IF(Vérification!$O$78=1,AB362,IF(Vérification!$O$78=2,AB362*0.75,IF(Vérification!$O$78=3,AB362/2,0))))</f>
        <v>286500000</v>
      </c>
      <c r="AC363" s="513">
        <f>IF(AC$29="","",IF(Vérification!$O$78=1,AC362,IF(Vérification!$O$78=2,AC362*0.75,IF(Vérification!$O$78=3,AC362/2,0))))</f>
        <v>286500000</v>
      </c>
      <c r="AD363" s="513">
        <f>IF(AD$29="","",IF(Vérification!$O$78=1,AD362,IF(Vérification!$O$78=2,AD362*0.75,IF(Vérification!$O$78=3,AD362/2,0))))</f>
        <v>286500000</v>
      </c>
      <c r="AE363" s="513">
        <f>IF(AE$29="","",IF(Vérification!$O$78=1,AE362,IF(Vérification!$O$78=2,AE362*0.75,IF(Vérification!$O$78=3,AE362/2,0))))</f>
        <v>286500000</v>
      </c>
      <c r="AF363" s="513">
        <f>IF(AF$29="","",IF(Vérification!$O$78=1,AF362,IF(Vérification!$O$78=2,AF362*0.75,IF(Vérification!$O$78=3,AF362/2,0))))</f>
        <v>286500000</v>
      </c>
      <c r="AG363" s="513">
        <f>IF(AG$29="","",IF(Vérification!$O$78=1,AG362,IF(Vérification!$O$78=2,AG362*0.75,IF(Vérification!$O$78=3,AG362/2,0))))</f>
        <v>286500000</v>
      </c>
      <c r="AH363" s="513">
        <f>IF(AH$29="","",IF(Vérification!$O$78=1,AH362,IF(Vérification!$O$78=2,AH362*0.75,IF(Vérification!$O$78=3,AH362/2,0))))</f>
        <v>286500000</v>
      </c>
      <c r="AI363" s="513">
        <f>IF(AI$29="","",IF(Vérification!$O$78=1,AI362,IF(Vérification!$O$78=2,AI362*0.75,IF(Vérification!$O$78=3,AI362/2,0))))</f>
        <v>286500000</v>
      </c>
      <c r="AJ363" s="513">
        <f>IF(AJ$29="","",IF(Vérification!$O$78=1,AJ362,IF(Vérification!$O$78=2,AJ362*0.75,IF(Vérification!$O$78=3,AJ362/2,0))))</f>
        <v>286500000</v>
      </c>
      <c r="AK363" s="513" t="str">
        <f>IF(AK$29="","",IF(Vérification!$O$78=1,AK362,IF(Vérification!$O$78=2,AK362*0.75,IF(Vérification!$O$78=3,AK362/2,0))))</f>
        <v/>
      </c>
      <c r="AL363" s="513" t="str">
        <f>IF(AL$29="","",IF(Vérification!$O$78=1,AL362,IF(Vérification!$O$78=2,AL362*0.75,IF(Vérification!$O$78=3,AL362/2,0))))</f>
        <v/>
      </c>
      <c r="AM363" s="513" t="str">
        <f>IF(AM$29="","",IF(Vérification!$O$78=1,AM362,IF(Vérification!$O$78=2,AM362*0.75,IF(Vérification!$O$78=3,AM362/2,0))))</f>
        <v/>
      </c>
      <c r="AN363" s="513" t="str">
        <f>IF(AN$29="","",IF(Vérification!$O$78=1,AN362,IF(Vérification!$O$78=2,AN362*0.75,IF(Vérification!$O$78=3,AN362/2,0))))</f>
        <v/>
      </c>
      <c r="AO363" s="513" t="str">
        <f>IF(AO$29="","",IF(Vérification!$O$78=1,AO362,IF(Vérification!$O$78=2,AO362*0.75,IF(Vérification!$O$78=3,AO362/2,0))))</f>
        <v/>
      </c>
      <c r="AP363" s="513" t="str">
        <f>IF(AP$29="","",IF(Vérification!$O$78=1,AP362,IF(Vérification!$O$78=2,AP362*0.75,IF(Vérification!$O$78=3,AP362/2,0))))</f>
        <v/>
      </c>
      <c r="AQ363" s="513" t="str">
        <f>IF(AQ$29="","",IF(Vérification!$O$78=1,AQ362,IF(Vérification!$O$78=2,AQ362*0.75,IF(Vérification!$O$78=3,AQ362/2,0))))</f>
        <v/>
      </c>
      <c r="AR363" s="513" t="str">
        <f>IF(AR$29="","",IF(Vérification!$O$78=1,AR362,IF(Vérification!$O$78=2,AR362*0.75,IF(Vérification!$O$78=3,AR362/2,0))))</f>
        <v/>
      </c>
    </row>
    <row r="364" spans="1:1173" s="507" customFormat="1" ht="22" hidden="1" customHeight="1" thickTop="1" thickBot="1" x14ac:dyDescent="0.2">
      <c r="A364" s="483"/>
      <c r="B364" s="504" t="s">
        <v>208</v>
      </c>
      <c r="C364" s="565" t="s">
        <v>49</v>
      </c>
      <c r="D364" s="506">
        <f>IF(D$29="","",D232+D228)</f>
        <v>1.03381773265E+16</v>
      </c>
      <c r="E364" s="506">
        <f t="shared" ref="E364:AR364" si="134">IF(E$29="","",E232+E228)</f>
        <v>2.06763533265E+16</v>
      </c>
      <c r="F364" s="506">
        <f t="shared" si="134"/>
        <v>3.1014529326500004E+16</v>
      </c>
      <c r="G364" s="506">
        <f t="shared" si="134"/>
        <v>4.13527053265E+16</v>
      </c>
      <c r="H364" s="506">
        <f t="shared" si="134"/>
        <v>5.1690881326500008E+16</v>
      </c>
      <c r="I364" s="506">
        <f t="shared" si="134"/>
        <v>6.2029057326500008E+16</v>
      </c>
      <c r="J364" s="506">
        <f t="shared" si="134"/>
        <v>7.23672333265E+16</v>
      </c>
      <c r="K364" s="506">
        <f t="shared" si="134"/>
        <v>8.27054093265E+16</v>
      </c>
      <c r="L364" s="506">
        <f t="shared" si="134"/>
        <v>9.3043585326500016E+16</v>
      </c>
      <c r="M364" s="506">
        <f t="shared" si="134"/>
        <v>1.0338176132650002E+17</v>
      </c>
      <c r="N364" s="506">
        <f t="shared" si="134"/>
        <v>1.1371993732650002E+17</v>
      </c>
      <c r="O364" s="506">
        <f t="shared" si="134"/>
        <v>1.2405811332650002E+17</v>
      </c>
      <c r="P364" s="506">
        <f t="shared" si="134"/>
        <v>1.3439628932650002E+17</v>
      </c>
      <c r="Q364" s="506">
        <f t="shared" si="134"/>
        <v>1.447344653265E+17</v>
      </c>
      <c r="R364" s="506">
        <f t="shared" si="134"/>
        <v>1.550726413265E+17</v>
      </c>
      <c r="S364" s="506">
        <f t="shared" si="134"/>
        <v>1.654108173265E+17</v>
      </c>
      <c r="T364" s="506">
        <f t="shared" si="134"/>
        <v>1.757489933265E+17</v>
      </c>
      <c r="U364" s="506">
        <f t="shared" si="134"/>
        <v>1.8608716932650003E+17</v>
      </c>
      <c r="V364" s="506">
        <f t="shared" si="134"/>
        <v>1.9642534532650003E+17</v>
      </c>
      <c r="W364" s="506">
        <f t="shared" si="134"/>
        <v>2.0676352132650003E+17</v>
      </c>
      <c r="X364" s="506">
        <f t="shared" si="134"/>
        <v>2.1710169732650003E+17</v>
      </c>
      <c r="Y364" s="506">
        <f t="shared" si="134"/>
        <v>2.2743987332650003E+17</v>
      </c>
      <c r="Z364" s="506">
        <f t="shared" si="134"/>
        <v>2.3777804932650003E+17</v>
      </c>
      <c r="AA364" s="506">
        <f t="shared" si="134"/>
        <v>2.4811622532650003E+17</v>
      </c>
      <c r="AB364" s="506">
        <f t="shared" si="134"/>
        <v>2.5845440132650003E+17</v>
      </c>
      <c r="AC364" s="506">
        <f t="shared" si="134"/>
        <v>2.6879257732650003E+17</v>
      </c>
      <c r="AD364" s="506">
        <f t="shared" si="134"/>
        <v>2.7913075332650003E+17</v>
      </c>
      <c r="AE364" s="506">
        <f t="shared" si="134"/>
        <v>2.8946892932649997E+17</v>
      </c>
      <c r="AF364" s="506">
        <f t="shared" si="134"/>
        <v>2.9980710532649997E+17</v>
      </c>
      <c r="AG364" s="506">
        <f t="shared" si="134"/>
        <v>3.1014528132649997E+17</v>
      </c>
      <c r="AH364" s="506">
        <f t="shared" si="134"/>
        <v>3.2048345732649997E+17</v>
      </c>
      <c r="AI364" s="506">
        <f t="shared" si="134"/>
        <v>3.3082163332649997E+17</v>
      </c>
      <c r="AJ364" s="523">
        <f t="shared" si="134"/>
        <v>3.4115980932649997E+17</v>
      </c>
      <c r="AK364" s="506" t="str">
        <f t="shared" si="134"/>
        <v/>
      </c>
      <c r="AL364" s="506" t="str">
        <f t="shared" si="134"/>
        <v/>
      </c>
      <c r="AM364" s="506" t="str">
        <f t="shared" si="134"/>
        <v/>
      </c>
      <c r="AN364" s="506" t="str">
        <f t="shared" si="134"/>
        <v/>
      </c>
      <c r="AO364" s="506" t="str">
        <f t="shared" si="134"/>
        <v/>
      </c>
      <c r="AP364" s="506" t="str">
        <f t="shared" si="134"/>
        <v/>
      </c>
      <c r="AQ364" s="506" t="str">
        <f t="shared" si="134"/>
        <v/>
      </c>
      <c r="AR364" s="506" t="str">
        <f t="shared" si="134"/>
        <v/>
      </c>
    </row>
    <row r="365" spans="1:1173" s="513" customFormat="1" ht="22" hidden="1" customHeight="1" thickTop="1" thickBot="1" x14ac:dyDescent="0.2">
      <c r="B365" s="513" t="s">
        <v>227</v>
      </c>
      <c r="C365" s="548" t="s">
        <v>49</v>
      </c>
      <c r="D365" s="513">
        <f>IF(D$29="","",IF(Vérification!$O$77=1,D364,IF(Vérification!$O$77=2,D364*0.75,IF(Vérification!$O$77=3,D364/2,0))))</f>
        <v>7753632994875000</v>
      </c>
      <c r="E365" s="513">
        <f>IF(E$29="","",IF(Vérification!$O$77=1,E364,IF(Vérification!$O$77=2,E364*0.75,IF(Vérification!$O$77=3,E364/2,0))))</f>
        <v>1.5507264994875E+16</v>
      </c>
      <c r="F365" s="513">
        <f>IF(F$29="","",IF(Vérification!$O$77=1,F364,IF(Vérification!$O$77=2,F364*0.75,IF(Vérification!$O$77=3,F364/2,0))))</f>
        <v>2.3260896994875004E+16</v>
      </c>
      <c r="G365" s="513">
        <f>IF(G$29="","",IF(Vérification!$O$77=1,G364,IF(Vérification!$O$77=2,G364*0.75,IF(Vérification!$O$77=3,G364/2,0))))</f>
        <v>3.1014528994875E+16</v>
      </c>
      <c r="H365" s="513">
        <f>IF(H$29="","",IF(Vérification!$O$77=1,H364,IF(Vérification!$O$77=2,H364*0.75,IF(Vérification!$O$77=3,H364/2,0))))</f>
        <v>3.8768160994875008E+16</v>
      </c>
      <c r="I365" s="513">
        <f>IF(I$29="","",IF(Vérification!$O$77=1,I364,IF(Vérification!$O$77=2,I364*0.75,IF(Vérification!$O$77=3,I364/2,0))))</f>
        <v>4.6521792994875008E+16</v>
      </c>
      <c r="J365" s="513">
        <f>IF(J$29="","",IF(Vérification!$O$77=1,J364,IF(Vérification!$O$77=2,J364*0.75,IF(Vérification!$O$77=3,J364/2,0))))</f>
        <v>5.4275424994875E+16</v>
      </c>
      <c r="K365" s="513">
        <f>IF(K$29="","",IF(Vérification!$O$77=1,K364,IF(Vérification!$O$77=2,K364*0.75,IF(Vérification!$O$77=3,K364/2,0))))</f>
        <v>6.2029056994875E+16</v>
      </c>
      <c r="L365" s="513">
        <f>IF(L$29="","",IF(Vérification!$O$77=1,L364,IF(Vérification!$O$77=2,L364*0.75,IF(Vérification!$O$77=3,L364/2,0))))</f>
        <v>6.9782688994875008E+16</v>
      </c>
      <c r="M365" s="513">
        <f>IF(M$29="","",IF(Vérification!$O$77=1,M364,IF(Vérification!$O$77=2,M364*0.75,IF(Vérification!$O$77=3,M364/2,0))))</f>
        <v>7.7536320994875008E+16</v>
      </c>
      <c r="N365" s="513">
        <f>IF(N$29="","",IF(Vérification!$O$77=1,N364,IF(Vérification!$O$77=2,N364*0.75,IF(Vérification!$O$77=3,N364/2,0))))</f>
        <v>8.5289952994875008E+16</v>
      </c>
      <c r="O365" s="513">
        <f>IF(O$29="","",IF(Vérification!$O$77=1,O364,IF(Vérification!$O$77=2,O364*0.75,IF(Vérification!$O$77=3,O364/2,0))))</f>
        <v>9.3043584994875008E+16</v>
      </c>
      <c r="P365" s="513">
        <f>IF(P$29="","",IF(Vérification!$O$77=1,P364,IF(Vérification!$O$77=2,P364*0.75,IF(Vérification!$O$77=3,P364/2,0))))</f>
        <v>1.0079721699487501E+17</v>
      </c>
      <c r="Q365" s="513">
        <f>IF(Q$29="","",IF(Vérification!$O$77=1,Q364,IF(Vérification!$O$77=2,Q364*0.75,IF(Vérification!$O$77=3,Q364/2,0))))</f>
        <v>1.0855084899487501E+17</v>
      </c>
      <c r="R365" s="513">
        <f>IF(R$29="","",IF(Vérification!$O$77=1,R364,IF(Vérification!$O$77=2,R364*0.75,IF(Vérification!$O$77=3,R364/2,0))))</f>
        <v>1.1630448099487501E+17</v>
      </c>
      <c r="S365" s="513">
        <f>IF(S$29="","",IF(Vérification!$O$77=1,S364,IF(Vérification!$O$77=2,S364*0.75,IF(Vérification!$O$77=3,S364/2,0))))</f>
        <v>1.2405811299487501E+17</v>
      </c>
      <c r="T365" s="513">
        <f>IF(T$29="","",IF(Vérification!$O$77=1,T364,IF(Vérification!$O$77=2,T364*0.75,IF(Vérification!$O$77=3,T364/2,0))))</f>
        <v>1.3181174499487501E+17</v>
      </c>
      <c r="U365" s="513">
        <f>IF(U$29="","",IF(Vérification!$O$77=1,U364,IF(Vérification!$O$77=2,U364*0.75,IF(Vérification!$O$77=3,U364/2,0))))</f>
        <v>1.3956537699487502E+17</v>
      </c>
      <c r="V365" s="513">
        <f>IF(V$29="","",IF(Vérification!$O$77=1,V364,IF(Vérification!$O$77=2,V364*0.75,IF(Vérification!$O$77=3,V364/2,0))))</f>
        <v>1.4731900899487501E+17</v>
      </c>
      <c r="W365" s="513">
        <f>IF(W$29="","",IF(Vérification!$O$77=1,W364,IF(Vérification!$O$77=2,W364*0.75,IF(Vérification!$O$77=3,W364/2,0))))</f>
        <v>1.5507264099487501E+17</v>
      </c>
      <c r="X365" s="513">
        <f>IF(X$29="","",IF(Vérification!$O$77=1,X364,IF(Vérification!$O$77=2,X364*0.75,IF(Vérification!$O$77=3,X364/2,0))))</f>
        <v>1.6282627299487501E+17</v>
      </c>
      <c r="Y365" s="513">
        <f>IF(Y$29="","",IF(Vérification!$O$77=1,Y364,IF(Vérification!$O$77=2,Y364*0.75,IF(Vérification!$O$77=3,Y364/2,0))))</f>
        <v>1.7057990499487501E+17</v>
      </c>
      <c r="Z365" s="513">
        <f>IF(Z$29="","",IF(Vérification!$O$77=1,Z364,IF(Vérification!$O$77=2,Z364*0.75,IF(Vérification!$O$77=3,Z364/2,0))))</f>
        <v>1.7833353699487501E+17</v>
      </c>
      <c r="AA365" s="513">
        <f>IF(AA$29="","",IF(Vérification!$O$77=1,AA364,IF(Vérification!$O$77=2,AA364*0.75,IF(Vérification!$O$77=3,AA364/2,0))))</f>
        <v>1.8608716899487501E+17</v>
      </c>
      <c r="AB365" s="513">
        <f>IF(AB$29="","",IF(Vérification!$O$77=1,AB364,IF(Vérification!$O$77=2,AB364*0.75,IF(Vérification!$O$77=3,AB364/2,0))))</f>
        <v>1.9384080099487501E+17</v>
      </c>
      <c r="AC365" s="513">
        <f>IF(AC$29="","",IF(Vérification!$O$77=1,AC364,IF(Vérification!$O$77=2,AC364*0.75,IF(Vérification!$O$77=3,AC364/2,0))))</f>
        <v>2.0159443299487501E+17</v>
      </c>
      <c r="AD365" s="513">
        <f>IF(AD$29="","",IF(Vérification!$O$77=1,AD364,IF(Vérification!$O$77=2,AD364*0.75,IF(Vérification!$O$77=3,AD364/2,0))))</f>
        <v>2.0934806499487501E+17</v>
      </c>
      <c r="AE365" s="513">
        <f>IF(AE$29="","",IF(Vérification!$O$77=1,AE364,IF(Vérification!$O$77=2,AE364*0.75,IF(Vérification!$O$77=3,AE364/2,0))))</f>
        <v>2.1710169699487498E+17</v>
      </c>
      <c r="AF365" s="513">
        <f>IF(AF$29="","",IF(Vérification!$O$77=1,AF364,IF(Vérification!$O$77=2,AF364*0.75,IF(Vérification!$O$77=3,AF364/2,0))))</f>
        <v>2.2485532899487498E+17</v>
      </c>
      <c r="AG365" s="513">
        <f>IF(AG$29="","",IF(Vérification!$O$77=1,AG364,IF(Vérification!$O$77=2,AG364*0.75,IF(Vérification!$O$77=3,AG364/2,0))))</f>
        <v>2.3260896099487498E+17</v>
      </c>
      <c r="AH365" s="513">
        <f>IF(AH$29="","",IF(Vérification!$O$77=1,AH364,IF(Vérification!$O$77=2,AH364*0.75,IF(Vérification!$O$77=3,AH364/2,0))))</f>
        <v>2.4036259299487498E+17</v>
      </c>
      <c r="AI365" s="513">
        <f>IF(AI$29="","",IF(Vérification!$O$77=1,AI364,IF(Vérification!$O$77=2,AI364*0.75,IF(Vérification!$O$77=3,AI364/2,0))))</f>
        <v>2.4811622499487498E+17</v>
      </c>
      <c r="AJ365" s="513">
        <f>IF(AJ$29="","",IF(Vérification!$O$77=1,AJ364,IF(Vérification!$O$77=2,AJ364*0.75,IF(Vérification!$O$77=3,AJ364/2,0))))</f>
        <v>2.5586985699487498E+17</v>
      </c>
      <c r="AK365" s="513" t="str">
        <f>IF(AK$29="","",IF(Vérification!$O$77=1,AK364,IF(Vérification!$O$77=2,AK364*0.75,IF(Vérification!$O$77=3,AK364/2,0))))</f>
        <v/>
      </c>
      <c r="AL365" s="513" t="str">
        <f>IF(AL$29="","",IF(Vérification!$O$77=1,AL364,IF(Vérification!$O$77=2,AL364*0.75,IF(Vérification!$O$77=3,AL364/2,0))))</f>
        <v/>
      </c>
      <c r="AM365" s="513" t="str">
        <f>IF(AM$29="","",IF(Vérification!$O$77=1,AM364,IF(Vérification!$O$77=2,AM364*0.75,IF(Vérification!$O$77=3,AM364/2,0))))</f>
        <v/>
      </c>
      <c r="AN365" s="513" t="str">
        <f>IF(AN$29="","",IF(Vérification!$O$77=1,AN364,IF(Vérification!$O$77=2,AN364*0.75,IF(Vérification!$O$77=3,AN364/2,0))))</f>
        <v/>
      </c>
      <c r="AO365" s="513" t="str">
        <f>IF(AO$29="","",IF(Vérification!$O$77=1,AO364,IF(Vérification!$O$77=2,AO364*0.75,IF(Vérification!$O$77=3,AO364/2,0))))</f>
        <v/>
      </c>
      <c r="AP365" s="513" t="str">
        <f>IF(AP$29="","",IF(Vérification!$O$77=1,AP364,IF(Vérification!$O$77=2,AP364*0.75,IF(Vérification!$O$77=3,AP364/2,0))))</f>
        <v/>
      </c>
      <c r="AQ365" s="513" t="str">
        <f>IF(AQ$29="","",IF(Vérification!$O$77=1,AQ364,IF(Vérification!$O$77=2,AQ364*0.75,IF(Vérification!$O$77=3,AQ364/2,0))))</f>
        <v/>
      </c>
      <c r="AR365" s="513" t="str">
        <f>IF(AR$29="","",IF(Vérification!$O$77=1,AR364,IF(Vérification!$O$77=2,AR364*0.75,IF(Vérification!$O$77=3,AR364/2,0))))</f>
        <v/>
      </c>
    </row>
    <row r="366" spans="1:1173" s="507" customFormat="1" ht="22" hidden="1" customHeight="1" thickTop="1" thickBot="1" x14ac:dyDescent="0.2">
      <c r="A366" s="483"/>
      <c r="B366" s="504" t="s">
        <v>206</v>
      </c>
      <c r="C366" s="565" t="s">
        <v>49</v>
      </c>
      <c r="D366" s="506">
        <f>IF(D$29="","",D238+D241)</f>
        <v>2040556270.0619934</v>
      </c>
      <c r="E366" s="506">
        <f t="shared" ref="E366:AR366" si="135">IF(E$29="","",E238+E241)</f>
        <v>3303981126.5813842</v>
      </c>
      <c r="F366" s="506">
        <f t="shared" si="135"/>
        <v>4515540044.6677284</v>
      </c>
      <c r="G366" s="506">
        <f t="shared" si="135"/>
        <v>5679269761.7216072</v>
      </c>
      <c r="H366" s="506">
        <f t="shared" si="135"/>
        <v>6795776212.1137733</v>
      </c>
      <c r="I366" s="506">
        <f t="shared" si="135"/>
        <v>7867212417.74226</v>
      </c>
      <c r="J366" s="506">
        <f t="shared" si="135"/>
        <v>8895655966.1222343</v>
      </c>
      <c r="K366" s="506">
        <f t="shared" si="135"/>
        <v>9883057060.6242828</v>
      </c>
      <c r="L366" s="506">
        <f t="shared" si="135"/>
        <v>10831318971.630709</v>
      </c>
      <c r="M366" s="506">
        <f t="shared" si="135"/>
        <v>11742219505.268833</v>
      </c>
      <c r="N366" s="506">
        <f t="shared" si="135"/>
        <v>12617491366.855028</v>
      </c>
      <c r="O366" s="506">
        <f t="shared" si="135"/>
        <v>13458756790.721249</v>
      </c>
      <c r="P366" s="506">
        <f t="shared" si="135"/>
        <v>14267594578.989296</v>
      </c>
      <c r="Q366" s="506">
        <f t="shared" si="135"/>
        <v>15038016137.26495</v>
      </c>
      <c r="R366" s="506">
        <f t="shared" si="135"/>
        <v>15778934483.994617</v>
      </c>
      <c r="S366" s="506">
        <f t="shared" si="135"/>
        <v>16491696691.338148</v>
      </c>
      <c r="T366" s="506">
        <f t="shared" si="135"/>
        <v>17177622547.673079</v>
      </c>
      <c r="U366" s="506">
        <f t="shared" si="135"/>
        <v>17837952223.37336</v>
      </c>
      <c r="V366" s="506">
        <f t="shared" si="135"/>
        <v>18473873375.9049</v>
      </c>
      <c r="W366" s="506">
        <f t="shared" si="135"/>
        <v>19086521737.224171</v>
      </c>
      <c r="X366" s="506">
        <f t="shared" si="135"/>
        <v>19676981674.355263</v>
      </c>
      <c r="Y366" s="506">
        <f t="shared" si="135"/>
        <v>20246286724.371925</v>
      </c>
      <c r="Z366" s="506">
        <f t="shared" si="135"/>
        <v>20795420104.954998</v>
      </c>
      <c r="AA366" s="506">
        <f t="shared" si="135"/>
        <v>21311633654.937229</v>
      </c>
      <c r="AB366" s="506">
        <f t="shared" si="135"/>
        <v>21809532673.811234</v>
      </c>
      <c r="AC366" s="506">
        <f t="shared" si="135"/>
        <v>22289965501.422649</v>
      </c>
      <c r="AD366" s="506">
        <f t="shared" si="135"/>
        <v>22753771712.17971</v>
      </c>
      <c r="AE366" s="506">
        <f t="shared" si="135"/>
        <v>23201729540.074516</v>
      </c>
      <c r="AF366" s="506">
        <f t="shared" si="135"/>
        <v>23634582754.03096</v>
      </c>
      <c r="AG366" s="506">
        <f t="shared" si="135"/>
        <v>24053054270.857285</v>
      </c>
      <c r="AH366" s="506">
        <f t="shared" si="135"/>
        <v>24457833261.813217</v>
      </c>
      <c r="AI366" s="506">
        <f t="shared" si="135"/>
        <v>24849575487.945072</v>
      </c>
      <c r="AJ366" s="506">
        <f t="shared" si="135"/>
        <v>25228903620.126766</v>
      </c>
      <c r="AK366" s="506" t="str">
        <f t="shared" si="135"/>
        <v/>
      </c>
      <c r="AL366" s="506" t="str">
        <f t="shared" si="135"/>
        <v/>
      </c>
      <c r="AM366" s="506" t="str">
        <f t="shared" si="135"/>
        <v/>
      </c>
      <c r="AN366" s="506" t="str">
        <f t="shared" si="135"/>
        <v/>
      </c>
      <c r="AO366" s="506" t="str">
        <f t="shared" si="135"/>
        <v/>
      </c>
      <c r="AP366" s="506" t="str">
        <f t="shared" si="135"/>
        <v/>
      </c>
      <c r="AQ366" s="506" t="str">
        <f t="shared" si="135"/>
        <v/>
      </c>
      <c r="AR366" s="506" t="str">
        <f t="shared" si="135"/>
        <v/>
      </c>
    </row>
    <row r="367" spans="1:1173" s="513" customFormat="1" ht="22" hidden="1" customHeight="1" thickTop="1" thickBot="1" x14ac:dyDescent="0.2">
      <c r="B367" s="513" t="s">
        <v>227</v>
      </c>
      <c r="C367" s="548" t="s">
        <v>49</v>
      </c>
      <c r="D367" s="513">
        <f>IF(D$29="","",IF(Vérification!$O$79=1,D366,IF(Vérification!$O$79=2,D366*0.75,IF(Vérification!$O$79=3,D366/2,0))))</f>
        <v>2040556270.0619934</v>
      </c>
      <c r="E367" s="513">
        <f>IF(E$29="","",IF(Vérification!$O$79=1,E366,IF(Vérification!$O$79=2,E366*0.75,IF(Vérification!$O$79=3,E366/2,0))))</f>
        <v>3303981126.5813842</v>
      </c>
      <c r="F367" s="513">
        <f>IF(F$29="","",IF(Vérification!$O$79=1,F366,IF(Vérification!$O$79=2,F366*0.75,IF(Vérification!$O$79=3,F366/2,0))))</f>
        <v>4515540044.6677284</v>
      </c>
      <c r="G367" s="513">
        <f>IF(G$29="","",IF(Vérification!$O$79=1,G366,IF(Vérification!$O$79=2,G366*0.75,IF(Vérification!$O$79=3,G366/2,0))))</f>
        <v>5679269761.7216072</v>
      </c>
      <c r="H367" s="513">
        <f>IF(H$29="","",IF(Vérification!$O$79=1,H366,IF(Vérification!$O$79=2,H366*0.75,IF(Vérification!$O$79=3,H366/2,0))))</f>
        <v>6795776212.1137733</v>
      </c>
      <c r="I367" s="513">
        <f>IF(I$29="","",IF(Vérification!$O$79=1,I366,IF(Vérification!$O$79=2,I366*0.75,IF(Vérification!$O$79=3,I366/2,0))))</f>
        <v>7867212417.74226</v>
      </c>
      <c r="J367" s="513">
        <f>IF(J$29="","",IF(Vérification!$O$79=1,J366,IF(Vérification!$O$79=2,J366*0.75,IF(Vérification!$O$79=3,J366/2,0))))</f>
        <v>8895655966.1222343</v>
      </c>
      <c r="K367" s="513">
        <f>IF(K$29="","",IF(Vérification!$O$79=1,K366,IF(Vérification!$O$79=2,K366*0.75,IF(Vérification!$O$79=3,K366/2,0))))</f>
        <v>9883057060.6242828</v>
      </c>
      <c r="L367" s="513">
        <f>IF(L$29="","",IF(Vérification!$O$79=1,L366,IF(Vérification!$O$79=2,L366*0.75,IF(Vérification!$O$79=3,L366/2,0))))</f>
        <v>10831318971.630709</v>
      </c>
      <c r="M367" s="513">
        <f>IF(M$29="","",IF(Vérification!$O$79=1,M366,IF(Vérification!$O$79=2,M366*0.75,IF(Vérification!$O$79=3,M366/2,0))))</f>
        <v>11742219505.268833</v>
      </c>
      <c r="N367" s="513">
        <f>IF(N$29="","",IF(Vérification!$O$79=1,N366,IF(Vérification!$O$79=2,N366*0.75,IF(Vérification!$O$79=3,N366/2,0))))</f>
        <v>12617491366.855028</v>
      </c>
      <c r="O367" s="513">
        <f>IF(O$29="","",IF(Vérification!$O$79=1,O366,IF(Vérification!$O$79=2,O366*0.75,IF(Vérification!$O$79=3,O366/2,0))))</f>
        <v>13458756790.721249</v>
      </c>
      <c r="P367" s="513">
        <f>IF(P$29="","",IF(Vérification!$O$79=1,P366,IF(Vérification!$O$79=2,P366*0.75,IF(Vérification!$O$79=3,P366/2,0))))</f>
        <v>14267594578.989296</v>
      </c>
      <c r="Q367" s="513">
        <f>IF(Q$29="","",IF(Vérification!$O$79=1,Q366,IF(Vérification!$O$79=2,Q366*0.75,IF(Vérification!$O$79=3,Q366/2,0))))</f>
        <v>15038016137.26495</v>
      </c>
      <c r="R367" s="513">
        <f>IF(R$29="","",IF(Vérification!$O$79=1,R366,IF(Vérification!$O$79=2,R366*0.75,IF(Vérification!$O$79=3,R366/2,0))))</f>
        <v>15778934483.994617</v>
      </c>
      <c r="S367" s="513">
        <f>IF(S$29="","",IF(Vérification!$O$79=1,S366,IF(Vérification!$O$79=2,S366*0.75,IF(Vérification!$O$79=3,S366/2,0))))</f>
        <v>16491696691.338148</v>
      </c>
      <c r="T367" s="513">
        <f>IF(T$29="","",IF(Vérification!$O$79=1,T366,IF(Vérification!$O$79=2,T366*0.75,IF(Vérification!$O$79=3,T366/2,0))))</f>
        <v>17177622547.673079</v>
      </c>
      <c r="U367" s="513">
        <f>IF(U$29="","",IF(Vérification!$O$79=1,U366,IF(Vérification!$O$79=2,U366*0.75,IF(Vérification!$O$79=3,U366/2,0))))</f>
        <v>17837952223.37336</v>
      </c>
      <c r="V367" s="513">
        <f>IF(V$29="","",IF(Vérification!$O$79=1,V366,IF(Vérification!$O$79=2,V366*0.75,IF(Vérification!$O$79=3,V366/2,0))))</f>
        <v>18473873375.9049</v>
      </c>
      <c r="W367" s="513">
        <f>IF(W$29="","",IF(Vérification!$O$79=1,W366,IF(Vérification!$O$79=2,W366*0.75,IF(Vérification!$O$79=3,W366/2,0))))</f>
        <v>19086521737.224171</v>
      </c>
      <c r="X367" s="513">
        <f>IF(X$29="","",IF(Vérification!$O$79=1,X366,IF(Vérification!$O$79=2,X366*0.75,IF(Vérification!$O$79=3,X366/2,0))))</f>
        <v>19676981674.355263</v>
      </c>
      <c r="Y367" s="513">
        <f>IF(Y$29="","",IF(Vérification!$O$79=1,Y366,IF(Vérification!$O$79=2,Y366*0.75,IF(Vérification!$O$79=3,Y366/2,0))))</f>
        <v>20246286724.371925</v>
      </c>
      <c r="Z367" s="513">
        <f>IF(Z$29="","",IF(Vérification!$O$79=1,Z366,IF(Vérification!$O$79=2,Z366*0.75,IF(Vérification!$O$79=3,Z366/2,0))))</f>
        <v>20795420104.954998</v>
      </c>
      <c r="AA367" s="513">
        <f>IF(AA$29="","",IF(Vérification!$O$79=1,AA366,IF(Vérification!$O$79=2,AA366*0.75,IF(Vérification!$O$79=3,AA366/2,0))))</f>
        <v>21311633654.937229</v>
      </c>
      <c r="AB367" s="513">
        <f>IF(AB$29="","",IF(Vérification!$O$79=1,AB366,IF(Vérification!$O$79=2,AB366*0.75,IF(Vérification!$O$79=3,AB366/2,0))))</f>
        <v>21809532673.811234</v>
      </c>
      <c r="AC367" s="513">
        <f>IF(AC$29="","",IF(Vérification!$O$79=1,AC366,IF(Vérification!$O$79=2,AC366*0.75,IF(Vérification!$O$79=3,AC366/2,0))))</f>
        <v>22289965501.422649</v>
      </c>
      <c r="AD367" s="513">
        <f>IF(AD$29="","",IF(Vérification!$O$79=1,AD366,IF(Vérification!$O$79=2,AD366*0.75,IF(Vérification!$O$79=3,AD366/2,0))))</f>
        <v>22753771712.17971</v>
      </c>
      <c r="AE367" s="513">
        <f>IF(AE$29="","",IF(Vérification!$O$79=1,AE366,IF(Vérification!$O$79=2,AE366*0.75,IF(Vérification!$O$79=3,AE366/2,0))))</f>
        <v>23201729540.074516</v>
      </c>
      <c r="AF367" s="513">
        <f>IF(AF$29="","",IF(Vérification!$O$79=1,AF366,IF(Vérification!$O$79=2,AF366*0.75,IF(Vérification!$O$79=3,AF366/2,0))))</f>
        <v>23634582754.03096</v>
      </c>
      <c r="AG367" s="513">
        <f>IF(AG$29="","",IF(Vérification!$O$79=1,AG366,IF(Vérification!$O$79=2,AG366*0.75,IF(Vérification!$O$79=3,AG366/2,0))))</f>
        <v>24053054270.857285</v>
      </c>
      <c r="AH367" s="513">
        <f>IF(AH$29="","",IF(Vérification!$O$79=1,AH366,IF(Vérification!$O$79=2,AH366*0.75,IF(Vérification!$O$79=3,AH366/2,0))))</f>
        <v>24457833261.813217</v>
      </c>
      <c r="AI367" s="513">
        <f>IF(AI$29="","",IF(Vérification!$O$79=1,AI366,IF(Vérification!$O$79=2,AI366*0.75,IF(Vérification!$O$79=3,AI366/2,0))))</f>
        <v>24849575487.945072</v>
      </c>
      <c r="AJ367" s="513">
        <f>IF(AJ$29="","",IF(Vérification!$O$79=1,AJ366,IF(Vérification!$O$79=2,AJ366*0.75,IF(Vérification!$O$79=3,AJ366/2,0))))</f>
        <v>25228903620.126766</v>
      </c>
      <c r="AK367" s="513" t="str">
        <f>IF(AK$29="","",IF(Vérification!$O$79=1,AK366,IF(Vérification!$O$79=2,AK366*0.75,IF(Vérification!$O$79=3,AK366/2,0))))</f>
        <v/>
      </c>
      <c r="AL367" s="513" t="str">
        <f>IF(AL$29="","",IF(Vérification!$O$79=1,AL366,IF(Vérification!$O$79=2,AL366*0.75,IF(Vérification!$O$79=3,AL366/2,0))))</f>
        <v/>
      </c>
      <c r="AM367" s="513" t="str">
        <f>IF(AM$29="","",IF(Vérification!$O$79=1,AM366,IF(Vérification!$O$79=2,AM366*0.75,IF(Vérification!$O$79=3,AM366/2,0))))</f>
        <v/>
      </c>
      <c r="AN367" s="513" t="str">
        <f>IF(AN$29="","",IF(Vérification!$O$79=1,AN366,IF(Vérification!$O$79=2,AN366*0.75,IF(Vérification!$O$79=3,AN366/2,0))))</f>
        <v/>
      </c>
      <c r="AO367" s="513" t="str">
        <f>IF(AO$29="","",IF(Vérification!$O$79=1,AO366,IF(Vérification!$O$79=2,AO366*0.75,IF(Vérification!$O$79=3,AO366/2,0))))</f>
        <v/>
      </c>
      <c r="AP367" s="513" t="str">
        <f>IF(AP$29="","",IF(Vérification!$O$79=1,AP366,IF(Vérification!$O$79=2,AP366*0.75,IF(Vérification!$O$79=3,AP366/2,0))))</f>
        <v/>
      </c>
      <c r="AQ367" s="513" t="str">
        <f>IF(AQ$29="","",IF(Vérification!$O$79=1,AQ366,IF(Vérification!$O$79=2,AQ366*0.75,IF(Vérification!$O$79=3,AQ366/2,0))))</f>
        <v/>
      </c>
      <c r="AR367" s="513" t="str">
        <f>IF(AR$29="","",IF(Vérification!$O$79=1,AR366,IF(Vérification!$O$79=2,AR366*0.75,IF(Vérification!$O$79=3,AR366/2,0))))</f>
        <v/>
      </c>
    </row>
    <row r="368" spans="1:1173" s="507" customFormat="1" ht="22" hidden="1" customHeight="1" thickTop="1" thickBot="1" x14ac:dyDescent="0.2">
      <c r="A368" s="483"/>
      <c r="B368" s="504" t="s">
        <v>207</v>
      </c>
      <c r="C368" s="565" t="s">
        <v>49</v>
      </c>
      <c r="D368" s="506">
        <f>IF(D361="","",Vérification!$C$89*10^6)</f>
        <v>200300000</v>
      </c>
      <c r="E368" s="506">
        <f>IF(E361="","",Vérification!$C$89*10^6)</f>
        <v>200300000</v>
      </c>
      <c r="F368" s="506">
        <f>IF(F361="","",Vérification!$C$89*10^6)</f>
        <v>200300000</v>
      </c>
      <c r="G368" s="506">
        <f>IF(G361="","",Vérification!$C$89*10^6)</f>
        <v>200300000</v>
      </c>
      <c r="H368" s="506">
        <f>IF(H361="","",Vérification!$C$89*10^6)</f>
        <v>200300000</v>
      </c>
      <c r="I368" s="506">
        <f>IF(I361="","",Vérification!$C$89*10^6)</f>
        <v>200300000</v>
      </c>
      <c r="J368" s="506">
        <f>IF(J361="","",Vérification!$C$89*10^6)</f>
        <v>200300000</v>
      </c>
      <c r="K368" s="506">
        <f>IF(K361="","",Vérification!$C$89*10^6)</f>
        <v>200300000</v>
      </c>
      <c r="L368" s="506">
        <f>IF(L361="","",Vérification!$C$89*10^6)</f>
        <v>200300000</v>
      </c>
      <c r="M368" s="506">
        <f>IF(M361="","",Vérification!$C$89*10^6)</f>
        <v>200300000</v>
      </c>
      <c r="N368" s="506">
        <f>IF(N361="","",Vérification!$C$89*10^6)</f>
        <v>200300000</v>
      </c>
      <c r="O368" s="506">
        <f>IF(O361="","",Vérification!$C$89*10^6)</f>
        <v>200300000</v>
      </c>
      <c r="P368" s="506">
        <f>IF(P361="","",Vérification!$C$89*10^6)</f>
        <v>200300000</v>
      </c>
      <c r="Q368" s="506">
        <f>IF(Q361="","",Vérification!$C$89*10^6)</f>
        <v>200300000</v>
      </c>
      <c r="R368" s="506">
        <f>IF(R361="","",Vérification!$C$89*10^6)</f>
        <v>200300000</v>
      </c>
      <c r="S368" s="506">
        <f>IF(S361="","",Vérification!$C$89*10^6)</f>
        <v>200300000</v>
      </c>
      <c r="T368" s="506">
        <f>IF(T361="","",Vérification!$C$89*10^6)</f>
        <v>200300000</v>
      </c>
      <c r="U368" s="506">
        <f>IF(U361="","",Vérification!$C$89*10^6)</f>
        <v>200300000</v>
      </c>
      <c r="V368" s="506">
        <f>IF(V361="","",Vérification!$C$89*10^6)</f>
        <v>200300000</v>
      </c>
      <c r="W368" s="506">
        <f>IF(W361="","",Vérification!$C$89*10^6)</f>
        <v>200300000</v>
      </c>
      <c r="X368" s="506">
        <f>IF(X361="","",Vérification!$C$89*10^6)</f>
        <v>200300000</v>
      </c>
      <c r="Y368" s="506">
        <f>IF(Y361="","",Vérification!$C$89*10^6)</f>
        <v>200300000</v>
      </c>
      <c r="Z368" s="506">
        <f>IF(Z361="","",Vérification!$C$89*10^6)</f>
        <v>200300000</v>
      </c>
      <c r="AA368" s="506">
        <f>IF(AA361="","",Vérification!$C$89*10^6)</f>
        <v>200300000</v>
      </c>
      <c r="AB368" s="506">
        <f>IF(AB361="","",Vérification!$C$89*10^6)</f>
        <v>200300000</v>
      </c>
      <c r="AC368" s="506">
        <f>IF(AC361="","",Vérification!$C$89*10^6)</f>
        <v>200300000</v>
      </c>
      <c r="AD368" s="506">
        <f>IF(AD361="","",Vérification!$C$89*10^6)</f>
        <v>200300000</v>
      </c>
      <c r="AE368" s="506">
        <f>IF(AE361="","",Vérification!$C$89*10^6)</f>
        <v>200300000</v>
      </c>
      <c r="AF368" s="506">
        <f>IF(AF361="","",Vérification!$C$89*10^6)</f>
        <v>200300000</v>
      </c>
      <c r="AG368" s="506">
        <f>IF(AG361="","",Vérification!$C$89*10^6)</f>
        <v>200300000</v>
      </c>
      <c r="AH368" s="506">
        <f>IF(AH361="","",Vérification!$C$89*10^6)</f>
        <v>200300000</v>
      </c>
      <c r="AI368" s="506">
        <f>IF(AI361="","",Vérification!$C$89*10^6)</f>
        <v>200300000</v>
      </c>
      <c r="AJ368" s="506">
        <f>IF(AJ361="","",Vérification!$C$89*10^6)</f>
        <v>200300000</v>
      </c>
      <c r="AK368" s="506" t="str">
        <f>IF(AK361="","",Vérification!$C$89*10^6)</f>
        <v/>
      </c>
      <c r="AL368" s="506" t="str">
        <f>IF(AL361="","",Vérification!$C$89*10^6)</f>
        <v/>
      </c>
      <c r="AM368" s="506" t="str">
        <f>IF(AM361="","",Vérification!$C$89*10^6)</f>
        <v/>
      </c>
      <c r="AN368" s="506" t="str">
        <f>IF(AN361="","",Vérification!$C$89*10^6)</f>
        <v/>
      </c>
      <c r="AO368" s="506" t="str">
        <f>IF(AO361="","",Vérification!$C$89*10^6)</f>
        <v/>
      </c>
      <c r="AP368" s="506" t="str">
        <f>IF(AP361="","",Vérification!$C$89*10^6)</f>
        <v/>
      </c>
      <c r="AQ368" s="506" t="str">
        <f>IF(AQ361="","",Vérification!$C$89*10^6)</f>
        <v/>
      </c>
      <c r="AR368" s="506" t="str">
        <f>IF(AR361="","",Vérification!$C$89*10^6)</f>
        <v/>
      </c>
    </row>
    <row r="369" spans="1:44" s="512" customFormat="1" ht="22" hidden="1" customHeight="1" thickTop="1" x14ac:dyDescent="0.15">
      <c r="A369" s="508"/>
      <c r="B369" s="509" t="s">
        <v>245</v>
      </c>
      <c r="C369" s="510" t="s">
        <v>49</v>
      </c>
      <c r="D369" s="511">
        <f>IF(D$29="","",D368*8760/Vérification!$D$89)</f>
        <v>253668931.61775336</v>
      </c>
      <c r="E369" s="511">
        <f>IF(E$29="","",E368*8760/Vérification!$D$89)</f>
        <v>253668931.61775336</v>
      </c>
      <c r="F369" s="511">
        <f>IF(F$29="","",F368*8760/Vérification!$D$89)</f>
        <v>253668931.61775336</v>
      </c>
      <c r="G369" s="511">
        <f>IF(G$29="","",G368*8760/Vérification!$D$89)</f>
        <v>253668931.61775336</v>
      </c>
      <c r="H369" s="511">
        <f>IF(H$29="","",H368*8760/Vérification!$D$89)</f>
        <v>253668931.61775336</v>
      </c>
      <c r="I369" s="511">
        <f>IF(I$29="","",I368*8760/Vérification!$D$89)</f>
        <v>253668931.61775336</v>
      </c>
      <c r="J369" s="511">
        <f>IF(J$29="","",J368*8760/Vérification!$D$89)</f>
        <v>253668931.61775336</v>
      </c>
      <c r="K369" s="511">
        <f>IF(K$29="","",K368*8760/Vérification!$D$89)</f>
        <v>253668931.61775336</v>
      </c>
      <c r="L369" s="511">
        <f>IF(L$29="","",L368*8760/Vérification!$D$89)</f>
        <v>253668931.61775336</v>
      </c>
      <c r="M369" s="511">
        <f>IF(M$29="","",M368*8760/Vérification!$D$89)</f>
        <v>253668931.61775336</v>
      </c>
      <c r="N369" s="511">
        <f>IF(N$29="","",N368*8760/Vérification!$D$89)</f>
        <v>253668931.61775336</v>
      </c>
      <c r="O369" s="511">
        <f>IF(O$29="","",O368*8760/Vérification!$D$89)</f>
        <v>253668931.61775336</v>
      </c>
      <c r="P369" s="511">
        <f>IF(P$29="","",P368*8760/Vérification!$D$89)</f>
        <v>253668931.61775336</v>
      </c>
      <c r="Q369" s="511">
        <f>IF(Q$29="","",Q368*8760/Vérification!$D$89)</f>
        <v>253668931.61775336</v>
      </c>
      <c r="R369" s="511">
        <f>IF(R$29="","",R368*8760/Vérification!$D$89)</f>
        <v>253668931.61775336</v>
      </c>
      <c r="S369" s="511">
        <f>IF(S$29="","",S368*8760/Vérification!$D$89)</f>
        <v>253668931.61775336</v>
      </c>
      <c r="T369" s="511">
        <f>IF(T$29="","",T368*8760/Vérification!$D$89)</f>
        <v>253668931.61775336</v>
      </c>
      <c r="U369" s="511">
        <f>IF(U$29="","",U368*8760/Vérification!$D$89)</f>
        <v>253668931.61775336</v>
      </c>
      <c r="V369" s="511">
        <f>IF(V$29="","",V368*8760/Vérification!$D$89)</f>
        <v>253668931.61775336</v>
      </c>
      <c r="W369" s="511">
        <f>IF(W$29="","",W368*8760/Vérification!$D$89)</f>
        <v>253668931.61775336</v>
      </c>
      <c r="X369" s="511">
        <f>IF(X$29="","",X368*8760/Vérification!$D$89)</f>
        <v>253668931.61775336</v>
      </c>
      <c r="Y369" s="511">
        <f>IF(Y$29="","",Y368*8760/Vérification!$D$89)</f>
        <v>253668931.61775336</v>
      </c>
      <c r="Z369" s="511">
        <f>IF(Z$29="","",Z368*8760/Vérification!$D$89)</f>
        <v>253668931.61775336</v>
      </c>
      <c r="AA369" s="511">
        <f>IF(AA$29="","",AA368*8760/Vérification!$D$89)</f>
        <v>253668931.61775336</v>
      </c>
      <c r="AB369" s="511">
        <f>IF(AB$29="","",AB368*8760/Vérification!$D$89)</f>
        <v>253668931.61775336</v>
      </c>
      <c r="AC369" s="511">
        <f>IF(AC$29="","",AC368*8760/Vérification!$D$89)</f>
        <v>253668931.61775336</v>
      </c>
      <c r="AD369" s="511">
        <f>IF(AD$29="","",AD368*8760/Vérification!$D$89)</f>
        <v>253668931.61775336</v>
      </c>
      <c r="AE369" s="511">
        <f>IF(AE$29="","",AE368*8760/Vérification!$D$89)</f>
        <v>253668931.61775336</v>
      </c>
      <c r="AF369" s="511">
        <f>IF(AF$29="","",AF368*8760/Vérification!$D$89)</f>
        <v>253668931.61775336</v>
      </c>
      <c r="AG369" s="511">
        <f>IF(AG$29="","",AG368*8760/Vérification!$D$89)</f>
        <v>253668931.61775336</v>
      </c>
      <c r="AH369" s="511">
        <f>IF(AH$29="","",AH368*8760/Vérification!$D$89)</f>
        <v>253668931.61775336</v>
      </c>
      <c r="AI369" s="511">
        <f>IF(AI$29="","",AI368*8760/Vérification!$D$89)</f>
        <v>253668931.61775336</v>
      </c>
      <c r="AJ369" s="511">
        <f>IF(AJ$29="","",AJ368*8760/Vérification!$D$89)</f>
        <v>253668931.61775336</v>
      </c>
      <c r="AK369" s="511" t="str">
        <f>IF(AK$29="","",AK368*8760/Vérification!$D$89)</f>
        <v/>
      </c>
      <c r="AL369" s="511" t="str">
        <f>IF(AL$29="","",AL368*8760/Vérification!$D$89)</f>
        <v/>
      </c>
      <c r="AM369" s="511" t="str">
        <f>IF(AM$29="","",AM368*8760/Vérification!$D$89)</f>
        <v/>
      </c>
      <c r="AN369" s="511" t="str">
        <f>IF(AN$29="","",AN368*8760/Vérification!$D$89)</f>
        <v/>
      </c>
      <c r="AO369" s="511" t="str">
        <f>IF(AO$29="","",AO368*8760/Vérification!$D$89)</f>
        <v/>
      </c>
      <c r="AP369" s="511" t="str">
        <f>IF(AP$29="","",AP368*8760/Vérification!$D$89)</f>
        <v/>
      </c>
      <c r="AQ369" s="511" t="str">
        <f>IF(AQ$29="","",AQ368*8760/Vérification!$D$89)</f>
        <v/>
      </c>
      <c r="AR369" s="511" t="str">
        <f>IF(AR$29="","",AR368*8760/Vérification!$D$89)</f>
        <v/>
      </c>
    </row>
    <row r="370" spans="1:44" s="513" customFormat="1" ht="22" hidden="1" customHeight="1" x14ac:dyDescent="0.15">
      <c r="B370" s="513" t="s">
        <v>227</v>
      </c>
      <c r="C370" s="548" t="s">
        <v>49</v>
      </c>
      <c r="D370" s="513">
        <f>IF(D$29="","",IF(Vérification!$O$80=1,D368,IF(Vérification!$O$80=2,D368*0.75,IF(Vérification!$O$80=3,D368/2,0))))</f>
        <v>100150000</v>
      </c>
      <c r="E370" s="513">
        <f>IF(E$29="","",IF(Vérification!$O$80=1,E368,IF(Vérification!$O$80=2,E368*0.75,IF(Vérification!$O$80=3,E368/2,0))))</f>
        <v>100150000</v>
      </c>
      <c r="F370" s="513">
        <f>IF(F$29="","",IF(Vérification!$O$80=1,F368,IF(Vérification!$O$80=2,F368*0.75,IF(Vérification!$O$80=3,F368/2,0))))</f>
        <v>100150000</v>
      </c>
      <c r="G370" s="513">
        <f>IF(G$29="","",IF(Vérification!$O$80=1,G368,IF(Vérification!$O$80=2,G368*0.75,IF(Vérification!$O$80=3,G368/2,0))))</f>
        <v>100150000</v>
      </c>
      <c r="H370" s="513">
        <f>IF(H$29="","",IF(Vérification!$O$80=1,H368,IF(Vérification!$O$80=2,H368*0.75,IF(Vérification!$O$80=3,H368/2,0))))</f>
        <v>100150000</v>
      </c>
      <c r="I370" s="513">
        <f>IF(I$29="","",IF(Vérification!$O$80=1,I368,IF(Vérification!$O$80=2,I368*0.75,IF(Vérification!$O$80=3,I368/2,0))))</f>
        <v>100150000</v>
      </c>
      <c r="J370" s="513">
        <f>IF(J$29="","",IF(Vérification!$O$80=1,J368,IF(Vérification!$O$80=2,J368*0.75,IF(Vérification!$O$80=3,J368/2,0))))</f>
        <v>100150000</v>
      </c>
      <c r="K370" s="513">
        <f>IF(K$29="","",IF(Vérification!$O$80=1,K368,IF(Vérification!$O$80=2,K368*0.75,IF(Vérification!$O$80=3,K368/2,0))))</f>
        <v>100150000</v>
      </c>
      <c r="L370" s="513">
        <f>IF(L$29="","",IF(Vérification!$O$80=1,L368,IF(Vérification!$O$80=2,L368*0.75,IF(Vérification!$O$80=3,L368/2,0))))</f>
        <v>100150000</v>
      </c>
      <c r="M370" s="513">
        <f>IF(M$29="","",IF(Vérification!$O$80=1,M368,IF(Vérification!$O$80=2,M368*0.75,IF(Vérification!$O$80=3,M368/2,0))))</f>
        <v>100150000</v>
      </c>
      <c r="N370" s="513">
        <f>IF(N$29="","",IF(Vérification!$O$80=1,N368,IF(Vérification!$O$80=2,N368*0.75,IF(Vérification!$O$80=3,N368/2,0))))</f>
        <v>100150000</v>
      </c>
      <c r="O370" s="513">
        <f>IF(O$29="","",IF(Vérification!$O$80=1,O368,IF(Vérification!$O$80=2,O368*0.75,IF(Vérification!$O$80=3,O368/2,0))))</f>
        <v>100150000</v>
      </c>
      <c r="P370" s="513">
        <f>IF(P$29="","",IF(Vérification!$O$80=1,P368,IF(Vérification!$O$80=2,P368*0.75,IF(Vérification!$O$80=3,P368/2,0))))</f>
        <v>100150000</v>
      </c>
      <c r="Q370" s="513">
        <f>IF(Q$29="","",IF(Vérification!$O$80=1,Q368,IF(Vérification!$O$80=2,Q368*0.75,IF(Vérification!$O$80=3,Q368/2,0))))</f>
        <v>100150000</v>
      </c>
      <c r="R370" s="513">
        <f>IF(R$29="","",IF(Vérification!$O$80=1,R368,IF(Vérification!$O$80=2,R368*0.75,IF(Vérification!$O$80=3,R368/2,0))))</f>
        <v>100150000</v>
      </c>
      <c r="S370" s="513">
        <f>IF(S$29="","",IF(Vérification!$O$80=1,S368,IF(Vérification!$O$80=2,S368*0.75,IF(Vérification!$O$80=3,S368/2,0))))</f>
        <v>100150000</v>
      </c>
      <c r="T370" s="513">
        <f>IF(T$29="","",IF(Vérification!$O$80=1,T368,IF(Vérification!$O$80=2,T368*0.75,IF(Vérification!$O$80=3,T368/2,0))))</f>
        <v>100150000</v>
      </c>
      <c r="U370" s="513">
        <f>IF(U$29="","",IF(Vérification!$O$80=1,U368,IF(Vérification!$O$80=2,U368*0.75,IF(Vérification!$O$80=3,U368/2,0))))</f>
        <v>100150000</v>
      </c>
      <c r="V370" s="513">
        <f>IF(V$29="","",IF(Vérification!$O$80=1,V368,IF(Vérification!$O$80=2,V368*0.75,IF(Vérification!$O$80=3,V368/2,0))))</f>
        <v>100150000</v>
      </c>
      <c r="W370" s="513">
        <f>IF(W$29="","",IF(Vérification!$O$80=1,W368,IF(Vérification!$O$80=2,W368*0.75,IF(Vérification!$O$80=3,W368/2,0))))</f>
        <v>100150000</v>
      </c>
      <c r="X370" s="513">
        <f>IF(X$29="","",IF(Vérification!$O$80=1,X368,IF(Vérification!$O$80=2,X368*0.75,IF(Vérification!$O$80=3,X368/2,0))))</f>
        <v>100150000</v>
      </c>
      <c r="Y370" s="513">
        <f>IF(Y$29="","",IF(Vérification!$O$80=1,Y368,IF(Vérification!$O$80=2,Y368*0.75,IF(Vérification!$O$80=3,Y368/2,0))))</f>
        <v>100150000</v>
      </c>
      <c r="Z370" s="513">
        <f>IF(Z$29="","",IF(Vérification!$O$80=1,Z368,IF(Vérification!$O$80=2,Z368*0.75,IF(Vérification!$O$80=3,Z368/2,0))))</f>
        <v>100150000</v>
      </c>
      <c r="AA370" s="513">
        <f>IF(AA$29="","",IF(Vérification!$O$80=1,AA368,IF(Vérification!$O$80=2,AA368*0.75,IF(Vérification!$O$80=3,AA368/2,0))))</f>
        <v>100150000</v>
      </c>
      <c r="AB370" s="513">
        <f>IF(AB$29="","",IF(Vérification!$O$80=1,AB368,IF(Vérification!$O$80=2,AB368*0.75,IF(Vérification!$O$80=3,AB368/2,0))))</f>
        <v>100150000</v>
      </c>
      <c r="AC370" s="513">
        <f>IF(AC$29="","",IF(Vérification!$O$80=1,AC368,IF(Vérification!$O$80=2,AC368*0.75,IF(Vérification!$O$80=3,AC368/2,0))))</f>
        <v>100150000</v>
      </c>
      <c r="AD370" s="513">
        <f>IF(AD$29="","",IF(Vérification!$O$80=1,AD368,IF(Vérification!$O$80=2,AD368*0.75,IF(Vérification!$O$80=3,AD368/2,0))))</f>
        <v>100150000</v>
      </c>
      <c r="AE370" s="513">
        <f>IF(AE$29="","",IF(Vérification!$O$80=1,AE368,IF(Vérification!$O$80=2,AE368*0.75,IF(Vérification!$O$80=3,AE368/2,0))))</f>
        <v>100150000</v>
      </c>
      <c r="AF370" s="513">
        <f>IF(AF$29="","",IF(Vérification!$O$80=1,AF368,IF(Vérification!$O$80=2,AF368*0.75,IF(Vérification!$O$80=3,AF368/2,0))))</f>
        <v>100150000</v>
      </c>
      <c r="AG370" s="513">
        <f>IF(AG$29="","",IF(Vérification!$O$80=1,AG368,IF(Vérification!$O$80=2,AG368*0.75,IF(Vérification!$O$80=3,AG368/2,0))))</f>
        <v>100150000</v>
      </c>
      <c r="AH370" s="513">
        <f>IF(AH$29="","",IF(Vérification!$O$80=1,AH368,IF(Vérification!$O$80=2,AH368*0.75,IF(Vérification!$O$80=3,AH368/2,0))))</f>
        <v>100150000</v>
      </c>
      <c r="AI370" s="513">
        <f>IF(AI$29="","",IF(Vérification!$O$80=1,AI368,IF(Vérification!$O$80=2,AI368*0.75,IF(Vérification!$O$80=3,AI368/2,0))))</f>
        <v>100150000</v>
      </c>
      <c r="AJ370" s="513">
        <f>IF(AJ$29="","",IF(Vérification!$O$80=1,AJ368,IF(Vérification!$O$80=2,AJ368*0.75,IF(Vérification!$O$80=3,AJ368/2,0))))</f>
        <v>100150000</v>
      </c>
      <c r="AK370" s="513" t="str">
        <f>IF(AK$29="","",IF(Vérification!$O$80=1,AK368,IF(Vérification!$O$80=2,AK368*0.75,IF(Vérification!$O$80=3,AK368/2,0))))</f>
        <v/>
      </c>
      <c r="AL370" s="513" t="str">
        <f>IF(AL$29="","",IF(Vérification!$O$80=1,AL368,IF(Vérification!$O$80=2,AL368*0.75,IF(Vérification!$O$80=3,AL368/2,0))))</f>
        <v/>
      </c>
      <c r="AM370" s="513" t="str">
        <f>IF(AM$29="","",IF(Vérification!$O$80=1,AM368,IF(Vérification!$O$80=2,AM368*0.75,IF(Vérification!$O$80=3,AM368/2,0))))</f>
        <v/>
      </c>
      <c r="AN370" s="513" t="str">
        <f>IF(AN$29="","",IF(Vérification!$O$80=1,AN368,IF(Vérification!$O$80=2,AN368*0.75,IF(Vérification!$O$80=3,AN368/2,0))))</f>
        <v/>
      </c>
      <c r="AO370" s="513" t="str">
        <f>IF(AO$29="","",IF(Vérification!$O$80=1,AO368,IF(Vérification!$O$80=2,AO368*0.75,IF(Vérification!$O$80=3,AO368/2,0))))</f>
        <v/>
      </c>
      <c r="AP370" s="513" t="str">
        <f>IF(AP$29="","",IF(Vérification!$O$80=1,AP368,IF(Vérification!$O$80=2,AP368*0.75,IF(Vérification!$O$80=3,AP368/2,0))))</f>
        <v/>
      </c>
      <c r="AQ370" s="513" t="str">
        <f>IF(AQ$29="","",IF(Vérification!$O$80=1,AQ368,IF(Vérification!$O$80=2,AQ368*0.75,IF(Vérification!$O$80=3,AQ368/2,0))))</f>
        <v/>
      </c>
      <c r="AR370" s="513" t="str">
        <f>IF(AR$29="","",IF(Vérification!$O$80=1,AR368,IF(Vérification!$O$80=2,AR368*0.75,IF(Vérification!$O$80=3,AR368/2,0))))</f>
        <v/>
      </c>
    </row>
    <row r="371" spans="1:44" s="513" customFormat="1" ht="22" hidden="1" customHeight="1" thickBot="1" x14ac:dyDescent="0.2">
      <c r="C371" s="548"/>
    </row>
    <row r="372" spans="1:44" s="507" customFormat="1" ht="22" hidden="1" customHeight="1" thickTop="1" thickBot="1" x14ac:dyDescent="0.2">
      <c r="A372" s="483"/>
      <c r="B372" s="566" t="s">
        <v>205</v>
      </c>
      <c r="C372" s="567" t="s">
        <v>49</v>
      </c>
      <c r="D372" s="568">
        <f t="shared" ref="D372:AR372" si="136">IF(D361="","",D362+D364+D366+D368)</f>
        <v>1.033817985385627E+16</v>
      </c>
      <c r="E372" s="568">
        <f t="shared" si="136"/>
        <v>2.0676357117281128E+16</v>
      </c>
      <c r="F372" s="568">
        <f t="shared" si="136"/>
        <v>3.1014534328840048E+16</v>
      </c>
      <c r="G372" s="568">
        <f t="shared" si="136"/>
        <v>4.135271149256976E+16</v>
      </c>
      <c r="H372" s="568">
        <f t="shared" si="136"/>
        <v>5.1690888609076224E+16</v>
      </c>
      <c r="I372" s="568">
        <f t="shared" si="136"/>
        <v>6.2029065680512424E+16</v>
      </c>
      <c r="J372" s="568">
        <f t="shared" si="136"/>
        <v>7.2367242708955968E+16</v>
      </c>
      <c r="K372" s="568">
        <f t="shared" si="136"/>
        <v>8.2705419696357056E+16</v>
      </c>
      <c r="L372" s="568">
        <f t="shared" si="136"/>
        <v>9.3043596644618992E+16</v>
      </c>
      <c r="M372" s="568">
        <f t="shared" si="136"/>
        <v>1.0338177355551952E+17</v>
      </c>
      <c r="N372" s="568">
        <f t="shared" si="136"/>
        <v>1.1371995043079138E+17</v>
      </c>
      <c r="O372" s="568">
        <f t="shared" si="136"/>
        <v>1.240581272720568E+17</v>
      </c>
      <c r="P372" s="568">
        <f t="shared" si="136"/>
        <v>1.3439630408089459E+17</v>
      </c>
      <c r="Q372" s="568">
        <f t="shared" si="136"/>
        <v>1.4473448085131613E+17</v>
      </c>
      <c r="R372" s="568">
        <f t="shared" si="136"/>
        <v>1.550726575922345E+17</v>
      </c>
      <c r="S372" s="568">
        <f t="shared" si="136"/>
        <v>1.654108343049967E+17</v>
      </c>
      <c r="T372" s="568">
        <f t="shared" si="136"/>
        <v>1.7574901099092256E+17</v>
      </c>
      <c r="U372" s="568">
        <f t="shared" si="136"/>
        <v>1.8608718765125226E+17</v>
      </c>
      <c r="V372" s="568">
        <f t="shared" si="136"/>
        <v>1.9642536428717341E+17</v>
      </c>
      <c r="W372" s="568">
        <f t="shared" si="136"/>
        <v>2.0676354089982176E+17</v>
      </c>
      <c r="X372" s="568">
        <f t="shared" si="136"/>
        <v>2.171017174902817E+17</v>
      </c>
      <c r="Y372" s="568">
        <f t="shared" si="136"/>
        <v>2.2743989405958675E+17</v>
      </c>
      <c r="Z372" s="568">
        <f t="shared" si="136"/>
        <v>2.3777807060872013E+17</v>
      </c>
      <c r="AA372" s="568">
        <f t="shared" si="136"/>
        <v>2.481162471249337E+17</v>
      </c>
      <c r="AB372" s="568">
        <f t="shared" si="136"/>
        <v>2.584544236228327E+17</v>
      </c>
      <c r="AC372" s="568">
        <f t="shared" si="136"/>
        <v>2.6879260010326554E+17</v>
      </c>
      <c r="AD372" s="568">
        <f t="shared" si="136"/>
        <v>2.7913077656707174E+17</v>
      </c>
      <c r="AE372" s="568">
        <f t="shared" si="136"/>
        <v>2.894689530150295E+17</v>
      </c>
      <c r="AF372" s="568">
        <f t="shared" si="136"/>
        <v>2.9980712944788275E+17</v>
      </c>
      <c r="AG372" s="568">
        <f t="shared" si="136"/>
        <v>3.1014530586635418E+17</v>
      </c>
      <c r="AH372" s="568">
        <f t="shared" si="136"/>
        <v>3.2048348227113318E+17</v>
      </c>
      <c r="AI372" s="568">
        <f t="shared" si="136"/>
        <v>3.3082165866287539E+17</v>
      </c>
      <c r="AJ372" s="568">
        <f t="shared" si="136"/>
        <v>3.4115983504220352E+17</v>
      </c>
      <c r="AK372" s="568" t="str">
        <f t="shared" si="136"/>
        <v/>
      </c>
      <c r="AL372" s="568" t="str">
        <f t="shared" si="136"/>
        <v/>
      </c>
      <c r="AM372" s="568" t="str">
        <f t="shared" si="136"/>
        <v/>
      </c>
      <c r="AN372" s="568" t="str">
        <f t="shared" si="136"/>
        <v/>
      </c>
      <c r="AO372" s="568" t="str">
        <f t="shared" si="136"/>
        <v/>
      </c>
      <c r="AP372" s="568" t="str">
        <f t="shared" si="136"/>
        <v/>
      </c>
      <c r="AQ372" s="568" t="str">
        <f t="shared" si="136"/>
        <v/>
      </c>
      <c r="AR372" s="568" t="str">
        <f t="shared" si="136"/>
        <v/>
      </c>
    </row>
    <row r="373" spans="1:44" s="512" customFormat="1" ht="22" hidden="1" customHeight="1" thickTop="1" x14ac:dyDescent="0.15">
      <c r="A373" s="508"/>
      <c r="B373" s="509" t="s">
        <v>252</v>
      </c>
      <c r="C373" s="510" t="s">
        <v>49</v>
      </c>
      <c r="D373" s="511">
        <f t="shared" ref="D373:AR373" si="137">IF(D$29="","",D218+D222+D229+D233+D239+D242+D369)</f>
        <v>4.1618786677578176E+16</v>
      </c>
      <c r="E373" s="511">
        <f t="shared" si="137"/>
        <v>8.3237558939490144E+16</v>
      </c>
      <c r="F373" s="511">
        <f t="shared" si="137"/>
        <v>1.2485633069802784E+17</v>
      </c>
      <c r="G373" s="511">
        <f t="shared" si="137"/>
        <v>1.6647510199236899E+17</v>
      </c>
      <c r="H373" s="511">
        <f t="shared" si="137"/>
        <v>2.080938728283944E+17</v>
      </c>
      <c r="I373" s="511">
        <f t="shared" si="137"/>
        <v>2.4971264322699971E+17</v>
      </c>
      <c r="J373" s="511">
        <f t="shared" si="137"/>
        <v>2.9133141320834854E+17</v>
      </c>
      <c r="K373" s="511">
        <f t="shared" si="137"/>
        <v>3.3295018279136826E+17</v>
      </c>
      <c r="L373" s="511">
        <f t="shared" si="137"/>
        <v>3.7456895199453069E+17</v>
      </c>
      <c r="M373" s="511">
        <f t="shared" si="137"/>
        <v>4.1618772083508979E+17</v>
      </c>
      <c r="N373" s="511">
        <f t="shared" si="137"/>
        <v>4.5780648932986214E+17</v>
      </c>
      <c r="O373" s="511">
        <f t="shared" si="137"/>
        <v>4.9942525749459194E+17</v>
      </c>
      <c r="P373" s="511">
        <f t="shared" si="137"/>
        <v>5.4104402534460192E+17</v>
      </c>
      <c r="Q373" s="511">
        <f t="shared" si="137"/>
        <v>5.8266279282177101E+17</v>
      </c>
      <c r="R373" s="511">
        <f t="shared" si="137"/>
        <v>6.2428156001260275E+17</v>
      </c>
      <c r="S373" s="511">
        <f t="shared" si="137"/>
        <v>6.6590032693017075E+17</v>
      </c>
      <c r="T373" s="511">
        <f t="shared" si="137"/>
        <v>7.075190935872841E+17</v>
      </c>
      <c r="U373" s="511">
        <f t="shared" si="137"/>
        <v>7.4913785999597914E+17</v>
      </c>
      <c r="V373" s="511">
        <f t="shared" si="137"/>
        <v>7.9075662616778202E+17</v>
      </c>
      <c r="W373" s="511">
        <f t="shared" si="137"/>
        <v>8.3237539211371558E+17</v>
      </c>
      <c r="X373" s="511">
        <f t="shared" si="137"/>
        <v>8.7399415784430387E+17</v>
      </c>
      <c r="Y373" s="511">
        <f t="shared" si="137"/>
        <v>9.1561292336957786E+17</v>
      </c>
      <c r="Z373" s="511">
        <f t="shared" si="137"/>
        <v>9.5723168869907981E+17</v>
      </c>
      <c r="AA373" s="511">
        <f t="shared" si="137"/>
        <v>9.9885045370908493E+17</v>
      </c>
      <c r="AB373" s="511">
        <f t="shared" si="137"/>
        <v>1.0404692185413422E+18</v>
      </c>
      <c r="AC373" s="511">
        <f t="shared" si="137"/>
        <v>1.0820879832040849E+18</v>
      </c>
      <c r="AD373" s="511">
        <f t="shared" si="137"/>
        <v>1.1237067477054615E+18</v>
      </c>
      <c r="AE373" s="511">
        <f t="shared" si="137"/>
        <v>1.1653255120530245E+18</v>
      </c>
      <c r="AF373" s="511">
        <f t="shared" si="137"/>
        <v>1.206944276253993E+18</v>
      </c>
      <c r="AG373" s="511">
        <f t="shared" si="137"/>
        <v>1.2485630403153828E+18</v>
      </c>
      <c r="AH373" s="511">
        <f t="shared" si="137"/>
        <v>1.2901818042438828E+18</v>
      </c>
      <c r="AI373" s="511">
        <f t="shared" si="137"/>
        <v>1.3318005680458568E+18</v>
      </c>
      <c r="AJ373" s="511">
        <f t="shared" si="137"/>
        <v>1.3734193317273487E+18</v>
      </c>
      <c r="AK373" s="511" t="str">
        <f t="shared" si="137"/>
        <v/>
      </c>
      <c r="AL373" s="511" t="str">
        <f t="shared" si="137"/>
        <v/>
      </c>
      <c r="AM373" s="511" t="str">
        <f t="shared" si="137"/>
        <v/>
      </c>
      <c r="AN373" s="511" t="str">
        <f t="shared" si="137"/>
        <v/>
      </c>
      <c r="AO373" s="511" t="str">
        <f t="shared" si="137"/>
        <v/>
      </c>
      <c r="AP373" s="511" t="str">
        <f t="shared" si="137"/>
        <v/>
      </c>
      <c r="AQ373" s="511" t="str">
        <f t="shared" si="137"/>
        <v/>
      </c>
      <c r="AR373" s="511" t="str">
        <f t="shared" si="137"/>
        <v/>
      </c>
    </row>
    <row r="374" spans="1:44" s="512" customFormat="1" ht="22" hidden="1" customHeight="1" x14ac:dyDescent="0.15">
      <c r="A374" s="508"/>
      <c r="B374" s="509"/>
      <c r="C374" s="510" t="s">
        <v>17</v>
      </c>
      <c r="D374" s="611">
        <f>D372/D373</f>
        <v>0.24840175985778776</v>
      </c>
      <c r="E374" s="612">
        <f>IF(E$83="",D374,E372/E373)</f>
        <v>0.24840177175680853</v>
      </c>
      <c r="F374" s="612">
        <f t="shared" ref="F374" si="138">IF(F$83="",E374,F372/F373)</f>
        <v>0.24840177630920829</v>
      </c>
      <c r="G374" s="612">
        <f t="shared" ref="G374" si="139">IF(G$83="",F374,G372/G373)</f>
        <v>0.24840177899074251</v>
      </c>
      <c r="H374" s="612">
        <f t="shared" ref="H374" si="140">IF(H$83="",G374,H372/H373)</f>
        <v>0.24840178091982248</v>
      </c>
      <c r="I374" s="612">
        <f t="shared" ref="I374" si="141">IF(I$83="",H374,I372/I373)</f>
        <v>0.24840178246051117</v>
      </c>
      <c r="J374" s="612">
        <f t="shared" ref="J374" si="142">IF(J$83="",I374,J372/J373)</f>
        <v>0.24840178376920108</v>
      </c>
      <c r="K374" s="612">
        <f t="shared" ref="K374" si="143">IF(K$83="",J374,K372/K373)</f>
        <v>0.24840178492462806</v>
      </c>
      <c r="L374" s="612">
        <f t="shared" ref="L374" si="144">IF(L$83="",K374,L372/L373)</f>
        <v>0.24840178597071116</v>
      </c>
      <c r="M374" s="612">
        <f t="shared" ref="M374" si="145">IF(M$83="",L374,M372/M373)</f>
        <v>0.24840178693422699</v>
      </c>
      <c r="N374" s="612">
        <f t="shared" ref="N374" si="146">IF(N$83="",M374,N372/N373)</f>
        <v>0.24840178783235428</v>
      </c>
      <c r="O374" s="612">
        <f t="shared" ref="O374" si="147">IF(O$83="",N374,O372/O373)</f>
        <v>0.24840178867685755</v>
      </c>
      <c r="P374" s="612">
        <f t="shared" ref="P374" si="148">IF(P$83="",O374,P372/P373)</f>
        <v>0.24840178947599478</v>
      </c>
      <c r="Q374" s="612">
        <f t="shared" ref="Q374" si="149">IF(Q$83="",P374,Q372/Q373)</f>
        <v>0.24840179025398748</v>
      </c>
      <c r="R374" s="612">
        <f t="shared" ref="R374" si="150">IF(R$83="",Q374,R372/R373)</f>
        <v>0.24840179099492216</v>
      </c>
      <c r="S374" s="612">
        <f t="shared" ref="S374" si="151">IF(S$83="",R374,S372/S373)</f>
        <v>0.24840179170289312</v>
      </c>
      <c r="T374" s="612">
        <f t="shared" ref="T374" si="152">IF(T$83="",S374,T372/T373)</f>
        <v>0.24840179238108581</v>
      </c>
      <c r="U374" s="612">
        <f t="shared" ref="U374" si="153">IF(U$83="",T374,U372/U373)</f>
        <v>0.2484017930321277</v>
      </c>
      <c r="V374" s="612">
        <f t="shared" ref="V374" si="154">IF(V$83="",U374,V372/V373)</f>
        <v>0.24840179365818688</v>
      </c>
      <c r="W374" s="612">
        <f t="shared" ref="W374" si="155">IF(W$83="",V374,W372/W373)</f>
        <v>0.24840179426108575</v>
      </c>
      <c r="X374" s="612">
        <f t="shared" ref="X374" si="156">IF(X$83="",W374,X372/X373)</f>
        <v>0.24840179484238256</v>
      </c>
      <c r="Y374" s="612">
        <f t="shared" ref="Y374" si="157">IF(Y$83="",X374,Y372/Y373)</f>
        <v>0.24840179540343049</v>
      </c>
      <c r="Z374" s="612">
        <f t="shared" ref="Z374" si="158">IF(Z$83="",Y374,Z372/Z373)</f>
        <v>0.24840179594542158</v>
      </c>
      <c r="AA374" s="612">
        <f t="shared" ref="AA374" si="159">IF(AA$83="",Z374,AA372/AA373)</f>
        <v>0.24840179648874397</v>
      </c>
      <c r="AB374" s="612">
        <f t="shared" ref="AB374" si="160">IF(AB$83="",AA374,AB372/AB373)</f>
        <v>0.24840179701343393</v>
      </c>
      <c r="AC374" s="612">
        <f t="shared" ref="AC374" si="161">IF(AC$83="",AB374,AC372/AC373)</f>
        <v>0.24840179752053534</v>
      </c>
      <c r="AD374" s="612">
        <f t="shared" ref="AD374" si="162">IF(AD$83="",AC374,AD372/AD373)</f>
        <v>0.24840179801094836</v>
      </c>
      <c r="AE374" s="612">
        <f t="shared" ref="AE374" si="163">IF(AE$83="",AD374,AE372/AE373)</f>
        <v>0.24840179848551888</v>
      </c>
      <c r="AF374" s="612">
        <f t="shared" ref="AF374" si="164">IF(AF$83="",AE374,AF372/AF373)</f>
        <v>0.24840179894501646</v>
      </c>
      <c r="AG374" s="612">
        <f t="shared" ref="AG374" si="165">IF(AG$83="",AF374,AG372/AG373)</f>
        <v>0.24840179939013132</v>
      </c>
      <c r="AH374" s="612">
        <f t="shared" ref="AH374" si="166">IF(AH$83="",AG374,AH372/AH373)</f>
        <v>0.24840179982150196</v>
      </c>
      <c r="AI374" s="612">
        <f t="shared" ref="AI374" si="167">IF(AI$83="",AH374,AI372/AI373)</f>
        <v>0.24840180023972214</v>
      </c>
      <c r="AJ374" s="612">
        <f t="shared" ref="AJ374" si="168">IF(AJ$83="",AI374,AJ372/AJ373)</f>
        <v>0.24840180064534767</v>
      </c>
      <c r="AK374" s="612">
        <f t="shared" ref="AK374" si="169">IF(AK$83="",AJ374,AK372/AK373)</f>
        <v>0.24840180064534767</v>
      </c>
      <c r="AL374" s="612">
        <f t="shared" ref="AL374" si="170">IF(AL$83="",AK374,AL372/AL373)</f>
        <v>0.24840180064534767</v>
      </c>
      <c r="AM374" s="612">
        <f t="shared" ref="AM374" si="171">IF(AM$83="",AL374,AM372/AM373)</f>
        <v>0.24840180064534767</v>
      </c>
      <c r="AN374" s="612">
        <f t="shared" ref="AN374" si="172">IF(AN$83="",AM374,AN372/AN373)</f>
        <v>0.24840180064534767</v>
      </c>
      <c r="AO374" s="612">
        <f t="shared" ref="AO374" si="173">IF(AO$83="",AN374,AO372/AO373)</f>
        <v>0.24840180064534767</v>
      </c>
      <c r="AP374" s="612">
        <f t="shared" ref="AP374" si="174">IF(AP$83="",AO374,AP372/AP373)</f>
        <v>0.24840180064534767</v>
      </c>
      <c r="AQ374" s="612">
        <f t="shared" ref="AQ374" si="175">IF(AQ$83="",AP374,AQ372/AQ373)</f>
        <v>0.24840180064534767</v>
      </c>
      <c r="AR374" s="612">
        <f t="shared" ref="AR374" si="176">IF(AR$83="",AQ374,AR372/AR373)</f>
        <v>0.24840180064534767</v>
      </c>
    </row>
    <row r="375" spans="1:44" s="483" customFormat="1" ht="26" hidden="1" customHeight="1" x14ac:dyDescent="0.15">
      <c r="A375" s="569">
        <f>HLOOKUP(Vérification!$F$91,'Feuille calcul de disponibilité'!D361:AR377,15,FALSE)</f>
        <v>10477509.270223623</v>
      </c>
      <c r="B375" s="513" t="s">
        <v>228</v>
      </c>
      <c r="C375" s="548" t="s">
        <v>17</v>
      </c>
      <c r="D375" s="570">
        <f>IF(D361="","",D372/D$36)</f>
        <v>238357.92073560832</v>
      </c>
      <c r="E375" s="570">
        <f>IF(E361="","",E372/E$36)</f>
        <v>483772.90824392211</v>
      </c>
      <c r="F375" s="570">
        <f t="shared" ref="F375:AR375" si="177">IF(F361="","",F372/F$36)</f>
        <v>736063.13162319537</v>
      </c>
      <c r="G375" s="570">
        <f t="shared" si="177"/>
        <v>995038.48483581888</v>
      </c>
      <c r="H375" s="570">
        <f t="shared" si="177"/>
        <v>1260501.7180614427</v>
      </c>
      <c r="I375" s="570">
        <f t="shared" si="177"/>
        <v>1532249.1936866525</v>
      </c>
      <c r="J375" s="570">
        <f t="shared" si="177"/>
        <v>1810072.4671713032</v>
      </c>
      <c r="K375" s="570">
        <f t="shared" si="177"/>
        <v>2093758.1957078513</v>
      </c>
      <c r="L375" s="570">
        <f t="shared" si="177"/>
        <v>2383090.7729671495</v>
      </c>
      <c r="M375" s="570">
        <f t="shared" si="177"/>
        <v>2677851.2359547918</v>
      </c>
      <c r="N375" s="570">
        <f t="shared" si="177"/>
        <v>2977820.3144153878</v>
      </c>
      <c r="O375" s="570">
        <f t="shared" si="177"/>
        <v>3282777.0508106076</v>
      </c>
      <c r="P375" s="570">
        <f t="shared" si="177"/>
        <v>3592501.937588206</v>
      </c>
      <c r="Q375" s="570">
        <f t="shared" si="177"/>
        <v>3906776.1369712409</v>
      </c>
      <c r="R375" s="570">
        <f t="shared" si="177"/>
        <v>4225382.5462087626</v>
      </c>
      <c r="S375" s="570">
        <f t="shared" si="177"/>
        <v>4548105.4510478396</v>
      </c>
      <c r="T375" s="570">
        <f t="shared" si="177"/>
        <v>4874734.1511912048</v>
      </c>
      <c r="U375" s="570">
        <f t="shared" si="177"/>
        <v>5205060.3487678636</v>
      </c>
      <c r="V375" s="570">
        <f t="shared" si="177"/>
        <v>5538880.0207897834</v>
      </c>
      <c r="W375" s="570">
        <f t="shared" si="177"/>
        <v>5875993.7850026814</v>
      </c>
      <c r="X375" s="570">
        <f t="shared" si="177"/>
        <v>6216207.1613706723</v>
      </c>
      <c r="Y375" s="570">
        <f t="shared" si="177"/>
        <v>6559330.7293538721</v>
      </c>
      <c r="Z375" s="570">
        <f t="shared" si="177"/>
        <v>6905180.1820711559</v>
      </c>
      <c r="AA375" s="570">
        <f t="shared" si="177"/>
        <v>7253577.6896073688</v>
      </c>
      <c r="AB375" s="570">
        <f t="shared" si="177"/>
        <v>7604352.1432671202</v>
      </c>
      <c r="AC375" s="570">
        <f t="shared" si="177"/>
        <v>7957336.1826141672</v>
      </c>
      <c r="AD375" s="570">
        <f t="shared" si="177"/>
        <v>8312372.0704762777</v>
      </c>
      <c r="AE375" s="570">
        <f t="shared" si="177"/>
        <v>8669305.5785962772</v>
      </c>
      <c r="AF375" s="570">
        <f t="shared" si="177"/>
        <v>9027988.726146102</v>
      </c>
      <c r="AG375" s="570">
        <f t="shared" si="177"/>
        <v>9388281.5187018104</v>
      </c>
      <c r="AH375" s="570">
        <f t="shared" si="177"/>
        <v>9750050.1714510117</v>
      </c>
      <c r="AI375" s="570">
        <f t="shared" si="177"/>
        <v>10113166.836422166</v>
      </c>
      <c r="AJ375" s="570">
        <f t="shared" si="177"/>
        <v>10477509.270223623</v>
      </c>
      <c r="AK375" s="570" t="str">
        <f t="shared" si="177"/>
        <v/>
      </c>
      <c r="AL375" s="570" t="str">
        <f t="shared" si="177"/>
        <v/>
      </c>
      <c r="AM375" s="570" t="str">
        <f t="shared" si="177"/>
        <v/>
      </c>
      <c r="AN375" s="570" t="str">
        <f t="shared" si="177"/>
        <v/>
      </c>
      <c r="AO375" s="570" t="str">
        <f t="shared" si="177"/>
        <v/>
      </c>
      <c r="AP375" s="570" t="str">
        <f t="shared" si="177"/>
        <v/>
      </c>
      <c r="AQ375" s="570" t="str">
        <f t="shared" si="177"/>
        <v/>
      </c>
      <c r="AR375" s="570" t="str">
        <f t="shared" si="177"/>
        <v/>
      </c>
    </row>
    <row r="376" spans="1:44" s="512" customFormat="1" ht="22" hidden="1" customHeight="1" x14ac:dyDescent="0.15">
      <c r="A376" s="508"/>
      <c r="B376" s="509" t="s">
        <v>40</v>
      </c>
      <c r="C376" s="510" t="s">
        <v>272</v>
      </c>
      <c r="D376" s="511">
        <f>IF(D$29="","",D223+D234+D243)</f>
        <v>5321123941881154</v>
      </c>
      <c r="E376" s="511">
        <f t="shared" ref="E376:AR376" si="178">IF(E$29="","",E223+E234+E243)</f>
        <v>1.0642247721237582E+16</v>
      </c>
      <c r="F376" s="511">
        <f t="shared" si="178"/>
        <v>1.5963371345444408E+16</v>
      </c>
      <c r="G376" s="511">
        <f t="shared" si="178"/>
        <v>2.1284494826576952E+16</v>
      </c>
      <c r="H376" s="511">
        <f t="shared" si="178"/>
        <v>2.6605618166447792E+16</v>
      </c>
      <c r="I376" s="511">
        <f t="shared" si="178"/>
        <v>3.1926741371497376E+16</v>
      </c>
      <c r="J376" s="511">
        <f t="shared" si="178"/>
        <v>3.7247864447940512E+16</v>
      </c>
      <c r="K376" s="511">
        <f t="shared" si="178"/>
        <v>4.2568987401610976E+16</v>
      </c>
      <c r="L376" s="511">
        <f t="shared" si="178"/>
        <v>4.789011023820212E+16</v>
      </c>
      <c r="M376" s="511">
        <f t="shared" si="178"/>
        <v>5.3211232963031984E+16</v>
      </c>
      <c r="N376" s="511">
        <f>IF(N$29="","",N223+N234+N243)</f>
        <v>5.8532355581283736E+16</v>
      </c>
      <c r="O376" s="511">
        <f t="shared" si="178"/>
        <v>6.385347809781004E+16</v>
      </c>
      <c r="P376" s="511">
        <f t="shared" si="178"/>
        <v>6.917460051733368E+16</v>
      </c>
      <c r="Q376" s="511">
        <f t="shared" si="178"/>
        <v>7.4495722821940576E+16</v>
      </c>
      <c r="R376" s="511">
        <f t="shared" si="178"/>
        <v>7.9816845038292832E+16</v>
      </c>
      <c r="S376" s="511">
        <f t="shared" si="178"/>
        <v>8.5137967170419968E+16</v>
      </c>
      <c r="T376" s="511">
        <f t="shared" si="178"/>
        <v>9.0459089222269968E+16</v>
      </c>
      <c r="U376" s="511">
        <f t="shared" si="178"/>
        <v>9.578021119755264E+16</v>
      </c>
      <c r="V376" s="511">
        <f t="shared" si="178"/>
        <v>1.0110133309982066E+17</v>
      </c>
      <c r="W376" s="511">
        <f t="shared" si="178"/>
        <v>1.0642245493247142E+17</v>
      </c>
      <c r="X376" s="511">
        <f t="shared" si="178"/>
        <v>1.1174357669874866E+17</v>
      </c>
      <c r="Y376" s="511">
        <f t="shared" si="178"/>
        <v>1.1706469840174403E+17</v>
      </c>
      <c r="Z376" s="511">
        <f t="shared" si="178"/>
        <v>1.2238582004439874E+17</v>
      </c>
      <c r="AA376" s="511">
        <f t="shared" si="178"/>
        <v>1.2770694158857842E+17</v>
      </c>
      <c r="AB376" s="511">
        <f t="shared" si="178"/>
        <v>1.3302806307797278E+17</v>
      </c>
      <c r="AC376" s="511">
        <f t="shared" si="178"/>
        <v>1.3834918451511952E+17</v>
      </c>
      <c r="AD376" s="511">
        <f t="shared" si="178"/>
        <v>1.4367030590253008E+17</v>
      </c>
      <c r="AE376" s="511">
        <f t="shared" si="178"/>
        <v>1.4899142724253242E+17</v>
      </c>
      <c r="AF376" s="511">
        <f t="shared" si="178"/>
        <v>1.5431254853735146E+17</v>
      </c>
      <c r="AG376" s="511">
        <f t="shared" si="178"/>
        <v>1.5963366978914973E+17</v>
      </c>
      <c r="AH376" s="511">
        <f t="shared" si="178"/>
        <v>1.649547909999887E+17</v>
      </c>
      <c r="AI376" s="511">
        <f t="shared" si="178"/>
        <v>1.7027591217183008E+17</v>
      </c>
      <c r="AJ376" s="511">
        <f>IF(AJ$29="","",AJ223+AJ234+AJ243)</f>
        <v>1.7559703330653642E+17</v>
      </c>
      <c r="AK376" s="511" t="str">
        <f t="shared" si="178"/>
        <v/>
      </c>
      <c r="AL376" s="511" t="str">
        <f t="shared" si="178"/>
        <v/>
      </c>
      <c r="AM376" s="511" t="str">
        <f t="shared" si="178"/>
        <v/>
      </c>
      <c r="AN376" s="511" t="str">
        <f t="shared" si="178"/>
        <v/>
      </c>
      <c r="AO376" s="511" t="str">
        <f t="shared" si="178"/>
        <v/>
      </c>
      <c r="AP376" s="511" t="str">
        <f t="shared" si="178"/>
        <v/>
      </c>
      <c r="AQ376" s="511" t="str">
        <f t="shared" si="178"/>
        <v/>
      </c>
      <c r="AR376" s="511" t="str">
        <f t="shared" si="178"/>
        <v/>
      </c>
    </row>
    <row r="377" spans="1:44" s="483" customFormat="1" ht="26" hidden="1" customHeight="1" x14ac:dyDescent="0.15">
      <c r="A377" s="513"/>
      <c r="B377" s="513" t="s">
        <v>227</v>
      </c>
      <c r="C377" s="548" t="s">
        <v>49</v>
      </c>
      <c r="D377" s="548">
        <f>IF(D$29="","",D363+D365+D367+D370)</f>
        <v>7753635422081270</v>
      </c>
      <c r="E377" s="548">
        <f t="shared" ref="E377:AR377" si="179">IF(E$29="","",E363+E365+E367+E370)</f>
        <v>1.5507268685506126E+16</v>
      </c>
      <c r="F377" s="548">
        <f t="shared" si="179"/>
        <v>2.3260901897065048E+16</v>
      </c>
      <c r="G377" s="548">
        <f t="shared" si="179"/>
        <v>3.101453506079476E+16</v>
      </c>
      <c r="H377" s="548">
        <f t="shared" si="179"/>
        <v>3.8768168177301224E+16</v>
      </c>
      <c r="I377" s="548">
        <f t="shared" si="179"/>
        <v>4.6521801248737424E+16</v>
      </c>
      <c r="J377" s="548">
        <f t="shared" si="179"/>
        <v>5.4275434277180968E+16</v>
      </c>
      <c r="K377" s="548">
        <f t="shared" si="179"/>
        <v>6.2029067264582064E+16</v>
      </c>
      <c r="L377" s="548">
        <f t="shared" si="179"/>
        <v>6.9782700212843976E+16</v>
      </c>
      <c r="M377" s="548">
        <f t="shared" si="179"/>
        <v>7.7536333123744512E+16</v>
      </c>
      <c r="N377" s="548">
        <f t="shared" si="179"/>
        <v>8.5289965999016368E+16</v>
      </c>
      <c r="O377" s="548">
        <f t="shared" si="179"/>
        <v>9.3043598840281792E+16</v>
      </c>
      <c r="P377" s="548">
        <f t="shared" si="179"/>
        <v>1.0079723164911958E+17</v>
      </c>
      <c r="Q377" s="548">
        <f t="shared" si="179"/>
        <v>1.0855086441954115E+17</v>
      </c>
      <c r="R377" s="548">
        <f t="shared" si="179"/>
        <v>1.1630449716045949E+17</v>
      </c>
      <c r="S377" s="548">
        <f t="shared" si="179"/>
        <v>1.240581298732217E+17</v>
      </c>
      <c r="T377" s="548">
        <f t="shared" si="179"/>
        <v>1.3181176255914755E+17</v>
      </c>
      <c r="U377" s="548">
        <f t="shared" si="179"/>
        <v>1.3956539521947725E+17</v>
      </c>
      <c r="V377" s="548">
        <f t="shared" si="179"/>
        <v>1.473190278553984E+17</v>
      </c>
      <c r="W377" s="548">
        <f t="shared" si="179"/>
        <v>1.5507266046804672E+17</v>
      </c>
      <c r="X377" s="548">
        <f t="shared" si="179"/>
        <v>1.6282629305850669E+17</v>
      </c>
      <c r="Y377" s="548">
        <f t="shared" si="179"/>
        <v>1.7057992562781171E+17</v>
      </c>
      <c r="Z377" s="548">
        <f t="shared" si="179"/>
        <v>1.7833355817694509E+17</v>
      </c>
      <c r="AA377" s="548">
        <f t="shared" si="179"/>
        <v>1.8608719069315866E+17</v>
      </c>
      <c r="AB377" s="548">
        <f t="shared" si="179"/>
        <v>1.9384082319105766E+17</v>
      </c>
      <c r="AC377" s="548">
        <f t="shared" si="179"/>
        <v>2.015944556714905E+17</v>
      </c>
      <c r="AD377" s="548">
        <f t="shared" si="179"/>
        <v>2.093480881352967E+17</v>
      </c>
      <c r="AE377" s="548">
        <f t="shared" si="179"/>
        <v>2.1710172058325453E+17</v>
      </c>
      <c r="AF377" s="548">
        <f t="shared" si="179"/>
        <v>2.2485535301610771E+17</v>
      </c>
      <c r="AG377" s="548">
        <f t="shared" si="179"/>
        <v>2.3260898543457926E+17</v>
      </c>
      <c r="AH377" s="548">
        <f t="shared" si="179"/>
        <v>2.4036261783935821E+17</v>
      </c>
      <c r="AI377" s="548">
        <f t="shared" si="179"/>
        <v>2.4811625023110048E+17</v>
      </c>
      <c r="AJ377" s="548">
        <f t="shared" si="179"/>
        <v>2.5586988261042861E+17</v>
      </c>
      <c r="AK377" s="548" t="str">
        <f t="shared" si="179"/>
        <v/>
      </c>
      <c r="AL377" s="548" t="str">
        <f t="shared" si="179"/>
        <v/>
      </c>
      <c r="AM377" s="548" t="str">
        <f t="shared" si="179"/>
        <v/>
      </c>
      <c r="AN377" s="548" t="str">
        <f t="shared" si="179"/>
        <v/>
      </c>
      <c r="AO377" s="548" t="str">
        <f t="shared" si="179"/>
        <v/>
      </c>
      <c r="AP377" s="548" t="str">
        <f t="shared" si="179"/>
        <v/>
      </c>
      <c r="AQ377" s="548" t="str">
        <f t="shared" si="179"/>
        <v/>
      </c>
      <c r="AR377" s="548" t="str">
        <f t="shared" si="179"/>
        <v/>
      </c>
    </row>
  </sheetData>
  <sheetProtection sheet="1" objects="1" scenarios="1" selectLockedCells="1" selectUnlockedCells="1"/>
  <mergeCells count="32">
    <mergeCell ref="C337:D337"/>
    <mergeCell ref="E337:F337"/>
    <mergeCell ref="C268:D268"/>
    <mergeCell ref="E268:F268"/>
    <mergeCell ref="C291:D291"/>
    <mergeCell ref="E291:F291"/>
    <mergeCell ref="C314:D314"/>
    <mergeCell ref="E314:F314"/>
    <mergeCell ref="C144:D144"/>
    <mergeCell ref="E144:F144"/>
    <mergeCell ref="C167:D167"/>
    <mergeCell ref="E167:F167"/>
    <mergeCell ref="C245:D245"/>
    <mergeCell ref="E245:F245"/>
    <mergeCell ref="C75:D75"/>
    <mergeCell ref="E75:F75"/>
    <mergeCell ref="C98:D98"/>
    <mergeCell ref="E98:F98"/>
    <mergeCell ref="C121:D121"/>
    <mergeCell ref="E121:F121"/>
    <mergeCell ref="E24:E25"/>
    <mergeCell ref="G24:G25"/>
    <mergeCell ref="J24:J25"/>
    <mergeCell ref="K24:K25"/>
    <mergeCell ref="B2:M2"/>
    <mergeCell ref="C21:C23"/>
    <mergeCell ref="D21:D22"/>
    <mergeCell ref="E21:E22"/>
    <mergeCell ref="F21:F22"/>
    <mergeCell ref="H21:H22"/>
    <mergeCell ref="I21:I22"/>
    <mergeCell ref="K21:K22"/>
  </mergeCells>
  <phoneticPr fontId="34" type="noConversion"/>
  <printOptions horizontalCentered="1"/>
  <pageMargins left="0.59" right="0.59" top="0.59" bottom="0.79000000000000015" header="0.31" footer="0.31"/>
  <pageSetup paperSize="9" orientation="portrait" horizontalDpi="0" verticalDpi="0"/>
  <headerFooter>
    <oddFooter>&amp;L&amp;K000000Kristel MAYENGA - VERS UN TqZEA&amp;C&amp;K000000Page &amp;P&amp;R&amp;K000000&amp;D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Notice d'emploi</vt:lpstr>
      <vt:lpstr>Vérification</vt:lpstr>
      <vt:lpstr>Consommation BATIMENT</vt:lpstr>
      <vt:lpstr>Production ELECTRICITE</vt:lpstr>
      <vt:lpstr>Feuille calcul de disponibilité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Kristel Mayenga</dc:creator>
  <cp:lastModifiedBy>Kristel Mayenga</cp:lastModifiedBy>
  <cp:lastPrinted>2018-08-03T23:14:44Z</cp:lastPrinted>
  <dcterms:created xsi:type="dcterms:W3CDTF">2018-06-07T02:52:48Z</dcterms:created>
  <dcterms:modified xsi:type="dcterms:W3CDTF">2018-08-13T08:49:33Z</dcterms:modified>
</cp:coreProperties>
</file>